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tables/table22.xml" ContentType="application/vnd.openxmlformats-officedocument.spreadsheetml.table+xml"/>
  <Override PartName="/xl/slicers/slicer1.xml" ContentType="application/vnd.ms-excel.slicer+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rohit\Downloads\"/>
    </mc:Choice>
  </mc:AlternateContent>
  <xr:revisionPtr revIDLastSave="0" documentId="13_ncr:1_{B00A0358-4DAB-4486-9C0E-C3113A057A63}" xr6:coauthVersionLast="47" xr6:coauthVersionMax="47" xr10:uidLastSave="{00000000-0000-0000-0000-000000000000}"/>
  <bookViews>
    <workbookView xWindow="-108" yWindow="-108" windowWidth="23256" windowHeight="12456" xr2:uid="{AAAE657A-D878-4AA2-B197-73A720AA8152}"/>
  </bookViews>
  <sheets>
    <sheet name="Introduction" sheetId="4" r:id="rId1"/>
    <sheet name="Codebook" sheetId="5" r:id="rId2"/>
    <sheet name="Master Data Sheet" sheetId="1" r:id="rId3"/>
    <sheet name="Queries" sheetId="3" r:id="rId4"/>
  </sheets>
  <definedNames>
    <definedName name="_xlnm._FilterDatabase" localSheetId="2" hidden="1">'Master Data Sheet'!$A$4:$DT$4</definedName>
    <definedName name="Slicer_Country">#N/A</definedName>
    <definedName name="Slicer_Health_Impacts_Reported?">#N/A</definedName>
    <definedName name="Slicer_Human_Exposures_Reported?">#N/A</definedName>
    <definedName name="Slicer_Method_s__Used">#N/A</definedName>
    <definedName name="Slicer_Policy_Packaging">#N/A</definedName>
    <definedName name="Slicer_Publication_Year">#N/A</definedName>
    <definedName name="Slicer_Study_Type">#N/A</definedName>
    <definedName name="Slicer_Traffic_Emissions_Effect_Reported?">#N/A</definedName>
    <definedName name="Slicer_TRAP_Effect_Reported?">#N/A</definedName>
    <definedName name="Slicer_Urban_Area_City__Free_Text">#N/A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5"/>
        <x14:slicerCache r:id="rId6"/>
        <x14:slicerCache r:id="rId7"/>
        <x14:slicerCache r:id="rId8"/>
        <x14:slicerCache r:id="rId9"/>
        <x14:slicerCache r:id="rId10"/>
        <x14:slicerCache r:id="rId11"/>
        <x14:slicerCache r:id="rId12"/>
        <x14:slicerCache r:id="rId13"/>
        <x14:slicerCache r:id="rId1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4" i="3" l="1"/>
  <c r="AV5" i="3"/>
  <c r="AV6" i="3"/>
  <c r="AV7" i="3"/>
  <c r="AV8" i="3"/>
  <c r="AV9" i="3"/>
  <c r="AV10" i="3"/>
  <c r="AV11" i="3"/>
  <c r="AR5" i="3" l="1"/>
  <c r="AR4" i="3"/>
  <c r="AP12" i="3"/>
  <c r="AP13" i="3"/>
  <c r="AP8" i="3"/>
  <c r="AP9" i="3"/>
  <c r="AP10" i="3"/>
  <c r="AP11" i="3"/>
  <c r="AP5" i="3"/>
  <c r="AP6" i="3"/>
  <c r="AP7" i="3"/>
  <c r="AP4" i="3"/>
  <c r="AL5" i="3"/>
  <c r="AL4" i="3"/>
  <c r="AI25" i="3"/>
  <c r="AI24" i="3"/>
  <c r="AI23" i="3"/>
  <c r="AI22" i="3"/>
  <c r="AI21" i="3"/>
  <c r="AI20" i="3"/>
  <c r="AI19" i="3"/>
  <c r="AI18" i="3"/>
  <c r="AI17" i="3"/>
  <c r="AI16" i="3"/>
  <c r="AI15" i="3"/>
  <c r="AI14" i="3"/>
  <c r="AI13" i="3"/>
  <c r="AI12" i="3"/>
  <c r="AI11" i="3"/>
  <c r="AI10" i="3"/>
  <c r="AI9" i="3"/>
  <c r="AI8" i="3"/>
  <c r="AI7" i="3"/>
  <c r="AI6" i="3"/>
  <c r="AI5" i="3"/>
  <c r="AH25" i="3"/>
  <c r="AH24" i="3"/>
  <c r="AH23" i="3"/>
  <c r="AH22" i="3"/>
  <c r="AH21" i="3"/>
  <c r="AH20" i="3"/>
  <c r="AH19" i="3"/>
  <c r="AH18" i="3"/>
  <c r="AH17" i="3"/>
  <c r="AH16" i="3"/>
  <c r="AH15" i="3"/>
  <c r="AH14" i="3"/>
  <c r="AH13" i="3"/>
  <c r="AH12" i="3"/>
  <c r="AH11" i="3"/>
  <c r="AH10" i="3"/>
  <c r="AH9" i="3"/>
  <c r="AH8" i="3"/>
  <c r="AH7" i="3"/>
  <c r="AH6" i="3"/>
  <c r="AH5" i="3"/>
  <c r="AG25" i="3"/>
  <c r="AG24" i="3"/>
  <c r="AG23" i="3"/>
  <c r="AG22" i="3"/>
  <c r="AG21" i="3"/>
  <c r="AG20" i="3"/>
  <c r="AG19" i="3"/>
  <c r="AG18" i="3"/>
  <c r="AG17" i="3"/>
  <c r="AG16" i="3"/>
  <c r="AG15" i="3"/>
  <c r="AG14" i="3"/>
  <c r="AG13" i="3"/>
  <c r="AG12" i="3"/>
  <c r="AG11" i="3"/>
  <c r="AG10" i="3"/>
  <c r="AG9" i="3"/>
  <c r="AG8" i="3"/>
  <c r="AG7" i="3"/>
  <c r="AG6" i="3"/>
  <c r="AG5" i="3"/>
  <c r="AF25" i="3"/>
  <c r="AF24" i="3"/>
  <c r="AF23" i="3"/>
  <c r="AF22" i="3"/>
  <c r="AF21" i="3"/>
  <c r="AF20" i="3"/>
  <c r="AF19" i="3"/>
  <c r="AF18" i="3"/>
  <c r="AF17" i="3"/>
  <c r="AF16" i="3"/>
  <c r="AF15" i="3"/>
  <c r="AF14" i="3"/>
  <c r="AF13" i="3"/>
  <c r="AF12" i="3"/>
  <c r="AF11" i="3"/>
  <c r="AJ11" i="3" s="1"/>
  <c r="AF10" i="3"/>
  <c r="AF9" i="3"/>
  <c r="AF8" i="3"/>
  <c r="AI4" i="3"/>
  <c r="AH4" i="3"/>
  <c r="AG4" i="3"/>
  <c r="AF7" i="3"/>
  <c r="AF6" i="3"/>
  <c r="AF5" i="3"/>
  <c r="AF4" i="3"/>
  <c r="AC5" i="3"/>
  <c r="AC4" i="3"/>
  <c r="Z26" i="3"/>
  <c r="Z25" i="3"/>
  <c r="Z24" i="3"/>
  <c r="Z23" i="3"/>
  <c r="Z22" i="3"/>
  <c r="Z27" i="3"/>
  <c r="Y27" i="3"/>
  <c r="Y26" i="3"/>
  <c r="Y25" i="3"/>
  <c r="Y24" i="3"/>
  <c r="Y23" i="3"/>
  <c r="Y22" i="3"/>
  <c r="X27" i="3"/>
  <c r="X26" i="3"/>
  <c r="X25" i="3"/>
  <c r="X24" i="3"/>
  <c r="X23" i="3"/>
  <c r="X22" i="3"/>
  <c r="W27" i="3"/>
  <c r="W26" i="3"/>
  <c r="W25" i="3"/>
  <c r="W24" i="3"/>
  <c r="W23" i="3"/>
  <c r="W22" i="3"/>
  <c r="Z21" i="3"/>
  <c r="Y21" i="3"/>
  <c r="X21" i="3"/>
  <c r="W21" i="3"/>
  <c r="Z20" i="3"/>
  <c r="Y20" i="3"/>
  <c r="X20" i="3"/>
  <c r="W20" i="3"/>
  <c r="Z19" i="3"/>
  <c r="Y19" i="3"/>
  <c r="X19" i="3"/>
  <c r="W19" i="3"/>
  <c r="Z18" i="3"/>
  <c r="Y18" i="3"/>
  <c r="X18" i="3"/>
  <c r="W18" i="3"/>
  <c r="Z17" i="3"/>
  <c r="Y17" i="3"/>
  <c r="X17" i="3"/>
  <c r="W17" i="3"/>
  <c r="Z16" i="3"/>
  <c r="Y16" i="3"/>
  <c r="X16" i="3"/>
  <c r="W16" i="3"/>
  <c r="Z15" i="3"/>
  <c r="Y15" i="3"/>
  <c r="X15" i="3"/>
  <c r="W15" i="3"/>
  <c r="Z14" i="3"/>
  <c r="Y14" i="3"/>
  <c r="X14" i="3"/>
  <c r="W14" i="3"/>
  <c r="Z13" i="3"/>
  <c r="Y13" i="3"/>
  <c r="X13" i="3"/>
  <c r="W13" i="3"/>
  <c r="Z12" i="3"/>
  <c r="Y12" i="3"/>
  <c r="X12" i="3"/>
  <c r="W12" i="3"/>
  <c r="Z11" i="3"/>
  <c r="Y11" i="3"/>
  <c r="X11" i="3"/>
  <c r="W11" i="3"/>
  <c r="Z10" i="3"/>
  <c r="Y10" i="3"/>
  <c r="X10" i="3"/>
  <c r="W10" i="3"/>
  <c r="Z9" i="3"/>
  <c r="Y9" i="3"/>
  <c r="X9" i="3"/>
  <c r="W9" i="3"/>
  <c r="Z8" i="3"/>
  <c r="Y8" i="3"/>
  <c r="X8" i="3"/>
  <c r="W8" i="3"/>
  <c r="Z7" i="3"/>
  <c r="Y7" i="3"/>
  <c r="X7" i="3"/>
  <c r="W7" i="3"/>
  <c r="Z6" i="3"/>
  <c r="Y6" i="3"/>
  <c r="X6" i="3"/>
  <c r="W6" i="3"/>
  <c r="Z5" i="3"/>
  <c r="Y5" i="3"/>
  <c r="X5" i="3"/>
  <c r="W5" i="3"/>
  <c r="Z4" i="3"/>
  <c r="Y4" i="3"/>
  <c r="X4" i="3"/>
  <c r="W4" i="3"/>
  <c r="T5" i="3"/>
  <c r="T4" i="3"/>
  <c r="R21" i="3"/>
  <c r="R14" i="3"/>
  <c r="R22" i="3"/>
  <c r="R6" i="3"/>
  <c r="R8" i="3"/>
  <c r="R11" i="3"/>
  <c r="R26" i="3"/>
  <c r="R24" i="3"/>
  <c r="R25" i="3"/>
  <c r="R28" i="3"/>
  <c r="R10" i="3"/>
  <c r="R13" i="3"/>
  <c r="R15" i="3"/>
  <c r="R29" i="3"/>
  <c r="R27" i="3"/>
  <c r="R18" i="3"/>
  <c r="R12" i="3"/>
  <c r="R5" i="3"/>
  <c r="R19" i="3"/>
  <c r="R7" i="3"/>
  <c r="R17" i="3"/>
  <c r="R9" i="3"/>
  <c r="R4" i="3"/>
  <c r="R16" i="3"/>
  <c r="R23" i="3"/>
  <c r="R20" i="3"/>
  <c r="B5" i="3"/>
  <c r="B4" i="3"/>
  <c r="J6" i="3"/>
  <c r="J5" i="3"/>
  <c r="J4" i="3"/>
  <c r="N15" i="3"/>
  <c r="N21" i="3"/>
  <c r="N18" i="3"/>
  <c r="N19" i="3"/>
  <c r="N20" i="3"/>
  <c r="N22" i="3"/>
  <c r="N23" i="3"/>
  <c r="N24" i="3"/>
  <c r="N25" i="3"/>
  <c r="N26" i="3"/>
  <c r="N27" i="3"/>
  <c r="N28" i="3"/>
  <c r="N29" i="3"/>
  <c r="N30" i="3"/>
  <c r="N31" i="3"/>
  <c r="N32" i="3"/>
  <c r="N33" i="3"/>
  <c r="N34" i="3"/>
  <c r="N35" i="3"/>
  <c r="N36" i="3"/>
  <c r="N37" i="3"/>
  <c r="N38" i="3"/>
  <c r="N39" i="3"/>
  <c r="N40" i="3"/>
  <c r="N45" i="3"/>
  <c r="N41" i="3"/>
  <c r="N42" i="3"/>
  <c r="N43" i="3"/>
  <c r="N44" i="3"/>
  <c r="N46" i="3"/>
  <c r="N47" i="3"/>
  <c r="N48" i="3"/>
  <c r="N49" i="3"/>
  <c r="N50" i="3"/>
  <c r="N51" i="3"/>
  <c r="N52" i="3"/>
  <c r="N53" i="3"/>
  <c r="N54" i="3"/>
  <c r="N55" i="3"/>
  <c r="N56" i="3"/>
  <c r="N10" i="3"/>
  <c r="N11" i="3"/>
  <c r="N12" i="3"/>
  <c r="N13" i="3"/>
  <c r="N14" i="3"/>
  <c r="N16" i="3"/>
  <c r="N17" i="3"/>
  <c r="N5" i="3"/>
  <c r="N6" i="3"/>
  <c r="N7" i="3"/>
  <c r="N8" i="3"/>
  <c r="N9" i="3"/>
  <c r="N4" i="3"/>
  <c r="H4" i="3"/>
  <c r="H5" i="3"/>
  <c r="H8" i="3"/>
  <c r="H7" i="3"/>
  <c r="H9" i="3"/>
  <c r="H6" i="3"/>
  <c r="AJ14" i="3" l="1"/>
  <c r="AJ15" i="3"/>
  <c r="AJ13" i="3"/>
  <c r="AJ18" i="3"/>
  <c r="AJ7" i="3"/>
  <c r="AJ23" i="3"/>
  <c r="AJ8" i="3"/>
  <c r="AJ24" i="3"/>
  <c r="AJ9" i="3"/>
  <c r="AJ25" i="3"/>
  <c r="AJ10" i="3"/>
  <c r="AJ12" i="3"/>
  <c r="AJ16" i="3"/>
  <c r="AJ17" i="3"/>
  <c r="AJ19" i="3"/>
  <c r="AJ20" i="3"/>
  <c r="AJ21" i="3"/>
  <c r="AJ22" i="3"/>
  <c r="AG26" i="3"/>
  <c r="AR6" i="3"/>
  <c r="AS4" i="3" s="1"/>
  <c r="AA11" i="3"/>
  <c r="AA4" i="3"/>
  <c r="AA6" i="3"/>
  <c r="AA8" i="3"/>
  <c r="AA10" i="3"/>
  <c r="AF26" i="3"/>
  <c r="AA5" i="3"/>
  <c r="AA7" i="3"/>
  <c r="AA9" i="3"/>
  <c r="AC6" i="3"/>
  <c r="AD5" i="3" s="1"/>
  <c r="AL6" i="3"/>
  <c r="AM5" i="3" s="1"/>
  <c r="AJ4" i="3"/>
  <c r="AI26" i="3"/>
  <c r="AH26" i="3"/>
  <c r="AJ5" i="3"/>
  <c r="AJ6" i="3"/>
  <c r="AA23" i="3"/>
  <c r="AA22" i="3"/>
  <c r="AA24" i="3"/>
  <c r="AA25" i="3"/>
  <c r="AA26" i="3"/>
  <c r="AA27" i="3"/>
  <c r="AA21" i="3"/>
  <c r="AA20" i="3"/>
  <c r="AA19" i="3"/>
  <c r="AA18" i="3"/>
  <c r="AA17" i="3"/>
  <c r="AA16" i="3"/>
  <c r="AA15" i="3"/>
  <c r="AA14" i="3"/>
  <c r="Z28" i="3"/>
  <c r="Y28" i="3"/>
  <c r="AA13" i="3"/>
  <c r="X28" i="3"/>
  <c r="W28" i="3"/>
  <c r="AA12" i="3"/>
  <c r="B6" i="3"/>
  <c r="C5" i="3" s="1"/>
  <c r="N57" i="3"/>
  <c r="O51" i="3" s="1"/>
  <c r="J7" i="3"/>
  <c r="AJ26" i="3" l="1"/>
  <c r="AS5" i="3"/>
  <c r="AS6" i="3" s="1"/>
  <c r="AD4" i="3"/>
  <c r="AD6" i="3" s="1"/>
  <c r="AM4" i="3"/>
  <c r="AM6" i="3" s="1"/>
  <c r="C4" i="3"/>
  <c r="C6" i="3" s="1"/>
  <c r="O32" i="3"/>
  <c r="O22" i="3"/>
  <c r="O27" i="3"/>
  <c r="O54" i="3"/>
  <c r="O12" i="3"/>
  <c r="O39" i="3"/>
  <c r="O5" i="3"/>
  <c r="O43" i="3"/>
  <c r="O9" i="3"/>
  <c r="O21" i="3"/>
  <c r="O36" i="3"/>
  <c r="O45" i="3"/>
  <c r="O44" i="3"/>
  <c r="O50" i="3"/>
  <c r="O53" i="3"/>
  <c r="O16" i="3"/>
  <c r="O40" i="3"/>
  <c r="O49" i="3"/>
  <c r="O11" i="3"/>
  <c r="O8" i="3"/>
  <c r="O52" i="3"/>
  <c r="O14" i="3"/>
  <c r="O23" i="3"/>
  <c r="O48" i="3"/>
  <c r="O10" i="3"/>
  <c r="O7" i="3"/>
  <c r="O17" i="3"/>
  <c r="O13" i="3"/>
  <c r="O4" i="3"/>
  <c r="O31" i="3"/>
  <c r="O56" i="3"/>
  <c r="O6" i="3"/>
  <c r="O18" i="3"/>
  <c r="O20" i="3"/>
  <c r="O30" i="3"/>
  <c r="O47" i="3"/>
  <c r="O15" i="3"/>
  <c r="O26" i="3"/>
  <c r="O35" i="3"/>
  <c r="O19" i="3"/>
  <c r="O29" i="3"/>
  <c r="O38" i="3"/>
  <c r="O55" i="3"/>
  <c r="O25" i="3"/>
  <c r="O34" i="3"/>
  <c r="O42" i="3"/>
  <c r="O28" i="3"/>
  <c r="O37" i="3"/>
  <c r="O46" i="3"/>
  <c r="O24" i="3"/>
  <c r="O33" i="3"/>
  <c r="O41" i="3"/>
  <c r="K6" i="3"/>
  <c r="K5" i="3"/>
  <c r="K4" i="3"/>
  <c r="O57" i="3" l="1"/>
  <c r="K7" i="3"/>
  <c r="T6" i="3"/>
  <c r="U4" i="3" l="1"/>
  <c r="U5" i="3"/>
  <c r="U6" i="3" l="1"/>
</calcChain>
</file>

<file path=xl/sharedStrings.xml><?xml version="1.0" encoding="utf-8"?>
<sst xmlns="http://schemas.openxmlformats.org/spreadsheetml/2006/main" count="34164" uniqueCount="4354">
  <si>
    <t>Click here to view the Codebook</t>
  </si>
  <si>
    <t>Click here to view the Master Sheet</t>
  </si>
  <si>
    <t>Click here to view Queries</t>
  </si>
  <si>
    <t>Introduction</t>
  </si>
  <si>
    <t xml:space="preserve">Users may utilize the filter, sort, order, and search functions, and the Power Query tool to identify additional information as needed. </t>
  </si>
  <si>
    <t>Click here to view the Introduction</t>
  </si>
  <si>
    <t>Data Extraction Codes</t>
  </si>
  <si>
    <t>Study Type</t>
  </si>
  <si>
    <t>Code</t>
  </si>
  <si>
    <t>Urban Policy Intervention</t>
  </si>
  <si>
    <t>Policy Packaging</t>
  </si>
  <si>
    <t>Gender</t>
  </si>
  <si>
    <t>Country</t>
  </si>
  <si>
    <t>Pollutants Studied</t>
  </si>
  <si>
    <t>Is effect on traffic emissions reported?</t>
  </si>
  <si>
    <t>Is human exposure to TRAP reported?</t>
  </si>
  <si>
    <t>Are health impacts reported?</t>
  </si>
  <si>
    <t>Enabler Category </t>
  </si>
  <si>
    <t>Co-benefit Category</t>
  </si>
  <si>
    <t>Case-Control</t>
  </si>
  <si>
    <t>CC</t>
  </si>
  <si>
    <t>Alternative fuel technology</t>
  </si>
  <si>
    <t>Yes</t>
  </si>
  <si>
    <t>Y</t>
  </si>
  <si>
    <t>Both genders</t>
  </si>
  <si>
    <t>BG</t>
  </si>
  <si>
    <t>Afghanistan</t>
  </si>
  <si>
    <t>AF</t>
  </si>
  <si>
    <t>Ammonia</t>
  </si>
  <si>
    <t>NH3</t>
  </si>
  <si>
    <t>Behavioral</t>
  </si>
  <si>
    <t>EB</t>
  </si>
  <si>
    <t>Increased accessibility</t>
  </si>
  <si>
    <t>AC</t>
  </si>
  <si>
    <t>Case Report</t>
  </si>
  <si>
    <t>CR</t>
  </si>
  <si>
    <t>Air pollution charging fee</t>
  </si>
  <si>
    <t>No</t>
  </si>
  <si>
    <t>N</t>
  </si>
  <si>
    <t>Female</t>
  </si>
  <si>
    <t>F</t>
  </si>
  <si>
    <t>Argentina</t>
  </si>
  <si>
    <t>AR</t>
  </si>
  <si>
    <t>Black carbon</t>
  </si>
  <si>
    <t>BC</t>
  </si>
  <si>
    <t>Financial</t>
  </si>
  <si>
    <t>EF</t>
  </si>
  <si>
    <t>Increased active transportation</t>
  </si>
  <si>
    <t>AT</t>
  </si>
  <si>
    <t>Case Series/Case Study</t>
  </si>
  <si>
    <t>CS</t>
  </si>
  <si>
    <t>Active transportation infrastructure</t>
  </si>
  <si>
    <t>Method(s) Used</t>
  </si>
  <si>
    <t xml:space="preserve">Male </t>
  </si>
  <si>
    <t>M</t>
  </si>
  <si>
    <t>Australia</t>
  </si>
  <si>
    <t>AS</t>
  </si>
  <si>
    <t>Black smoke</t>
  </si>
  <si>
    <t>BS</t>
  </si>
  <si>
    <t>What is the direction of the effect on traffic emissions?</t>
  </si>
  <si>
    <t>Which pollutants were studied for human exposure specifically?</t>
  </si>
  <si>
    <t>Code </t>
  </si>
  <si>
    <t>Which pollutants were studied for health impacts specifically?</t>
  </si>
  <si>
    <t>Governance, Legislation or Political</t>
  </si>
  <si>
    <t>EG</t>
  </si>
  <si>
    <t>Reduced energy/fuel consumption</t>
  </si>
  <si>
    <t>EC</t>
  </si>
  <si>
    <t>Cohort</t>
  </si>
  <si>
    <t>CH</t>
  </si>
  <si>
    <t>Active or non-motorized transport (i.e., bike or walk) promotion or shift</t>
  </si>
  <si>
    <t>ATP</t>
  </si>
  <si>
    <t>Measurement</t>
  </si>
  <si>
    <t>ME</t>
  </si>
  <si>
    <t>Race/Ethnicity</t>
  </si>
  <si>
    <t>Austria</t>
  </si>
  <si>
    <t>Carbon monoxide</t>
  </si>
  <si>
    <t>CO</t>
  </si>
  <si>
    <t>Emission reduction</t>
  </si>
  <si>
    <t>ER</t>
  </si>
  <si>
    <t>Infrastructural</t>
  </si>
  <si>
    <t>EI</t>
  </si>
  <si>
    <t>Economic growth or savings</t>
  </si>
  <si>
    <t>Cross Sectional</t>
  </si>
  <si>
    <t>CE</t>
  </si>
  <si>
    <t>Alternative vehicle technology</t>
  </si>
  <si>
    <t>Modeling</t>
  </si>
  <si>
    <t>MO</t>
  </si>
  <si>
    <t>African</t>
  </si>
  <si>
    <t>Bangladesh</t>
  </si>
  <si>
    <t>BD</t>
  </si>
  <si>
    <t>Elemental carbon</t>
  </si>
  <si>
    <t>Emission increase</t>
  </si>
  <si>
    <t>Knowledge and skills</t>
  </si>
  <si>
    <t>EK</t>
  </si>
  <si>
    <t>Reduced greenhouse gas emissions/climate change mitigation</t>
  </si>
  <si>
    <r>
      <t>GG</t>
    </r>
    <r>
      <rPr>
        <sz val="11"/>
        <color theme="1"/>
        <rFont val="Calibri"/>
        <family val="2"/>
        <scheme val="minor"/>
      </rPr>
      <t> </t>
    </r>
  </si>
  <si>
    <t>Ecoogical Study</t>
  </si>
  <si>
    <t>ES</t>
  </si>
  <si>
    <t>Bus rapid transit or mass rapid transit</t>
  </si>
  <si>
    <t>Both Methods</t>
  </si>
  <si>
    <t>B</t>
  </si>
  <si>
    <t>Asian</t>
  </si>
  <si>
    <t>Belgium</t>
  </si>
  <si>
    <t>Hydrocarbons</t>
  </si>
  <si>
    <r>
      <t>HC</t>
    </r>
    <r>
      <rPr>
        <sz val="11"/>
        <color theme="1"/>
        <rFont val="Calibri"/>
        <family val="2"/>
        <scheme val="minor"/>
      </rPr>
      <t> </t>
    </r>
  </si>
  <si>
    <t>Mixed effect</t>
  </si>
  <si>
    <t>EM</t>
  </si>
  <si>
    <t>HC</t>
  </si>
  <si>
    <t>Nitrogen dioxide</t>
  </si>
  <si>
    <t>NO2</t>
  </si>
  <si>
    <t>Increased greenspace</t>
  </si>
  <si>
    <t>GS</t>
  </si>
  <si>
    <t>Quasi-Experiment</t>
  </si>
  <si>
    <t>QE</t>
  </si>
  <si>
    <t xml:space="preserve">Congestion charging </t>
  </si>
  <si>
    <t>COC</t>
  </si>
  <si>
    <t>Age</t>
  </si>
  <si>
    <t>Hispanic/Latino</t>
  </si>
  <si>
    <t>HL</t>
  </si>
  <si>
    <t>Brazil</t>
  </si>
  <si>
    <t>BR</t>
  </si>
  <si>
    <t>Nitric oxide</t>
  </si>
  <si>
    <t>NO</t>
  </si>
  <si>
    <t>No change</t>
  </si>
  <si>
    <t>EN</t>
  </si>
  <si>
    <t>Nitrogen oxides</t>
  </si>
  <si>
    <t>NOX</t>
  </si>
  <si>
    <t>Reduced health costs</t>
  </si>
  <si>
    <t>Randomized Controlled Trial</t>
  </si>
  <si>
    <t>RT</t>
  </si>
  <si>
    <t>Development density and mixed developments</t>
  </si>
  <si>
    <t>DMD</t>
  </si>
  <si>
    <t>Infant (&lt; 2 years old)</t>
  </si>
  <si>
    <t>INF</t>
  </si>
  <si>
    <t>Middle Eastern</t>
  </si>
  <si>
    <t>Canada</t>
  </si>
  <si>
    <t>CA</t>
  </si>
  <si>
    <t>Is effect on TRAP reported?</t>
  </si>
  <si>
    <t xml:space="preserve">Particulate matter with a diameter equal to or less than 2.5 micrometers </t>
  </si>
  <si>
    <t>PM2.5</t>
  </si>
  <si>
    <t>Public opinion</t>
  </si>
  <si>
    <t>EO</t>
  </si>
  <si>
    <t>Job growth</t>
  </si>
  <si>
    <t>JG</t>
  </si>
  <si>
    <t>Electronic toll technology</t>
  </si>
  <si>
    <t>ETT</t>
  </si>
  <si>
    <t>Child (2-12 years old)</t>
  </si>
  <si>
    <t>CHI</t>
  </si>
  <si>
    <t>Native American</t>
  </si>
  <si>
    <t>NA</t>
  </si>
  <si>
    <t>Chile</t>
  </si>
  <si>
    <t>CL</t>
  </si>
  <si>
    <t>Organic carbon</t>
  </si>
  <si>
    <t>OC</t>
  </si>
  <si>
    <t>Particulate matter with a diameter equal to or less than 10 micrometers</t>
  </si>
  <si>
    <t>PM10</t>
  </si>
  <si>
    <t>Land-use</t>
  </si>
  <si>
    <t>EU</t>
  </si>
  <si>
    <t>Increased network speed</t>
  </si>
  <si>
    <t>NS</t>
  </si>
  <si>
    <t>Fleet management</t>
  </si>
  <si>
    <t>Adolescent (13-17 years old)</t>
  </si>
  <si>
    <t>ADO</t>
  </si>
  <si>
    <t>Pacific Islander</t>
  </si>
  <si>
    <t>PI</t>
  </si>
  <si>
    <t>China</t>
  </si>
  <si>
    <t>CN</t>
  </si>
  <si>
    <t xml:space="preserve">Sulfur dioxide </t>
  </si>
  <si>
    <t>SO2</t>
  </si>
  <si>
    <t>Technological</t>
  </si>
  <si>
    <t>ET</t>
  </si>
  <si>
    <t>Reduced number of trips</t>
  </si>
  <si>
    <t>NT</t>
  </si>
  <si>
    <t>Fuel regulation or restriction</t>
  </si>
  <si>
    <t>Adult (18-65 years old)</t>
  </si>
  <si>
    <t>ADT</t>
  </si>
  <si>
    <t>White/Caucasian</t>
  </si>
  <si>
    <t>WH</t>
  </si>
  <si>
    <t>Colombia</t>
  </si>
  <si>
    <t>Particulate matter with a diameter equal to or less than 1 micrometer</t>
  </si>
  <si>
    <t>PM1</t>
  </si>
  <si>
    <t>What is the direction of the effect on TRAP?</t>
  </si>
  <si>
    <t>Volatile organic compounds</t>
  </si>
  <si>
    <t>VOC</t>
  </si>
  <si>
    <t>Barrier Category</t>
  </si>
  <si>
    <t>Increased petrol savings</t>
  </si>
  <si>
    <t>PS</t>
  </si>
  <si>
    <t>Fuel taxes or price increase</t>
  </si>
  <si>
    <t>Elderly (&gt; 65 years old)</t>
  </si>
  <si>
    <t>ELD</t>
  </si>
  <si>
    <t>Multiple (more than one)</t>
  </si>
  <si>
    <t>MU</t>
  </si>
  <si>
    <t>Cuba</t>
  </si>
  <si>
    <t>CU</t>
  </si>
  <si>
    <t>TRAP reduction</t>
  </si>
  <si>
    <t>TR</t>
  </si>
  <si>
    <t>Ultrafine particles</t>
  </si>
  <si>
    <t>UFP</t>
  </si>
  <si>
    <t>Other</t>
  </si>
  <si>
    <t>OTH</t>
  </si>
  <si>
    <r>
      <t>BB</t>
    </r>
    <r>
      <rPr>
        <sz val="11"/>
        <color theme="1"/>
        <rFont val="Calibri"/>
        <family val="2"/>
        <scheme val="minor"/>
      </rPr>
      <t> </t>
    </r>
  </si>
  <si>
    <t>Increased safety</t>
  </si>
  <si>
    <t>SA</t>
  </si>
  <si>
    <t>Flexible work arrangements</t>
  </si>
  <si>
    <t xml:space="preserve">All ages </t>
  </si>
  <si>
    <t>ALL</t>
  </si>
  <si>
    <t>All races/ethnicities</t>
  </si>
  <si>
    <t>Czech Republic</t>
  </si>
  <si>
    <t>CZ</t>
  </si>
  <si>
    <t>TRAP increase</t>
  </si>
  <si>
    <t>TI</t>
  </si>
  <si>
    <t>Health Impact Category </t>
  </si>
  <si>
    <t>BF</t>
  </si>
  <si>
    <t>Increased social welfare</t>
  </si>
  <si>
    <t>SW</t>
  </si>
  <si>
    <t>Greenspace or blue space</t>
  </si>
  <si>
    <t>GBS</t>
  </si>
  <si>
    <t>Denmark</t>
  </si>
  <si>
    <t>DK</t>
  </si>
  <si>
    <r>
      <t>PM</t>
    </r>
    <r>
      <rPr>
        <vertAlign val="subscript"/>
        <sz val="11"/>
        <color theme="1"/>
        <rFont val="Calibri"/>
        <family val="2"/>
        <scheme val="minor"/>
      </rPr>
      <t>absorbance</t>
    </r>
  </si>
  <si>
    <t>PMA</t>
  </si>
  <si>
    <t>TM</t>
  </si>
  <si>
    <t>Activity effects</t>
  </si>
  <si>
    <r>
      <t>AE</t>
    </r>
    <r>
      <rPr>
        <sz val="11"/>
        <color theme="1"/>
        <rFont val="Calibri"/>
        <family val="2"/>
        <scheme val="minor"/>
      </rPr>
      <t> </t>
    </r>
  </si>
  <si>
    <r>
      <t>BG</t>
    </r>
    <r>
      <rPr>
        <sz val="11"/>
        <color theme="1"/>
        <rFont val="Calibri"/>
        <family val="2"/>
        <scheme val="minor"/>
      </rPr>
      <t>  </t>
    </r>
  </si>
  <si>
    <t>Reduced traffic congestion</t>
  </si>
  <si>
    <r>
      <t>TC</t>
    </r>
    <r>
      <rPr>
        <sz val="11"/>
        <color theme="1"/>
        <rFont val="Calibri"/>
        <family val="2"/>
        <scheme val="minor"/>
      </rPr>
      <t> </t>
    </r>
  </si>
  <si>
    <t>High occupancy vehicle lane</t>
  </si>
  <si>
    <t>HOV</t>
  </si>
  <si>
    <t>Dominican Republic</t>
  </si>
  <si>
    <t>DO</t>
  </si>
  <si>
    <t>Particulate matter with diameters of mixed or unspecified sizes</t>
  </si>
  <si>
    <t>PMX</t>
  </si>
  <si>
    <t>TN</t>
  </si>
  <si>
    <t>Allergy effects</t>
  </si>
  <si>
    <t>AL</t>
  </si>
  <si>
    <t>BI</t>
  </si>
  <si>
    <t>Reduced trip time or length</t>
  </si>
  <si>
    <r>
      <t>TL</t>
    </r>
    <r>
      <rPr>
        <sz val="11"/>
        <color theme="1"/>
        <rFont val="Calibri"/>
        <family val="2"/>
        <scheme val="minor"/>
      </rPr>
      <t> </t>
    </r>
  </si>
  <si>
    <t>Inspection and maintenance program</t>
  </si>
  <si>
    <t>IMP</t>
  </si>
  <si>
    <t>Ecuador</t>
  </si>
  <si>
    <t>Reactive organic gases</t>
  </si>
  <si>
    <t>ROG</t>
  </si>
  <si>
    <t>Cancer</t>
  </si>
  <si>
    <t>BK</t>
  </si>
  <si>
    <t>Reduced traffic noise</t>
  </si>
  <si>
    <t>Intelligent transport system</t>
  </si>
  <si>
    <t>Egypt</t>
  </si>
  <si>
    <t>Respirable suspended particulate matter</t>
  </si>
  <si>
    <t>RSPM</t>
  </si>
  <si>
    <t>Cardiovascular effects</t>
  </si>
  <si>
    <t>CD</t>
  </si>
  <si>
    <t>BO</t>
  </si>
  <si>
    <t>Increased transit use</t>
  </si>
  <si>
    <t>TU</t>
  </si>
  <si>
    <t>Low emission zone</t>
  </si>
  <si>
    <t>LEZ</t>
  </si>
  <si>
    <t xml:space="preserve">El Salvador </t>
  </si>
  <si>
    <t>SV</t>
  </si>
  <si>
    <t>Secondary organic aerosols</t>
  </si>
  <si>
    <t>SOA</t>
  </si>
  <si>
    <t>Cerebrovascular effects</t>
  </si>
  <si>
    <t>BU</t>
  </si>
  <si>
    <t>Reduced heat/urban heat island</t>
  </si>
  <si>
    <t>UH</t>
  </si>
  <si>
    <t>Loading, unloading, and/or idling regulation</t>
  </si>
  <si>
    <t>LIR</t>
  </si>
  <si>
    <t>Ethiopia</t>
  </si>
  <si>
    <t>Disability-adjusted life years</t>
  </si>
  <si>
    <t>DALY</t>
  </si>
  <si>
    <t>BT</t>
  </si>
  <si>
    <t>Reduced vehicle miles or kilometers traveled</t>
  </si>
  <si>
    <t>VM</t>
  </si>
  <si>
    <t>Material coating</t>
  </si>
  <si>
    <t>Finland</t>
  </si>
  <si>
    <t>FI</t>
  </si>
  <si>
    <t>Sulfure oxides</t>
  </si>
  <si>
    <t>SOX</t>
  </si>
  <si>
    <t>Hospitalization</t>
  </si>
  <si>
    <t>HP</t>
  </si>
  <si>
    <t>Mileage-based user fees</t>
  </si>
  <si>
    <t>France</t>
  </si>
  <si>
    <t>FR</t>
  </si>
  <si>
    <t>Suspended particulate matter</t>
  </si>
  <si>
    <r>
      <t>SPM</t>
    </r>
    <r>
      <rPr>
        <sz val="11"/>
        <color theme="1"/>
        <rFont val="Calibri"/>
        <family val="2"/>
        <scheme val="minor"/>
      </rPr>
      <t> </t>
    </r>
  </si>
  <si>
    <t>Metabolic outcomes</t>
  </si>
  <si>
    <t>Parking charges</t>
  </si>
  <si>
    <t>PAC</t>
  </si>
  <si>
    <t>Germany</t>
  </si>
  <si>
    <t>DE</t>
  </si>
  <si>
    <t>Total carbon</t>
  </si>
  <si>
    <t>TC</t>
  </si>
  <si>
    <t>Premature mortality</t>
  </si>
  <si>
    <r>
      <t>PM</t>
    </r>
    <r>
      <rPr>
        <sz val="11"/>
        <color theme="1"/>
        <rFont val="Calibri"/>
        <family val="2"/>
        <scheme val="minor"/>
      </rPr>
      <t> </t>
    </r>
  </si>
  <si>
    <t>Parking expansion</t>
  </si>
  <si>
    <t>PAE</t>
  </si>
  <si>
    <t>Ghana</t>
  </si>
  <si>
    <t>GH</t>
  </si>
  <si>
    <t xml:space="preserve">Total organic gases </t>
  </si>
  <si>
    <t>TOG</t>
  </si>
  <si>
    <t>Respiratory effects</t>
  </si>
  <si>
    <t>RE</t>
  </si>
  <si>
    <t>Park and ride</t>
  </si>
  <si>
    <t>PAR</t>
  </si>
  <si>
    <t>Greece</t>
  </si>
  <si>
    <r>
      <t>UFP</t>
    </r>
    <r>
      <rPr>
        <sz val="11"/>
        <color theme="1"/>
        <rFont val="Calibri"/>
        <family val="2"/>
        <scheme val="minor"/>
      </rPr>
      <t> </t>
    </r>
  </si>
  <si>
    <t>Haiti</t>
  </si>
  <si>
    <t>HT</t>
  </si>
  <si>
    <t>Parking standards, reduction or regulation</t>
  </si>
  <si>
    <t>Honduras</t>
  </si>
  <si>
    <t>HN</t>
  </si>
  <si>
    <r>
      <t>OTH</t>
    </r>
    <r>
      <rPr>
        <sz val="11"/>
        <color theme="1"/>
        <rFont val="Calibri"/>
        <family val="2"/>
        <scheme val="minor"/>
      </rPr>
      <t> </t>
    </r>
  </si>
  <si>
    <t>Pricing incentives</t>
  </si>
  <si>
    <t>Hong Kong</t>
  </si>
  <si>
    <t>HK</t>
  </si>
  <si>
    <t>Public transportation expansion</t>
  </si>
  <si>
    <t>Hungary</t>
  </si>
  <si>
    <t>HU</t>
  </si>
  <si>
    <t>Public transportation infrastructure</t>
  </si>
  <si>
    <t>India</t>
  </si>
  <si>
    <t>IN</t>
  </si>
  <si>
    <t>Public transit promotion or shift</t>
  </si>
  <si>
    <t>Indonesia</t>
  </si>
  <si>
    <t>ID</t>
  </si>
  <si>
    <t>Public transportation regulation</t>
  </si>
  <si>
    <t>Iran</t>
  </si>
  <si>
    <t>IR</t>
  </si>
  <si>
    <t>Roadway development</t>
  </si>
  <si>
    <t>Iraq</t>
  </si>
  <si>
    <t>IQ</t>
  </si>
  <si>
    <t xml:space="preserve">Road pricing </t>
  </si>
  <si>
    <t>Ireland</t>
  </si>
  <si>
    <t>IE</t>
  </si>
  <si>
    <t>Real-time passenger information</t>
  </si>
  <si>
    <t>Israel</t>
  </si>
  <si>
    <t>IS</t>
  </si>
  <si>
    <t>RSP</t>
  </si>
  <si>
    <t>Italy</t>
  </si>
  <si>
    <t>IT</t>
  </si>
  <si>
    <t>Superblock development</t>
  </si>
  <si>
    <t>SBD</t>
  </si>
  <si>
    <t>Japan</t>
  </si>
  <si>
    <t>JP</t>
  </si>
  <si>
    <t>Street cleaning</t>
  </si>
  <si>
    <t>SCL</t>
  </si>
  <si>
    <t>Jordan</t>
  </si>
  <si>
    <t>JO</t>
  </si>
  <si>
    <t>Speed control technology</t>
  </si>
  <si>
    <t>Kenya</t>
  </si>
  <si>
    <t>KE</t>
  </si>
  <si>
    <t>Speed bump development</t>
  </si>
  <si>
    <t>Lebanon</t>
  </si>
  <si>
    <t>LB</t>
  </si>
  <si>
    <t>Solid roadside barrier</t>
  </si>
  <si>
    <t>SRB</t>
  </si>
  <si>
    <t>Lithuania</t>
  </si>
  <si>
    <t>LT</t>
  </si>
  <si>
    <t>Speed limit regulation or reduction</t>
  </si>
  <si>
    <t>SRE</t>
  </si>
  <si>
    <t>Macedonia</t>
  </si>
  <si>
    <t>MK</t>
  </si>
  <si>
    <t>Stop/Start technology</t>
  </si>
  <si>
    <t>SST</t>
  </si>
  <si>
    <t>Mexico</t>
  </si>
  <si>
    <t>MX</t>
  </si>
  <si>
    <t>Morocco</t>
  </si>
  <si>
    <t>MA</t>
  </si>
  <si>
    <t>Transit oriented development</t>
  </si>
  <si>
    <t>TOD</t>
  </si>
  <si>
    <t>Netherlands</t>
  </si>
  <si>
    <t>NL</t>
  </si>
  <si>
    <t>Studded tire regulation</t>
  </si>
  <si>
    <t>TRE</t>
  </si>
  <si>
    <t>New Zealand</t>
  </si>
  <si>
    <t>NZ</t>
  </si>
  <si>
    <t>Traffic signal optimization</t>
  </si>
  <si>
    <t>Norway</t>
  </si>
  <si>
    <t>UCI</t>
  </si>
  <si>
    <t>Pakistan</t>
  </si>
  <si>
    <t>PK</t>
  </si>
  <si>
    <t>Urban sprawl</t>
  </si>
  <si>
    <t>Panama</t>
  </si>
  <si>
    <t>PA</t>
  </si>
  <si>
    <t>Urban transport planning</t>
  </si>
  <si>
    <t>UTP</t>
  </si>
  <si>
    <t>Peru</t>
  </si>
  <si>
    <t>PE</t>
  </si>
  <si>
    <t>Vehicle emission regulation</t>
  </si>
  <si>
    <t>Philippines</t>
  </si>
  <si>
    <t>PH</t>
  </si>
  <si>
    <t>Vehicle shift</t>
  </si>
  <si>
    <t>Poland</t>
  </si>
  <si>
    <t>PL</t>
  </si>
  <si>
    <t>Vehicle or manufacturing alteration</t>
  </si>
  <si>
    <t>PT</t>
  </si>
  <si>
    <t>Vehicle ownership taxes</t>
  </si>
  <si>
    <t>VOT</t>
  </si>
  <si>
    <t>Puerto Rico</t>
  </si>
  <si>
    <t>PR</t>
  </si>
  <si>
    <t>Vehicle purchase restriction</t>
  </si>
  <si>
    <t>Qatar</t>
  </si>
  <si>
    <t>QA</t>
  </si>
  <si>
    <t>Vegetative roadside barrier, surface, or roof</t>
  </si>
  <si>
    <t>Russia</t>
  </si>
  <si>
    <t>RU</t>
  </si>
  <si>
    <t>Vehicle retrofitting</t>
  </si>
  <si>
    <t>Saudi Arabia</t>
  </si>
  <si>
    <t>Vehicle retirement or replacement</t>
  </si>
  <si>
    <t>Serbia</t>
  </si>
  <si>
    <t>RS</t>
  </si>
  <si>
    <t>Vehicle rerouting or route optimization</t>
  </si>
  <si>
    <t>Slovenia</t>
  </si>
  <si>
    <t>SI</t>
  </si>
  <si>
    <t>Vehicle use restriction</t>
  </si>
  <si>
    <t>South Africa</t>
  </si>
  <si>
    <t>ZA</t>
  </si>
  <si>
    <t>South Korea</t>
  </si>
  <si>
    <t>KR</t>
  </si>
  <si>
    <t>Spain</t>
  </si>
  <si>
    <t>Sweden</t>
  </si>
  <si>
    <t>SE</t>
  </si>
  <si>
    <t>Switzerland</t>
  </si>
  <si>
    <t>Taiwan</t>
  </si>
  <si>
    <t>TW</t>
  </si>
  <si>
    <t>Thailand</t>
  </si>
  <si>
    <t>TH</t>
  </si>
  <si>
    <t>Ukraine</t>
  </si>
  <si>
    <t>UA</t>
  </si>
  <si>
    <t>United Arab Emirates</t>
  </si>
  <si>
    <t>AE</t>
  </si>
  <si>
    <t>United Kingdom</t>
  </si>
  <si>
    <t>GB</t>
  </si>
  <si>
    <t>United States</t>
  </si>
  <si>
    <t>US</t>
  </si>
  <si>
    <t>Venezuela</t>
  </si>
  <si>
    <t>VE</t>
  </si>
  <si>
    <t>Vietnam</t>
  </si>
  <si>
    <t>VN</t>
  </si>
  <si>
    <t>Yemen</t>
  </si>
  <si>
    <t>YE</t>
  </si>
  <si>
    <t>Zambia</t>
  </si>
  <si>
    <t>ZM</t>
  </si>
  <si>
    <t>Zimbabwe</t>
  </si>
  <si>
    <t>ZW</t>
  </si>
  <si>
    <t>T</t>
  </si>
  <si>
    <t>General Article Info</t>
  </si>
  <si>
    <t>Intervention Details</t>
  </si>
  <si>
    <t>Traffic Emission Direction</t>
  </si>
  <si>
    <t>TRAP Direction</t>
  </si>
  <si>
    <t>Pollutants Studied for Exposure</t>
  </si>
  <si>
    <t>Health Impacts Reported</t>
  </si>
  <si>
    <t>Pollutants Studied for Health Impacts</t>
  </si>
  <si>
    <t>Secondary Items of Interest</t>
  </si>
  <si>
    <t>Entry ID</t>
  </si>
  <si>
    <t>Article ID</t>
  </si>
  <si>
    <t>Ref ID</t>
  </si>
  <si>
    <t>Title</t>
  </si>
  <si>
    <t>Author(s)</t>
  </si>
  <si>
    <t>Publication Year</t>
  </si>
  <si>
    <t>Journal</t>
  </si>
  <si>
    <t>URL to article</t>
  </si>
  <si>
    <t xml:space="preserve">Urban Policy Intervention (Raw Data) </t>
  </si>
  <si>
    <t>Population Age</t>
  </si>
  <si>
    <t>Population Gender</t>
  </si>
  <si>
    <t>Population Race</t>
  </si>
  <si>
    <t>Sample Size</t>
  </si>
  <si>
    <t>Sample Size Units</t>
  </si>
  <si>
    <t>Urban Area/City</t>
  </si>
  <si>
    <t>Start Analysis Year</t>
  </si>
  <si>
    <t>End Analysis Year</t>
  </si>
  <si>
    <t>Ammonia Studied</t>
  </si>
  <si>
    <t>Black Carbon Studied</t>
  </si>
  <si>
    <t>Black Smoke Studied</t>
  </si>
  <si>
    <t>Carbon Monoxide Studied</t>
  </si>
  <si>
    <t>Elemental Carbon Studied</t>
  </si>
  <si>
    <t>Hydrocarbons Studied</t>
  </si>
  <si>
    <t>Nitric Oxide Studied</t>
  </si>
  <si>
    <t>Nitrogen Dioxide Studied</t>
  </si>
  <si>
    <t>Nitrogen Oxides Studied</t>
  </si>
  <si>
    <t>Organic Carbon Studied</t>
  </si>
  <si>
    <t>Particulate Matter 1 Studied</t>
  </si>
  <si>
    <t>Particulate Matter 2.5  Studied</t>
  </si>
  <si>
    <t>Particulate Matter 10 Studied</t>
  </si>
  <si>
    <t>Particulate Matter Absorbance Studied</t>
  </si>
  <si>
    <t>Particulate Matter X Studied</t>
  </si>
  <si>
    <t>Reactive Organic Gases Studied</t>
  </si>
  <si>
    <t>Respirable Suspended Particulate Matter Studied</t>
  </si>
  <si>
    <t>Secondary Organic Aerosols Studied</t>
  </si>
  <si>
    <t>Sulfur Oxides Studied</t>
  </si>
  <si>
    <t>Suspended Particulate Matter Studied</t>
  </si>
  <si>
    <t>Total Carbon Studied</t>
  </si>
  <si>
    <t>Total Organic Gases Studied</t>
  </si>
  <si>
    <t>Ultrafine Particles Studied</t>
  </si>
  <si>
    <t>Other Studied</t>
  </si>
  <si>
    <t>Traffic Emissions Effect Reported?</t>
  </si>
  <si>
    <t>Ammonia NH3</t>
  </si>
  <si>
    <t xml:space="preserve">Black Carbon BC </t>
  </si>
  <si>
    <t>Black Smoke  BS</t>
  </si>
  <si>
    <t>Carbon Monoxide CO</t>
  </si>
  <si>
    <t>Elemental Carbon EC</t>
  </si>
  <si>
    <t>Hydrocarbons HC</t>
  </si>
  <si>
    <t>Nitric Oxide NO</t>
  </si>
  <si>
    <t>Nitrogen Dioxide NO2</t>
  </si>
  <si>
    <t>Nitrogen Oxides NOX</t>
  </si>
  <si>
    <t xml:space="preserve">Organic Carbon OC </t>
  </si>
  <si>
    <t xml:space="preserve">Particulate Matter 1  PM1 </t>
  </si>
  <si>
    <t xml:space="preserve">Particulate Matter 2.5 PM2.5 </t>
  </si>
  <si>
    <t>Particulate Matter 10 PM10</t>
  </si>
  <si>
    <t>Particulate Matter X PMX</t>
  </si>
  <si>
    <t>Reactive Organic Gases ROG</t>
  </si>
  <si>
    <t xml:space="preserve">Secondary Organic Aerosols SOA </t>
  </si>
  <si>
    <t>Suspended Particulate Matter SPM</t>
  </si>
  <si>
    <t>Total Carbon  TC</t>
  </si>
  <si>
    <t>Total Organic Gases TOG</t>
  </si>
  <si>
    <t>Ultrafine Particles UFP</t>
  </si>
  <si>
    <t>Volative Organic Compounds VOC</t>
  </si>
  <si>
    <t>Other OTH</t>
  </si>
  <si>
    <t>TRAP Effect Reported?</t>
  </si>
  <si>
    <t xml:space="preserve">Ammonia NH3 </t>
  </si>
  <si>
    <t>Black Carbon BC</t>
  </si>
  <si>
    <t>Black Smoke BS2</t>
  </si>
  <si>
    <t xml:space="preserve">Carbon Monoxide CO </t>
  </si>
  <si>
    <t xml:space="preserve">Elemental Carbon EC </t>
  </si>
  <si>
    <t xml:space="preserve">Hydrocarbons HC </t>
  </si>
  <si>
    <t xml:space="preserve">Nitric Oxide NO  </t>
  </si>
  <si>
    <t xml:space="preserve">Nitrogen Dioxide NO2 </t>
  </si>
  <si>
    <t>Nitrogen Oxides  NOX</t>
  </si>
  <si>
    <t xml:space="preserve">Organic Carbon OC  </t>
  </si>
  <si>
    <t>Particulate Matter 1 PM1</t>
  </si>
  <si>
    <t>Particulate Matter 2.5 PM2.5</t>
  </si>
  <si>
    <t>Particulate Matter 10 PM 10</t>
  </si>
  <si>
    <t>Particulate Matter Absorbance PMA</t>
  </si>
  <si>
    <t>Particulate Matter X PMX2</t>
  </si>
  <si>
    <t xml:space="preserve">Respirable Suspended Particulate Matter RSPM </t>
  </si>
  <si>
    <t xml:space="preserve">Suspended Particulate Matter SPM </t>
  </si>
  <si>
    <t xml:space="preserve">Ultrafine Particles UFP </t>
  </si>
  <si>
    <t xml:space="preserve">Volative Organic Compounds VOC </t>
  </si>
  <si>
    <t xml:space="preserve">Other OTH </t>
  </si>
  <si>
    <t>Human Exposures Reported?</t>
  </si>
  <si>
    <t xml:space="preserve">Black Carbon Studied </t>
  </si>
  <si>
    <t xml:space="preserve">Elemental Carbon Studied  </t>
  </si>
  <si>
    <t xml:space="preserve">Hydrocarbons Studied </t>
  </si>
  <si>
    <t xml:space="preserve">Nitrogen Dioxide Studied </t>
  </si>
  <si>
    <t xml:space="preserve">Nitrogen Oxides Studied </t>
  </si>
  <si>
    <t xml:space="preserve">Organic Carbon Studied  </t>
  </si>
  <si>
    <t xml:space="preserve">Particulate Matter 2.5  Studied </t>
  </si>
  <si>
    <t xml:space="preserve">Particulate Matter 10 Studied </t>
  </si>
  <si>
    <t xml:space="preserve">Ultrafine Particles Studied  </t>
  </si>
  <si>
    <t xml:space="preserve">Other Studied  </t>
  </si>
  <si>
    <t>Health Impacts Reported?</t>
  </si>
  <si>
    <t>Health Impact Category (Raw Data)</t>
  </si>
  <si>
    <t>Health Impact Category</t>
  </si>
  <si>
    <t xml:space="preserve">Carbon Monoxide Studied  </t>
  </si>
  <si>
    <t xml:space="preserve">Elemental Carbon Studied   </t>
  </si>
  <si>
    <t xml:space="preserve">Nitrogen Dioxide Studied  </t>
  </si>
  <si>
    <t>Nitrogen Oxides Studied 2</t>
  </si>
  <si>
    <t xml:space="preserve">Particulate Matter 2.5  Studied   </t>
  </si>
  <si>
    <t xml:space="preserve">Particulate Matter 10 Studied  </t>
  </si>
  <si>
    <t xml:space="preserve">Volative Organic Compounds Studied </t>
  </si>
  <si>
    <t>Enablers (Raw Data)</t>
  </si>
  <si>
    <t>Enablers</t>
  </si>
  <si>
    <t>Barriers (Raw Data)</t>
  </si>
  <si>
    <t xml:space="preserve">Barriers </t>
  </si>
  <si>
    <t>Co-Benefits (Raw Data)</t>
  </si>
  <si>
    <t xml:space="preserve">Co-Benefits </t>
  </si>
  <si>
    <t>Schlote et al. 2013</t>
  </si>
  <si>
    <t>Cooperative Regulation and Trading of Emissions Using Plug-in Hybrid Vehicles</t>
  </si>
  <si>
    <t>Schlote, A., Häusler, F., Hecker, T., Bergmann, A., Crisostomi, E., Radusch, I., &amp; Shorten, R.</t>
  </si>
  <si>
    <t>IEEE Transactions on Intelligent Transportation Systems</t>
  </si>
  <si>
    <t>https://doi.org/10.1109/TITS.2013.2264754</t>
  </si>
  <si>
    <t>FLM, ITS, VRR</t>
  </si>
  <si>
    <t>N/A</t>
  </si>
  <si>
    <t>Berlin</t>
  </si>
  <si>
    <t>Huang et al. 2020a</t>
  </si>
  <si>
    <t>Evaluating the effectiveness of multiple emission control measures on reducing volatile organic compounds in ambient air based on observational data: A case study during the 2010 Guangzhou Asian Games</t>
  </si>
  <si>
    <t xml:space="preserve">Huang, X., Zhang, Y., Wang, Y., Ou, Y., Chen, D., Pei, D., Pei, C., … &amp; Wang, X. </t>
  </si>
  <si>
    <t>Science of the Total Environment</t>
  </si>
  <si>
    <t>https://doi.org/10.1016/j.scitotenv.2020.138171</t>
  </si>
  <si>
    <t>Vehicles with “Yellow label” (~136 thousand vehicles) were banned whole day</t>
  </si>
  <si>
    <t>VUR</t>
  </si>
  <si>
    <t>104</t>
  </si>
  <si>
    <t>Samples</t>
  </si>
  <si>
    <t>Guangzhou</t>
  </si>
  <si>
    <t>30% of the government-owned vehicles (~9.3 thousand vehicles) were forbidden to drive</t>
  </si>
  <si>
    <t>Vehicles (excluding taxies and buses) (~600 thousand vehicles) were restricted under an odd and even plate numbers rule during 08:00–20:00</t>
  </si>
  <si>
    <t>Satiennam et al. 2006</t>
  </si>
  <si>
    <t>A Study on the Introduction of Bus Rapid Transit System in Asian Developing Cities</t>
  </si>
  <si>
    <t>Satiennam, T., Oshima, R., &amp; Fukuda, A.</t>
  </si>
  <si>
    <t>IATSS Research</t>
  </si>
  <si>
    <t>doi.org/10.1016/S0386-1112(14)60170-9</t>
  </si>
  <si>
    <t>This work intends to propose supporting strategies for BRT system development. Scenario 2: Decreasing Number of Local Bus Parallel and Adjacent to BRT Corridors and High Land Use Density Allocation along BRT Corridors</t>
  </si>
  <si>
    <t>DMD, VUR</t>
  </si>
  <si>
    <t>Bangkok</t>
  </si>
  <si>
    <t>This study proposes several strategies for successful BRT system implementation in Asian developing cities, by first determining crucial elements contributing to existing BRT systems successes. It then identifies the limiting conditions of Asian developing cities for BRT development. The main difference is that most Asian developing city structures have been solely developed
under a road transport city plan and weakness of land use control that gives rise to various problems of poor urban development patterns, low density urban sprawls, haul line and space deficiency to establish transit corridors, and traffic congestion.</t>
  </si>
  <si>
    <t>Table 2 Performance of effectiveness of each scenario</t>
  </si>
  <si>
    <t>TL, VM</t>
  </si>
  <si>
    <t>This work intends to propose supporting strategies for BRT system development. Scenario 3: Decreasing Number of Local Bus Parallel and Adjacent to BRT Corridors and Paratransit System Feeder along BRT Corridors</t>
  </si>
  <si>
    <t>FLM, VUR</t>
  </si>
  <si>
    <t>This work intends to propose supporting strategies for BRT system development. Scenario 4: Decreasing Number of Local Bus Parallel and Adjacent to BRT Corridors,  High Land Use Density Allocation along BRT Corridors, and Paratransit System Feeder along BRT Corridors</t>
  </si>
  <si>
    <t>DMD, FLM, VUR</t>
  </si>
  <si>
    <t>Rutherford and Ortolano 2008</t>
  </si>
  <si>
    <t>Air quality impacts of Tokyo's on-road diesel emission regulations</t>
  </si>
  <si>
    <t>Rutherford, D., &amp; Ortolano, L.</t>
  </si>
  <si>
    <t>Transportation Research Part D</t>
  </si>
  <si>
    <t>https://doi.org/10.1016/j.trd.2008.02.004</t>
  </si>
  <si>
    <t>The emission reductions seen in Figs. 5 and 6 are driven by three major trends – a reduction in particulate and NOx emission factors for new vehicles over time, a decrease in the mean vehicle age due to accelerated
fleet turnover, and the spread of DPF and DOC retrofits since 2002 – along with two less important changes: reductions in vehicle kilometers traveled by light and heavy commercial vehicles, and the falling incidence of
diesel engines in light and medium-duty trucks. The first three trends are a direct result of emission control policies: central emission standards make newer vehicles cleaner over time; fleet turnover has accelerated in response to the NOx law and Tokyo’s in-use emission standard; and particulate aftertreatment technologies were actively promoted by TMG policy....The cornerstone of Tokyo’s diesel policy was a local in-use particulate emission standard requiring the installation of either diesel particulate filters (DPF) or diesel oxidation catalysts (DOC) on all diesel-powered trucks, buses, and special purpose vehicles in operation for more than seven years and used within city limits. Under ‘‘Operation No Diesel”, TMG issued new diesel emission regulations that in October 2003 retroactively enforced the central government’s particulate emission standards for model year 1998 vehicles on in-use medium and heavy-duty vehicles. Owners of affected vehicles could comply with Tokyo’s regulations through one of three means: installing a TMG-certified DPF or DOC, replacing vehicles that had been in use for more than seven years with a newer diesel-powered vehicle, or purchasing a gasoline or alternative-fuel vehicle.</t>
  </si>
  <si>
    <t>VER, VRF</t>
  </si>
  <si>
    <t>Tokyo</t>
  </si>
  <si>
    <t>SPM</t>
  </si>
  <si>
    <t>Two less important changes: reductions in vehicle kilometers traveled by light and heavy commercial vehicles, and the falling incidence of
diesel engines in light and medium-duty trucks.</t>
  </si>
  <si>
    <t>Sabapathy 2008</t>
  </si>
  <si>
    <t>Air quality outcomes of fuel quality and vehicular technology improvements in Bangalore city, India</t>
  </si>
  <si>
    <t>Sabapathy, A.</t>
  </si>
  <si>
    <t>https://doi.org/10.1016/j.trd.2008.09.001</t>
  </si>
  <si>
    <t>Vehicle emission norms and fuel specifications that were introduced from 1991 to 2004 across India as well as locally in Bangalore city have been categorized into four time periods reflecting the incremental changes in vehicle technology and fuel quality that have been effected. The first time period between April 1991 and April 1996 represents the introduction of mass emission norms for vehicles in India.</t>
  </si>
  <si>
    <t>VER</t>
  </si>
  <si>
    <t>Bangalore</t>
  </si>
  <si>
    <t>Vehicle emission norms and fuel specifications that were introduced from 1991 to 2004 across India as well as locally in Bangalore city have been categorized into four time periods reflecting the incremental changes in vehicle technology and fuel quality that have been effected. The second period between April 1996 and May 1999 corresponds to more stringent emission norms for passenger cars (including mandating catalytic converters), two-wheelers, three-wheelers and diesel vehicles as well as the lowering of sulphur content in diesel from 1.0% to 0.5% across India.</t>
  </si>
  <si>
    <t>FRR, VER</t>
  </si>
  <si>
    <t>Vehicle emission norms and fuel specifications that were introduced from 1991 to 2004 across India as well as locally in Bangalore city have been categorized into four time periods reflecting the incremental changes in vehicle technology and fuel quality that have been effected. BS-I norms, equivalent to Euro-I norms, introduced for petrol cars and for diesel vehicles less than 3.5 tonnes from June 1999 and then for twowheelers, three-wheelers and diesel vehicles greater than 3.5 tonnes from April 2000 are represented in the third time period from June 1999 to March 2003. This period also includes the introduction of BS-II (Euro II equivalent) norms for petrol and diesel vehicles less than 3.5 tonnes as well as the further lowering of sulphur to 0.25% in diesel and from 0.2% to 0.1% in petrol from April 2000. Unleaded petrol with a higher octane number and Benzene content limited to 5% introduced from February 2000 is also captured in this third time period.</t>
  </si>
  <si>
    <t>Vehicle emission norms and fuel specifications that were introduced from 1991 to 2004 across India as well as locally in Bangalore city have been categorized into four time periods reflecting the incremental changes in vehicle technology and fuel quality that have been effected. The fourth time period between April 2003 and May 2004 takes account of the introduction of BS-II norms for diesel vehicles more than 3.5 tonnes, the corresponding lowering of sulphur to 0.05% in petrol and diesel from April 2003, a higher Cetane number introduced for diesel and additional measures such as 5% blending of ethanol in petrol from April 2003 and converting three-wheelers to LPG from December 2003 that were introduced in Bangalore in this time period.</t>
  </si>
  <si>
    <t>Iglesias and Apsimon 2004</t>
  </si>
  <si>
    <t>Alternative Vehicle Technologies and Fuels in Scenarios for Atmospheric Emissions in London</t>
  </si>
  <si>
    <t>Iglesias, M., &amp; Apsimon, H.</t>
  </si>
  <si>
    <t>Journal of Environmental Assessment Policy and Management</t>
  </si>
  <si>
    <t>www.jstor.org/stable/enviassepolimana.6.2.213</t>
  </si>
  <si>
    <t>20 percent fleet penetration of alternative vehicle technologies in the vehicle fleet. No penetration of alternative fuels. For the purposes of this study, an “alternative fuel” is defined as one which could be used to partially or fully replace petrol and diesel fuels and which also offers potential air quality or climate change benefits. An “alternative vehicle technology” is one which could partially or fully replace conventional internal combustion engines (ICEs) in road vehicles and which offers the potential for emission reductions in comparison to them</t>
  </si>
  <si>
    <t>AVT</t>
  </si>
  <si>
    <t>London</t>
  </si>
  <si>
    <t>GG</t>
  </si>
  <si>
    <t>20 percent fleet penetration of alternative vehicle technologies in the vehicle fleet and 20 percent penetration of alternative fuels in the fuel market for conventional ICE vehicles. For the purposes of this study, an “alternative fuel” is defined as one which could be used to partially or fully replace petrol and diesel fuels and which also offers potential air quality or climate change benefits. An “alternative vehicle technology” is one which could partially or fully replace conventional internal combustion engines (ICEs) in road vehicles and which offers the potential for emission reductions in comparison to them</t>
  </si>
  <si>
    <t>AFT, AVT</t>
  </si>
  <si>
    <t>50 percent fleet penetration of alternative vehicle technologies in the vehicle fleet and 20 percent penetration of alternative fuels in the
fuel market for conventional ICE vehicles. For the purposes of this study, an “alternative fuel” is defined as one which could be used to partially or fully replace petrol and diesel fuels and which also offers potential air quality or climate change benefits. An “alternative vehicle technology” is one which could partially or fully replace conventional internal combustion engines (ICEs) in road vehicles and which offers the potential for emission reductions in comparison to them</t>
  </si>
  <si>
    <t>Hutchinson and Pearson 2004</t>
  </si>
  <si>
    <t>An evaluation of the environmental and health effects of vehicle exhaust catalysts in the United Kingdom</t>
  </si>
  <si>
    <t>Hutchinson, E. J., &amp; Pearson, P. J. G.</t>
  </si>
  <si>
    <t>Environmental Health Perspectives</t>
  </si>
  <si>
    <t>https://doi.org/10.1289/ehp.6349</t>
  </si>
  <si>
    <t>In the third step we quantified the health benefits from these changes in pollution, in terms of morbidity and mortality, using exposure-response functions from selected epidemiologic studies.</t>
  </si>
  <si>
    <t>PM</t>
  </si>
  <si>
    <t xml:space="preserve">Using established cost-benefit analysis methods [U.S. Environmental Protection Agency (EPA) 2000], a detailed economic evaluation of the selected societal health benefits was conducted, summed for all pollutants, and then weighed against the costs of VECs (step 4). </t>
  </si>
  <si>
    <t>Rodier et al. 2002</t>
  </si>
  <si>
    <t>Heuristic Policy Analysis of Regional Land Use, Transit, and Travel Pricing Scenarios Using Two Urban Models</t>
  </si>
  <si>
    <t>Rodier, C. J., Johnston, R. A., &amp; Abraham, J. E.</t>
  </si>
  <si>
    <t>https://doi.org/10.1016/S1361-9209(01)00022-0</t>
  </si>
  <si>
    <t>Pricing and Light Rail: In both the SACMET96 and MEPLAN scenarios, approximately 75 new track miles of light rail are added to the transportation network and auto-pricing policies are also imposed. These pricing policies include a 30% increase in the operating cost of private vehicles (to simulate a gas tax) and a CBD parking tax representing an average surcharge of $4 for work trips and $1 for other trips</t>
  </si>
  <si>
    <t>Sacramento</t>
  </si>
  <si>
    <t>The walk and bike mode share also increases. The mode shifts produce a decrease in auto trips, a significant decrease in VMT, and a slight increase in mean travel speed compared to the Base Case scenario...it appears that the pricing policies are effective at reducing trip lengths in the Pricing and Light Rail scenario.</t>
  </si>
  <si>
    <t>AT, TL, VM</t>
  </si>
  <si>
    <t>Transit oriented development, light rail and advanced transit</t>
  </si>
  <si>
    <t>AT, VM</t>
  </si>
  <si>
    <t>Pricing, TOD, Light Rail and Advanced Transit. This scenario includes the TOD scenarios
described above for the respective models and the pricing policies from the Pricing and Light Rail
scenario.</t>
  </si>
  <si>
    <t>PAC, TOD</t>
  </si>
  <si>
    <t>Shin et al. 2013</t>
  </si>
  <si>
    <t>Evaluation of the optimum volatile organic compounds control strategy considering the formation of ozone and secondary organic aerosol in Seoul, Korea</t>
  </si>
  <si>
    <t>Shin, H. J., Kim, J. C., Lee, S. J., &amp; Kim, Y. P.</t>
  </si>
  <si>
    <t>Envrionmental Science and Pollution Research</t>
  </si>
  <si>
    <t>https://doi.org/10.1007/s11356-012-1108-5</t>
  </si>
  <si>
    <t>To improve the air quality in the SMR, the “Special Measures for Metropolitan Air Quality Improvement,” which established the basic direction for the environment in the SMR, was prepared by the “Seoul Metropolitan Air Quality Improvement Promotion Program Organization” in December 2002 under the Korean Ministry of Environment (KMOE). The “Special Act on Metropolitan Air Quality Improvement (SAMAQI)” was then implemented in 2005... The current VOCs emission control strategy focuses on the reduction of area sources, which are mainly composed of solvent usage and vehicular emissions, which are major sources of NOx and VOCs (KMOE 2005b).</t>
  </si>
  <si>
    <t>Seoul</t>
  </si>
  <si>
    <t>Shahbazi et al. 2019</t>
  </si>
  <si>
    <t>Assessment of Emission Reduction Scenarios with a Focus on the Impact of Vehicle Fleets on Tehran Air Quality: Case Study</t>
  </si>
  <si>
    <t>Shahbazi, H., Hosseini, V., Torbatian, S., &amp; Hamedi, M.</t>
  </si>
  <si>
    <t>Transportation Research Record</t>
  </si>
  <si>
    <t>https://doi.org/10.1177/0361198119836770</t>
  </si>
  <si>
    <t>FLM</t>
  </si>
  <si>
    <t>Tehran</t>
  </si>
  <si>
    <t xml:space="preserve">Scenario 2: Removal of taxi fleet - Assessment of different emission scenarios to quantify the impact of each vehicle fleet in producing pollution during such severe episodes. For this reason, eight different scenarios were considered in which the emissions of each vehicle category were entirely eliminated from the corresponding scenario...To quantify the contribution of each vehicle category to air pollution production during the episode, eight different emission scenarios were designed. For each emission reduction scenario, the emissions caused by each vehicle category (including passenger car, taxi, pickup, motorcycle, minibus, truck, municipality bus, and private-sector bus) were entirely eliminated over the whole city during the studied period. </t>
  </si>
  <si>
    <t xml:space="preserve">Scenario 3: Removal of pickup fleet - Assessment of different emission scenarios to quantify the impact of each vehicle fleet in producing pollution during such severe episodes. For this reason, eight different scenarios were considered in which the emissions of each vehicle category were entirely eliminated from the corresponding scenario...To quantify the contribution of each vehicle category to air pollution production during the episode, eight different emission scenarios were designed. For each emission reduction scenario, the emissions caused by each vehicle category (including passenger car, taxi, pickup, motorcycle, minibus, truck, municipality bus, and private-sector bus) were entirely eliminated over the whole city during the studied period. </t>
  </si>
  <si>
    <t xml:space="preserve">Scenario 4: Removal of motorcycle fleet - Assessment of different emission scenarios to quantify the impact of each vehicle fleet in producing pollution during such severe episodes. For this reason, eight different scenarios were considered in which the emissions of each vehicle category were entirely eliminated from the corresponding scenario...To quantify the contribution of each vehicle category to air pollution production during the episode, eight different emission scenarios were designed. For each emission reduction scenario, the emissions caused by each vehicle category (including passenger car, taxi, pickup, motorcycle, minibus, truck, municipality bus, and private-sector bus) were entirely eliminated over the whole city during the studied period. </t>
  </si>
  <si>
    <t xml:space="preserve">Scenario 5: Removal of minibus fleet - Assessment of different emission scenarios to quantify the impact of each vehicle fleet in producing pollution during such severe episodes. For this reason, eight different scenarios were considered in which the emissions of each vehicle category were entirely eliminated from the corresponding scenario...To quantify the contribution of each vehicle category to air pollution production during the episode, eight different emission scenarios were designed. For each emission reduction scenario, the emissions caused by each vehicle category (including passenger car, taxi, pickup, motorcycle, minibus, truck, municipality bus, and private-sector bus) were entirely eliminated over the whole city during the studied period. </t>
  </si>
  <si>
    <t xml:space="preserve">Scenario 6: Removal of municipality bus fleet - Assessment of different emission scenarios to quantify the impact of each vehicle fleet in producing pollution during such severe episodes. For this reason, eight different scenarios were considered in which the emissions of each vehicle category were entirely eliminated from the corresponding scenario...To quantify the contribution of each vehicle category to air pollution production during the episode, eight different emission scenarios were designed. For each emission reduction scenario, the emissions caused by each vehicle category (including passenger car, taxi, pickup, motorcycle, minibus, truck, municipality bus, and private-sector bus) were entirely eliminated over the whole city during the studied period. </t>
  </si>
  <si>
    <t xml:space="preserve">Scenario 7: Removal of private-sector bus fleet - Assessment of different emission scenarios to quantify the impact of each vehicle fleet in producing pollution during such severe episodes. For this reason, eight different scenarios were considered in which the emissions of each vehicle category were entirely eliminated from the corresponding scenario...To quantify the contribution of each vehicle category to air pollution production during the episode, eight different emission scenarios were designed. For each emission reduction scenario, the emissions caused by each vehicle category (including passenger car, taxi, pickup, motorcycle, minibus, truck, municipality bus, and private-sector bus) were entirely eliminated over the whole city during the studied period. </t>
  </si>
  <si>
    <t xml:space="preserve">Scenario 8: Removal of truck fleet - Assessment of different emission scenarios to quantify the impact of each vehicle fleet in producing pollution during such severe episodes. For this reason, eight different scenarios were considered in which the emissions of each vehicle category were entirely eliminated from the corresponding scenario...To quantify the contribution of each vehicle category to air pollution production during the episode, eight different emission scenarios were designed. For each emission reduction scenario, the emissions caused by each vehicle category (including passenger car, taxi, pickup, motorcycle, minibus, truck, municipality bus, and private-sector bus) were entirely eliminated over the whole city during the studied period. </t>
  </si>
  <si>
    <t>Two traffic schemes with a main focus on the role of motorcycles on the degradation of Tehran’s air quality were also examined for the same episode...In the first scenario, entering and traveling around district No.12 of the Tehran municipality on carburetorequipped motorcycles was banned.</t>
  </si>
  <si>
    <t>Two traffic schemes with a main focus on the role of motorcycles on the degradation of Tehran’s air quality were also examined for the same episode...In the second scenario, the region of traffic limitation was expanded and more districts were included. This area is the current region considered for the odd-even traffic regulation in Tehran, where entrance restrictions are implemented based on the last digit of a vehicle’s license plate (6).</t>
  </si>
  <si>
    <t>Chen et al. 2009</t>
  </si>
  <si>
    <t>A case study predicting environmental impacts of urban transport planning in China</t>
  </si>
  <si>
    <t>Chen, C., Shao, Li-g., &amp; Xu, L.</t>
  </si>
  <si>
    <t>Environmental Monitoring and Assessment</t>
  </si>
  <si>
    <t>https://doi.org/10.1007/s10661-008-0525-x</t>
  </si>
  <si>
    <t>Jilin City</t>
  </si>
  <si>
    <t>EG, TN</t>
  </si>
  <si>
    <t>Agarwal et al. 2020</t>
  </si>
  <si>
    <t>Bicycle superhighway: An environmentally sustainable policy for
urban transport</t>
  </si>
  <si>
    <t>Agarwal, A., Ziemke, D., &amp; Nagel, K.</t>
  </si>
  <si>
    <t>Transportation Research Part A</t>
  </si>
  <si>
    <t>https://doi.org/10.1016/j.tra.2019.06.015</t>
  </si>
  <si>
    <t>A bicycle superhighway in the urban centre is proposed and the extent of the aforementioned benefits are quantified using an activity-based multi-agent transport simulation framework. For the application of a bicycle superhighway, a case study of Patna, India is chosen...BSH-b: Bicycle superhighway used by bicycle mode only</t>
  </si>
  <si>
    <t>ATI</t>
  </si>
  <si>
    <t>13000</t>
  </si>
  <si>
    <t>Patna</t>
  </si>
  <si>
    <t>AC, AT, GG, TC</t>
  </si>
  <si>
    <t>A bicycle superhighway in the urban centre is proposed and the extent of the aforementioned benefits are quantified using an activity-based multi-agent transport simulation framework. For the application of a bicycle superhighway, a case study of Patna, India is chosen...BSH-mb: Bicycle superhighway used by motorbike and bicycle modes</t>
  </si>
  <si>
    <t>Aggarwal and Jain 2015</t>
  </si>
  <si>
    <t>Impact of air pollutants from surface transport sources on human health: A modeling and epidemiological approach</t>
  </si>
  <si>
    <t>Aggarwal, P, &amp; Jain, S.</t>
  </si>
  <si>
    <t>Environment International</t>
  </si>
  <si>
    <t>http://dx.doi.org/10.1016/j.envint.2015.06.010</t>
  </si>
  <si>
    <t>2021-ALT-I (Passenger travel demand) Under this scenario, the 2021-BAU was
augmented by one policy intervention – the
introduction of BS-V vehicle emission norms in
the year 2017</t>
  </si>
  <si>
    <t>Delhi</t>
  </si>
  <si>
    <t>CD, RE</t>
  </si>
  <si>
    <t>2021-ALT-II (Passenger travel demand) Full phase of IMRTS implementation, which
includes 4 phases of the Delhi Metro and Bus
Rapid Transit (BRT) system, has been
considered by the year 2021 (see S.I. Table S3),
in addition to the assumptions taken in
2021-ALT-I.</t>
  </si>
  <si>
    <t>BRT, VER</t>
  </si>
  <si>
    <t>2021-ALT-III (Passenger travel demand) Two more interventions have been added to the 2021-ALT-II scenario, in addition to the
assumptions taken in 2021-BAU — (i) bus
speed has been regulated to 25 km h−1 because
of new infrastructural development for
dedicated bus corridors, and (ii) parking fees
have been hiked (from Rs 10–20 to Rs 60–200)
for private vehicles.</t>
  </si>
  <si>
    <t>BRT, PAC, SRE, VER</t>
  </si>
  <si>
    <t>2021-ALT-I-O (Overall travel demand) Under this scenario, the 2021-BAU-O was
augmented by one policy intervention – the
introduction of BS-V vehicle emission norms in
the year 2017</t>
  </si>
  <si>
    <t>2021-ALT-II-O (Overall travel demand) Full phase of IMRTS implementation, which
includes 4 phases of the Delhi Metro and Bus
Rapid Transit (BRT) system, has been considered
by the year 2021 (see S.I. Table S3), in addition to
the assumptions taken in 2021-ALT-I-O.</t>
  </si>
  <si>
    <t>2021-ALT-III-O (Overall travel demand) Two more interventions have been added to the
2021-ALT-II-O scenario — (i) bus speed has been
regulated to 25 km h–1 because of new
infrastructural development for dedicated bus
corridors, and (ii) parking fees have been hiked
(from Rs 10–20 to Rs 60–200) for private vehicles.</t>
  </si>
  <si>
    <t>2021-ALT-IV-O (Overall travel demand) One more intervention has been added to the
2021-ALT-III-O scenario — (i) diesel particulate
filter (DPF) was added in HDV vehicles</t>
  </si>
  <si>
    <t>BRT, PAC, SRE, VER, VRF</t>
  </si>
  <si>
    <t>Ahmad and Dewan 2007</t>
  </si>
  <si>
    <t>Electric vehicle: a futuristic approach to reduce pollution (A case study of Delhi)</t>
  </si>
  <si>
    <t>Ahmad, I., &amp; Dewan, K. K.</t>
  </si>
  <si>
    <t>World Review of Intermodal Transportation Research</t>
  </si>
  <si>
    <t>https://doi.org/10.1504/WRITR.2007.016276</t>
  </si>
  <si>
    <t xml:space="preserve">Therefore, if nobody opts for EV, the pollution emitted by all the cars and jeeps comes to
1,01,051 tones per year, while by introducing EV, it reduces to (1,01,051 – 25,060)
75,991 tones per year. It can be seen from above calculations that 24.8% pollution will be
reduced if EVs are introduced in Delhi. </t>
  </si>
  <si>
    <t>AFT</t>
  </si>
  <si>
    <t>Therefore, on the adoption of EVs in Delhi, an amount of Rs. 1225.25 crores (Approx. USD 28,16,663) which is being spent on petrol annually can be saved</t>
  </si>
  <si>
    <t>PS, EC</t>
  </si>
  <si>
    <t>Al-Rousan et al. 2015</t>
  </si>
  <si>
    <t>Urban traffic pollution reduction for sedan cars using petrol engines by hydro-oxide gas inclusion</t>
  </si>
  <si>
    <t xml:space="preserve">Al-Rousan, A. A., Alkheder, S., &amp; Musmar, S. A. </t>
  </si>
  <si>
    <t>Journal of the Air &amp; Waste Management Association</t>
  </si>
  <si>
    <t>https://doi.org/10.1080/10962247.2015.1107659</t>
  </si>
  <si>
    <t>Irbid</t>
  </si>
  <si>
    <t>Sbayti et al. 2001</t>
  </si>
  <si>
    <t>Automotive Emissions in Developing Countries: Traffic Management and Technological Control Measures</t>
  </si>
  <si>
    <t>Sbayti, H., El-Fadel, M., Kaysi, I., &amp; Baaj, H.</t>
  </si>
  <si>
    <t>Environmental Engineering Science</t>
  </si>
  <si>
    <t>https://doi.org/10.1089/109287501753359582</t>
  </si>
  <si>
    <t xml:space="preserve">Truck area ban: This alternative assesses the efficiency of banning truck movement during the peak period
as a traffic relief measure. </t>
  </si>
  <si>
    <t>Beirut</t>
  </si>
  <si>
    <t>Although the selection of control measures for this study took into consideration their likelihood of being implemented, many control measures are far from being easily applicable. Implementation of a certain control strategy usually overlaps regulatory and institutional boundaries, and requires proper planning, operation, and funding.</t>
  </si>
  <si>
    <t>BG, BF</t>
  </si>
  <si>
    <t xml:space="preserve">Mass transit: The purpose of this alternative is to estimate the maximum link speed benefits attained from applying an extensive mass transit system. </t>
  </si>
  <si>
    <t>PTE</t>
  </si>
  <si>
    <t>Traffic management alternatives increased average network speed and reduced traffic congestion with varying degrees of success. The car-pooling alternative was the best overall alternative, as it managed to increase the average network speed from 14 to 30 mph in 2010 and from 4 to 20 mph in 2015 (a 115 and 400% increase over the do-nothing alternative). The mass transit managed to increase the average network speed from 14 to 22 mph in 2010 and from 4 to 13 mph in 2015 (a 57 and 225% increase over the do-nothing alternative). The truck area ban, on the other hand, offered insignificant traffic reduction benefits due to the limited fraction of heavy-duty trucks (up to 1%) in the vehicle fleet (see Table 5).</t>
  </si>
  <si>
    <t>NS, TC</t>
  </si>
  <si>
    <t xml:space="preserve">Car pooling: The purpose of such an alternative is to investigate the effectiveness of high-occupancy vehicles (HOV) in reducing traffic volumes. </t>
  </si>
  <si>
    <t xml:space="preserve">Catalytic converters: The objective of this strategy is to evaluate the emission reduction potential of equipping the vehicle fleet with average catalytic converters (not advanced three-way catalytic converters) for old vehicles. </t>
  </si>
  <si>
    <t>VRF</t>
  </si>
  <si>
    <t>Reformulated fuel: The objective of this strategy is to evaluate the reduction benefits from using alternative fuels.</t>
  </si>
  <si>
    <t>VRP</t>
  </si>
  <si>
    <t xml:space="preserve">Truck area ban: This alternative assesses the efficiency of banning truck movement during the peak period
as a traffic relief measure...Mass transit: The purpose of this alternative is to estimate the maximum link speed benefits attained from applying an extensive mass transit system.  </t>
  </si>
  <si>
    <t>FLM, PTE</t>
  </si>
  <si>
    <t xml:space="preserve">Truck area ban: This alternative assesses the efficiency of banning truck movement during the peak period
as a traffic relief measure...Car pooling: The purpose of such an alternative is to investigate the effectiveness of high-occupancy vehicles (HOV) in reducing traffic volumes. </t>
  </si>
  <si>
    <t>FLM, HOV</t>
  </si>
  <si>
    <t xml:space="preserve">Truck area ban: This alternative assesses the efficiency of banning truck movement during the peak period
as a traffic relief measure...Catalytic converters: The objective of this strategy is to evaluate the emission reduction potential of equipping the vehicle fleet with average catalytic converters (not advanced three-way catalytic converters) for old vehicles. </t>
  </si>
  <si>
    <t>FLM, VRF</t>
  </si>
  <si>
    <t>Truck area ban: This alternative assesses the efficiency of banning truck movement during the peak period
as a traffic relief measure...Reformulated fuel: The objective of this strategy is to evaluate the reduction benefits from using alternative fuels.</t>
  </si>
  <si>
    <t>FLM, AFT</t>
  </si>
  <si>
    <t>FLM, VRP</t>
  </si>
  <si>
    <t xml:space="preserve">Mass transit: The purpose of this alternative is to estimate the maximum link speed benefits attained from applying an extensive mass transit system...Car pooling: The purpose of such an alternative is to investigate the effectiveness of high-occupancy vehicles (HOV) in reducing traffic volumes. </t>
  </si>
  <si>
    <t>PTE, HOV</t>
  </si>
  <si>
    <t xml:space="preserve">Mass transit: The purpose of this alternative is to estimate the maximum link speed benefits attained from applying an extensive mass transit system…Catalytic converters: The objective of this strategy is to evaluate the emission reduction potential of equipping the vehicle fleet with average catalytic converters (not advanced three-way catalytic converters) for old vehicles. </t>
  </si>
  <si>
    <t>PTE, VRF</t>
  </si>
  <si>
    <t>Mass transit: The purpose of this alternative is to estimate the maximum link speed benefits attained from applying an extensive mass transit system...Reformulated fuel: The objective of this strategy is to evaluate the reduction benefits from using alternative fuels.</t>
  </si>
  <si>
    <t>PTE, AFT</t>
  </si>
  <si>
    <t>PTE, VRP</t>
  </si>
  <si>
    <t xml:space="preserve">Car pooling: The purpose of such an alternative is to investigate the effectiveness of high-occupancy vehicles (HOV) in reducing traffic volumes...Catalytic converters: The objective of this strategy is to evaluate the emission reduction potential of equipping the vehicle fleet with average catalytic converters (not advanced three-way catalytic converters) for old vehicles. </t>
  </si>
  <si>
    <t>HOV, VRF</t>
  </si>
  <si>
    <t>Car pooling: The purpose of such an alternative is to investigate the effectiveness of high-occupancy vehicles (HOV) in reducing traffic volumes...Reformulated fuel: The objective of this strategy is to evaluate the reduction benefits from using alternative fuels.</t>
  </si>
  <si>
    <t>HOV, AFT</t>
  </si>
  <si>
    <t>HOV, VRP</t>
  </si>
  <si>
    <t>Catalytic converters: The objective of this strategy is to evaluate the emission reduction potential of equipping the vehicle fleet with average catalytic converters (not advanced three-way catalytic converters) for old vehicles...Reformulated fuel: The objective of this strategy is to evaluate the reduction benefits from using alternative fuels.</t>
  </si>
  <si>
    <t>VRF, AFT</t>
  </si>
  <si>
    <t>VRF, VRP</t>
  </si>
  <si>
    <t>AFT, VRP</t>
  </si>
  <si>
    <t>Alam et al. 2014a</t>
  </si>
  <si>
    <t>A simulation of transit bus emissions along an urban corridor: Evaluating changes under various service improvement strategies</t>
  </si>
  <si>
    <t>Alam, A., Diab, E., El-Geneidy, A. M., &amp; Hatzopoulou, M.</t>
  </si>
  <si>
    <t>http://dx.doi.org/10.1016/j.trd.2014.06.010</t>
  </si>
  <si>
    <t>Regular bus (67) &amp; reserved lane: In March 2009, STM implemented a limited-stop bus service, also known as express service 467, running parallel to the regular 67 route. The express service serves only 40% of the regular bus stops and runs on weekdays (from 6 AM to 7 PM). Later in August 2009, reserved bus lanes were operated during peak periods. The reserved lane becomes effective in the SB direction during the morning peak period (6.30 AM to 9.00 AM) and in the NB direction in the afternoon peak (2.30 PM to 6.30 PM). In February 2010, articulated buses were introduced along Route 467. Finally, in September 2011, the STM introduced incrementally articulated buses along Route 67, offering more space and seating capacity on buses.</t>
  </si>
  <si>
    <t>BRT</t>
  </si>
  <si>
    <t>96</t>
  </si>
  <si>
    <t>Trips</t>
  </si>
  <si>
    <t>Montreal</t>
  </si>
  <si>
    <t>Percent reductions in average travel time and average GHG emissions reduction under various service improvements (compared to the case of the regular bus without a reserved lane).</t>
  </si>
  <si>
    <t>GG, TL</t>
  </si>
  <si>
    <t>Express bus (467) &amp; regular lane: In March 2009, STM implemented a limited-stop bus service, also known as express service 467, running parallel to the regular 67 route. The express service serves only 40% of the regular bus stops and runs on weekdays (from 6 AM to 7 PM). Later in August 2009, reserved bus lanes were operated during peak periods. The reserved lane becomes effective in the SB direction during the morning peak period (6.30 AM to 9.00 AM) and in the NB direction in the afternoon peak (2.30 PM to 6.30 PM). In February 2010, articulated buses were introduced along Route 467. Finally, in September 2011, the STM introduced incrementally articulated buses along Route 67, offering more space and seating capacity on buses.</t>
  </si>
  <si>
    <t>Express bus (467) &amp; reserved lane: In March 2009, STM implemented a limited-stop bus service, also known as express service 467, running parallel to the regular 67 route. The express service serves only 40% of the regular bus stops and runs on weekdays (from 6 AM to 7 PM). Later in August 2009, reserved bus lanes were operated during peak periods. The reserved lane becomes effective in the SB direction during the morning peak period (6.30 AM to 9.00 AM) and in the NB direction in the afternoon peak (2.30 PM to 6.30 PM). In February 2010, articulated buses were introduced along Route 467. Finally, in September 2011, the STM introduced incrementally articulated buses along Route 67, offering more space and seating capacity on buses.</t>
  </si>
  <si>
    <t>Gulia et al. 2018</t>
  </si>
  <si>
    <t>Urban local air quality management framework for non-attainment areas in Indian cities</t>
  </si>
  <si>
    <t>Gulia, S., Shiva Nagendra, S. M., Barnes, J., &amp; Khare, M.</t>
  </si>
  <si>
    <t>http://dx.doi.org/10.1016/j.scitotenv.2017.11.123</t>
  </si>
  <si>
    <t>Scenario #1: This scenario suggests restriction of LCVs and HCVs within the NAA1 during peak traffic hours i.e. 09:00–11:00 and 18:00– 21:00. Additionally, an odd-even car scheme applied to all private and commercial cars which may reduce about 50% of the total 4 W at NAA1. The entry of inter-state buses through NAA1 is also not allowed. It is assumed that 50% of the total city buses are plying during peak hours.</t>
  </si>
  <si>
    <t>Scenario #2: This scenario suggests restriction on the entry of LCVs, HCVs and buses within the NAA1 during peak traffic hours i.e. 09:00– 11:00 and 18:00–21:00.</t>
  </si>
  <si>
    <t>Scenario #3: This scenario suggests enforcement of congestion charges on vehicles passing through NAA1. It is assumed that this traffic strategy will reduce 50% of total 2 W, 3 W and 4 W at NAA1. To compensate this reduction in traffic, the volume of buses are estimated and assumed to ply through NAA1. Therefore, buses volume is increased by 6%, i.e. 499 buses. The HCVs are not allowed to enter any time while LCVs are allowed to enter NAA1 during non-peak hours.</t>
  </si>
  <si>
    <t>CC, VUR</t>
  </si>
  <si>
    <t>Scenario #1: In this scenario, only 80% of 2W, 3W, 4W and LCVs are allowed to enter through NAA2.</t>
  </si>
  <si>
    <t>Chennai</t>
  </si>
  <si>
    <t>Scenario #2: This scenario suggests that only 60% of traffic (except buses) is allowed to enter through NAA2. To compensate this reduction, the volume of buses which is allowed to ply through NAA2 is increased by 20%.</t>
  </si>
  <si>
    <t>Scenario #3: In this scenario, only 50% of 2W, 3W, 4W and LCVs are allowed to enter through NAA2. Additionally, buses are increased by 6%. HCVs are not allowed to enter NAA2 during peak traffic hours.</t>
  </si>
  <si>
    <t>Guo et al. 2020</t>
  </si>
  <si>
    <t>Personal and societal impacts of motorcycle ban policy on motorcyclists’ home-to-work morning commute in China</t>
  </si>
  <si>
    <t>Guo, Y., Wang, J., Peeta, S., &amp; Anastasopoulos, P. C.</t>
  </si>
  <si>
    <t>Travel Behaviour and Society</t>
  </si>
  <si>
    <t>https://doi.org/10.1016/j.tbs.2020.01.002</t>
  </si>
  <si>
    <t>This paper investigated the personal and societal impacts of the motorcycle ban policy on motorcyclists’ home-to-work morning commute travel mode shift in Foshan City, China.</t>
  </si>
  <si>
    <t>Foshan</t>
  </si>
  <si>
    <t>The results show that the motorcycle ban would increase motorcyclists’ personal cost, on average, across the sub-populations but would have mixed societal impacts.</t>
  </si>
  <si>
    <t>Third, in terms of transportation safety, the number of accidents, injuries, and deaths would decrease while the direct property loss would increase. In summary, these results show that the motorcycle ban would have mixed societal impacts in that while it has the potential to improve safety and reduce the emission of some toxic gases and particles, it also potentially could increase fuel consumption and emission of greenhouse gases.</t>
  </si>
  <si>
    <t>Guttikunda and Jawahar 2012</t>
  </si>
  <si>
    <t>Application of SIM-air modeling tools to assess air quality in Indian cities</t>
  </si>
  <si>
    <t>Guttikunda, S. K., &amp; Jawahar, P.</t>
  </si>
  <si>
    <t>Atmospheric Environment</t>
  </si>
  <si>
    <t>http://dx.doi.org/10.1016/j.atmosenv.2012.08.074</t>
  </si>
  <si>
    <t>We present a summary of emission reductions and estimated health benefits in premature mortality for a combination of six interventions in Table 5. The six interventions are (a) promotion of non-motorized transport increasing its modal share by 20%, thus decreasing shares from cars and motorcycles, (b) increasing the modal share of public transport by 20%, thus decreasing shares from cars and motorcycles, (c) alternative fuels for buses and 3- wheelers, (d) reduction of silt loading on roads by 50%, (e) change in the brick manufacturing technology, improving the efficiencies by 50% and (f) plying trucks on a by-pass to reduce their emission loads on ambient concentrations.</t>
  </si>
  <si>
    <t>ATP, PTE, AFT, LIR, VRR</t>
  </si>
  <si>
    <t>Pune</t>
  </si>
  <si>
    <t>Of the estimated 21,400 premature deaths under the 2020 baseline, implementation of the six scenarios can potentially save 5870 lives (27%) annually and reduce 16.8 million tons of CO2 emissions in the six cities. By intervention, the number of lives saved are as follows (a) 900, (b) 80, (c) 140, (d) 2790, (e) 1140 and (f) 820 respectively.</t>
  </si>
  <si>
    <t>Of the estimated 21,400 premature deaths under the 2020 baseline, implementation of the six scenarios can potentially save 5870 lives (27%) annually and reduce 16.8 million tons of CO2 emissions in the six cities.</t>
  </si>
  <si>
    <t>Indore</t>
  </si>
  <si>
    <t>Ahmedabad</t>
  </si>
  <si>
    <t>Surat</t>
  </si>
  <si>
    <t>Rajkot</t>
  </si>
  <si>
    <t>Guzman and Orjuela 2017</t>
  </si>
  <si>
    <t>Linking a transport dynamic model with an emissions model to aid air pollution evaluations of transport policies in Latin America</t>
  </si>
  <si>
    <t>Guzman, L. A., &amp; Orjuela, J. P.</t>
  </si>
  <si>
    <t>Transportmetrica B: Transport Dynamics</t>
  </si>
  <si>
    <t>https://doi.org/10.1080/21680566.2016.1169954</t>
  </si>
  <si>
    <t>Bogota</t>
  </si>
  <si>
    <t>The study also shows that the investment on CNG buses would require a financial aid from the local or national authorities that resulted in a 20% reduction of the vehicle price for the investment to be recovered over a 10-year period. For electric buses, this financial aid should be equivalent to 90% of the vehicle price.</t>
  </si>
  <si>
    <t>Figure 7. Emissions trends from road transport in the Bogota region.</t>
  </si>
  <si>
    <t>Additionally, two interventions of the public transport have been proposed. These scenarios are not intended to suggest that these interventions as the best and should not be understood as recommendations. However, they are intended to show the evaluation of realistic interventions in the Colombian capital...Zero emission buses: Electric buses have benefited from improvements in battery technology, but prices are still too high to expect all-electric fleets in the foreseeable future in Latin America. However, with clear intentions of reduce vehicular emissions; cities will have to start looking at more ambitious technology changes. As an illustration of the implications of a partial conversion to electric fleets, a scenario with a 20% substitution (between 2016 and 2019) of diesel vehicles by electric ones has been proposed.</t>
  </si>
  <si>
    <t>Hafezi et al. 2019</t>
  </si>
  <si>
    <t>Modelling transport-related pollution emissions for the synthetic baseline population of a large Canadian university</t>
  </si>
  <si>
    <t>Hafezi, M. H., Daisy, N. S., Liu, L., &amp; Millward, H.</t>
  </si>
  <si>
    <t>International Journal of Urban Sciences</t>
  </si>
  <si>
    <t>https://doi.org/10.1080/12265934.2019.1571432</t>
  </si>
  <si>
    <t>Scenario 1 represents the total amount of emissions produced if 25%, 50%, 75% or all commuters living within INC and SUB zones use transit for commuting to Dalhousie city campuses. Commuters living within the INC and SUB are selected for examining scenario 1, due to wide transit accessibility within these zones and reasonable commuting travel time to and from university city campuses. Respondents from the ICB and OCB zones were excluded due to the lack of availability of transit service in these areas (HRM, 2016).</t>
  </si>
  <si>
    <t>PTP</t>
  </si>
  <si>
    <t>Halifax</t>
  </si>
  <si>
    <t>Scenario 1 (which assumes commuters switch their commuting mode into transit, where available) reduces the emissions of CO2 for the minimum of 59.9% (assuming 25% switch to transit) and for the maximum of 71.4% (assuming all switch to transit).</t>
  </si>
  <si>
    <t>Hagler et al. 2012</t>
  </si>
  <si>
    <t>Field investigation of roadside vegetative and structural barrier impact on near-road ultrafine particle concentrations under a variety of wind conditions</t>
  </si>
  <si>
    <t>Hagler, G. S. W., Lin, M-Y., Khlystov, A., Baldauf, R. W., Isakov, V., Faircloth, J., &amp; Jackson, L. E.</t>
  </si>
  <si>
    <t>http://dx.doi.org/10.1016/j.scitotenv.2011.12.002</t>
  </si>
  <si>
    <t>Mebane, which had a primarily deciduous tree stand and was located along an interstate highway (I-40/I-85 combined) that connects several major population centers of North Carolina</t>
  </si>
  <si>
    <t>VRB</t>
  </si>
  <si>
    <t>Mebane</t>
  </si>
  <si>
    <t>Chapel Hill, which had a primarily evergreen tree stand and was located along an expressway (U.S. Route 15–501);</t>
  </si>
  <si>
    <t>Chapel Hill</t>
  </si>
  <si>
    <t>Raleigh, which has a brick noise barrier and is located along an interstate highway (I-440) that loops around the city of Raleigh.</t>
  </si>
  <si>
    <t>Raleigh</t>
  </si>
  <si>
    <t>Han et al. 2010</t>
  </si>
  <si>
    <t>Assessment of Policies toward an Environmentally Friendly Urban Transport System: Case Study of Delhi, India</t>
  </si>
  <si>
    <t>Han, J., Bhandari, K., &amp; Hayashi, Y.</t>
  </si>
  <si>
    <t>Journal of Urban Planning and Development</t>
  </si>
  <si>
    <t>https://doi.org/10.1061/(ASCE)0733-9488(2010)136:1(86)</t>
  </si>
  <si>
    <t>The “middle control” scenario assumes a faster growth of rail network than roads, promotion of more efficient transport modes such as electricity and CNG driven modes, reduction of fuel intensity, and additionally the levy of fuel taxes.</t>
  </si>
  <si>
    <t>AFT, FUT, PTE</t>
  </si>
  <si>
    <t>The emissions of CO2 and CH4—two major GHGs—will amount to 13.1 million and 6,900 t in 2020 under BAU scenario increasing by 2.6 and 2.8 times than that in 2006. In high control scenario, the volume will be reduced to 11.1 million and 6,200 t at the end of 2020.</t>
  </si>
  <si>
    <t>The “high control” scenario is tested where more stringent control measures are implemented.</t>
  </si>
  <si>
    <t>Hao et al. 2006</t>
  </si>
  <si>
    <t>Controlling vehicular emissions in Beijing during the last decade</t>
  </si>
  <si>
    <t>Hao, J., Hu, J., &amp; Fu, L.</t>
  </si>
  <si>
    <t>http://dx.doi.org/10.1016/j.tra.2005.11.005</t>
  </si>
  <si>
    <t>When assessing the environmental impact of control strategies, a study carried out by Tsinghua University designed three scenarios for Beijing, including No Control Scenario, Business As Usual (BAU) Scenario and Enhanced Scenario…BAU: Emission standards for new vehicles and I/M programs for in-use vehicle, Control of high emission vehicles, Application of alternative fuel vehicles, Improving public transportation</t>
  </si>
  <si>
    <t>VER, IMP, AFT, PTE</t>
  </si>
  <si>
    <t>Beijing</t>
  </si>
  <si>
    <t>When assessing the environmental impact of control strategies, a study carried out by Tsinghua University designed three scenarios for Beijing, including No Control Scenario, Business As Usual (BAU) Scenario and Enhanced Scenario…Enhanced Scenario: Emission standards for new vehicles and I/M programs for in-use vehicle, Control of high emission vehicles, Application of alternative fuel vehicles, Improving public transportation and limiting the use of private cars</t>
  </si>
  <si>
    <t>VER, IMP, AFT, PTE, COC, PAC, FLM</t>
  </si>
  <si>
    <t>Hashad et al. 2020</t>
  </si>
  <si>
    <t>Enhancing the local air quality benefits of roadside green infrastructure using low-cost, impermeable, solid structures (LISS)</t>
  </si>
  <si>
    <t>Hashad, K., Yang, B., Baldauf, R. W., Deshmukh, P., Isakov, V., &amp; Zhang, K. M.</t>
  </si>
  <si>
    <t>https://doi.org/10.1016/j.scitotenv.2020.137136</t>
  </si>
  <si>
    <t>Vegetation only: Five main types of designs were tested in this study: no barrier (i.e., baseline), fence only, vegetation only, vegetation followed by fence, and fence followed by vegetation</t>
  </si>
  <si>
    <t>Since the planting space available in an urban environment is limited, we also simulated a case
with a single row of vegetation only with LAD 1.5.</t>
  </si>
  <si>
    <t>Fence only: Five main types of designs were tested in this study: no barrier (i.e., baseline), fence only, vegetation only, vegetation followed by fence, and fence followed by vegetation</t>
  </si>
  <si>
    <t>Sound walls are costly, and building these structures often requires the involvement of federal, state, and local permitting agencies</t>
  </si>
  <si>
    <t>BF, BG</t>
  </si>
  <si>
    <t>Fence plus vegetation: Five main types of designs were tested in this study: no barrier (i.e., baseline), fence only, vegetation only, vegetation followed by fence, and fence followed by vegetation</t>
  </si>
  <si>
    <t>SRB, VRB</t>
  </si>
  <si>
    <t>Sound walls are costly, and building these structures often requires the involvement of federal, state, and local permitting agencies…Since the planting space available in an urban environment is limited, we also simulated a case
with a single row of vegetation only with LAD 1.5.</t>
  </si>
  <si>
    <t>BF, BG, BI</t>
  </si>
  <si>
    <t>Hashim et al. 2018</t>
  </si>
  <si>
    <t>Optimization of Vehicle Delay and Exhaust Emissions at Signalized Intersections</t>
  </si>
  <si>
    <t>Hashim, I., Ragab, M., &amp; Asar, G.</t>
  </si>
  <si>
    <t>Advances in Transportation Studies</t>
  </si>
  <si>
    <t>http://www.atsinternationaljournal.com/index.php/2018-issues/xlvi-november-2018/1000-optimization-of-vehicle-delay-and-exhaust-emissions-at-signalized-intersections</t>
  </si>
  <si>
    <t>The objective of optimization for delay time and vehicle emissions is to reduce the delay time of vehicles and emissions at the signalized intersections. This objective can be achieved by optimization of the signal cycle time and green time.</t>
  </si>
  <si>
    <t>TSO</t>
  </si>
  <si>
    <t>Kafr El-Sheikh</t>
  </si>
  <si>
    <t>Optimization of the delay times and exhaust emissions gives traffic engineers the option of improving traffic quality and reducing exhaust emissions.</t>
  </si>
  <si>
    <t>TL</t>
  </si>
  <si>
    <t>Hashim et al. 2017</t>
  </si>
  <si>
    <t>Evaluation of Operational and Environmental Performance of Median U-Turn Design Using Micro-Simulation</t>
  </si>
  <si>
    <t>International Journal for Traffic and Transport Engineering</t>
  </si>
  <si>
    <t>http://dx.doi.org/10.7708/ijtte.2017.7(1).03</t>
  </si>
  <si>
    <t>In this study, the operational and environmental analysis will be carried out using the micro-simulation platform VISSIM V. 7.00 (PTV AG, 2014) software to determine the average delays and to measure the levels of vehicle air emissions due to median U-turn design and traffic volumes for three-leg intersection.</t>
  </si>
  <si>
    <t>The results of the comparison showed that, the median U-turn (MUT) design exhibited lower air emissions and fuel consumption than other intersections at all balanced volume scenarios.</t>
  </si>
  <si>
    <t>Hayashi and Sugiyama 2003</t>
  </si>
  <si>
    <t>Dual Strategies for the Environmental and Financial Goals of Sustainable Cities: De-Suburbanization and Social Capitalization</t>
  </si>
  <si>
    <t>Hayashi, Y., &amp; Sugiyama, I.</t>
  </si>
  <si>
    <t>Built Environment</t>
  </si>
  <si>
    <t>https://www.jstor.org/stable/23288294</t>
  </si>
  <si>
    <t>Dual Strategies: De-suburbanization and Social Capitalization of Land - To solve the problem, we may need policies which: (a) Induce ‘de-suburbanization’ so as to create a compact city form. (b) Renovate built-up areas in inner cities so as to provide a better living environment and thus attract people to move from the suburbs...We assume three scenarios for future population distribution...2. City centre concentration scenario: increasing the population in the city centre by 300 per cent to reach 10 per cent of total city population</t>
  </si>
  <si>
    <t>Nagoya</t>
  </si>
  <si>
    <t>As an effect of a compact city, total vehiclekm is reduced by 41 per cent in a city centre concentration scenario, while there is a reduction of 38 per cent in a sub-centres concentration scenario (figure 11).</t>
  </si>
  <si>
    <t>He et al. 2019</t>
  </si>
  <si>
    <t>Real-world gaseous emissions of high-mileage taxi fleets in China</t>
  </si>
  <si>
    <t>He, L., Hu, J., Yang, L., Li, Z., Zheng, X., Xie, S., … &amp; Wu, Y.</t>
  </si>
  <si>
    <t>https://doi.org/10.1016/j.scitotenv.2018.12.336</t>
  </si>
  <si>
    <t>The tested vehicles included 44 gasoline taxis and 24 bi-fuel (gasoline-CNG) taxis.</t>
  </si>
  <si>
    <t>68</t>
  </si>
  <si>
    <t>Vehicles</t>
  </si>
  <si>
    <t>Beijing, Tianjin, Chongqing, Langfang, Yangquan, Ji'nan, Chengdu</t>
  </si>
  <si>
    <t>for CNG-fueled taxis careful engine calibration is needed</t>
  </si>
  <si>
    <t>On the other hand, CNG-fueled tests could reduce CO and CO2 emission factors by 40.9% ± 56.1% and 22.8% ± 9.1% than gasoline-fueled tests.</t>
  </si>
  <si>
    <t>In this study, five taxis (#6, #8, #10, #12 and #13) were recruited for further evaluation of TWC renewal programs: multiple PEMS tests before and after changing new TWCs.</t>
  </si>
  <si>
    <t>5</t>
  </si>
  <si>
    <t>In China, some taxi drivers would purposely remove TWC converters from the taxi tailpipes in order to reduce fuel consumption...Our results did show higher on-road CO2 emissions for TWC-equipped taxis, confirming the motivation to re-move after-treatment devices. Thus, taxis in association of TWC tampering could be important high emitters, and stringent in-use programs should be implemented for city taxis.</t>
  </si>
  <si>
    <t>BB</t>
  </si>
  <si>
    <t>Herzog et al. 2006</t>
  </si>
  <si>
    <t>Do Employee Commuter Benefits Reduce Vehicle Emissions and Fuel Consumption? Results of the Fall 2004 Survey of Best Workplaces for Commuters</t>
  </si>
  <si>
    <t>Herzog, E., Bricka, S., Audette, L., &amp; Rockwell, J.</t>
  </si>
  <si>
    <t>https://doi.org/10.1177%2F0361198106195600105</t>
  </si>
  <si>
    <t>If 75% of carpoolers travel to the same worksites</t>
  </si>
  <si>
    <t>People</t>
  </si>
  <si>
    <t>Denver, Houston, San Francisco, Washington D.C.</t>
  </si>
  <si>
    <t>For the scenario in which 75% of carpoolers are coworkers, the reduction in trips is 11%, whereas the reductions in VMT, emissions, and gasoline consumption range from almost 5% to almost 6%. The benefits are less than a percent lower in the scenario in which 50% of carpoolers are coworkers.</t>
  </si>
  <si>
    <t>EC, GG, VM</t>
  </si>
  <si>
    <t>If 50% of carpoolers travel to the same worksites</t>
  </si>
  <si>
    <t>Hirte and Nitzsche 2013</t>
  </si>
  <si>
    <t>Evaluating policies to achieve emission goals in urban road transport</t>
  </si>
  <si>
    <t>Hirte, G., &amp; Nitzsche, E.</t>
  </si>
  <si>
    <t>Journal of Transport Science</t>
  </si>
  <si>
    <t>https://trid.trb.org/view/1267783</t>
  </si>
  <si>
    <t>Policy 1: Regulation – speed limits. Many cities in Germany and also in other countries have enacted speed limits in residential areas of the cities. For this reason our first policy is to introduce a general speed limit of 30 km/h on all roads within the city.</t>
  </si>
  <si>
    <t>As it turns out it is exactly this level that lowers CO2 emissions by 24 per cent..There are positive co-benefits because a lower speed also reduces accidents</t>
  </si>
  <si>
    <t>GG, SA</t>
  </si>
  <si>
    <t>Policy 2a) a cordon toll on all road transport...London and Stockholm have introduced a cordon toll for the inner city.</t>
  </si>
  <si>
    <t>ROP</t>
  </si>
  <si>
    <t>Under the City toll accidents and air pollution fall considerably, even not so much than with the speed limit. However, this measure also reduces noise</t>
  </si>
  <si>
    <t>GG, SA, TN</t>
  </si>
  <si>
    <t>Policy 2b) a cordon toll on passenger travel...London and Stockholm have introduced a cordon toll for the inner city.</t>
  </si>
  <si>
    <t>Policy 2c) a cordon toll on freight traffic...London and Stockholm have introduced a cordon toll for the inner city.</t>
  </si>
  <si>
    <t>Policy 3a) a highway toll on passenger travel...Our third policy is a highway toll. We choose this instrument because it is feasible. Cities can and some even do impose charges on main roads such as tunnels or bridges. In Germany and some other countries there is also a toll on highways. In Germany the toll is only levied on lorries in other countries also on cars. Though these tolls are often not charged within urban areas we consider a highway charge as feasible.</t>
  </si>
  <si>
    <t>At that high level of the charge carbon emissions can be reduced by only 5 per cent with policy (3a) while a charge on freight does not affect carbon emissions at all.</t>
  </si>
  <si>
    <t>Policy 3b) a highway toll on freight traffic..Our third policy is a highway toll. We choose this instrument because it is feasible. Cities can and some even do impose charges on main roads such as tunnels or bridges. In Germany and some other countries there is also a toll on highways. In Germany the toll is only levied on lorries in other countries also on cars. Though these tolls are often not charged within urban areas we consider a highway charge as feasible.</t>
  </si>
  <si>
    <t>Hixson et al. 2010</t>
  </si>
  <si>
    <t>Influence of regional development policies and clean technology adoption on future air pollution exposure</t>
  </si>
  <si>
    <t>Hixson, M., Mahmud, A., Hu, J., Bai, S., Niemeier, D. A., Handy, S. L., … &amp; Kleeman, M. J.</t>
  </si>
  <si>
    <t>https://doi.org/10.1016/j.atmosenv.2009.10.041</t>
  </si>
  <si>
    <t>Scenario 2 is a best-case scenario defined by compact urban footprints including redevelopment of existing urban centers to increase population density. This scenario includes infrastructure investments such as high-speed rail, and adoption of clean technology/policies that should lead to reduced emissions...Scenario 2 will see expansion in passenger rail, agricultural land preservation, decentralized power generation, application of diesel engine retrofitting, and alternative energy production.</t>
  </si>
  <si>
    <t>PTE, VRF, AFT</t>
  </si>
  <si>
    <t>San Joaquin Valley</t>
  </si>
  <si>
    <t>Scenario 3 allows sprawling developments in the SJV and all planned investments in highways with little adoption of new technologies or other policies to reduce
emissions.</t>
  </si>
  <si>
    <t>USP</t>
  </si>
  <si>
    <t>Ho and Clappier 2011</t>
  </si>
  <si>
    <t>Road traffic emission inventory for air quality modelling and to evaluate the abatement strategies: A case of Ho Chi Minh City, Vietnam</t>
  </si>
  <si>
    <t>Ho, B. Q., &amp; Clappier, A.</t>
  </si>
  <si>
    <t>http://dx.doi.org/10.1016/j.atmosenv.2011.03.073</t>
  </si>
  <si>
    <t xml:space="preserve">In 2015, the HCMC government will implement several measures for controlling air pollution due to road traffic sources (Trinh, 2007): (i) control of the emission of all vehicles. The vehicles that do not meet the emissions standards must be upgraded or replaced... (ii) the first metro line will be finished by the end of 2014. In 2015 the metro system will replace 25% of the total number of motorcycles (Bao du lich, 2008) and (iii) the automobiles will increase 14.5% per year and the motorcycle increase 5.4% per year, HCMC government will add 3000 buses for the period of 2006e2015 (Tuong, 2005). </t>
  </si>
  <si>
    <t>VER, PTE, PTI</t>
  </si>
  <si>
    <t>Ho Chi Minh</t>
  </si>
  <si>
    <t>While, if the HCMC government controls emission as planned the emissions in 2015 will reduce to more than 10% if the HCMC government controls the emissions as planned. The emission in 2020 of CO and CH4 will also reduce some percentages.</t>
  </si>
  <si>
    <t xml:space="preserve">This scenario is designed for the year of 2020, because in 2020 all of the four metro lines will be finished. In 2020, the metro system will replace 50% of the total motorcycles (Bao du lich, 2008). The other measures are similar to the scenario of 2015 (the automobiles increase 14.5% per year and the motorcycles increase 5.4% per year) and the number of buses increase by 4500 for period 2006e2020 (Tuong, 2005). </t>
  </si>
  <si>
    <t>Holguín-Veras et al. 2018</t>
  </si>
  <si>
    <t>Direct impacts of off-hour deliveries on urban freight emissions</t>
  </si>
  <si>
    <t>Holguín-Veras, J., Encarnación, T., González-Calderón, C. A., Winebrake, J., Wang, C., Kyle, S., … &amp; Garrido, R.</t>
  </si>
  <si>
    <t>http://dx.doi.org/10.1016/j.trd.2016.10.013</t>
  </si>
  <si>
    <t>FDM seeks to induce changes in the timing, number, destination, and/or the mode used to make deliveries to reduce the externalities produced by the associated freight traffic. Off-Hour Deliveries (OHD), the FDM program studied in the paper, induces receivers to change the time of deliveries...main objectives are to quantify the emission reductions that could be obtained from inducing a switch of
deliveries from regular-hours (6 AM to 7 PM) to off-hours (7 PM to 6 AM)</t>
  </si>
  <si>
    <t>The implementation of FDM programs could be a challenge because they require a sustained public-private-academic effort to bear fruit. In cities where there is no tradition of such collaborations, starting and sustaining the effort could be challenging.</t>
  </si>
  <si>
    <t>The admittedly approximate estimates of Table 12 suggest that OHD programs could have a tremendous impact on emissions. As shown, 13.5 million tons of CO2 could be eliminated every year, together with 39,051 tons of CO, 5484 tons of NOX, and 928 tons of PM2.5. By any account, these impacts are significant. The largest reductions would be seen in NYC, followed by São Paulo, Bogotá.</t>
  </si>
  <si>
    <t>New York City</t>
  </si>
  <si>
    <t>TC, GG, TL</t>
  </si>
  <si>
    <t>Sao Paulo</t>
  </si>
  <si>
    <t>Shorter et al. 2005</t>
  </si>
  <si>
    <t>Real-time measurements of nitrogen oxide emissions from in-use New York City transit buses using a chase vehicle</t>
  </si>
  <si>
    <t>Shorter, J. H., Herndon, S., Zahniser, M. S., Nelson, D. D., Wormhoudt, J., Demerjian, K. L., &amp; Kolb, C. S.</t>
  </si>
  <si>
    <t>Environmental Science and Technology</t>
  </si>
  <si>
    <t>https://doi.org/10.1021/es048295u</t>
  </si>
  <si>
    <t>The MTA fleet of buses was the focus of much of the measurement campaign. This fleet includes traditional diesel buses, alternative fuel buses running with compressed natural gas (CNG)</t>
  </si>
  <si>
    <t>168</t>
  </si>
  <si>
    <t xml:space="preserve">In NYC, the hybrid electric buses in service have shown an average of 10-30% improvement in fuel economy in comparison to the standard diesel buses (45).” </t>
  </si>
  <si>
    <t>This last group includes diesel-fueled buses with Continuously Regenerating Technology (CRT) and electric/diesel hybrid buses.</t>
  </si>
  <si>
    <t>AFT, VRF</t>
  </si>
  <si>
    <t>Hu et al. 2012</t>
  </si>
  <si>
    <t>Real-world fuel efficiency and exhaust emissions of light-duty diesel vehicles and their correlation with road conditions</t>
  </si>
  <si>
    <t>Hu, J., Wu, Y., Wang, Z., Li, Z., Zhou, Y., Wang, H., … &amp; Hao, J.</t>
  </si>
  <si>
    <t>Journal of Environmental Sciences</t>
  </si>
  <si>
    <t>https://doi.org/10.1016/s1001-0742(11)60878-4</t>
  </si>
  <si>
    <t>Two of the three Hyundai Sonata taxies, configured with exhaust gas recirculation (EGR) + diesel oxidation catalyst (DOC) emission control strategies</t>
  </si>
  <si>
    <t>Macao</t>
  </si>
  <si>
    <t>Huang et al. 2018</t>
  </si>
  <si>
    <t>Ammonia Emission Measurements for Light-Duty Gasoline Vehicles in China and Implications for Emission Modeling</t>
  </si>
  <si>
    <t>Huang, C., Hu, Q., Lou, S., Tian, J., Wang, R., Xu, C., … &amp; Li, L.</t>
  </si>
  <si>
    <t>http://dx.doi.org/10.1021/acs.est.8b03984</t>
  </si>
  <si>
    <t>The test fleet consisted of two Euro 2, four Euro 3, eight Euro 4, and four Euro 5 vehicles. China implemented Euro 2, 3, 4, and 5 emission standards in 2004, 2007, 2011, and 2016, respectively.</t>
  </si>
  <si>
    <t>Shanghai</t>
  </si>
  <si>
    <t>Huang et al. 2020b</t>
  </si>
  <si>
    <t>Cooperative Adaptive Cruise Control and exhaust emission evaluation under heterogeneous connected vehicle network environment in urban city</t>
  </si>
  <si>
    <t>Huang, L., Zhai, C., Wang, H., Zhang, R., Qiu, Z., &amp; Wu, J.</t>
  </si>
  <si>
    <t>Journal of Environmental Management</t>
  </si>
  <si>
    <t>https://doi.org/10.1016/j.jenvman.2019.109975</t>
  </si>
  <si>
    <t>It’s found that based on the differences of all vehicles, the traffic performance of the road didn’t realized the optimum under each vehicles regards as the separate individuals. To solve this problem, the CACC (Cooperative Adaptive Cruise Control) arises.</t>
  </si>
  <si>
    <t>AVT, SCT</t>
  </si>
  <si>
    <t xml:space="preserve">The ACC vehicles are able to quickly restore equilibrium (Fig. 2 (b)), which means the ACC vehicles effectively alleviate traffic congestion phenomenon...the heterogeneous vehicle platoon perform better than the manual vehicle platoon in the amount of the exhaust emissions and fuel consumption, which verify that the controller is effective in reducing fuel consumption and emissions (see Fig. 12) (see Fig. 11). </t>
  </si>
  <si>
    <t>TC, EC</t>
  </si>
  <si>
    <t>Huang and Hu 2018</t>
  </si>
  <si>
    <t>Estimation of the Impact of Traveler Information Apps on Urban Air Quality Improvement</t>
  </si>
  <si>
    <t>Huang, W., &amp; Hu, M.</t>
  </si>
  <si>
    <t>Engineering</t>
  </si>
  <si>
    <t>https://doi.org/10.1016/j.eng.2018.03.003</t>
  </si>
  <si>
    <t>With this work, we attempt to answer the question of whether the real-time traffic information provided by navigation apps can help to improve urban air quality...When real-time traffic information is acquired through apps on mobile devices, travelers can dynamically adjust their travel paths.</t>
  </si>
  <si>
    <t>RPI</t>
  </si>
  <si>
    <t>Shenzhen</t>
  </si>
  <si>
    <t>In addition, about 29.5% of the energy consumption of the entire traffic system during the simulation time can be saved... When the penetration rate is about 30%, about 10% of vehicles shift to Route 1 when congestion occurs, which significantly improves the environmental benefits. For example, the CO2 emission is reduced from 4923 to 3473 kgh_x0004_1 —a decrease of
more than 29%.</t>
  </si>
  <si>
    <t>EC, GG</t>
  </si>
  <si>
    <t>Huang et al. 2019</t>
  </si>
  <si>
    <t>Fuel consumption and emissions performance under real driving: Comparison between hybrid and conventional vehicles</t>
  </si>
  <si>
    <t>Huang, Y., Surawski, N. C., Organ, B., Zhou, J. L., Tang, O. H. H., &amp; Chan, E. F. C.</t>
  </si>
  <si>
    <t>https://doi.org/10.1016/j.scitotenv.2018.12.349</t>
  </si>
  <si>
    <t>Two pairs of conventional and hybrid gasoline vehicles of the same model were tested, which had the same vehicle configurations and thus enabled a fair performance comparison. Secondly, each pair of conventional and hybrid vehicles were tested on the same route simultaneously in a convoy mode using two sets of portable emission measurement systems (PEMSs)..., this research provided insights into the advantages and disadvantages of HEVs over their ICE counterparts in reducing fuel consumption and pollutant emissions under real-driving conditions, and enabled scientific justification on the incentives for HEVs.</t>
  </si>
  <si>
    <t>4</t>
  </si>
  <si>
    <t>As shown in Fig. 4, the two HEVs show clear advantages in fuel consumption over their ICE counterparts under real driving conditions, with fuel savings of 23%–43% for Lexus series and 35%–49% for Alphard series. .... The CO2 emission profiles of conventional and hybrid cars (Fig. 5) showed the same tendencies as those observed in the fuel consumption rates, as the majority of fuel had been converted into
CO2.</t>
  </si>
  <si>
    <t>Hunt 2003</t>
  </si>
  <si>
    <t>Hunt, J. D.</t>
  </si>
  <si>
    <t>https://www.jstor.org/stable/23288298</t>
  </si>
  <si>
    <t>Balanced: • unconstrained by anticipated financial resources • additional transit (LRT) infrastructure with investment levels similar to those for roadways • modest increases in transit service levels</t>
  </si>
  <si>
    <t>PTI, PTE</t>
  </si>
  <si>
    <t>Edmonton</t>
  </si>
  <si>
    <t>LOS maintained: • more substantial roadway development, particularly in suburban regions • seeking to maintain roadway levels of service where reasonably possible • transit service levels unchanged from 1995</t>
  </si>
  <si>
    <t>RDV</t>
  </si>
  <si>
    <t>TDM: • focus on transportation demand management • additional arterial road development as required • little freeway (ring-road) development • 50% increase in real parking costs from 1995 • 10% increase in real fuel costs from 1995 • increases in transit service levels • 25% decrease in Adult and PSE transit fares from 1995</t>
  </si>
  <si>
    <t>RDV, PAC, FUT, PTE, PTP</t>
  </si>
  <si>
    <t>As would be expected, the measures to increase transit use proportions and to suppress auto use in the ‘TDM’ and ‘extreme TDM’ scenarios work to stem the increases in both trip length (via the selection of nearer trip destinations) and total VKT (via both shorter trips and fewer trips) occurring from 1995 to 2020 compared to the other scenarios.</t>
  </si>
  <si>
    <t>Extreme TDM: • aggressive use of transportation demand management, seeking to reduce emissions by modifying and discouraging travel • additional arterial road development as required • little freeway (ring-road) development • 100% increase in real parking costs from 1995, plus further parking costs where free in 1995 • 100% increase in real fuel costs from 1995
• 25% decrease in Adult and PSE transit fares from 1995</t>
  </si>
  <si>
    <t>As would be expected, the measures to increase transit use proportions and to suppress auto use in the ‘TDM’ and ‘extreme TDM’ scenarios work to stem the increases in both trip length (via the selection of nearer trip destinations) and total VKT (via both shorter trips and fewer trips) occurring from 1995 to 2020 compared to the other scenarios...Comparing the results of the ‘extreme
TDM’ scenario with the 1990 levels: aggregate
CO2 is 6 per cent below...and aggregate
fuel consumption is just over 5.5 per cent
below.</t>
  </si>
  <si>
    <t>TL, VM, GG, EC</t>
  </si>
  <si>
    <t>Panis et al. 2006</t>
  </si>
  <si>
    <t>Modelling instantaneous traffic emission and the influence of traffic speed limits</t>
  </si>
  <si>
    <t>Panis, L. I., Broekx, S., &amp; Liu, R.</t>
  </si>
  <si>
    <t>https://doi.org/10.1016/j.scitotenv.2006.08.017</t>
  </si>
  <si>
    <t>“Mandatory systems” which automatically limit a vehicle's maximum speed to the prevailing speed limit on the road...We present an application of the methodology in evaluating a new technology to control driving speed, namely the Intelligent Speed Adaptation (ISA) system. ISA is an in-vehicle electronic system which enables the speed of the vehicle to be regulated. Most often it is used to cap the maximum speed of the vehicle or to inform the driver of the prevailing speed limit of the road.</t>
  </si>
  <si>
    <t>SCT</t>
  </si>
  <si>
    <t>BE</t>
  </si>
  <si>
    <t>Ghent</t>
  </si>
  <si>
    <t>“Voluntary systems” which provide speed limit warnings to the driver and allow drivers to make their own decision as to whether to act upon the warning...We present an application of the methodology in evaluating a new technology to control driving speed, namely the Intelligent Speed Adaptation (ISA) system. ISA is an in-vehicle electronic system which enables the speed of the vehicle to be regulated. Most often it is used to cap the maximum speed of the vehicle or to inform the driver of the prevailing speed limit of the road.</t>
  </si>
  <si>
    <t>Invernizzi et al. 2011</t>
  </si>
  <si>
    <t>Measurement of black carbon concentration as an indicator of air quality benefits of traffic restriction policies within the ecopass zone in Milan, Italy</t>
  </si>
  <si>
    <t>Invernizzi, G., Ruprecht, A., Mazza, R., De Marco, C., Mocnik, G., Sioutas, C., &amp; Westerdahl, D.</t>
  </si>
  <si>
    <t>http://dx.doi.org/10.1016/j.atmosenv.2011.04.008</t>
  </si>
  <si>
    <t>2) an intermediate one, subject to the congestion traffic charge called “Ecopass”, where a ticket is required to enter for cars equipped with engines prior to Euro 4 standard</t>
  </si>
  <si>
    <t>Milan</t>
  </si>
  <si>
    <t>3) the pedestrian zone (no cars admitted) of Duomo Square in the city center, where each of the three main roads ends</t>
  </si>
  <si>
    <t>Schifter et al. 2003</t>
  </si>
  <si>
    <t>Evaluation of the vehicle inspection/maintenance program in the Metropolitan Area of Mexico City</t>
  </si>
  <si>
    <t>Schifter, I., Diaz, L., Vera, M., Guzman, E., Duran, J., Ramos, F., &amp; Lopez-Salinas, E.</t>
  </si>
  <si>
    <t>https://doi.org/10.1021/es020549t</t>
  </si>
  <si>
    <t>In the present conditions of the Mexican I/M program, all vehicles must pass the test twice a year at test-only stations. If they fail, they are not allowed to circulate.</t>
  </si>
  <si>
    <t>Mexico City</t>
  </si>
  <si>
    <t>BT, BF, BG</t>
  </si>
  <si>
    <t>Irin and Habib 2016</t>
  </si>
  <si>
    <t>Microsimulation-Based Emissions Modeling for a Major Infrastructure Renewal Plan: Assessment of Network Attributes and Land Use Effects on Vehicular Emissions</t>
  </si>
  <si>
    <t>Irin, S., &amp; Habib, M. A.</t>
  </si>
  <si>
    <t>https://doi.org/10.3141%2F2570-14</t>
  </si>
  <si>
    <t>The study evaluated the effects of a major infrastructure renewal plan that focuses on rebuilding part of the expressway in the downtown core (e.g., the replacement of multigrade signalized intersections at the Cogswell interchange with roundabouts and associated improvements)...this study considered the replacement of multigrade signalized intersections with at-grade roundabouts.</t>
  </si>
  <si>
    <t>Iwan et al. 2018</t>
  </si>
  <si>
    <t>Analysis of the environmental impacts of unloading bays based on cellular automata simulation</t>
  </si>
  <si>
    <t>Iwan, S., Kijewska, K., Johansen, B. G., Eidhammer, O., Malecki, K., Konicki, W., &amp; Thompson, R. G.</t>
  </si>
  <si>
    <t>http://dx.doi.org/10.1016/j.trd.2017.03.020</t>
  </si>
  <si>
    <t>The analysis, presented in this paper, is aimed at emphasising the advantages of unloading bays for the public, and thus enhancing the arguments in favour of the provision of unloading bays. We simulate the traffic in areas of Szczecin and Oslo, and compare the situation without unloading bays to the situation with unloading bays. This is used to predict the benefits of unloading bays in terms of traffic flow and emissions. We compare the potential benefits for Szczecin and Oslo, two cities of similar size and structure, but with different infrastructure.</t>
  </si>
  <si>
    <t>Szczecin</t>
  </si>
  <si>
    <t>For instance, designated spaces for loading/ unloading operations in city centres will usually be at the expense of public parking spaces. Therefore, UFT solutions are to a considerable extent resisted by the public, and for this reason, local governments often give up on implementing such solutions</t>
  </si>
  <si>
    <t>Based on the simulation, the analysis showed that application of unloading bays in the studied sections increased the traffic fluidity by 8% on average</t>
  </si>
  <si>
    <t>Oslo</t>
  </si>
  <si>
    <t>The analysis indicates that application of unloading bays in the studied section increased the traffic fluidity by 6% on average</t>
  </si>
  <si>
    <t>Izquierdo et al. 2020</t>
  </si>
  <si>
    <t>Health impact assessment by the implementation of Madrid City air-quality plan in 2020</t>
  </si>
  <si>
    <t>Izquierdo, R., Santos, S. G. D., Borge, R, de a Paz, D., Sargiannis, D., Gotti, A., &amp; Boldo, E.</t>
  </si>
  <si>
    <t>Environmental Research</t>
  </si>
  <si>
    <t>https://doi.org/10.1016/j.envres.2019.109021</t>
  </si>
  <si>
    <t xml:space="preserve">During the last decade, Madrid City Council has been taking measures to tackle air-pollution issues, including the local strategy, the Air Quality and Climate Change Plan for Madrid City (hereafter Plan A; Ayuntamiento de Madrid AM, 2017), which was approved by the previous government in September 2017... Measures from Plan A quantified to simulate the 2020-projected air-quality scenario: Central Zero Emissions Zone and redesign of the main traffic distribution channels and periphery-centre connections; Regulation of car parking using air quality criteria; Speed limits on metropolitan accesses and the M-30;
Infrastructures reserved for public transport; Extension and renewal of the EMT fleet of buses: towards a 100% low emission fleet; Taxi: incentives to convert to low emission vehicles and optimization of the taxi service using environmental criteria; Urban distribution of goods: optimization of the management of loading and unloading spaces on public roads, urban distribution of goods using low emission vehicles and public-private collaboration for innovation and efficiency in urban logistics processes; Regulation of car parking using air quality criteria and renewal of the vehicle pool; Promotion of efficient low emission heating and cooling systems; Reduction of emissions from waste management </t>
  </si>
  <si>
    <t xml:space="preserve">LEZ, PAS, SRE, PTI, PTE, FLM, LIR,  </t>
  </si>
  <si>
    <t>Madrid</t>
  </si>
  <si>
    <t>Using Hoek's estimates, the annual number of all-cause deaths from long-term exposure that could be postponed in the adult population by the expected air-pollutant concentration reduction was 88 (95% CI 57–117) for PM2.5 and 519 (95% CI 295–750) for NO2, which corresponded to a mortality rate of 4 per 100,000 inhabitants for PM2.5 (95% CI 2–5) and 23 per 100,000 for NO2 (95% CI 13–33)...Additionally, the HIA estimated that the short-term improvement in air quality could prevent 20 p.m.2.5-related deaths (95% CI 7–32) in the total population and 79 (95% CI 47–111) all-cause premature deaths due to reduced NO2 concentration levels. These figures corresponded to 1 (95% CI 0–1) deaths per 100,000 population for PM2.5 and 2 (95% CI 1–3) for NO2.</t>
  </si>
  <si>
    <t>Jain et al. 2016</t>
  </si>
  <si>
    <t>Vehicular exhaust emissions under current and alternative future policy measures for megacity Delhi, India</t>
  </si>
  <si>
    <t>Jain, S., Aggarwal, P., Sharma, P., &amp; Kumar, P.</t>
  </si>
  <si>
    <t>Journal of Transport &amp; Health</t>
  </si>
  <si>
    <t>http://dx.doi.org/10.1016/j.jth.2016.06.005</t>
  </si>
  <si>
    <t>2021-ALT-I: Under this scenario, the BAU-2021 was augmented by one policy intervention – the introduction of BS-V vehicle emission norms in the year 2017.</t>
  </si>
  <si>
    <t>2021-ALT-II: Under this scenario, the full phase of IMRTS implementation, which includes the 4 phases of Delhi Metro and Bus Rapid Transit (BRT) system, has been considered to be implemented by the year 2021, in addition to the assumptions taken in 2021-ALT-I. This policy intervention has been introduced in order to find effects of increased share of public transport on the reduction in the use of private on-road vehicles and resulting emissions of air pollutants.</t>
  </si>
  <si>
    <t>VER, BRT</t>
  </si>
  <si>
    <t>These changes have led to 13% decrease in VKT demand from all the passenger transport modes and hence the pollutant emissions. The decrease in VKT may be attributed to the: (i) increase in Delhi Metro PKM demand from 18% to 28%, and (ii) the decrease in PKM demand for both the private and public modes</t>
  </si>
  <si>
    <t>2021-ALT-III: Under this scenario, two interventions have been added to the 2021-ALT-II scenario – (i) bus speed has been regulated to 25 km/h because of new infrastructural development of dedicated bus corridors, and (ii) parking fees has been hiked (from Rs. 10–20 to Rs. 60–200) for private vehicles. These assumptions have been made to assess the influence of increased share of public transport use.</t>
  </si>
  <si>
    <t>VER, BRT, SRE, PAC, PTI</t>
  </si>
  <si>
    <t>This scenario resulted in a decrease in overall VKT from about 85% (2021-BAU) to 26% (2021-ALT-III scenario) compared with 2007-BASE. The decrease in VKT was mainly due to the increase in the bus PKM demand from 32% to 44% as compared to 2007-BASE year and the corresponding decrease in PKM demand from 28% to 20% of cars and 15% to 8% by two-wheelers.</t>
  </si>
  <si>
    <t>2021-ALT-I-G: Under this scenario, introduction to BS V in 2021 was added to the 2021-BAU-G scenario</t>
  </si>
  <si>
    <t>2021-ALT-II-G: Under this scenario, diesel particulate filter (DPF) in HDVs was added to the 2021-ALT-I-G scenario.</t>
  </si>
  <si>
    <t>Jalihal and Reddy 2006</t>
  </si>
  <si>
    <t>Assessment of the Impact of Improvement Measures on Air Quality: Case Study of Delhi</t>
  </si>
  <si>
    <t>Jalihal, S. A. &amp; Reddy, T. S.</t>
  </si>
  <si>
    <t>Journal of Transportation Engineering</t>
  </si>
  <si>
    <t>http://dx.doi.org/10.1061/(ASCE)0733-947X(2006)132:6(482)</t>
  </si>
  <si>
    <t>In this scenario phasing out of old vehicles and fuel quality and engine improvements as introduced in 1998 are considered _x0001_15-year-old commercial vehicles banned; unleaded gasoline, diesel sulphur0.25%, and gasoline benzene3%: emission norms for catalytic converter fitted vehicles made stringent.</t>
  </si>
  <si>
    <t>VRP, AFT, VER</t>
  </si>
  <si>
    <t>In this scenario fuel quality and engine improvements introduced in 2000 and 2001 are considered _x0001_diesel sulphur0.05% and gasoline benzene1%; Euro-I equivalent emission norms for all vehicles from April 2000 and Euro-II for cars from April 2001.</t>
  </si>
  <si>
    <t>AFT, VER</t>
  </si>
  <si>
    <t>In this scenario fuel quality and engine improvements along with alternate fuel in buses and auto rickshaws, taxis, is considered...To examine this, the total reduction in pollutants between Scenarios 4 and 5 was apportioned to improvement in engine technology, fuel quality, and introduction of CNG _x0001_i.e., CNG buses and CNG taxis and auto rickshaws.</t>
  </si>
  <si>
    <t>Rhys-Tyler et al. 2011</t>
  </si>
  <si>
    <t>The significance of vehicle emissions standards for levels of exhaust pollution from light vehicles in an urban area</t>
  </si>
  <si>
    <t>Rhys-Tyler, G. A., Legassick, W., &amp; Bell, M. C.</t>
  </si>
  <si>
    <t>http://dx.doi.org/10.1016/j.atmosenv.2011.03.035</t>
  </si>
  <si>
    <t>The objective of this paper was to address the research question “Are more stringent exhaust emissions standards, as applied to light vehicle type approval, resulting in reduced vehicle pollution in an urban area?”... from Pre-Euro through to Euro 4 emissions standard.</t>
  </si>
  <si>
    <t>Rodrigues et al. 2020</t>
  </si>
  <si>
    <t>Health economic assessment of a shift to active transport</t>
  </si>
  <si>
    <t>Rodrigues, P. F., Alvim-Ferraz, M. C. M., Martins, F. G., Saldiva, P., Sa, T. H., &amp; Sousa, S. I. V.</t>
  </si>
  <si>
    <t>Environmental Pollution</t>
  </si>
  <si>
    <t>https://doi.org/10.1016/j.envpol.2019.113745</t>
  </si>
  <si>
    <t>Scenario 1: Three different hypothetical scenarios were constructed (SC1, SC2, and SC3), assuming a complete modal shift, meaning that each kilometre walked or travelled by bicycle represents 1 km less travelled by light passenger vehicles. For SC1...a modal shift of...10%...was considered for the distance travelled by light passenger vehicles to walking, as well as 5%...in the distance travelled to cycling.</t>
  </si>
  <si>
    <t>125260</t>
  </si>
  <si>
    <t>Porto</t>
  </si>
  <si>
    <t>Regarding SC1, 1132 DALYs could be everted regarding the cardiovascular diseases above referred, corresponding to V 2658.8 million saved...Table 2:
Number of DALYs avoided and correspondent economic benefits for the selected diseases [colon cancer, breast cancer, diabetes, ischemic heart disease, cerebrovascular disease] in each scenario...Table 3: Total number of deaths, YLL, YLD and DALYs for the selected diseases, traffic injury and air pollution averted or added in each scenario and respective economic valuation (values were rounded).</t>
  </si>
  <si>
    <t>DALY, CN, CD, CE, MO, PM</t>
  </si>
  <si>
    <t>Considering the total number of walking commuters, reductions were in the range of 158.3e316.5 kg/commuter/year for CO2 and 33.3e74.9 g/commuter/year for PM10. For cycling commuters reductions were in the range of 79.1e237.4 kg/commuter/year for CO2 and 16.7e50.0 g/commuter/year for PM10...Regarding SC1, 1132 DALYs could be everted regarding the cardiovascular diseases above referred, corresponding to V 2658.8 million saved... In 2013, Porto had 15 deaths from traffic injury, corresponding to 459 DALYs lost (V1078 million). Hospitalizations corresponded
to 54 cases, at a total cost of V 0.9 million (considering medical expenses and gross loss of productivity). The constructed matrix for traffic injury showed that a modal shift could reduce the total
number of people dying in traffic accidents, with a total saving of V 43.2 million in the optimistic scenario...Table S1. Average and total distance travelled (in km) per week by each type of private vehicle and fuel for SCB, SC1, SC2 and SC3...Table S2. Total distance travelled by commuter in each mode and the correspondent shift in SC1, SC2, and SC3.</t>
  </si>
  <si>
    <t>GG, HC, SA, VM, AT</t>
  </si>
  <si>
    <t>Scenario 2: Three different hypothetical scenarios were constructed (SC1, SC2, and SC3), assuming a complete modal shift, meaning that each kilometre walked or travelled by bicycle represents 1 km less travelled by light passenger vehicles. For...SC2...a modal shift of...15%...was considered for the distance travelled by light passenger vehicles to walking, as well as...10%...in the distance travelled to cycling.</t>
  </si>
  <si>
    <t>For SC2, 1656 DALYs corresponding to V 3891.2 million could be saved...Table 2:
Number of DALYs avoided and correspondent economic benefits for the selected diseases [colon cancer, breast cancer, diabetes, ischemic heart disease, cerebrovascular disease] in each scenario...Table 3: Total number of deaths, YLL, YLD and DALYs for the selected diseases, traffic injury and air pollution averted or added in each scenario and respective economic valuation (values were rounded).</t>
  </si>
  <si>
    <t>Considering the total number of walking commuters, reductions were in the range of 158.3e316.5 kg/commuter/year for CO2 and 33.3e74.9 g/commuter/year for PM10. For cycling commuters reductions were in the range of 79.1e237.4 kg/commuter/year for CO2 and 16.7e50.0 g/commuter/year for PM10...For SC2, 1656 DALYs corresponding to V 3891.2 million could be saved...In 2013, Porto had 15 deaths from traffic injury, corresponding
to 459 DALYs lost (V1078 million). Hospitalizations corresponded
to 54 cases, at a total cost of V 0.9 million (considering medical
expenses and gross loss of productivity). The constructed matrix for
traffic injury showed that a modal shift could reduce the total
number of people dying in traffic accidents, with a total saving of V
43.2 million in the optimistic scenario...Table S1. Average and total distance travelled (in km) per week by each type of private vehicle and fuel for SCB, SC1, SC2 and SC3...Table S2. Total distance travelled by commuter in each mode and the correspondent shift in SC1, SC2, and SC3.</t>
  </si>
  <si>
    <t>Scenario 3: Three different hypothetical scenarios were constructed (SC1, SC2, and SC3), assuming a complete modal shift, meaning that each kilometre walked or travelled by bicycle represents 1 km less travelled by light passenger vehicles. For...SC3 a modal shift of...20% was considered for the distance travelled by light passenger vehicles to walking, as well as...15% in the distance travelled to cycling.</t>
  </si>
  <si>
    <t>for SC3, 1962 DALYs corresponding to V 4610.6 million could be saved...Table 2: Number of DALYs avoided and correspondent economic benefits for the selected diseases [colon cancer, breast cancer, diabetes, ischemic heart disease, cerebrovascular disease] in each scenario...Table 3: Total number of deaths, YLL, YLD and DALYs for the selected diseases, traffic injury and air pollution averted or added in each scenario and respective economic valuation (values were rounded).</t>
  </si>
  <si>
    <t>Considering the total number of walking commuters, reductions were in the range of 158.3e316.5 kg/commuter/year for CO2 and 33.3e74.9 g/commuter/year for PM10. For cycling commuters reductions were in the range of 79.1e237.4 kg/commuter/year for CO2 and 16.7e50.0 g/commuter/year for PM10...for SC3, 1962 DALYs corresponding to V 4610.6 million could be saved...In 2013, Porto had 15 deaths from traffic injury, corresponding to 459 DALYs lost (V1078 million). Hospitalizations corresponded to 54 cases, at a total cost of V 0.9 million (considering medical expenses and gross loss of productivity). The constructed matrix for traffic injury showed that a modal shift could reduce the total number of people dying in traffic accidents, with a total saving of V 43.2 million in the optimistic scenario...Table S1. Average and total distance travelled (in km) per week by each type of private vehicle and fuel for SCB, SC1, SC2 and SC3...Table S2. Total distance travelled by commuter in each mode and the correspondent shift in SC1, SC2, and SC3.</t>
  </si>
  <si>
    <t>Rojas-Rueda et al. 2012</t>
  </si>
  <si>
    <t>Replacing car trips by increasing bike and public transport in the greater Barcelona metropolitan area: A health impact assessment study</t>
  </si>
  <si>
    <t>Rojas-Rueda, D., de Nazelle, A., Teixido, O., &amp; Nieuwenhuijsen, M. J.</t>
  </si>
  <si>
    <t>http://dx.doi.org/10.1016/j.envint.2012.08.009</t>
  </si>
  <si>
    <t>Scenario 1: The eight scenarios developed included various combinations of hypotheses on i) the
amount of traffic reductions (20 or 40% reduction), ii) characteristics of trips reduced (internal to Barcelona City or traffic between the inner-city and the metropolitan region), and iii) mode shifts (from car to bike and/or public transportation). Scenarios 1 to 4 only concerned traffic within Barcelona City (with 20% of car trips reduction in scenarios 1 and 3, and 40% reduction in scenarios 2 and 4)...scenarios 1 and 2 assumed that all the trips shifted from car to bike;</t>
  </si>
  <si>
    <t>Barcelona</t>
  </si>
  <si>
    <t>The estimated deaths avoided were 5 for a 20% of reduction in car trips, and 10.03 for a 40% of reduction in car trips (Table 3 and Fig. 3).</t>
  </si>
  <si>
    <t>The annual reduction in carbon dioxide emissions resulting from the reduction in 40% of car trips inside (scenarios 2 or 4) and 40% of reduction outside (scenarios 6 or 8) Barcelona was estimated to be 203,251 t of CO2 (see Table 3)...The major benefits of the reduction of car trips being replaced by bike or public transport trips come from the increase in the levels of physical activity in travellers, followed by the benefits associated with reduction of air pollution in the general population and to a much lesser extent also from the reduction in the risk of traffic accidents specifically in the case of public transport.</t>
  </si>
  <si>
    <t>GG, SA, AT</t>
  </si>
  <si>
    <t>Scenario 2: The eight scenarios developed included various combinations of hypotheses on i) the
amount of traffic reductions (20 or 40% reduction), ii) characteristics of trips reduced (internal to Barcelona City or traffic between the inner-city and the metropolitan region), and iii) mode shifts (from car to bike and/or public transportation). Scenarios 1 to 4 only concerned traffic within Barcelona City (with 20% of car trips reduction in scenarios 1 and 3, and 40% reduction in scenarios 2 and 4)...scenarios 1 and 2 assumed that all the trips shifted from car to bike;</t>
  </si>
  <si>
    <t xml:space="preserve">Scenario 3: The eight scenarios developed included various combinations of hypotheses on i) the
amount of traffic reductions (20 or 40% reduction), ii) characteristics of trips reduced (internal to Barcelona City or traffic between the inner-city and the metropolitan region), and iii) mode shifts (from car to bike and/or public transportation). Scenarios 1 to 4 only concerned traffic within Barcelona City (with 20% of car trips reduction in scenarios 1 and 3, and 40% reduction in scenarios 2 and 4)...scenarios 3 and 4 that 50% of the car trips shifted to bike and the rest to public transport (Bus, tram, metro and train); </t>
  </si>
  <si>
    <t>ATP, PTP</t>
  </si>
  <si>
    <t xml:space="preserve">Scenario 4: The eight scenarios developed included various combinations of hypotheses on i) the
amount of traffic reductions (20 or 40% reduction), ii) characteristics of trips reduced (internal to Barcelona City or traffic between the inner-city and the metropolitan region), and iii) mode shifts (from car to bike and/or public transportation). Scenarios 1 to 4 only concerned traffic within Barcelona City (with 20% of car trips reduction in scenarios 1 and 3, and 40% reduction in scenarios 2 and 4)...scenarios 3 and 4 that 50% of the car trips shifted to bike and the rest to public transport (Bus, tram, metro and train); </t>
  </si>
  <si>
    <t xml:space="preserve">Scenario 5:  in scenarios 5 to 8, hereafter referred to as the “outside Barcelona” scenarios,
reductions were imposed on traffic that originates in Barcelona City and ends in the Barcelona metropolitan area outside the city, or, vice-versa, originates in the Metropolitan area outside the city and ends in the Barcelona City itself (with 20% car trips reductions in scenarios 5 and 7, and 40% in scenarios 6 and 8)...scenarios 5 and 6, that all the car trips shifted to public transport; </t>
  </si>
  <si>
    <t xml:space="preserve">Scenario 6:  in scenarios 5 to 8, hereafter referred to as the “outside Barcelona” scenarios,
reductions were imposed on traffic that originates in Barcelona City and ends in the Barcelona metropolitan area outside the city, or, vice-versa, originates in the Metropolitan area outside the city and ends in the Barcelona City itself (with 20% car trips reductions in scenarios 5 and 7, and 40% in scenarios 6 and 8)...scenarios 5 and 6, that all the car trips shifted to public transport; </t>
  </si>
  <si>
    <t>Scenario 7: in scenarios 5 to 8, hereafter referred to as the “outside Barcelona” scenarios,
reductions were imposed on traffic that originates in Barcelona City and ends in the Barcelona metropolitan area outside the city, or, vice-versa, originates in the Metropolitan area outside the city and ends in the Barcelona City itself (with 20% car trips reductions in scenarios 5 and 7, and 40% in scenarios 6 and 8)... scenarios 7 and 8, that 20% of the car trips shifted to bike trips, and the rest to public transport.</t>
  </si>
  <si>
    <t>Scenario 8:  in scenarios 5 to 8, hereafter referred to as the “outside Barcelona” scenarios,
reductions were imposed on traffic that originates in Barcelona City and ends in the Barcelona metropolitan area outside the city, or, vice-versa, originates in the Metropolitan area outside the city and ends in the Barcelona City itself (with 20% car trips reductions in scenarios 5 and 7, and 40% in scenarios 6 and 8)...scenarios 7 and 8, that 20% of the car trips shifted to bike trips, and the rest to public transport.</t>
  </si>
  <si>
    <t>Ropkins et al. 2007</t>
  </si>
  <si>
    <t>Real-world comparison of probe vehicle emissions and fuel consumption using diesel and 5% biodiesel (B5) blend</t>
  </si>
  <si>
    <t>Ropkins, K., Quinn, R., Beebe, J., Li, H., Daham, B., Tate, J.,… &amp; Andrews, G.</t>
  </si>
  <si>
    <t>https://doi.org/10.1016/j.scitotenv.2006.11.021</t>
  </si>
  <si>
    <t>Here, regulated gas-phase pollutant (CO2, CO, HC, NOx) emissions and fuel consumption data are presented from a probe vehicle comparative study of a diesel and a B5 biodiesel produced using that diesel...Two fuels were used in this study: (1) An ultra low sulphur diesel (EU specification, 2005; sulphur content ≤50 ppm) supplied by Bayford Fuels (http://www.bayford.co.uk/homepage.asp), hereafter referred to as BD; and, (2) A biodiesel (“Global”) also supplied by Bayford Fuels, and understood to be a blend of 5% renewable rape seed methyl ester in BD, hereafter referred to as BB5.</t>
  </si>
  <si>
    <t>de Sá et al. 2017</t>
  </si>
  <si>
    <t>Health impact modelling of different travel patterns on physical activity, air pollution and road injuries for Sao Paulo, Brazil</t>
  </si>
  <si>
    <t>de Sá, T. H., Tainio, M., Goodman, A., Edwards, P., Haines, A., Gouveia, N., &amp; Woodcock, J.</t>
  </si>
  <si>
    <t>https://doi.org/10.1016/j.envint.2017.07.009</t>
  </si>
  <si>
    <t>We compared the travel patterns of São Paulo in 2012 (SP 2012/ baseline) against the counterfactual scenarios in which the whole city adopted travel patterns: i) from those living in the centre of the city (SP EC, see Fig. S1), which represents 10% of São Paulo residents.</t>
  </si>
  <si>
    <t>São Paulo</t>
  </si>
  <si>
    <t>The health impacts of changes in annual PM2.5 exposure were modelled using the integrated exposure-response function proposed by (Burnett et al., 2014) and presented by specific disease in adults: ischemic heart disease, cerebrovascular disease (stroke), chronic obstructive pulmonary disease, and lung cancer</t>
  </si>
  <si>
    <t>DALY, PM, CD, CE, CN, RE, NC</t>
  </si>
  <si>
    <t>Our study also indicate that adopting the travel pattern of London, UK, would also generate net health benefits for São Paulo, similar to EC and lower than SP 2040. This would come mainly from reductions in air pollution and increases in physical activity, highlighting the importance of the local context when implementing changes. </t>
  </si>
  <si>
    <t>We compared the travel patterns of São Paulo in 2012 (SP 2012/ baseline) against the counterfactual scenarios in which the whole city adopted travel patterns:...ii) from London in 2012 (SP London 2012), with high levels of public transport use and walking for a high income city (although levels
are lower than in São Paulo). In comparison to SP 2012/baseline,
London is a more motorized city (78 cars per 100 households in
2013), with similar travel time budget and size; better public
transport, road and pedestrian infrastructure; and lower rates of
violence and spatial segregation. The travel pattern of London was
derived from the London Travel Demand Survey, 2009–2013, a
representative population-based survey of London residents using
one-day travel diaries;</t>
  </si>
  <si>
    <t>We compared the travel patterns of São Paulo in 2012 (SP 2012/ baseline) against the counterfactual scenarios in which the whole city adopted travel patterns:...iv) from a vision of São Paulo (SP 2040) with much higher levels of walking and cycling and lower levels of car and motorcycle use than today. We quantified this scenario based on several official documents – including the municipality's long term plan “SP 2040: the city we want” (Prefeitura de São Paulo, 2012) – as well as social
movements' aspirations (Prefeitura de São Paulo, 2012, 2014b; Soares et al., 2015). SP 2040 would illustrate the travel pattern of a city in which the vast majority of destinations could be reached in
no longer than 30 min (Prefeitura de São Paulo, 2012); walking is the main travel mode for both genders and all age groups (Prefeitura de São Paulo, 2012, 2014b); cycling accounts for 7% of
total travel time for both sexes (Soares et al., 2015) (Prefeitura de São Paulo, 2014b), only declining in older age to 4.5% after age 70 and to 1.5% after age 80 (equivalent to reductions observed in the
Netherlands (Götschi et al., 2015)); and 70% of travel time from motorized trips comes from public transport. We used the travel pattern from trips no longer than 30 min in SP 2012/baseline as a
baseline distribution to build SP 2040 travel pattern. In order to facilitate comparison across scenarios, we used SP 2012/baseline population also for SP 2040.</t>
  </si>
  <si>
    <t>SP 2040 is the only scenario with substantial reductions in injuries and death across all other modes than cycling….If São Paulo adopts the travel pattern of SP 2040 – with twice the level of active travel and almost half the level of private transport and bus use – a total of 406 deaths would be avoided per year, nearly a third of the number of deaths avoided from increases in physical activity (1224 deaths)...A strong commitment towards sustainable transport would have the potential to halve the CO2eq emissions from road transport (e.g., −3.6 million tons of CO2eq emissions for SP 2040;</t>
  </si>
  <si>
    <t>AT, SA, GG</t>
  </si>
  <si>
    <t>Sadhu et al. 2014</t>
  </si>
  <si>
    <t>Impact of cycle rickshaw trolley (CRT) as non-motorised freight transport in Delhi</t>
  </si>
  <si>
    <t>Sadhu, S. L. N., Tiwari, G., &amp; Jain, H.</t>
  </si>
  <si>
    <t>Transport Policy</t>
  </si>
  <si>
    <t>http://dx.doi.org/10.1016/j.tranpol.2014.05.015</t>
  </si>
  <si>
    <t>Cycle rickshaw trolley (CRT) is a widely used non-motorised mode of intra-city freight transport in Delhi...The paper highlights the contribution of CRT in city goods movement, savings in fuel and emissions and benefits to CRT drivers.</t>
  </si>
  <si>
    <t>It is widely felt that no facilities have been provided for CRTs and its drivers by the Government such as separate stands or lanes for CRTs. There is also need felt for better street-lighting suitable to CRT better CRT friendly design of intersections, toilet facilities and drinking water facilities. Segregated NMV lanes will reduce the risk from traffic crashes also.</t>
  </si>
  <si>
    <t>When calculated as percentages of annual emission loads from transportation sector in 2005 as given by Nagpure et al. (2013), the CO2 emissions and hydrocarbon emissions will work out to be more than 3% and 8% respectively. With zero emissions, the CRT is a major benefactor of public health with hardly any recognition...As per the crash fatality data obtained from Delhi Police, the
average number of fatalities per annum involving tempos in Delhi
between the years 2006 and 2012 was 174 and that of heavy
transport vehicles and goods and delivery vans was 314, as shown
in Table 3...From the data it can be seen that total fatalities involving cycle rickshaws are 29 per annum, while in 28 of these cases the cycle rickshaw has been the victim and only in one case per annum, it was the impacting
vehicle...Rickshaw driving provides an easy access to employment to the
uneducated and unskilled, i.e. disadvantaged in the labour market
(Whitelegg and Williams, 2000)...In the survey, it has been found that 89% of the CRT drivers
perceive that they are benefited by way of employment after
migrating to Delhi, while 54% of drivers feel that they have
improved standard of living and 47% think that they have better
income.</t>
  </si>
  <si>
    <t>GG, SA, AC, JG</t>
  </si>
  <si>
    <t>Saka et al. 2001</t>
  </si>
  <si>
    <t>Estimation of Mobile Emissions Reduction from Using Electronic Tolls</t>
  </si>
  <si>
    <t>Saka, A. A., Member, P.E., Agboh, D. K., Ndiritu, S., &amp; Glassco, R. A.</t>
  </si>
  <si>
    <t>https://doi.org/10.1061/(ASCE)0733-947X(2001)127:4(327)</t>
  </si>
  <si>
    <t>This paper describes a recent study of the estimated impact of the use of an electronic toll collection scheme (M-Tag) at the Fort McHenry Tunnel toll plaza</t>
  </si>
  <si>
    <t>Baltimore</t>
  </si>
  <si>
    <t>One of the problems experienced by M-Tag equipped vehicles is the occasional difficulty in accessing the exclusive M-Tag lanes as a result of lane blockage engendered by the spillover of queues from manned tollbooth lanes and the difficulty in weaving to the designated lanes.</t>
  </si>
  <si>
    <t>It was determined from the simulation and mobile emissions models that the current deployment level of M-Tag has improved the average travel speed by more than 125%</t>
  </si>
  <si>
    <t>Sarigiannis et al. 2017</t>
  </si>
  <si>
    <t>Benefits on public health from transport-related greenhouse gas mitigation policies in Southeastern European cities</t>
  </si>
  <si>
    <t>Sarigiannis, D. A., Kontoroupis, P., Nikolaki, S., Gotti, A., Chapizanis, D., &amp; Karakitsios, S.</t>
  </si>
  <si>
    <t>http://dx.doi.org/10.1016/j.scitotenv.2016.11.142</t>
  </si>
  <si>
    <t>The first scenario considered (MIT-1) included an optimal combination of two measures: the operation of a metro in the city-centre and changes in traffic composition i.e. a high share (22%) of diesel fuelled vehicles and an economically feasible penetration (2%) of electric vehicles.</t>
  </si>
  <si>
    <t>AFT, PTP</t>
  </si>
  <si>
    <t>GR</t>
  </si>
  <si>
    <t>Thessaloniki</t>
  </si>
  <si>
    <t>The reduction in the attributable mortality between BAU and MIT-1 and BAU-MIT-2 ranges from 0.001 to 0.07 cases per building block. Mortality risk is also computed, defined as the number of mortality cases per 105 people. For the baseline and BAU scenarios, the mortality risk is in the range of 60 to 160 in the city centre, whereas for the MIT-1 and MIT-2 scenarios risk is lower, ranging from 60 to 140... Comparisons against the BAU scenario for PM10 and PM2.5 show reduction in mortality and in the corresponding DALYs.</t>
  </si>
  <si>
    <t>PM, DALY, CN</t>
  </si>
  <si>
    <t>Our results show that to allow underground rail networks to generate the full benefits they are capable of they should be combined with infrastructure supporting multimodal transport such as park-and-ride sites and adaptation of the public bus network to connect with all metro stations.</t>
  </si>
  <si>
    <t>MIT-1 will bring savings from the reduction in PM10 and PM2.5 exposure, which correspond to 62 and 49 million Euros respectively. Reductions in NO2 and C6H6 exposure will lead to savings of 38 and 1 million Euros respectively. Overall, 150 million Euros per
year will be saved by the public health system due to the introduction of these climate change mitigation policies.</t>
  </si>
  <si>
    <t>The second scenario (MIT-2) was based on high market penetration of electric vehicles. Starting from the BAU scenario flows the following changes in traffic composition were assumed: 50% electric cars, followed by 45.5% gasoline cars, 0.5% for the diesel cars and 4% for the hybrid cars.</t>
  </si>
  <si>
    <t>MIT-2, i.e. the promotion of ‘green’ transportation in the city via the widespread use of electric vehicles will bring savings resulting from the reduction in PM10 and PM2.5 exposure up to 66 and 54 million Euro respectively. Similarly, reductions in NO2 and C6H6 exposure will lead to savings of 41 and 1 million Euros respectively. The total savings to the public health system rise to 162 million Euros on an annual basis.</t>
  </si>
  <si>
    <t>Sathaye et al. 2010</t>
  </si>
  <si>
    <t>Unintended environmental impacts of nighttime freight logistics activities</t>
  </si>
  <si>
    <t>Sathaye, N., Harley, R., &amp; Madanat, S.</t>
  </si>
  <si>
    <t>https://doi.org/10.1016/j.tra.2010.04.005</t>
  </si>
  <si>
    <t>This paper presents realistic scenarios for two California cities, which provide diesel exhaust concentration and human intake estimates after temporal redistributions of daily logistics operations.</t>
  </si>
  <si>
    <t>Oakland</t>
  </si>
  <si>
    <t>Livermore</t>
  </si>
  <si>
    <t>Sayarshad and Gao 2020</t>
  </si>
  <si>
    <t>Optimizing dynamic switching between fixed and flexible transit services with an idle-vehicle relocation strategy and reductions in emissions</t>
  </si>
  <si>
    <t>Sayarshad, H. R., &amp; Gao, H. O.</t>
  </si>
  <si>
    <t>https://doi.org/10.1016/j.tra.2020.03.006</t>
  </si>
  <si>
    <t>This paper proposes a policy of dynamic switching between fixed-route and flexible-route options that includes pre-positioning of idle vehicles</t>
  </si>
  <si>
    <t>ITS</t>
  </si>
  <si>
    <t>Our results show that the total VMT is 9889.83 km under the proposed switching policy and 21322.72 km under the current transit service.  According to the New York City data, the proposed switching problem decreases the VMT by up to 53%...Under the proposed switching policy, CO2
emissions in a single 24-hour period amount to 4,455,270 g, and NOx emissions amount to 2255.212 g; the corresponding figures for
the current transit service (taxi and bus) are 9,605,672 g and 4797.612 g, respectively... the proposed strategy for non-myopic
switching between flexible-route and fixed-route service and re-positioning of idle vehicles improves social welfare by up to 32%</t>
  </si>
  <si>
    <t>VM, GG, SW</t>
  </si>
  <si>
    <t>Schifter et al. 2001</t>
  </si>
  <si>
    <t>Environmental Implications on the Oxygenation of Gasoline with Ethanol in the Metropolitan Area of Mexico City</t>
  </si>
  <si>
    <t>Schifter, I., Vera, M., Diaz, L., Guzman, E., Ramos, F., &amp; Lopez-Salinas, E.</t>
  </si>
  <si>
    <t>https://doi.org/10.1021/es001177w</t>
  </si>
  <si>
    <t>No catalyst: Using a representative fleet of the MAMC, exhaust regulated emissions (CO, NOx, and hydrocarbons) were evaluated for MTBE- and ethanol-gasoline blends</t>
  </si>
  <si>
    <t>Our results indicate that the I/M system in the MAMC lacks the technical capability and investment to ensure that software and hardware are properly maintained, calibrated, and upgraded. Sometimes limited attention is paid to ensure adequate training of inspectors, auditors, and quality control staff</t>
  </si>
  <si>
    <t>BT, BF</t>
  </si>
  <si>
    <t>Oxidative catalyst: Using a representative fleet of the MAMC, exhaust regulated emissions (CO, NOx, and hydrocarbons) were evaluated for MTBE- and ethanol-gasoline blends</t>
  </si>
  <si>
    <t>Three-way catalytic converter: Using a representative fleet of the MAMC, exhaust regulated emissions (CO, NOx, and hydrocarbons) were evaluated for MTBE- and ethanol-gasoline blends</t>
  </si>
  <si>
    <t>Schipper et al. 2006</t>
  </si>
  <si>
    <t>Cleaner Buses for Mexico City, Mexico: From Talk to Reality</t>
  </si>
  <si>
    <t>Schipper, L., Guy, J., Balam, M., Kete, N., Mooney, J., Bertelsen, B., … &amp; Weaver ,C.</t>
  </si>
  <si>
    <t>https://doi.org/10.1177%2F0361198106198700107</t>
  </si>
  <si>
    <t>DPF: The project was designed to demonstrate the emissions reduction potential of ultra-low-sulfur diesel (ULSD) fuel (fuel with sulfur levels of 15 ppm or less) in combination with DOCs and DPFs and to provide quantitative information on emissions reductions and costs.</t>
  </si>
  <si>
    <t>DOC: The project was designed to demonstrate the emissions reduction potential of ultra-low-sulfur diesel (ULSD) fuel (fuel with sulfur levels of 15 ppm or less) in combination with DOCs and DPFs and to provide quantitative information on emissions reductions and costs.</t>
  </si>
  <si>
    <t>Sengupta and Cohan 2017</t>
  </si>
  <si>
    <t>Fuel cycle emissions and life cycle costs of alternative fuel vehicle policy options for the City of Houston municipal fleet</t>
  </si>
  <si>
    <t>Sengupta, S., &amp; Cohan, D. S.</t>
  </si>
  <si>
    <t>http://dx.doi.org/10.1016/j.trd.2017.04.039</t>
  </si>
  <si>
    <t>Houston</t>
  </si>
  <si>
    <t>upfront costs can be a substantial barrier to adoption of alternative technologies</t>
  </si>
  <si>
    <t>All the AFV options achieve greenhouse gas (GHG) savings relative to conventional vehicles.</t>
  </si>
  <si>
    <t>Shaaban et al. 2019</t>
  </si>
  <si>
    <t>Assessing the impact of converting roundabouts to traffic signals on vehicle emissions along an urban arterial corridor in Qatar</t>
  </si>
  <si>
    <t>Shaaban, K., Abou-Senna, H., Elnashar, D., &amp; Radwan, E.</t>
  </si>
  <si>
    <t>https://doi.org/10.1080/10962247.2018.1526137</t>
  </si>
  <si>
    <t>The corridor’s roundabout intersections were replaced with signalized intersections in 2014, seeking to improve operations</t>
  </si>
  <si>
    <t>Doha</t>
  </si>
  <si>
    <t>the two approaches resulted in total CO2 emission estimates of 8778 kg for the roundabout scenario and 4982 kg for the signals scenario</t>
  </si>
  <si>
    <t>Shabanpour et al. 2018</t>
  </si>
  <si>
    <t>Analysis of telecommuting behavior and impacts on travel demand and the environment</t>
  </si>
  <si>
    <t>Shabanpour, R., Golshani, N., Tayarani, M., Auld, J., &amp; Mohammadian, A.</t>
  </si>
  <si>
    <t>https://doi.org/10.1016/j.trd.2018.04.003</t>
  </si>
  <si>
    <t xml:space="preserve">Flex-25: The current study brings together the two research areas by presenting a comprehensive telecommuting analysis which first, investigates workers’ telecommuting adoption behavior and second, evaluate the consequences of this policy on travel behavior, network congestion, and air quality...To demonstrate the potential impacts of telecommuting, two scenarios are implemented in the simulation framework, in which the “work flexibility indicator” has been changed to represent a policy of offering increased flexibility of work schedule. As reported in the data description section (Table 1), about 12% of workers have flexible working time, which is considered as the base case (hereinafter, Flex–12) in this analysis. Two scenarios in which 25% and 50% of workers have flexible work schedule (named Flex–25 and Flex–50 scenarios) are also implemented in the simulation framework. </t>
  </si>
  <si>
    <t>FWA</t>
  </si>
  <si>
    <t>Chicago</t>
  </si>
  <si>
    <t>we found that providing flexible work schedule for 25% and 50% of workers could respectively result in 1.06% and 3.04% reduction in the number of peak-period out-of-home work trips..We also found that these changes in activity patterns decrease both vehicle miles traveled (VMT) and vehicle hours traveled (VHT) in the network. Indeed, network simulation results show that increasing the work flexibility index from 12% (base case) to 25% can lead to 0.22% and 1.0% reductions in total daily VMT and VHT, respectively. In addition, it is found that increasing the work
flexibility index to 50% can reduce VMT and VHT by 0.69% and 2.09% compared to the base case...our results endorse the fact that telecommuting policy has a substantial potential for decreasing network congestion, especially in dense CBD-type areas...We found that telecommuting has the potential to reduce GHG and PM2.5 emissions by up to 0.7% and 1.14%, respectively (Table 3). The
simulation results also indicate a similar reduction in fuel consumption in telecommuting scenarios.... Assuming $36 in 2007 dollars per ton social cost of CO2eq estimated by US EPA (Newbold et al., 2013), Flex-25 and Flex-50 telecommuting scenarios could annually save 3.9 and 9.1 million dollars, respectively. Adding the benefits from reduction in PM2.5 emission and fuel consumption, assuming the benefits of 63,265 in 2007 dollars per ton cost of PM2.5 (Heo et al., 2016) (converted to $2007 by Bureau of Labor Statistics) and $3/gallon fuel price (USEIA, 2017), the annual savings could reach up to 42 million dollars under the Flex_50 telecommuting scenario.</t>
  </si>
  <si>
    <t>NT, VM, TC, GG, EC, EG</t>
  </si>
  <si>
    <t xml:space="preserve">Flex-50: The current study brings together the two research areas by presenting a comprehensive telecommuting analysis which first, investigates workers’ telecommuting adoption behavior and second, evaluate the consequences of this policy on travel behavior, network congestion, and air quality...To demonstrate the potential impacts of telecommuting, two scenarios are implemented in the simulation framework, in which the “work flexibility indicator” has been changed to represent a policy of offering increased flexibility of work schedule. As reported in the data description section (Table 1), about 12% of workers have flexible working time, which is considered as the base case (hereinafter, Flex–12) in this analysis. Two scenarios in which 25% and 50% of workers have flexible work schedule (named Flex–25 and Flex–50 scenarios) are also implemented in the simulation framework. </t>
  </si>
  <si>
    <t>Shahbazi et al. 2017</t>
  </si>
  <si>
    <t>Investigating the influence of traffic emission reduction plans on Tehran air quality using WRF/CAMx modeling tools</t>
  </si>
  <si>
    <t>Shahbazi, H., Ganjiazad, Rouhollah, G., Hosseini, V., &amp; Hamedi, M.</t>
  </si>
  <si>
    <t>http://dx.doi.org/10.1016/j.trd.2017.08.001</t>
  </si>
  <si>
    <t>Overall, traffic volume went down by 9.2% in the OETR zone and by 6.2% in the entire Tehran</t>
  </si>
  <si>
    <t>Shen et al. 2008</t>
  </si>
  <si>
    <t>Seasonal Variations and Evidence for the Effectiveness of Pollution Controls on Water-Soluble Inorganic Species in Total Suspended Particulates and Fine Particulate Matter from Xi’an, China</t>
  </si>
  <si>
    <t>Shen, Z., Arimoto, R., Cao, J., Zhang, R., Li, X., Du, N., … &amp; Tanaka, S.</t>
  </si>
  <si>
    <t>https://doi.org/10.3155/1047-3289.58.12.1560</t>
  </si>
  <si>
    <t>With concern growing over PM pollution in Xi’an, the local government took a variety of measures to improve the urban air quality beginning in 1996.18 These include establishing districts where coal combustion is prohibited (and other more limited coal-controlled districts); encouraging the use of bottled gas for domestic cooking; replacing traditional fossil fuels in taxis and public buses; improving fuel quality, especially low- or no-sulfur coal; converting to unleaded gasoline; planting trees on city streets; vacuum cleaning and spraying water on city streets; unifying the management of construction activities and infrastructure development; packaging of urban wastes; prohibiting the burning of garbage; establishing companies for street cleaning; etc.</t>
  </si>
  <si>
    <t>AFT, VRB</t>
  </si>
  <si>
    <t>Xi'an</t>
  </si>
  <si>
    <t>Shiftan and Suhrbier 2002</t>
  </si>
  <si>
    <t>The analysis of travel and emission impacts of travel demand management strategies using activity-based models</t>
  </si>
  <si>
    <t>Shiftan, Y., &amp; Suhrbier, J.</t>
  </si>
  <si>
    <t>Transportation</t>
  </si>
  <si>
    <t>https://doi.org/10.1023/A:1014267003243</t>
  </si>
  <si>
    <t>4. Combination: Combination of policies 1, 2, and 3…1. Pricing of automobile travel: Long-term parking cost is doubled in central city.  SOV toll of one dollar is imposed for a.m.- and p.m. peak periods travel within the metropolitan area…2. Telecommuting incentives: Double the current share of work-at-home activity (implemented by modifying the activity constant)...3. Transit improvements: Bus fare is halved for travel within the metropolitan area for all time periods. Increase bus service resulting in reduced bus waiting time by half for travel within the metropolitan area for all time periods.</t>
  </si>
  <si>
    <t>PAC, ROP, FWA, PRI, PTE</t>
  </si>
  <si>
    <t>Portland</t>
  </si>
  <si>
    <t xml:space="preserve">Adding up the reduction in drive alone trips for the three individual policies show a reduction of 1.89% trips, while the combined policy shows a reduction of 1.86% drive alone trips...As shown, the number of cold starts is reduced by 3.4 percent compared to a reduction in the total number of A.M. trips of 2.9 percent and in VMT by 2.8 percent...Bike tours increase by 2.6 percent and walk tours increase by 1.2 percent. </t>
  </si>
  <si>
    <t>NT, VM, AT</t>
  </si>
  <si>
    <t>Shiftan et al. 2015</t>
  </si>
  <si>
    <t>Travel and Emissions Analysis of Sustainable Transportation Policies with Activity-Based Modeling</t>
  </si>
  <si>
    <t>Shiftan, Y., Kheifits, L., &amp; Sorani, M.</t>
  </si>
  <si>
    <t>https://doi.org/10.3141%2F2531-11</t>
  </si>
  <si>
    <t>A1 represented a policy that doubled parking prices and caused parking to become less available.</t>
  </si>
  <si>
    <t>Tel Aviv</t>
  </si>
  <si>
    <t>TABLE 1 Results of Auto and Transit Scenarios...The two auto-restraint policies [i.e., parking policies (A1) and fuelprice increase (A2)] had a significant but also a not-large impact on the
reduction of the total number of trips. However, congestion reduction
in the a.m. peak period in Tel Aviv increased accessibility and thus
attracted more trips to the city.</t>
  </si>
  <si>
    <t>GG, EG, NT, TC, VM, TL, TU</t>
  </si>
  <si>
    <t>A2, represented a doubling of fuel prices</t>
  </si>
  <si>
    <t>FUT</t>
  </si>
  <si>
    <t>A3 represented the implementation of the parking policy and the fuel price increase.</t>
  </si>
  <si>
    <t>PAC, FUT</t>
  </si>
  <si>
    <t>the combined policy managed to reduce the share of car tours to Tel Aviv during the a.m. peak hours by 4.4%. Daily car VKT was reduced by 2%, and daily car PHT by 3.8%. With less traffic, speed increased.... These reductions would result in a daily decrease of almost 300 tons of carbon dioxide and an overall drop in external costs of about 35,000 shekels (1 shekel = $0.25 in 2015) per day, or almost 12 million (about $3.5 million) annually</t>
  </si>
  <si>
    <t>GG, EG, NT, VM, TL, NS, TU</t>
  </si>
  <si>
    <t>T1 assumed a halving of all public transport fares in the metropolitan area.</t>
  </si>
  <si>
    <t>PTI</t>
  </si>
  <si>
    <t>TABLE 1 Results of Auto and Transit Scenarios...Of the two transit policies evaluated [i.e., reduced fare on all modes (T1) and improved bus service (T2)], the former in general had a stronger impact in its inducement to draw people from their cars into transit.</t>
  </si>
  <si>
    <t>GG, TU, NT, VM, TL</t>
  </si>
  <si>
    <t>T2 assumed improved bus service through the addition of bus lanes and the assignment of priority status to transit at intersections.</t>
  </si>
  <si>
    <t>TU, NT, VM, TL</t>
  </si>
  <si>
    <t>T3 represented a combination of these two policies: reduced fare and improved bus service.</t>
  </si>
  <si>
    <t>TABLE 1 Results of Auto and Transit Scenarios</t>
  </si>
  <si>
    <t>The third set (L) represented land use scenarios, in which incentives were offered for new land use development in mass transit corridors. As a result, the distribution of future land use would be more concentrated in these corridors, with the same total population and employment figures as in the base scenario. L1 assumed that 20% more residents would live in mass transit corridors than in the base scenario.</t>
  </si>
  <si>
    <t>TABLE 2 Results of Land Use and Combined Scenarios</t>
  </si>
  <si>
    <t>The third set (L) represented land use scenarios, in which incentives were offered for new land use development in mass transit corridors. As a result, the distribution of future land use would be more concentrated in these corridors, with the same total population and employment figures as in the base scenario...L2 assumed that employment in these corridors would increase by 20%</t>
  </si>
  <si>
    <t>TABLE 2 Results of Land Use and Combined Scenarios...The second land use scenario (L2) shifted employment to MT corridors, and thus increased access to work places</t>
  </si>
  <si>
    <t>GG, NT, VM, TU, AC</t>
  </si>
  <si>
    <t>The third set (L) represented land use scenarios, in which incentives were offered for new land use development in mass transit corridors. As a result, the distribution of future land use would be more concentrated in these corridors, with the same total population and employment figures as in the base scenario. L1 assumed that 20% more residents would live in mass transit corridors than in the base scenario...L3 assumed that employment and population
would be 20% higher in mass transit corridors.</t>
  </si>
  <si>
    <t>C1 represented the combination of the most aggressive auto-restraint policies (i.e., Scenario A3) and the most aggressive transit improvement scenario, T3.</t>
  </si>
  <si>
    <t>PAC, FUT, PTI, PTE</t>
  </si>
  <si>
    <t>GG, NT, VM, TU, TL</t>
  </si>
  <si>
    <t>C2 represented the most aggressive auto-restraint policies and the most aggressive land use policies.</t>
  </si>
  <si>
    <t>PAC, FUT, DMD</t>
  </si>
  <si>
    <t>C3 represented the most aggressive combination of transit improvement scenarios and the land use policies.</t>
  </si>
  <si>
    <t>PTI, PTE, DMD</t>
  </si>
  <si>
    <t>C4 represented a combination of all of the most aggressive scenarios: auto restraint, transit improvement, and land use.</t>
  </si>
  <si>
    <t>PAC, FUT, PTI, PTE, DMD</t>
  </si>
  <si>
    <t>TABLE 2 Results of Land Use and Combined Scenarios...Scenario C4, which combined all of the suggested measures that represented the maximum impact, resulted in a significant impact on
most of the measures. Daily car VKT was reduced by 2.56%,</t>
  </si>
  <si>
    <t>Various other, even more aggressive scenarios (noted by E for extreme) were run, with respect to what it would take to achieve at least a 5% reduction in GHG. Two of these scenarios are presented here: E1, in which the fuel price was raised by a factor of 5</t>
  </si>
  <si>
    <t>Various other, even more aggressive scenarios (noted by E for extreme) were run, with respect to what it would take to achieve at least a 5% reduction in GHG. Two of these scenarios are presented here...In Scenario E2, the fuel price and the parking cost each were raised by a factor of 4.</t>
  </si>
  <si>
    <t>FUT, PAC</t>
  </si>
  <si>
    <t>Shon and Kim 2011</t>
  </si>
  <si>
    <t>Impact of emission control strategy on NO2 in urban areas of Korea</t>
  </si>
  <si>
    <t>Shon, Z-H., &amp; Kim, K-H.</t>
  </si>
  <si>
    <t>http://dx.doi.org/10.1016/j.atmosenv.2010.09.024</t>
  </si>
  <si>
    <t>Korean government launched natural gas vehicle supply (NGVS) program from 2000 through which a total of 20,000 diesel fuel buses were ultimately replaced with the natural gas bus by 2007 (Kang, 2004).</t>
  </si>
  <si>
    <t>16</t>
  </si>
  <si>
    <t>Sites</t>
  </si>
  <si>
    <t>Shrestha and Zolnik 2013</t>
  </si>
  <si>
    <t>Eliminating Bus Stops: Evaluating Changes in Operations, Emissions and Coverage</t>
  </si>
  <si>
    <t>Shrestha, R. M., &amp; Zolnik, E. J.</t>
  </si>
  <si>
    <t>Journal of Public Transportation</t>
  </si>
  <si>
    <t>http://doi.org/10.5038/2375-0901.16.2.8</t>
  </si>
  <si>
    <t>The primary objective was to estimate the operating costs savings and emission reductions that could be realized by eliminating some stops on CUE bus routes.</t>
  </si>
  <si>
    <t>PTR</t>
  </si>
  <si>
    <t>Fairfax</t>
  </si>
  <si>
    <t>This policy could raise objections from riders who are fearful of walking longer distances to the next nearest bus stop, especially in the dark (though adoption of a more flexible policy to stop at night between stops could address such objections).</t>
  </si>
  <si>
    <t>Clearly, eliminating some CUE bus stops has the potential to reduce travel times without unduly affecting service area coverage…Overall operating costs for single, one-way trips by CUE buses could therefore be reduced by $25.88 if some of the stops were eliminated. Because CUE buses made 312 trips per week, the total weekly projected operating cost reduction would be $8,074.56...improving travel times would boost ridership. In addition, savings from lower operating costs could be used to improve other aspects of the CUE bus service (for example, reducing fares or improving bus stop facilities) to further boost ridership</t>
  </si>
  <si>
    <t>TL, EG, TU</t>
  </si>
  <si>
    <t>Silveira et al. 2016</t>
  </si>
  <si>
    <t>Assessment of health benefits related to air quality improvement strategies in urban areas: An Impact Pathway Approach</t>
  </si>
  <si>
    <t>Silveira, C., Roebeling, P., Lopes, M., Ferreira, J., Costa, S., Teixeira, J. P., … &amp; Miranda, A. I.</t>
  </si>
  <si>
    <t>http://dx.doi.org/10.1016/j.jenvman.2016.08.079</t>
  </si>
  <si>
    <t>HYB: In order to reduce air pollution levels in the study domain, mainly of PM10, the following emission abatement measures that are focused on the major activity sectors were analysed along the impact chain: 1) Replacing 10% of light vehicles below Euro 3 by hybrid vehicles (HYB); 2) Replacing/reconverting 50% of fireplaces (FIR); 3) Introducing a Low Emission Zone in the city of Porto that bans the movement of vehicles below Euro 3 (Fig. 2) (LEZ); and 4) Implementation of particle emission reduction technologies allowing to reduce 10% of PM10 emissions arising from industrial combustion and production processes (IND). These measures were considered individually and combined, resulting in 15 emission abatement measures/scenarios that are assessed with respect to their expected health impacts and benefits.</t>
  </si>
  <si>
    <t>Grande Porto</t>
  </si>
  <si>
    <t>Similarly, albeit slightly less significant, a positive linear correlation is observed between the total PM10 emission reduction and the total health benefits for the assessed abatement measures/ scenarios (Fig. 5).</t>
  </si>
  <si>
    <t>LEZ: In order to reduce air pollution levels in the study domain, mainly of PM10, the following emission abatement measures that are focused on the major activity sectors were analysed along the impact chain: 1) Replacing 10% of light vehicles below Euro 3 by hybrid vehicles (HYB); 2) Replacing/reconverting 50% of fireplaces (FIR); 3) Introducing a Low Emission Zone in the city of Porto that bans the movement of vehicles below Euro 3 (Fig. 2) (LEZ); and 4) Implementation of particle emission reduction technologies allowing to reduce 10% of PM10 emissions arising from industrial combustion and production processes (IND). These measures were considered individually and combined, resulting in 15 emission abatement measures/scenarios that are assessed with respect to their expected health impacts and benefits.</t>
  </si>
  <si>
    <t>HYB + FIR + LEZ + IND: In order to reduce air pollution levels in the study domain, mainly of PM10, the following emission abatement measures that are focused on the major activity sectors were analysed along the impact chain: 1) Replacing 10% of light vehicles below Euro 3 by hybrid vehicles (HYB); 2) Replacing/reconverting 50% of fireplaces (FIR); 3) Introducing a Low Emission Zone in the city of Porto that bans the movement of vehicles below Euro 3 (Fig. 2) (LEZ); and 4) Implementation of particle emission reduction technologies allowing to reduce 10% of PM10 emissions arising from industrial combustion and production processes (IND). These measures were considered individually and combined, resulting in 15 emission abatement measures/scenarios that are assessed with respect to their expected health impacts and benefits.</t>
  </si>
  <si>
    <t>AFT, LEZ</t>
  </si>
  <si>
    <t>The abatement scenario combining all measures (HYB þ FIR þ LEZ þ IND) leads to a reduction in PM10 air pollution of almost 1% (0.97%), corresponding to an expected health benefit of 8.8 million V/year.</t>
  </si>
  <si>
    <t>Slavin and Figliozzi 2013</t>
  </si>
  <si>
    <t>Impact of Traffic Signal Timing on Sidewalk-Level Particulate Matter Concentrations</t>
  </si>
  <si>
    <t>Slavin, C., &amp; Figliozzi, M. A.</t>
  </si>
  <si>
    <t>https://doi.org/10.3141%2F2340-04</t>
  </si>
  <si>
    <t>The operation of traffic signals can affect emissions in terms of the number of stops and the delay. The efficiency of traffic operations on arterial roadways is influenced by traffic signal timing parameters.</t>
  </si>
  <si>
    <t>Soret et al. 2014</t>
  </si>
  <si>
    <t>The potential impacts of electric vehicles on air quality in the urban areas of Barcelona and Madrid (Spain)</t>
  </si>
  <si>
    <t>Soret, A., Guevara, M., &amp; Baldasano, J. M.</t>
  </si>
  <si>
    <t>http://dx.doi.org/10.1016/j.atmosenv.2014.09.048</t>
  </si>
  <si>
    <t>Low: a feasible percentage of fleet electrification is considered (~13%). The percentages of VKT in electric drive mode (PCs, LDVs, buses, mopeds and motorcycles) are 9.7 and 9.1% in Barcelona and Madrid, respectively (Table 4 and Fig. 2). The percentages in hybrid drive mode (PCs, LDVs and buses) are 3.6 and 4.3% in Barcelona and Madrid, respectively.</t>
  </si>
  <si>
    <t>Medium: in this case, fleet electrification is much more ambitious (~26%). VKT in electric drive mode: 19.4 and 18.1%, and in hybrid drive mode: 7.1 and 8.6% in Barcelona and Madrid, respectively.</t>
  </si>
  <si>
    <t>High: significant electrification is considered (~40%). VKT in electric drive mode: 29.2 and 27.2%, and in hybrid drive mode: 10.6 and 12.9% in Barcelona and Madrid, respectively</t>
  </si>
  <si>
    <t>High þ demand: the same as the High scenario but with energy demand for EV charging based on available power plants. This scenario has been defined only for Barcelona because there are no power plants within the Madrid's domain.</t>
  </si>
  <si>
    <t>Speak et al. 2012</t>
  </si>
  <si>
    <t>Urban particulate pollution reduction by four species of green roof vegetation in a UK city</t>
  </si>
  <si>
    <t>Speak, A. F., Rothwell, J. J., Lindley, S. J., &amp; Smith, C. L.</t>
  </si>
  <si>
    <t>http://dx.doi.org/10.1016/j.atmosenv.2012.07.043</t>
  </si>
  <si>
    <t>The present study aims to quantify the effectiveness of four green roof species e creeping bentgrass (Agrostis stolonifera), red fescue (Festuca rubra), ribwort plantain (Plantago lanceolata) and sedum (Sedum album) e at capturing particulate matter smaller than 10 mm (PM10). Plants were grown in a location away from major road sources of PM10 and transplanted onto two roofs in Manchester city centre.</t>
  </si>
  <si>
    <t>Manchester</t>
  </si>
  <si>
    <t>Ahanchian and Biona 2014</t>
  </si>
  <si>
    <t>Energy demand, emissions forecasts and mitigation strategies modeled
over a medium-range horizon: The case of the land transportation
sector in Metro Manila</t>
  </si>
  <si>
    <t>Ahanchian, M., &amp; Biona, J. B. M.</t>
  </si>
  <si>
    <t>Energy Policy</t>
  </si>
  <si>
    <t>http://dx.doi.org/10.1016/j.enpol.2013.11.026</t>
  </si>
  <si>
    <t>CNG: In this scenario, it is assumed that all new buses will run on CNG by 2012 and no further diesel buses will be introduced to market, but the old buses will remain diesel-based until they phase out.</t>
  </si>
  <si>
    <t>Metro Manila</t>
  </si>
  <si>
    <t>Although all scenarios mitigate energy demand by 2040, some produce a larger contribution than others. Implementing a combination of all of the alternatives would reduce energy demand by 27.8% compared to its value under BAU in the last year of the analysis...All scenarios contribute to
decreasing CO2 production; however, SFS has only a slight contribution (0.1%). The scenarios and percent remediated compared
to BAU in 2040 are COM (30.3%), IFQ (13.8%), EU4 (9.7%), CNG
(4.8%) and POJ (3.0%).</t>
  </si>
  <si>
    <t>IFQ: Supplying fuel of a higher quality in the region is considered under this scenario. The proposed new standard will require the quality of fuel to be increased by 5% in 2012, 10% in 2016 and 20% in 2020 (all values relative to the base year's fuel quality).</t>
  </si>
  <si>
    <t>EU4: Starting in 2016, all new passenger and light duty motor vehicle types to be introduced in the market shall comply with EURO 4 emission limits subject to EURO 4 fuel availability in order to reduce tailpipe emissions.</t>
  </si>
  <si>
    <t>POJ: In this scenario, the available pathways for reducing energy consumption and air pollution from jeepneys are considered. Replacement of old vehicles with new ones might be promoted by offering government loans. Moreover, increasing the VAT of fuel for jeepneys may contribute in changing the decision of owners about whether to upgrade. In addition, allocating a monthly quota of fuel for new vans or minibuses would encourage the owner to decide to upgrade. Two applicable strategies have already begun and include (a) replacing the engine with more efficient one (considered to be 25%) and (b) replacing the whole vehicle with a van by 30% or minibus by 45% (all values relative to the base year).</t>
  </si>
  <si>
    <t>SFS: In this scenario we will examine what would happen if no further two-stroke motorcycles or tricycles were introduced into the market. Instead, market demand would be shifted to fourstroke motorcycles.</t>
  </si>
  <si>
    <t>VES</t>
  </si>
  <si>
    <t>COM: The combination and integration of all scenarios is presented as COM</t>
  </si>
  <si>
    <t>AFT, VER, VRP, VES</t>
  </si>
  <si>
    <t>Alam et al. 2014b</t>
  </si>
  <si>
    <t>Traffic Emissions and Air Quality Near Roads in Dense Urban Neighborhood: Using Microscopic Simulation for Evaluating Effects of Vehicle Fleet, Travel Demand, and Road Network Changes</t>
  </si>
  <si>
    <t>Alam, A., Ghafghazi, G., &amp; Hatzopoulou, M.</t>
  </si>
  <si>
    <t>https://doi.org/10.3141%2F2427-09</t>
  </si>
  <si>
    <t>Scenario 1 (fleet renewal). This scenario simulates a regionwide fleet renewal strategy in which 50% of the vehicles between the ages of 15 and 30 years are replaced by vehicles between the ages of 0 and 5 years through incentives programs.</t>
  </si>
  <si>
    <t>576</t>
  </si>
  <si>
    <t>TABLE 1 Summary of Networkwide Emissions Under the Simulated Scenarios</t>
  </si>
  <si>
    <t>Scenario 2 (street closures). This scenario simulates populating with pedestrians a subarea characterized by a significant
number of schools. The area is bound by four main arterials (not affected) and includes six local streets that are converted to use by
pedestrians only.</t>
  </si>
  <si>
    <t>GG, VM, TC</t>
  </si>
  <si>
    <t>Scenario 3 (reduced internal traffic). This scenario simulates a 50% reduction in car trips originating in and destined for the borough. These trips are replaced by walking and cycling trips by use of the existing pedestrian and cycling infrastructure.</t>
  </si>
  <si>
    <t>GG, VM, NS, TC</t>
  </si>
  <si>
    <t>Scenario 4 (reduced demand). This scenario attempts to capture the effect of a reduced number of car trips destined for the borough.
In light of recent aggressive parking policies that the local council has adopted, a portion of trips destined for the borough is expected
to shift from cars to public transit. A reduction of inbound trips of 50% was assumed.</t>
  </si>
  <si>
    <t>Scenario 5 (reduced through traffic). This scenario simulates a reduction of through traffic by 50%. In the Plateau Borough, 50% of
the total traffic is through traffic. A reduction in through traffic can be achieved through congestion pricing.</t>
  </si>
  <si>
    <t>Amann et al. 2017</t>
  </si>
  <si>
    <t>Managing future air quality in megacities: A case study for Delhi</t>
  </si>
  <si>
    <t>Amann, M., Purohit, P., Bhanarkar, A. D., Bertok, I., Borken-Kleefeld, J.-B., Cofala, J., … &amp; Verdhan, B. H.</t>
  </si>
  <si>
    <t>http://dx.doi.org/10.1016/j.atmosenv.2017.04.041</t>
  </si>
  <si>
    <t>Vehicle emission limit: Euro III (Euro IV in 11 major cities); Euro VI22 from 2020 onwards; Fuel Sulphur content: 350 ppm (50 ppm in 11 major cities); Actions to expand, improve and promote public transport, mass transit and non-motorized transport; Shifting of public transport buses from diesel to CNG in Delhi; Other transport - related actions: Incentives for production or purchase of green vehicles (i. e. the electric vehicle incentive program); promotion of biofuels, ban on used car import, etc...we analyze an ‘Advanced Technology’ case which assumes that the Delhi government would strengthen measures that rely on technical emission controls, in line with examples widely adopted in many other countries in the world. In particular, such a scenario would further tighten the emission limit values for large point sources for SO2, NOx and PM/TSP. For mobile sources, tighter controls would be
introduced for non-road mobile machinery, while emission standards for road vehicles would remain at the Bharat VI level that is already assumed in the baseline.</t>
  </si>
  <si>
    <t>VER, AFT, PTP, ATP, PRI</t>
  </si>
  <si>
    <t>To illustrate the range of outcomes, we quantify premature mortality using both GBD-2010 and GBD-2013 sets of integrated exposure-response relationships, and use their arithmetic mean as central value...The GAINS-Delhi model estimates that in 2015 ambient air pollution caused about 8300 [6100e10,540] cases of premature
deaths in Delhi. In the baseline case, this number would increase to about 14,000 [10,150e17,430], a combined effect of the 50 percent growth in population size, population aging, and the higher exposure as a result of higher emissions.</t>
  </si>
  <si>
    <t>At the same time, economic wealth (expressed as GDP/capita) will improve by 5 percent/year, resulting in an 8 percent annual growth of economic output in the region, i.e., a doubling compared to 2015. Transport demand is assumed to follow the same growth path (Table 2). The economic projection is accompanied by an energy forecast that suggests a significant decline in the energy intensity (3.6 percent/year)</t>
  </si>
  <si>
    <t>EG, EC</t>
  </si>
  <si>
    <t>Amato et al. 2010</t>
  </si>
  <si>
    <t>A comprehensive assessment of PM emissions from paved roads: Real-world Emission Factors and intense street cleaning trials</t>
  </si>
  <si>
    <t>Amato, F., Nava, S., Lucarelli, F., Querol, X., Alastuey, A., Baldasano, J. M., &amp; Pandolfi, M.</t>
  </si>
  <si>
    <t>http://dx.doi.org/10.1016/j.scitotenv.2010.06.008</t>
  </si>
  <si>
    <t>The present study offers new insights from a comprehensive field study aimed to estimate Real-world EFs and to evaluate the impact of street cleaning activities in ambient concentration of PM and nonexhaust emissions.</t>
  </si>
  <si>
    <t>100</t>
  </si>
  <si>
    <t>Ambarwati et al. 2016</t>
  </si>
  <si>
    <t>The influence of integrated space–transport development strategies on air pollution in urban areas</t>
  </si>
  <si>
    <t>Ambarwati, L., Verhaeghe, R., van Arem, B., &amp; Pel, A. J.</t>
  </si>
  <si>
    <t>http://dx.doi.org/10.1016/j.trd.2016.02.015</t>
  </si>
  <si>
    <t>(C6) Compact zone strategy – balanced distribution of settlement: Under the idea of compact growth and to better manage the balance between employment and residential density, the compact zone strategy proposes the extensive development of residences, shopping facilities, and educational centers only in the western part. It means that a new sub-center in the western part would be designed to increase the number of workers living in this part and the importance of intra-zonal commuting movements.</t>
  </si>
  <si>
    <t>554</t>
  </si>
  <si>
    <t>Surabaya</t>
  </si>
  <si>
    <t xml:space="preserve">(C8) Job-housing balance (JHB) – polycentric city: A design of job housing balance (JHB) is proposed in this study aimed to promote job location close to housing developments. This study plans a polycentric structure where both population and jobs are decentralized by designing 4 sub-centers in all parts of the city and associating these parts with the expansion of local PT (bus and minibus) as feeder systems. </t>
  </si>
  <si>
    <t>DMD, PTE</t>
  </si>
  <si>
    <t>(C5) All PT: Based on integration of the previous ideas, improvement of all PT systems consists of MRT (monorail), LRT (tram line), BRT (Bus Rapid Transit) and buses and minibuses as feeder systems (see in Fig. 6c)</t>
  </si>
  <si>
    <t>The case with improvement of public transport (C5) has had a significant effect on reducing the average commuting distance of cars in contrast to motorcycles, meaning that what used to be long car trips could instead be trips making use of PT.</t>
  </si>
  <si>
    <t>(C7) All PT + Compact zone: Based on integration of the previous ideas, improvement of all PT systems consists of MRT (monorail), LRT (tram line), BRT (Bus Rapid Transit) and buses and minibuses as feeder systems (see in Fig. 6c)...balanced distribution of settlement: Under the idea of compact growth and to better manage the balance between employment and residential density, the compact zone strategy proposes the extensive development of residences, shopping facilities, and educational centers only in the western part. It means that a new sub-center in the western part would be designed to increase the number of workers living in this part and the importance of intra-zonal commuting movements.</t>
  </si>
  <si>
    <t>DMD, BRT</t>
  </si>
  <si>
    <t>The compact zone case C7 has a considerable effect on shortening the commuting distance</t>
  </si>
  <si>
    <t xml:space="preserve">(C9) All PT + JHB: Based on integration of the previous ideas, improvement of all PT systems consists of MRT (monorail), LRT (tram line), BRT (Bus Rapid Transit) and buses and minibuses as feeder systems (see in Fig. 6c)…A design of job housing balance (JHB) is proposed in this study aimed to promote job location close to housing developments. This study plans a polycentric structure where both population and jobs are decentralized by designing 4 sub-centers in all parts of the city and associating these parts with the expansion of local PT (bus and minibus) as feeder systems. </t>
  </si>
  <si>
    <t>DMD, PTE, BRT</t>
  </si>
  <si>
    <t>The polycentric urban structure and improved PT systems, seen in case C9, results in the lowest commuting distance for all transport modes; the commute distances are about half of the present (C1) and future current trend (C2) cases.</t>
  </si>
  <si>
    <t>An et al. 2011</t>
  </si>
  <si>
    <t>Urban taxis and air pollution: a case study in Harbin, China</t>
  </si>
  <si>
    <t>An, S., Hu, X., &amp; Wang, J.</t>
  </si>
  <si>
    <t>Journal of Transport Geography</t>
  </si>
  <si>
    <t>http://dx.doi.org/10.1016/j.jtrangeo.2010.12.005</t>
  </si>
  <si>
    <t>Taxi market regulation: To maximise the impact of regulation it would be appropriate to also address the mix of diesel and gasoline taxis. To achieve the 20% target reduction, both diesel and gasoline taxis numbers need to be reduced by 20%, which would involve a reduction of 240 diesel taxis and 2405 gasoline taxis.</t>
  </si>
  <si>
    <t>Harbin</t>
  </si>
  <si>
    <t>Introduction of electric and LPG vehicles: Using Eq. (5) we can see that if 2645 electric vehicles replaced the existing 240 diesel taxis and 2405 gasoline taxis, as the electric vehicles will not produce CO, HC, NOx emissions, the effect omni emissions would be 52809.08 kg... the 20% reduction target would require the replacement of 4459 gasoline taxis for the LPG-type taxi assuming that the fleet size remains unchanged at 13,224 taxicabs.</t>
  </si>
  <si>
    <t>Dial-a-ride service: Another reason for taxis accounting for a large traffic volume in Harbin CBD was that the city, along with moist in China, has failed to establish an effective taxi booking information system. Dial-aride service using new technologies such as real-time information, booking cars online, for example has been shown in foreign countries, to reduce the vacant taxi kilometre rate (Fu, 2002; Karabuk, 2009)...To achieve 20% taxi emission reduction target, dial-a-ride service would need to reduce the average vacant kilometres from 160 km to 42 km, which will make the taxi average vacant ratio in Harbin to 0.208.</t>
  </si>
  <si>
    <r>
      <t>de Andr</t>
    </r>
    <r>
      <rPr>
        <sz val="11"/>
        <rFont val="Calibri"/>
        <family val="2"/>
      </rPr>
      <t>é et al. 2012</t>
    </r>
  </si>
  <si>
    <t>Lean diesel technology and human health: a case study in six Brazilian metropolitan regions</t>
  </si>
  <si>
    <t>de André, P. A., Veras, M. M., Miraglia, S. G. E., &amp; Saldiva, P. H. N.</t>
  </si>
  <si>
    <t>Clinics</t>
  </si>
  <si>
    <t>https://doi.org/10.6061/clinics/2012(06)15</t>
  </si>
  <si>
    <t>the implementation of a policy requiring cleaner diesel technologies (CDT; Euro IV standards for vehicles produced in 2009 and low sulphur diesel; diesel with 50 ppm of sulphur) was postponed until 2012 without a comprehensive analysis of the health consequences (9).</t>
  </si>
  <si>
    <r>
      <t>Curitiba, S</t>
    </r>
    <r>
      <rPr>
        <sz val="11"/>
        <color theme="1"/>
        <rFont val="Calibri"/>
        <family val="2"/>
      </rPr>
      <t>ã</t>
    </r>
    <r>
      <rPr>
        <sz val="11"/>
        <color theme="1"/>
        <rFont val="Calibri"/>
        <family val="2"/>
        <scheme val="minor"/>
      </rPr>
      <t>o Paulo, Belo Horizonte, Rio de Janeiro, Recife, and Porto Alegre</t>
    </r>
  </si>
  <si>
    <t>Table 4 presents the estimated excess hospital admissions due to respiratory and cardiovascular diseases in the public and private health systems and the estimated excess mortality for the six metropolitan areas for the years 2009 to 2040 resulting from the delay in the implementation of the CDT policy</t>
  </si>
  <si>
    <t>HP, PM</t>
  </si>
  <si>
    <t>Table 5 - Total costs in US$ of the hospital admissions (PHS and PrHS) due to respiratory and cardiovascular diseases attributable to PM2.5 between 2009-2040 in the six metropolitan areas.</t>
  </si>
  <si>
    <t>Arghavani et al. 2019</t>
  </si>
  <si>
    <t>Numerical evaluation of urban green space scenarios effects on gaseous air pollutants in Tehran Metropolis based on WRF-Chem model</t>
  </si>
  <si>
    <t>Arghavani, S., Malakooti, H., &amp; Bidokhti, A. A.</t>
  </si>
  <si>
    <t>https://doi.org/10.1016/j.atmosenv.2019.116832</t>
  </si>
  <si>
    <t>(GS1), surface green vegetative fraction is enhanced by 20 percent with a uniform distribution across each urban grid.</t>
  </si>
  <si>
    <t>The third scenario (GS3 = GS1+GS2) is defined as the multiple scenario (increase of surface vegetation fraction by 20 percent + 30 percent development of green roof) in order to see the possible interactive effects between two mentioned scenarios.</t>
  </si>
  <si>
    <t>Armas et al. 2017</t>
  </si>
  <si>
    <t>Evolutionary design optimization of traffic signals applied to Quito city</t>
  </si>
  <si>
    <t>Armas, R., Aguirre, H., Daolio, F., &amp; Tanaka, K.</t>
  </si>
  <si>
    <t>PLoS ONE</t>
  </si>
  <si>
    <t>https://doi.org/10.1371/journal.pone.0188757</t>
  </si>
  <si>
    <t>Scenario S124h, E4: We analyze the effects of optimizing traffic light settings on fuel consumption and gas emissions...First, we show as reference results corresponding to the equilibrium state without traffic signals and the solution with smallest travel time at generation 0 when traffic signals are included. Note that at generation 0 all signals are set with the same cycle length, as explained before. Next, we show results for solutions with traffic signals that minimize travel time at generation 50 in experiments E4 and E4DVM. Comparing with generation 0, results at generation 50 illustrate that in addition to minimizing travel time, fuel consumption and the various kinds of emissions can also be reduced significantly if traffic lights are optimized. Further, the experiments E4 and E4DVM represents an incrementally better optimization process for TT, as discussed above. Note that FC and emissions also reduce incrementally in these experiments. Thus, a better optimization process for TT, given by the neighborhood operators and deterministic varying mutation, is also highly correlated to a better optimization for FC and emissions</t>
  </si>
  <si>
    <t>Quito</t>
  </si>
  <si>
    <t>Further, the experiments E4 and E4DVM represents an incrementally better optimization process for TT, as discussed above. Note that FC and emissions also reduce incrementally in these experiments. Thus, a better optimization process for TT, given by the neighborhood operators and deterministic varying mutation, is also highly correlated to a better optimization for FC and emissions.</t>
  </si>
  <si>
    <t>TL, EC, GG</t>
  </si>
  <si>
    <t>Scenario S124h, E4DVM: We analyze the effects of optimizing traffic light settings on fuel consumption and gas emissions...First, we show as reference results corresponding to the equilibrium state without traffic signals and the solution with smallest travel time at generation 0 when traffic signals are included. Note that at generation 0 all signals are set with the same cycle length, as explained before. Next, we show results for solutions with traffic signals that minimize travel time at generation 50 in experiments E4 and E4DVM. Comparing with generation 0, results at generation 50 illustrate that in addition to minimizing travel time, fuel consumption and the various kinds of emissions can also be reduced significantly if traffic lights are optimized. Further, the experiments E4 and E4DVM represents an incrementally better optimization process for TT, as discussed above. Note that FC and emissions also reduce incrementally in these experiments. Thus, a better optimization process for TT, given by the neighborhood operators and deterministic varying mutation, is also highly correlated to a better optimization for FC and emissions</t>
  </si>
  <si>
    <t>Scenario S2M, E4: Similarly, Table 8 shows results for experiments E4 and E4DVM with one point (XP1) and
two point crossover (XP2) on the most saturated scenario S2M. Note from this table that significant reductions in FC and emissions can also be obtained in this kind of saturated scenarios.</t>
  </si>
  <si>
    <t>Similarly, Table 8 shows results for experiments E4 and E4DVM with one point (XP1) and two point crossover (XP2) on the most saturated scenario S2M. Note from this table that significant reductions in FC and emissions can also be obtained in this kind of saturated scenarios.</t>
  </si>
  <si>
    <t>Scenario S2M, E4DVM(XP1): Similarly, Table 8 shows results for experiments E4 and E4DVM with one point (XP1) and two point crossover (XP2) on the most saturated scenario S2M. Note from this table that significant reductions in FC and emissions can also be obtained in this kind of saturated scenarios.</t>
  </si>
  <si>
    <t>Scenario S2M, E4DVM(XP2): Similarly, Table 8 shows results for experiments E4 and E4DVM with one point (XP1) and two point crossover (XP2) on the most saturated scenario S2M. Note from this table that significant reductions in FC and emissions can also be obtained in this kind of saturated scenarios.</t>
  </si>
  <si>
    <t>Artuñedo et al. 2017</t>
  </si>
  <si>
    <t>Consensus-Based Cooperative Control Based on Pollution Sensing and Traffic Information for Urban Traffic Networks</t>
  </si>
  <si>
    <t>Artuñedo, A., del Toro, R. M., &amp; Haber, R.</t>
  </si>
  <si>
    <t>Sensors</t>
  </si>
  <si>
    <t>https://doi.org/10.3390/s17050953</t>
  </si>
  <si>
    <t>The interconnected traffic lights controller (TLC) network adapts traffic lights cycles, based on traffic and air pollution sensory information, in order to improve the performance of urban traffic networks.</t>
  </si>
  <si>
    <t xml:space="preserve"> Table 4 shows smaller KPIs for closed-loop strategy than open-loop ones. It also demonstrates that vehicle queues are therefore decreased by applying the consensus-based cooperative control system for the urban traffic network...The results are promising because the number of vehicles in queue decreased, while consensus state variable at each intersection tended towards a common value, demonstrating the validity of the proposed solution.</t>
  </si>
  <si>
    <t>Asano et al. 2002</t>
  </si>
  <si>
    <t>Economic Evaluation of Banning Studded Tires Because of Environmental Impact</t>
  </si>
  <si>
    <t>Asano, M., Tanabe, S., Hara, F., &amp; Yokoyama, S.</t>
  </si>
  <si>
    <t>https://doi.org/10.3141%2F1794-11</t>
  </si>
  <si>
    <t>The effects of the studded tire regulation were examined with an economic assessment of the 10-year period since the law was enacted. The effects of using studless tires were also assessed for transportation service and the environment.</t>
  </si>
  <si>
    <t>Sapporo</t>
  </si>
  <si>
    <t>The resultant dB(A), which were estimated using the noise power level, vehicle speed, and traffic volume, indicated that studded tires had noise levels 4.8 to 6.4 dB higher than studless tires.</t>
  </si>
  <si>
    <t>Asare and Smith 2014</t>
  </si>
  <si>
    <t>Evaluation Framework for Rigorous Exploration of Potential Benefits of Integrated Corridor Management</t>
  </si>
  <si>
    <t>Asare, S. K., &amp; Smith, B. L.</t>
  </si>
  <si>
    <t>https://doi.org/10.3141%2F2470-12</t>
  </si>
  <si>
    <t>Six candidate ICM strategies—VSLs, ramp metering (RM), increasing transit and parking capacity (TPC), high-occupancy vehicle– high-occupancy toll (HOV-HOT) lanes, financial incentives (FI), and HOV access–ramp meter bypass—selected for investigation in this research were incorporated into the VISSIM simulation model developed for the analysis segment (Step 2 of the evaluation framework).</t>
  </si>
  <si>
    <t>SRE, ITS, PTE, HOV, PRI</t>
  </si>
  <si>
    <t>Washington D.C.</t>
  </si>
  <si>
    <t>On average, fuel usage declined by 4,235 gal, CO by 296,021 g, NOx by 57,595 g, and volatile organic compounds by 68,605 g...Overall, average travel time on I-95 north declined by 15.8 min when ICM strategies were operational. Similarly, a significant increase of 23.3 mph in average travel speeds occurred on the first segment and a reduction of 3.6 mph on the second segment.</t>
  </si>
  <si>
    <t>EC, TL, NS</t>
  </si>
  <si>
    <t>Baik et al. 2012</t>
  </si>
  <si>
    <t>Effects of building roof greening on air quality in street canyons</t>
  </si>
  <si>
    <t>Baik, J.-J., Kwak, K.-H., Park, S.-B., &amp; Ryu, Y.-H.</t>
  </si>
  <si>
    <t>http://dx.doi.org/10.1016/j.atmosenv.2012.06.076</t>
  </si>
  <si>
    <t>In this study, we examine the effects of building roof greening on air quality in street canyons using a computational fluid dynamics (CFD) model that includes the thermodynamic energy equation and the transport equation of passive, non-reactive pollutants. For simplicity, building roof greening is represented by specified cooling</t>
  </si>
  <si>
    <t>Baldasano et al. 2010</t>
  </si>
  <si>
    <t>Air pollution impacts of speed limitation measures in large cities: The need for improving traffic data in a metropolitan area</t>
  </si>
  <si>
    <t>Baldasano, J. M., Goncalves, M., Soret, A., &amp; Jimenez-Guerrero, P.</t>
  </si>
  <si>
    <t>https://doi.org/10.1016/j.atmosenv.2010.05.013</t>
  </si>
  <si>
    <t>This work analyses the changes in urban air quality due to the introduction of a maximum speed limit to 80 km h_x0001_1 on motorways in a large city by using a novel methodology combining traffic assimilation data and modelling systems implemented in a supercomputing facility</t>
  </si>
  <si>
    <t>If trying to quantify the impacts on health and life expectancy, the aforementioned reduction decreases the mortality rates by around 0.6%, the number of deaths in the Metropolitan area (40 year_x0001_1) and increases the life expectancy (0.15 months) according to some studies developed specifically for the area of interest (Pérez et al., 2009).</t>
  </si>
  <si>
    <t xml:space="preserve">The limitations of the speed together with the reduction in the congestion lead to a diminution in the fuel consumption (Fig. 3). The fuel consumption is reduced in 40.8 t day_x0001_1 for gasoline and 46.6 t day_x0001_1 for diesel; that is, an annual reduction of 4% in the Barcelona Metropolitan Area (over 30 000 tons of fuel per year). Since the CO2 emissions are directly proportional to the fuel consumption, the reduction in the emission of this greenhouse gas by 4% is also important for a large city (over 94 000 tons per year). </t>
  </si>
  <si>
    <t>TC, EC, GG</t>
  </si>
  <si>
    <t>Fontes et al. 2018</t>
  </si>
  <si>
    <t>A proposed methodology for impact assessment of air quality trafficrelated measures: The case of PM2.5 in Beijing</t>
  </si>
  <si>
    <t>Fontes, T., Li, P., Barros, N., &amp; Zhao, P.</t>
  </si>
  <si>
    <t>https://doi.org/10.1016/j.envpol.2018.04.061</t>
  </si>
  <si>
    <t>Measure 1 (M1), introduced on 1st October 2009, restricted the yellow-labelled vehicles to drive within the Sixth-Ring Road of Beijing (BENDIBAO, 2013). This measure was an enlargement of a measure introduced in 2003 that had restricted yellow-labelled vehicles to drive inside the Second-Ring Road of the city. From 11th October 2014, yellow-labelled vehicles registered outside of Beijing were also forbidden to run within Beijing's administrative area (BJLZJ, 2014).</t>
  </si>
  <si>
    <t>Measure 2 (M2) was introduced on 11th April 2014. With this measure, local freight vehicles (heavy and light) were restricted to drive within Fifth-Ring Road of Beijing, an extension of the daylight (between 6 a.m. and 11 p.m.) Fourth-Ring Road restriction implemented in 2004 (BJLZJ, 2014). Furthermore, freight vehicles registered outside of Beijing were banned to drive within the Sixth-Ring Road from 6 a.m. to 12 a.m., an extension of the Fifth-Ring road restriction introduced on 3rd November 2009 (BJJTGL, 2009; BJLZJ, 2014).</t>
  </si>
  <si>
    <t>Ventura et al. 2020</t>
  </si>
  <si>
    <t>Inspection and maintenance programs for in-service vehicles: An important air pollution control tool</t>
  </si>
  <si>
    <t>Ventura, L. M. B., de Oliveria Pinto, F., Gioda, A., &amp; de Almeida D'Agosto, M.</t>
  </si>
  <si>
    <t>Sustainable Cities and Society</t>
  </si>
  <si>
    <t>https://doi.org/10.1016/j.scs.2019.101956</t>
  </si>
  <si>
    <t>The objective of this study was to evaluate the efficiency of the I/M program implemented in Rio de Janeiro state and the air pollutants emitted by in-service vehicles, considering a peculiar fleet with flex-fuel vehicles and fossil fuel/biofuel mixtures.</t>
  </si>
  <si>
    <t>Rio de Janeiro</t>
  </si>
  <si>
    <t>Basaric et al. 2015</t>
  </si>
  <si>
    <t>Efficient Methodology for Assessment of Targets and Policy Measures for Sustainable Mobility Systems</t>
  </si>
  <si>
    <t>Basaric, V., Djoric, V., Jevdjenic, A., &amp; Jovic, J.</t>
  </si>
  <si>
    <t>International Journal of Sustainable Transportation</t>
  </si>
  <si>
    <t>https://doi.org/10.1080/15568318.2012.756088</t>
  </si>
  <si>
    <t xml:space="preserve">Scenario 2—LOW: PC usage reduction using moderate factor k. We propose the reduction of PC trips by 9.7% based on proposed parking fees (15% price increase) and PT information measures...In Scenario LOW, the PT service expansion was not assumed due to the decrease in PT use given in Figure 2 and the low PT capacity utilization. </t>
  </si>
  <si>
    <t>9880</t>
  </si>
  <si>
    <t>Novi Sad</t>
  </si>
  <si>
    <t>Table 6. Emissions reductions in relation to the current situation...The obtained results show that a decrease in PC trips produces a significant reduction of external costs and pollutant emissions. The reduction of the PC share in the modal split of motorized trips to the central zone from 50% to 40% in the morning peak hour results in a reduction of external costs of about 970 4 in the peak hour. A further decrease to 33.5% would reduce external costs by approximately 1500 4 in the peak hour.</t>
  </si>
  <si>
    <t>GG, EG</t>
  </si>
  <si>
    <t>Scenario 3—HI: PC usage reduction using factor k close to highest value found in the literature; up to 20% (Marsden 2006) based on the proposed measures and predicted effect on the modal shift. Such PC reduction of 16.2% involves a radical change in parking fees (greater than 15%), extensive PT information and marketing schemes, and improvement in PT service.</t>
  </si>
  <si>
    <t>PAC, PTP, PTE</t>
  </si>
  <si>
    <t>Bechle et al. 2017</t>
  </si>
  <si>
    <t>Does Urban Form Affect Urban NO2 ? Satellite-Based Evidence for More than 1200 Cities</t>
  </si>
  <si>
    <t>Bechle, M. J., Millet, D. B., &amp; Marshall, J. D.</t>
  </si>
  <si>
    <t>https://doi.org/10.1021/acs.est.7b01194</t>
  </si>
  <si>
    <t xml:space="preserve">Three of the urban form metrics studied (contiguity, circularity, and vegetation) have a statistically significant relationship with urban NO2; their combined effect could be substantial...The four urban form metrics considered here, and described next, are circularity, contiguity, percent vegetation, and percent
impervious surfaces. Angel et al. calculated circularity via the proximity index (hereinafter referred to as “circularity”), a measure of urban compactness (value range: 0−1; value for a perfect circle...Assuming a monocentric city, a circular footprint
offers the shortest average distance to the city center and closer
proximity of people in the periphery and activities in the urban
core. A city exhibiting this type of compactness may indicate a
more efficient use of urban area, and may induce fewer and
shorter vehicle trips. In addition to the provided circularity
index, we derive a contiguity index (value range: 0−1),
calculated as the ratio of the largest contiguous polygon of
built-up area pixels to the total built-up area for a given city.
Large amounts of leapfrog or exurban development, and
polycentricism (particularly with satellite cities) would result in
a low contiguity index. This type of development could increase
the average distance between origins and destinations, as well as
create multiple destination centers that may not be centrally
located. Therefore, less contiguous cities may be less easily
served by public transit, and could induce more automobile
traffic and longer travel distances...Increased impervious
surfaces estimates are also associated with increased land
surface temperature, a phenomenon known as the urban heat
island effect.52 Vegetative cover may capture several different
urban aspects including (1) fewer land uses with sources, (2)
vegetative attenuation of the heat island, and (3) suburban land
uses. </t>
  </si>
  <si>
    <t>1274</t>
  </si>
  <si>
    <t>Bednar-Friedl et al. 2011</t>
  </si>
  <si>
    <t>Urban sprawl and policy responses: a general equilibrium analysis of residential choice</t>
  </si>
  <si>
    <t>Bednar-Friedl, B., Koland, O., &amp; Steininger, K. N.</t>
  </si>
  <si>
    <t>Journal of Environmental Planning and Management</t>
  </si>
  <si>
    <t>https://doi.org/10.1080/09640568.2010.502766</t>
  </si>
  <si>
    <t>First, we specify a reference case, where we assume that the two regions are equally large and that preferences and production structures are identical across regions, while core and surroundings differ with respect to environmental effects. Second, we construct a scenario of urban sprawl, which is then used to investigate the consequences of two policy instruments to address the environmental consequences of dispersed residential development...In order to discuss the implementation of differing policy measures, we select two specific instruments: a pricing policy (cordon pricing) and a spatial planning measure (such as the adaptation of provincial land use regulation)...Cordon pricing is a mechanism that charges a fee on cars entering a high-activity area such as an urban core. This pricing system aims at relieving both inner-city
congestion and interregional congestion due to commuting.</t>
  </si>
  <si>
    <t>Graz</t>
  </si>
  <si>
    <t>Table 5. Changes in transport related pollution and environmental quality for the policy scenarios cordon pricing and spatial planning (compared to the urban sprawl scenario).</t>
  </si>
  <si>
    <t xml:space="preserve">First, we specify a reference case, where we assume that the two regions are equally large and that preferences and production structures are identical across regions, while core and surroundings differ with respect to environmental effects. Second, we construct a scenario of urban sprawl, which is then used to investigate the consequences of two policy instruments to address the environmental consequences of dispersed residential development...In order to discuss the implementation of differing policy measures, we select two specific instruments: a pricing policy (cordon pricing) and a spatial planning measure (such as the adaptation of provincial land use regulation)...Spatial planning in the surroundings aims at denser housing development, addressing the prevention of excessive urban sprawl...As one possible step towards such a policy, we restrict the housing supply in the peripheral region. </t>
  </si>
  <si>
    <t>Begum et al. 2006</t>
  </si>
  <si>
    <t>Impact of Banning of Two-Stroke Engines on Airborne Particulate Matter Concentrations in Dhaka, Bangladesh</t>
  </si>
  <si>
    <t>Begum, B. A., Biswas, S. K., &amp; Hopke, P. K.</t>
  </si>
  <si>
    <t>https://doi.org/10.1080/10473289.2006.10464430</t>
  </si>
  <si>
    <t>To eliminate their impact on air quality, the government of Bangladesh promulgated an order banning all two-stroke engines from the roads in Dhaka starting on December 31, 2002.</t>
  </si>
  <si>
    <t>30</t>
  </si>
  <si>
    <t>Dhaka</t>
  </si>
  <si>
    <t>Bel et al. 2015</t>
  </si>
  <si>
    <t>The environmental effects of changing speed limits: A quantile regression approach</t>
  </si>
  <si>
    <t>Bel, G., Bolance, C., Guillen, M., &amp; Rosell, J.</t>
  </si>
  <si>
    <t>http://dx.doi.org/10.1016/j.trd.2015.02.003</t>
  </si>
  <si>
    <t>Zones with an 80 km/h speed limit: Two speed management policies were implemented in the metropolitan area of Barcelona aimed at reducing air pollution concentration levels. In 2008, the maximum speed limit was reduced to 80 km/h and, in 2009, a variable speed system was introduced on some metropolitan motorways.</t>
  </si>
  <si>
    <t>Zones with a variable speed limit, G = 1): Two speed management policies were implemented in the metropolitan area of Barcelona aimed at reducing air pollution concentration levels. In 2008, the maximum speed limit was reduced to 80 km/h and, in 2009, a variable speed system was introduced on some metropolitan motorways.</t>
  </si>
  <si>
    <t>Bel and Holst 2018</t>
  </si>
  <si>
    <t>Evaluation of the impact of Bus Rapid Transit on air pollution in Mexico City</t>
  </si>
  <si>
    <t>Bel, G., &amp; Holst, M.</t>
  </si>
  <si>
    <t>https://doi.org/10.1016/j.tranpol.2018.01.001</t>
  </si>
  <si>
    <t>Mexico City's bus rapid transit (BRT) network, Metrobus, was introduced in an attempt to reduce congestion, increase city transport efficiency and cut air polluting emissions. In June 2005, the first BRT line in the metropolitan area began service.</t>
  </si>
  <si>
    <t>Bel et al. 2013</t>
  </si>
  <si>
    <t>Bel, G., &amp; Rosell, J.</t>
  </si>
  <si>
    <t>http://dx.doi.org/10.1016/j.trd.2013.04.005</t>
  </si>
  <si>
    <t>80 km/h speed limit: In 2008 the regional government of Catalonia (Spain) reduced the maximum speed limit on several stretches of congested urban motorway in the Barcelona metropolitan area to 80 km/h, while in 2009 it introduced a variable speed system on other stretches of its metropolitan motorways.</t>
  </si>
  <si>
    <t>Variable speed system: In 2008 the regional government of Catalonia (Spain) reduced the maximum speed limit on several stretches of congested urban motorway in the Barcelona metropolitan area to 80 km/h, while in 2009 it introduced a variable speed system on other stretches of its metropolitan motorways.</t>
  </si>
  <si>
    <t>Bell et al. 2006</t>
  </si>
  <si>
    <t>The avoidable health effects of air pollution in three Latin American cities: Santiago, Sao Paulo, and Mexico City</t>
  </si>
  <si>
    <t>Bell, M. L., Davis, D. L., Gouveia, N., Borja-Aburto, V. H., &amp; Cifuentes, L. A.</t>
  </si>
  <si>
    <t>https://doi.org/10.1016/j.envres.2005.08.002</t>
  </si>
  <si>
    <t>The control policy scenario considers the impact of air pollution mitigation measures on the emissions of primary pollutants and the consequent impacts on secondary pollutants. This scenario assumes the application of readily available control technologies to mitigate emissions in energy, transport, residential, and industrial emission sectors. The control policy was partially based on a previous Chilean study, which demonstrated that changes in fuel use and increased energy efficiency could reduce emissions of greenhouse gases and other pollutants without significant economic cost (Cifuentes et al., 2000c, 2001a,b).</t>
  </si>
  <si>
    <t>Table 3 Total health effects avoided by the control policy scenario, as compared to the business-as-usual scenario, from 2000 to 2020</t>
  </si>
  <si>
    <t>PM, HP, RE, AE</t>
  </si>
  <si>
    <t>Santiago</t>
  </si>
  <si>
    <t>Bermond et al. 2019</t>
  </si>
  <si>
    <t>A method to assess the eco-efficiency of a public bus transportation service</t>
  </si>
  <si>
    <t>Bermond, V., Caliman, R. R., de Alvarenga Rose, R., Pereira, E. P., &amp; Carvalhaes, B. B.</t>
  </si>
  <si>
    <t>https://doi.org/10.1080/15568318.2018.1490467</t>
  </si>
  <si>
    <t>Scenarios 1, 2, and 3 use the current fleet replacing only
the fuels. In Scenario 2, S500 and S10 were replaced for B20.</t>
  </si>
  <si>
    <t>Vitoria</t>
  </si>
  <si>
    <t>Figure 6. Results of carbon dioxide emissions for each scenario</t>
  </si>
  <si>
    <t>Scenarios 1, 2, and 3 use the current fleet replacing only
the fuels....In Scenario 3, AMD30 replaced S500 and S10.</t>
  </si>
  <si>
    <t>Scenarios 4...considered that 50% of the fleet was withdrawn and renewed by buses produced in 2014.</t>
  </si>
  <si>
    <t>Figure 6. Results of carbon dioxide emissions for each scenario...The best results were found in scenarios using the renewed fleet, since newer buses tend to consume lower amounts of fuel to operate. Scenario 9 presented the best result, using AMD30 in all buses and having 95% of the
fleet renewed. It was followed closely by Scenario 7, which used S10 in the entire fleet.</t>
  </si>
  <si>
    <t>GG, EC</t>
  </si>
  <si>
    <t>Scenarios...5…considered that 50% of the fleet was withdrawn and renewed by buses produced in 2014.</t>
  </si>
  <si>
    <t>Scenarios...6 considered that 50% of the fleet was withdrawn and renewed by buses produced in 2014.</t>
  </si>
  <si>
    <t>In Scenarios 7...95% of the fleet (except the buses acquired in 2014 in the current fleet) were withdrawn and replaced by buses manufactured in 2014. So, 100% of the buses were manufactured in 2014.</t>
  </si>
  <si>
    <t>Thus, the proposed eco-efficiency indicators and costs indicators analyzed by this paper suggest that the renewal of the fleet, Scenarios 7, 8, and 9, would be ideal to improve or surplus the eco-efficiency indicators of the Public Bus Transportation Service. However, it would cost too much to renew all the fleet.</t>
  </si>
  <si>
    <t>In Scenarios...8...95% of the fleet (except the buses acquired in 2014 in the current fleet) were withdrawn and replaced by buses manufactured in 2014. So, 100% of the buses were manufactured in 2014.</t>
  </si>
  <si>
    <t>In Scenarios...9 95% of the fleet (except the buses acquired in 2014 in the current fleet) were withdrawn and replaced by buses manufactured in 2014. So, 100% of the buses were manufactured in 2014.</t>
  </si>
  <si>
    <t>Bisen et al. 2014</t>
  </si>
  <si>
    <t>Evaluating emission mitigation strategies for sustainable transportation system: a system dynamics approach</t>
  </si>
  <si>
    <t>Bisen, A., Verma, P., Chaube, A., &amp; Jain, R.</t>
  </si>
  <si>
    <t>https://doi.org/10.1504/WRITR.2014.067228</t>
  </si>
  <si>
    <t>Scenario 1: provision of pedestrian lane</t>
  </si>
  <si>
    <t>Table 4 Percentage reduction in emission as compared to static BAU scenario</t>
  </si>
  <si>
    <t>Scenario 2: user defined vehicle occupancy... In this experiment, the impact of increase in car occupancy is assessed.</t>
  </si>
  <si>
    <t>Table 4 Percentage reduction in emission as compared to static BAU scenario...Trends show a large reduction in emissions. It is not only due to reduction in number of vehicles (cars) actually plying on the road but also because of better average vehicle speed due to reduction in congestion.</t>
  </si>
  <si>
    <t>GG, TC, NS</t>
  </si>
  <si>
    <t>Scenario 3: impact of telecommunication application</t>
  </si>
  <si>
    <t>Table 4 Percentage reduction in emission as compared to static BAU scenario...The positive impacts of telecommuting are reduction of commuting trips, reduction of total travel, peak hour traffic spread, reduction of vehicle ownership and air quality improvement...The results show that telecommuting has a potential to provide
significant transportation related public benefits by way of reduction in emissions and
congestion level (Tables 3 and 4).</t>
  </si>
  <si>
    <t>GG, NT, TC</t>
  </si>
  <si>
    <t>Scenario 4: land use characteristics change...This scenario examines the potential effect of change in land use and transportation planning on emissions (Tables 3 and 4). It investigates how various land use factors affect transport impacts. Therefore, the ability of compact land use development (smart
growth) policies has been assessed to achieve varies planning objectives like emissions and vehicle travel reduction.</t>
  </si>
  <si>
    <t>Bithas et al. 2002</t>
  </si>
  <si>
    <t>Policies to cope with air pollution in Europe: The Auto-oil Programme in the case of Athens</t>
  </si>
  <si>
    <t>Bithas K., Papaioanou D., Banti M.</t>
  </si>
  <si>
    <t>International Journal of Environment and Pollution</t>
  </si>
  <si>
    <t>https://dx.doi.org/10.1504/IJEP.2002.003732</t>
  </si>
  <si>
    <t>Additional measures A: substitution of leaded gasoline by gas (LPG, LNG)…Scenario 1: 100% substitution in passenger cars and 100% substitution in motorcycles</t>
  </si>
  <si>
    <t>Athens</t>
  </si>
  <si>
    <t>Additional measures A: substitution of leaded gasoline by gas (LPG, LNG)…Scenario 2: 100% substitution in passenger cars and 0% substitution in motorcycles</t>
  </si>
  <si>
    <t>Additional measures A: substitution of leaded gasoline by gas (LPG, LNG)…Scenario 3: 0% substitution in passenger cars and 100% substitution in motorcycles</t>
  </si>
  <si>
    <t>Additional measures A: substitution of leaded gasoline by gas (LPG, LNG)…Scenario 1: 50% substitution in passenger cars and 50% substitution in motorcycles</t>
  </si>
  <si>
    <t>Additional measures A: substitution of leaded gasoline by gas (LPG, LNG)…Scenario 1: 100% substitution in passenger cars and 50% substitution in motorcycles</t>
  </si>
  <si>
    <t>Additional measures B: substitution of leaded gasoline by unleaded gasoline and conversion of non-catalytic into catalytic vehicles…Scenario 6: application 100% to passenger vehicles and 0% to motorcycles</t>
  </si>
  <si>
    <t>Additional measures B: substitution of leaded gasoline by unleaded gasoline and conversion of non-catalytic into catalytic vehicles…Scenario 7: application 50% to passenger vehicles and 50% to motorcycles</t>
  </si>
  <si>
    <t>Additional measures B: substitution of leaded gasoline by unleaded gasoline and conversion of non-catalytic into catalytic vehicles…Scenario 6: application 100% to passenger vehicles and 50% to motorcycles</t>
  </si>
  <si>
    <t>Additional measures C: restricted circulation measures for conventional (leaded) vehicles…Scenario 9: implementation of the measure to all passenger vehicles and motorcycles.</t>
  </si>
  <si>
    <t>We estimate that this restriction would reduce fuel consumption by about 45%.</t>
  </si>
  <si>
    <t>Additional measures C: restricted circulation measures for conventional (leaded) vehicles…Scenario 10: implementation of the measure only to passenger vehicles</t>
  </si>
  <si>
    <t>Additional measures D: substitution of diesel fuel in conventional vehicles with gas (LPG)</t>
  </si>
  <si>
    <t>Boogaard et al. 2013</t>
  </si>
  <si>
    <t>Respiratory effects of a reduction in outdoor air pollution concentrations</t>
  </si>
  <si>
    <t>Boogaard, H., Fischer, P. H., Janssen, N. A. H., Kos, G. P. A., Weijers, E. P., Cassee, F. R., … &amp; Hoek, G.</t>
  </si>
  <si>
    <t>Epidemiology</t>
  </si>
  <si>
    <t>https://www.jstor.org/stable/23486731</t>
  </si>
  <si>
    <t>In all inner cities, old heavy duty vehicles were forbidden to enter the low emission zones. In one city (The Hague), we also evaluated a traffic recirculation plan designed to reduce concentrations at hotspots.</t>
  </si>
  <si>
    <t>LEZ, VRR</t>
  </si>
  <si>
    <t>CHI, ADO, ADT, ELD</t>
  </si>
  <si>
    <t>661</t>
  </si>
  <si>
    <t>The Hague</t>
  </si>
  <si>
    <t>Borck 2019</t>
  </si>
  <si>
    <t>Public transport and urban pollution</t>
  </si>
  <si>
    <t>Borck, R.</t>
  </si>
  <si>
    <t>Regional Science and Urban Economics</t>
  </si>
  <si>
    <t>https://doi.org/10.1016/j.regsciurbeco.2019.06.005</t>
  </si>
  <si>
    <t>Reducing transit fares to zero and increasing speed to that of cars</t>
  </si>
  <si>
    <t>PRI</t>
  </si>
  <si>
    <t>Transit ridership increases by 12.8% in the central city</t>
  </si>
  <si>
    <t>A larger policy which introduces public transit in a car city</t>
  </si>
  <si>
    <t>Transit provision now leads to large increases in transit ridership...In the case of the large transit investment, the larger emissions
reduction is mirrored by a larger welfare effect. Welfare with public
transport is 1.57% higher than without with the baseline value of 𝛿
(1.69 with the higher 𝛿 of 0.089). The equivalent variation is $609.483
or 1.39% of income (1.5 percent with the higher 𝛿).</t>
  </si>
  <si>
    <t>TU, SW</t>
  </si>
  <si>
    <t>Borge et al. 2018a</t>
  </si>
  <si>
    <t>Application of a short term air quality action plan in Madrid (Spain) under a high-pollution episode - Part I: Diagnostic and analysis from observations</t>
  </si>
  <si>
    <t>Borge, R., Artinano, B., Yague, C., Gomez-Moreno, F. J., Saiz-Lopez, A., Sastre, M., … &amp; Cristobal, A.</t>
  </si>
  <si>
    <t>https://doi.org/10.1016/j.scitotenv.2018.03.149</t>
  </si>
  <si>
    <t>Madrid's NO2 short-term action protocol Stage 1: Information to public, speed limit reduction in M-30 and access links to 70 km∙h−1 and promotion of public transport.</t>
  </si>
  <si>
    <t>SRE, PTP</t>
  </si>
  <si>
    <t>Madrid's NO2 short-term action protocol Stage 2: No surface public parking allowed inside M-30 (from 9 AM to 9 PM) in addition of stage 1 measures</t>
  </si>
  <si>
    <t>SRE, PTP, PAS</t>
  </si>
  <si>
    <t>Madrid's NO2 short-term action protocol Stage 3: Access restrictions to the city centre (zone 1) for private vehicles, both passenger cars and duty vehicles (even/odd plate numbers –except for low emission technologies according to the National Traffic Authority scheme-) from 6:30 AM to 9 PM in addition of stage 2 measures</t>
  </si>
  <si>
    <t>SRE, PTP, PAS, VUR</t>
  </si>
  <si>
    <t>Borge et al. 2018b</t>
  </si>
  <si>
    <t>Application of a short term air quality action plan in Madrid (Spain) under a high-pollution episode - Part II: Assessment from multi-scale modelling</t>
  </si>
  <si>
    <t>https://doi.org/10.1016/j.scitotenv.2018.04.323</t>
  </si>
  <si>
    <t>Stage 1: information to public, speed limit reduction in the innermost ring road (M-30; see Fig. 2) and access links to 70 km·h−1 and promotion of public transport.</t>
  </si>
  <si>
    <t>Stage 2: no surface public parking allowed inside M-30 (from 9 AM to 9 PM) in addition of stage 1 measures.</t>
  </si>
  <si>
    <t>According to available traffic data from traffic counts for those specific days, stage 2 and stage 3 brought about a reduction on the number of vehicles accessing the city centre of 14% and 29% respectively in comparison with other working days without restrictions (Table 1).</t>
  </si>
  <si>
    <t>Stage 3: access restrictions to the city centre (inside M-30) for private vehicles, both passenger cars and duty vehicles (even/odd plate numbers –except for low emission technologies according to the National Traffic Authority scheme-) from 6:30 AM to 9 PM in addition of stage 2 measures.</t>
  </si>
  <si>
    <t xml:space="preserve">According to available traffic data from traffic counts for those specific days, stage 2 and stage 3 brought about a reduction on the number of vehicles accessing the city centre of 14% and 29% respectively in comparison with other working days without restrictions (Table 1)...Our results suggest that the driving restrictions by plate number may have reduced traffic volume by 23.0% and increased average speed by 19.6%, </t>
  </si>
  <si>
    <t>TC, NS</t>
  </si>
  <si>
    <t>Borrego et al. 2012</t>
  </si>
  <si>
    <t>Reducing NO2 pollution over urban areas: Air quality modelling as a fundamental management tool</t>
  </si>
  <si>
    <t>Borrego, C., Monteiro, A., Sa, E., Carvalho, A., Coelho, D., Dias, D., &amp; Miranda, A. I.</t>
  </si>
  <si>
    <t>Water, Air, &amp; Soil Pollution</t>
  </si>
  <si>
    <t>https://doi.org/10.1007/s11270-012-1281-7</t>
  </si>
  <si>
    <t>M4 Renewal of the municipal solid waste management fleet…M5 Decrease the percentage of heavy goods vehicles in circulation</t>
  </si>
  <si>
    <t>VRP, VUR</t>
  </si>
  <si>
    <t>Espinho</t>
  </si>
  <si>
    <t>Felgueiras</t>
  </si>
  <si>
    <t>M1 Introduction of low-emission vehicles for commercial passenger (including public transportation) and freight transport...M4 Renewal of the municipal solid waste management fleet</t>
  </si>
  <si>
    <t>VER, VRP</t>
  </si>
  <si>
    <t>Gondomar</t>
  </si>
  <si>
    <t>Maia</t>
  </si>
  <si>
    <t>M1 Introduction of low-emission vehicles for commercial passenger (including public transportation) and freight transport..M5 Decrease the percentage of heavy goods vehicles in circulation</t>
  </si>
  <si>
    <t>VER, VUR</t>
  </si>
  <si>
    <t>Matosinhos</t>
  </si>
  <si>
    <t>Paredes</t>
  </si>
  <si>
    <t>M4 Renewal of the municipal solid waste management fleet</t>
  </si>
  <si>
    <t>Póvoa Lanhoso</t>
  </si>
  <si>
    <t>Póvoa Varzim</t>
  </si>
  <si>
    <t>M5 Decrease the percentage of heavy goods vehicles in circulation</t>
  </si>
  <si>
    <t>S. Tirso</t>
  </si>
  <si>
    <t>M1 Introduction of low-emission vehicles for commercial passenger (including public transportation) and freight transport</t>
  </si>
  <si>
    <t>S.M. Feira</t>
  </si>
  <si>
    <t>V.Conde</t>
  </si>
  <si>
    <t>M1 Introduction of low-emission vehicles for commercial passenger (including public transportation) and freight transport..M4 Renewal of the municipal solid waste management fleet…M5 Decrease the percentage of heavy goods vehicles in circulation</t>
  </si>
  <si>
    <t>VER, VRP, VUR</t>
  </si>
  <si>
    <t>V.N. Famalicão</t>
  </si>
  <si>
    <t>V.N. Gaia</t>
  </si>
  <si>
    <t>Antas</t>
  </si>
  <si>
    <t>Águas Santas</t>
  </si>
  <si>
    <t>Circular Sul</t>
  </si>
  <si>
    <t>Senhora da Hora</t>
  </si>
  <si>
    <t>Cai and Xie 2011</t>
  </si>
  <si>
    <t>Traffic-related air pollution modeling during the 2008 Beijing Olympic Games: The effects of an odd-even day traffic restriction scheme</t>
  </si>
  <si>
    <t>Cai, H., &amp; Xie, S.</t>
  </si>
  <si>
    <t>http://dx.doi.org/10.1016/j.scitotenv.2011.01.025</t>
  </si>
  <si>
    <t>We conducted a modeling assessment of the effects of the odd-even day TRS policy on traffic-related air pollution during the 2008 Olympic Games</t>
  </si>
  <si>
    <t>With the reduction of traffic flows, the traffic conditions were improved and the traffic running speeds on hourly average increased by about 15% for the during-TRS period, as revealed by the ITS-TAP monitoring network...The daily average concentrations of CO, PM10, NO2
and O3 had a notable reduction on the RRs and LRs around UAB after
the TRS policy was implemented,</t>
  </si>
  <si>
    <t>TC, NS, GG</t>
  </si>
  <si>
    <t>Cartenì 2014</t>
  </si>
  <si>
    <t>URBAN SUSTAINABLE MOBILITY. PART 1: RATIONALITY IN TRANSPORT PLANNING</t>
  </si>
  <si>
    <t>Cartenì, A.</t>
  </si>
  <si>
    <t>Transport Problems</t>
  </si>
  <si>
    <t>https://yadda.icm.edu.pl/yadda/element/bwmeta1.element.baztech-6312cb8e-7928-4877-befd-638615460821</t>
  </si>
  <si>
    <t>As an application case studies were considered two “conventionally sustainable” transport policies
developed in Naples in last years without quantitative evaluations: regulatory incentives to the renewal of vehicle fleet</t>
  </si>
  <si>
    <t>Naples</t>
  </si>
  <si>
    <t>7% reduction in total CO2 emission (-74 thousand of tons/year); the 56% of CO2 emitted are by cars</t>
  </si>
  <si>
    <t>As an application case studies were considered two “conventionally sustainable” transport policies developed in Naples in last years without quantitative evaluations: ...new transit-point and light goods vehicles for urban distribution...new transit-points in strategic location inside the city;− new and more efficient vehicle paths (from a distribution point of view);− no heavy trucks for urban delivery</t>
  </si>
  <si>
    <t>PTE, VUR</t>
  </si>
  <si>
    <t>Through the simulation models the environmental effects of these interventions has been estimated. The results show that, against a traffic congestion reduction (5% reduction), the main impacts are − + 10% in traffic fuel consumption; − + 5% green gasses emission (equivalent CO2); − + 11% fine particles emission (PM10).</t>
  </si>
  <si>
    <t>As an alternative scenario has been estimated the effect of the application of the City-Logistics Plan jointly with the design of the renewal of light good trucks into electric vehicles. The simulation results show that a renewal of 35% in electric vehicles could decrease the total emissions</t>
  </si>
  <si>
    <t>PTE, VUR, AFT</t>
  </si>
  <si>
    <t>Chang et al. 2009</t>
  </si>
  <si>
    <t>Transport Mechanisms of Coarse, Fine, and Very Fine Particulate Matter in Urban Street Canopies with Different Building Layouts</t>
  </si>
  <si>
    <t>Chang, T.-J., Kao, H.-M., Wu, Y.-T., &amp; Huang, W.-W.</t>
  </si>
  <si>
    <t>https://doi.org/10.3155/1047-3289.59.2.196</t>
  </si>
  <si>
    <t>SVA</t>
  </si>
  <si>
    <t>Taipei</t>
  </si>
  <si>
    <t>Chuanghong et al. 2006</t>
  </si>
  <si>
    <t>Reductions in emissions of local air pollutants and co-benefits of
Chinese energy policy: a Shanghai case study</t>
  </si>
  <si>
    <t>Chuanghong, C., Bingyan, W., Qingyan, F., Green, C., &amp; Streets, D. G.</t>
  </si>
  <si>
    <t>https://doi.org/10.1016/j.enpol.2004.07.007</t>
  </si>
  <si>
    <t>Compared with BAU, the increasing trend of CO2
emissions in Shanghai will be mitigated after the energy
policies are implemented....Emissions of SO2, PM10, and CO2 will be reduced to 450,000, 160,000 tons, and 170 million tons, respectively, representing reductions of 53%, 35%, and 26% compared with the BAU scenario.</t>
  </si>
  <si>
    <t>Chelani and Devotta 2007</t>
  </si>
  <si>
    <t>Air Quality Assessment in Delhi: Before and After CNG as Fuel</t>
  </si>
  <si>
    <t>Chelani, A. B., &amp; Devotta, S.</t>
  </si>
  <si>
    <t>https://doi.org/10.1007/s10661-006-9517-x</t>
  </si>
  <si>
    <t>Use of CNG as a cleaner fuel in vehicles is one of them and was implemented in late 2001.</t>
  </si>
  <si>
    <t>Chen 2013</t>
  </si>
  <si>
    <t>Traffic reallocation impacts and automobile toxic pollutants emission for a general network in urban highway system: A second-best congestion pricing analysis</t>
  </si>
  <si>
    <t>Chen, D.</t>
  </si>
  <si>
    <t>https://dx.doi.org/10.1504/IJEP.2013.058819</t>
  </si>
  <si>
    <t>First-best congestion pricing model (FB problem): The paper provides a thorough empirical study of second-best scenario and two extreme regimes: no-toll problem and first-best problem…the FB policy levies tolls on both private car and bus</t>
  </si>
  <si>
    <t>Hangzhou</t>
  </si>
  <si>
    <t>Second-best congestion pricing model (SB problem): The paper provides a thorough empirical study of second-best scenario and two extreme regimes: no-toll problem and first-best problem…the SB policy, as it charges no-toll for all bus routes</t>
  </si>
  <si>
    <t>Chen et al. 2018</t>
  </si>
  <si>
    <t>Impact of congestion pricing schemes on emissions and temporal shift of freight transport</t>
  </si>
  <si>
    <t>Chen, D., Ignatius, J., Sun, D., Goh, M,. &amp; Zhan, S.</t>
  </si>
  <si>
    <t>Transportation Research Part E</t>
  </si>
  <si>
    <t>https://doi.org/10.1016/j.tre.2018.07.006</t>
  </si>
  <si>
    <t>FB-scenario: This paper examines the freight transport temporal shift and the vehicular pollutants emissions in an urban transport network with congestion pricing schemes, specifically when only freight transportation is tolled in the peak period...The first-best congestion pricing policy is to determine the toll of each individual link equal to the marginal external cost of the link, also known as a marginal social cost pricing</t>
  </si>
  <si>
    <t>First, a higher VOT will lead to a higher transportation cost and a lower traffic volume, while the traffic capacity improvement of the bottlenecked link (link 3) results in a lower transportation cost and a higher traffic volume. Second, with the traffic capacity improvement, (1) the impact of the congestion pricing policy on the traffic volume will decrease; (2) the average travel speed in a peak period increases but the speed decreases in the off-peak period; and (3) the total emissions amount of the urban transportation network and its links decrease.</t>
  </si>
  <si>
    <t xml:space="preserve">SB1-scenario: In this scenario, the congestion pricing scheme is that there is no toll for both traffic types in an off-peak period....Second-Best congestion pricing policies (SB-scenario): The second-best policy considers the scenarios where tolls are not allowed on a major portion of the urban transportation network because of technical or political constraints. </t>
  </si>
  <si>
    <t xml:space="preserve">SB2-scenario: In this scenario, the congestion pricing policy is that there is no toll on residential trip travel for peak and off-peak periods, and
only freight transportation is charged on all links for both periods,...Second-Best congestion pricing policies (SB-scenario): The second-best policy considers the scenarios where tolls are not allowed on a major portion of the urban transportation network because of technical or political constraints. </t>
  </si>
  <si>
    <t xml:space="preserve">SB3-scenario: In this scenario, the congestion pricing scheme specifies that there is no toll for a residential trip, and only charges exist for the
freight transportation on all links and in peak periods...Second-Best congestion pricing policies (SB-scenario): The second-best policy considers the scenarios where tolls are not allowed on a major portion of the urban transportation network because of technical or political constraints. </t>
  </si>
  <si>
    <t>Chen et al. 2020</t>
  </si>
  <si>
    <t>Did Chinese cities that implemented driving restrictions see reductions in PM10?</t>
  </si>
  <si>
    <t>Chen, S., Zheng, X. Yin, H., &amp; Liu, Y.</t>
  </si>
  <si>
    <t>https://doi.org/10.1016/j.trd.2019.102208</t>
  </si>
  <si>
    <t>In this study, we only consider cities that used driving restrictions based on the last digit of license plates. These comprise mainly two forms: the one-day-per-week policy and the odd-even rule</t>
  </si>
  <si>
    <t>Nanchang, Harbin, Lanzhou, Changchun, Hangzhou, Guiyang, Chengdu, Baoding, Handan, Shijiazhuang, Tianjin</t>
  </si>
  <si>
    <t>Chen et al. 2012</t>
  </si>
  <si>
    <t>Comparative Study of Emissions from Bus Rapid Transit and Conventional Bus Systems: Case Study from Beijing</t>
  </si>
  <si>
    <t>Chen, X., Yu, L., Song, G., &amp; Xian, C.</t>
  </si>
  <si>
    <t>https://doi.org/10.3141%2F2277-02</t>
  </si>
  <si>
    <t>Non–Bus Lane Scenario: This paper compares the characteristics of the emissions of diesel transit vehicles from BRT and a conventional bus system to provide support for policy decisions on public transit management in Beijing...Over the 5 years from 2005 to 2010, the total length of bus routes
(including BRT routes) reached 18,743 km. No exclusive bus lanes
exist for 98.39% of the route length.</t>
  </si>
  <si>
    <t>939514</t>
  </si>
  <si>
    <t>the speeds for BRT diesel vehicles and conventional diesel buses are 22.50 and 15.90 km/h, respectively</t>
  </si>
  <si>
    <t xml:space="preserve">Bus Lane Scenario: This paper compares the characteristics of the emissions of diesel transit vehicles from BRT and a conventional bus system to provide support for policy decisions on public transit management in Beijing...In Beijing, 280 km of bus routes with exclusive bus lanes had been
installed by 2010. For BRT routes, the exclusive bus lanes cover
all operating times and at least 85% of the route length to ensure
the high speed and reliability of the BRT system. </t>
  </si>
  <si>
    <t>BRT, PTE</t>
  </si>
  <si>
    <t>Under the bus lane scenario, the BRT diesel vehicle has instantaneous speeds ranging from 0 to 62.88 km/h and an average speed of 27.74 km/h, whereas the conventional diesel bus has instantaneous speeds ranging from 0 to 61.31 km/h and an average speed of 23.56 km/h. T</t>
  </si>
  <si>
    <t xml:space="preserve">Scenario Involving Areas near a Stop or Station: Bus stops and BRT stations are major components of both bus and BRT routes and bus and BRT networks. At locations near a stop or a station, buses and BRT vehicles approach stops or stations with deceleration, stop for passengers to board or leave a bus or BRT vehicle, and leave stops or stations with acceleration. </t>
  </si>
  <si>
    <t>Chen et al. 2014a</t>
  </si>
  <si>
    <t>The influence of governmental mitigation measures on contamination characteristics of PM2.5 in Beijing</t>
  </si>
  <si>
    <t>Chen, Y., Schleicher, N., Chen, Y., Chai, F., &amp; Norra, S.</t>
  </si>
  <si>
    <t>http://dx.doi.org/10.1016/j.scitotenv.2014.05.049</t>
  </si>
  <si>
    <t>Traffic restriction measures included: (1) improving emission standards so vehicles not meeting the European Euro I standard for exhaust emissions were banned from the roads (Wang et al., 2010), (2) odd–even restriction measure which means private vehicles could only operate on odd or even days according to the last digit of their license plates, and (3) 1/5 restriction measures on weekdays, which were implemented depending on the last digit of license plates (for example vehicles with the last digit 1 or 6 are banned from roads on Monday and vehicles with the last digit 2 or 7 are banned from roads on Tuesday).</t>
  </si>
  <si>
    <t>158</t>
  </si>
  <si>
    <t>Chen et al. 2014b</t>
  </si>
  <si>
    <t>Model for Optimization of Ecodriving at Signalized Intersections</t>
  </si>
  <si>
    <t>Chen, Z., Zhang, Y., Lv, J., &amp; Zou, Y.</t>
  </si>
  <si>
    <t>https://doi.org/10.3141%2F2427-06</t>
  </si>
  <si>
    <t>Chiesa et al. 2014</t>
  </si>
  <si>
    <t>An environmental, economical and socio-political analysis of a variety of urban air-pollution reduction policies for primary PM10 and NOx: The case study of the Province of Milan (Northern Italy)</t>
  </si>
  <si>
    <t>Chiesa, M., Perrone, M. G., Cusumano, N., Ferrero, L., Sangiorgi, G., Bolzacchini, E., … &amp; Denti, A. B.</t>
  </si>
  <si>
    <t>Environmental Science &amp; Policy</t>
  </si>
  <si>
    <t>http://dx.doi.org/10.1016/j.envsci.2014.07.012</t>
  </si>
  <si>
    <t>Incentives and fostering of public transports (A5–A8): A5 Free/subsidized public transports use during ferial days (period: 15/10–15/04) (EA); A6 Conversion of public buses to natural gas (SA); A7 Dedicated lanes for public buses circulation (SA); A8 Development of the new underground lines (SA)</t>
  </si>
  <si>
    <t>PTP, AFT,  PTE</t>
  </si>
  <si>
    <t>Enhancement of environmental performance of public transports (A6): A6 Conversion of public buses to natural gas (SA)</t>
  </si>
  <si>
    <t>With reference to the direct costs associated to each single policy, it is interesting to note that most of the policies are related to negative costs mostly due to savings in fuel consumption (both for transports and residential sectors). Direct positive costs are mostly associated to the investments necessary for the development of new underground lines and dedicated lanes for public buses, car sharing promotion, the creation of a subsidy systems to foster public transports use, DPF installation on LDV and HDV diesel vehicles (the latter are only private born costs in absence of public subsidies) and by enhanced street washing activities during night time</t>
  </si>
  <si>
    <t>Development of devoted lanes for public transports (A7): A7 Dedicated lanes for public buses circulation (SA)</t>
  </si>
  <si>
    <t>VUR, SRE</t>
  </si>
  <si>
    <t>Bike use fostering (A12)</t>
  </si>
  <si>
    <t>Car sharing (A13)</t>
  </si>
  <si>
    <t>Enhanced street washing activities during night time (A15)</t>
  </si>
  <si>
    <t>Chiou et al. 2009</t>
  </si>
  <si>
    <t>Integrated modeling of car/motorcycle ownership, type and usage for estimating energy consumption and emissions</t>
  </si>
  <si>
    <t>Chiou, Y.-C., Wen, C.-H., Tsai, S.-H., &amp; Wang, W.-Y.</t>
  </si>
  <si>
    <t>https://doi.org/10.1016/J.TRA.2009.06.002</t>
  </si>
  <si>
    <t>10% increase in gas price: To investigate the applicability of the proposed integrated models, the detailed estimation process for the changes in energy consumption and emissions under the three scenarios of base (unchanged), medium (10%) and large (30%) increases in gas price are compared.</t>
  </si>
  <si>
    <t>5906</t>
  </si>
  <si>
    <t>Total fuel consumption and CO2 emissions decrease by 2.79% and 8.32% under the scenarios of 10% and 30% increase in gas price</t>
  </si>
  <si>
    <t>30% increase in gas price: To investigate the applicability of the proposed integrated models, the detailed estimation process for the changes in energy consumption and emissions under the three scenarios of base (unchanged), medium (10%) and large (30%) increases in gas price are compared.</t>
  </si>
  <si>
    <t>Chong et al. 2014</t>
  </si>
  <si>
    <t>Air Quality and Climate Impacts of Alternative Bus Technologies in Greater London</t>
  </si>
  <si>
    <t>Chong, U., Yim, S. H. L., Barrett, S. R. H., &amp; Boies, A. M.</t>
  </si>
  <si>
    <t>https://doi.org/10.1021/es4055274</t>
  </si>
  <si>
    <t>SCRT: As shown in Table 1, future diesel retrofit
scenarios are defined with SCR and EGR technology to meet
impending EURO IV NOx emissions standards, which will be
referred to as the SCRT and EGRD Scenarios, respectively</t>
  </si>
  <si>
    <t>8626</t>
  </si>
  <si>
    <t>We estimate the premature mortalities in Greater London due to London bus emissions for different scenarios on the basis of the changes in air quality impact as shown in Table 1.</t>
  </si>
  <si>
    <t>Only the CNGL Scenario results in net costs that are significantly greater than zero for all scenarios. The high costs associated with LB-CNG vehicles are a result of low LB-CNG engine energy efficiency and high CH4 emissions</t>
  </si>
  <si>
    <t>EGRD: As shown in Table 1, future diesel retrofit
scenarios are defined with SCR and EGR technology to meet
impending EURO IV NOx emissions standards, which will be
referred to as the SCRT and EGRD Scenarios, respectively</t>
  </si>
  <si>
    <t>CNGL: We also evaluated the impact of replacing
the entire fleet with HEB (HYBR Scenario) and LB-CNG
(CNGL Scenario) buses.</t>
  </si>
  <si>
    <t>HYBR: We also evaluated the impact of replacing
the entire fleet with HEB (HYBR Scenario) and LB-CNG
(CNGL Scenario) buses.</t>
  </si>
  <si>
    <t xml:space="preserve">CO2e emissions for the HYBR Scenario decrease on average 1.20 × 108 kg/year relative to the BASE Scenario due to the fuel efficiency improvements due to hybrid operation...Annual HYBR Scenario fuel benefits range from $26.7 million to
$135.3 million and annual climate benefits range from $0.17
million to $14.29 million. </t>
  </si>
  <si>
    <t>Coelho et al. 2005a</t>
  </si>
  <si>
    <t>Measuring and Modeling Emission Effects for Toll Facilities</t>
  </si>
  <si>
    <t>Coelho, M. C., Farias, T. L., &amp; Rouphail, N. M.</t>
  </si>
  <si>
    <t>https://doi.org/10.1177%2F0361198105194100117</t>
  </si>
  <si>
    <t>The main objective of this research is to quantify traffic and emission impacts of toll facilities in urban corridors. As a result of experimental measurements of traffic and emissions, the impact of traffic and emission performance of conventional and electronic toll facilities is presented.</t>
  </si>
  <si>
    <t>Lisbon</t>
  </si>
  <si>
    <t>For CO2, emissions decrease about 41% and 53% when conventional tolls with 20 vehicles in the queue are compared with ETC systems and no tolls, respectively.</t>
  </si>
  <si>
    <t>Coelho et al. 2005b</t>
  </si>
  <si>
    <t>Impact of speed control traffic signals on pollutant emissions</t>
  </si>
  <si>
    <t>https://doi.org/10.1016/j.trd.2005.04.005</t>
  </si>
  <si>
    <t>Lisbon, Cascais</t>
  </si>
  <si>
    <t>Conway et al. 2017</t>
  </si>
  <si>
    <t>Cargo cycles for local delivery in New York City: Performance and impacts</t>
  </si>
  <si>
    <t>Conway, A., Cheng, J., Kamga, C., &amp; Wan, D.</t>
  </si>
  <si>
    <t>Research in Transportation Business &amp; Management</t>
  </si>
  <si>
    <t>http://dx.doi.org/10.1016/j.rtbm.2017.07.001</t>
  </si>
  <si>
    <t>Estimated annual savings in CO2 emissions from the moving vehicle total 11.6 and 10.3 metric tons for Scenarios A and B.</t>
  </si>
  <si>
    <t>Darr et al. 2007</t>
  </si>
  <si>
    <t>Commercial Bus Emissions and Fuel Use Idling Versus Urban Circulator</t>
  </si>
  <si>
    <t>Darr, L. B., Buchanan, B., Jack, J., Lowell, D., &amp; Shires, C.</t>
  </si>
  <si>
    <t>https://doi.org/10.3141%2F2011-07</t>
  </si>
  <si>
    <t>This test program was designed to measure the relative levels of exhaust emissions and relative fuel use from coach buses while idling and while being operated over a slow-speed stop-and-go drive cycle. The intent of this program was to evaluate the potential effects of idle restriction policies on coach buses, particularly when coaches are forced to circulate in urban traffic to maintain appropriate cabin temperatures if restricted from idling.</t>
  </si>
  <si>
    <t>6</t>
  </si>
  <si>
    <t>Davis 2017</t>
  </si>
  <si>
    <t>Saturday Driving Restrictions Fail to Improve Air Quality in Mexico City</t>
  </si>
  <si>
    <t>Davis, L. W.</t>
  </si>
  <si>
    <t>Scientific Reports</t>
  </si>
  <si>
    <t>https://doi.org/10.1038/srep41652</t>
  </si>
  <si>
    <t>Mexico City’s driving restrictions were expanded to include Saturdays on July 5th, 2008. The primary rationale for the expansion was air quality with the Mexico City government pointing to a steady recent increase in Saturday air pollution levels. As with the weekday requirements, the Saturday ban is based on the last digit of the vehicle’s license plate. For example, vehicles with a license plate ending in “5” or “6” cannot not be used during the first Saturday of the month. The restriction hours (5:00am to 10:00pm) are the same as for weekdays.</t>
  </si>
  <si>
    <t>29</t>
  </si>
  <si>
    <t>Daw et al. 2013</t>
  </si>
  <si>
    <t>Simulated Fuel Economy and Emissions Performance during City and Interstate Driving for a Heavy-Duty Hybrid Truck</t>
  </si>
  <si>
    <t>Daw, C. S., Gao, Z., Smith, D. E., Laclair, T. J., Pihl, J. A., &amp; Edwards, K. D.</t>
  </si>
  <si>
    <t>SAE International Journal of Commercial Vehicles</t>
  </si>
  <si>
    <t>http://dx.doi.org/10.4271/2013-01-1033</t>
  </si>
  <si>
    <t>We compare the simulated fuel economy and emissions for both conventional and hybrid class 8 heavy-duty diesel trucks operating over multiple urban and highway driving cycles. Both light and heavy freight loads were considered, and all simulations included full aftertreatment for NOx and particulate emissions controls. The aftertreatment components included a diesel oxidation catalyst (DOC), urea-selective catalytic NOx reduction (SCR), and a catalyzed diesel particulate filter (DPF).</t>
  </si>
  <si>
    <t>Our results indicate that hybridization can significantly increase urban HD truck fuel economy while reducing CO, HC, and NOx emissions.</t>
  </si>
  <si>
    <t>de Jong et al. 2006</t>
  </si>
  <si>
    <t>Impact of E-Economy on Traffic and Traffic-Related Indicators in Urban Areas</t>
  </si>
  <si>
    <t>de Jong, G., Algers, S., Papola, A., &amp; Burg, R.</t>
  </si>
  <si>
    <t>https://doi.org/10.1177%2F0361198106197700133</t>
  </si>
  <si>
    <t>As part of the Prediction of E-Economy Impacts on Transport (POET) project for the European Commission, the impact of the e-economy (including an increasing uptake of teleworking and teleshopping and better use of intelligent transport systems) on transport in a number of selected urban areas in Europe was modeled.</t>
  </si>
  <si>
    <t>FWA, ITS</t>
  </si>
  <si>
    <t>Hamburg</t>
  </si>
  <si>
    <t>GG, AC, VM, TC</t>
  </si>
  <si>
    <t>Stockholm</t>
  </si>
  <si>
    <t>Paris</t>
  </si>
  <si>
    <t>Randstad</t>
  </si>
  <si>
    <t>Deaton and Winebrake 2000</t>
  </si>
  <si>
    <t>Comparing lifetime emissions of natural gas and conventional fuel vehicles: An application of the generalized ANCOVA model</t>
  </si>
  <si>
    <t>Deaton, M. L., &amp; Winebrake, J. J.</t>
  </si>
  <si>
    <t>https://doi.org/10.1080/10473289.2000.10464001</t>
  </si>
  <si>
    <t>This study describes the use of a generalized analysis of covariance model to evaluate and compare the emissions from natural gas vehicles with emissions from reformulated gasoline vehicles.</t>
  </si>
  <si>
    <t>58</t>
  </si>
  <si>
    <t>our results indicate that (with respect to CO and CO2 emissions) the CNG Dodge Ram van has an emissions advantage over its conventional counterpart (within the range of mileages covered by these data</t>
  </si>
  <si>
    <t>Dey et al. 2018</t>
  </si>
  <si>
    <t>Potential Health and Economic Benefits of Banning Diesel Traffic in Dublin, Ireland</t>
  </si>
  <si>
    <t>Dey, S., Caulfield, B., &amp; Ghosh, B.</t>
  </si>
  <si>
    <t>https://doi.org/10.1016/j.jth.2018.04.006</t>
  </si>
  <si>
    <t>VUR, APC, PRI</t>
  </si>
  <si>
    <t>Dublin</t>
  </si>
  <si>
    <t>The results from the proposed scenarios show that the proposed policy measures generate an annual savings of 43.8 million euros and annual reduction of 300 DALYs in Dublin in 2030. With the implementation of older diesel vehicle ban policy, the damage cost can be saved by 40.16 million euros by 2024. The money saved in terms of damage cost reduction can be provided as scrappage incentive to the consumers.</t>
  </si>
  <si>
    <t>It is possible that as a result of the cumulative measures, including phase-out of older vehicles from 2018 and banning new diesel vehicles from 2025, the annual emission levels of CO2, NOx, PM2.5, PM10, VOC and NMVOC will reduce by 0.1%, 47%, 52%, 39%, 42% and 51% respectively in 2030 compared to 2015 levels...The results from the proposed scenarios show that the proposed policy measures generate an annual savings of 43.8 million euros and annual reduction of 300 DALYs in Dublin in 2030. With the implementation of older diesel vehicle ban policy, the damage cost can be saved by 40.16 million euros by 2024. The money saved in
terms of damage cost reduction can be provided as scrappage incentive to the consumers.</t>
  </si>
  <si>
    <t>This scenario considers continuation of all the policies mentioned in the diesel phase-out scenario in addition to banning sales of new diesel vehicle starting from the year 2025</t>
  </si>
  <si>
    <t>VUR, APC, PRI, VUR</t>
  </si>
  <si>
    <t>Dhondt et al. 2012</t>
  </si>
  <si>
    <t>Integration of population mobility in the evaluation of air quality measures on local and regional scales</t>
  </si>
  <si>
    <t>Dhondt, S., Beckx, C., Degraeuwe, B., Lefebvre, W., Kochan, B., Bellemans, T., … &amp; Putman, K.</t>
  </si>
  <si>
    <t>http://dx.doi.org/10.1016/j.atmosenv.2012.04.055</t>
  </si>
  <si>
    <t>The impact of a fuel price increase policy on population exposure to elemental carbon (EC) was evaluated and compared to the base scenario (current situation), taking into account time-activity patterns e including time in commute...The simulation was run with a fuel price increase of 20% and changes in travel demand, modal shifts and reallocation of activities were estimated. This alternative scenario, further named as fuel scenario, is compared to a base scenario, both for the year 2007.</t>
  </si>
  <si>
    <t>Dijkema et al. 2008</t>
  </si>
  <si>
    <t>Air quality effects of an urban highway speed limit reduction</t>
  </si>
  <si>
    <t>Dijkema, M. B. A., van der Zee, S. C., Brunekreef, B., &amp; van Strien, R. T.</t>
  </si>
  <si>
    <t>https://doi.org/10.1016/j.atmosenv.2008.09.039</t>
  </si>
  <si>
    <t>The objective of this study was to assess whether, and to what extent, a lowering of the maximum speed limit from 100 to 80 kph had reduced traffic related air pollution in the direct vicinity of a highway.</t>
  </si>
  <si>
    <t>Amsterdam</t>
  </si>
  <si>
    <t>da Silva et al. 2019</t>
  </si>
  <si>
    <t>Assessing Fuel Distribution in Urban Areas: Off-Hours Deliveries in the City of Rio de Janeiro</t>
  </si>
  <si>
    <t xml:space="preserve">da Silva, D. M., de Mello Bandeira, R. A., Campos, V. B. G., &amp; de Brito Mello, L. C. B. </t>
  </si>
  <si>
    <t>Transportation Journal</t>
  </si>
  <si>
    <t>https://doi.org/10.5325/transportationj.58.3.0222</t>
  </si>
  <si>
    <t>In August 2016, the city hall of Rio de Janeiro determined the extension of restrictions from 6 am to 9 pm, which previously reached only downtown, to the city south area, allowing deliveries only from 9 pm to 6 am during Olympic Games period (as shown in fig. 2).</t>
  </si>
  <si>
    <t>NS, TL, GG, EC</t>
  </si>
  <si>
    <t>Dissanayake 2008</t>
  </si>
  <si>
    <t>Sustainable Urban Policies for Developing Countries by Integrating Center-Based Telecommuting with Transit and Road Pricing: Case Study of Bangkok, Thailand, Metropolitan Region</t>
  </si>
  <si>
    <t>Dissanayake, D.</t>
  </si>
  <si>
    <t>http://dx.doi.org/10.3141/2067-16</t>
  </si>
  <si>
    <t>• Policy 1: center-based telecommuting, analyzed by considering five hypothetical satellite centers in the outer suburbs;</t>
  </si>
  <si>
    <t>According to the results, Policy 1 (center-based telecommuting) shows a strong effect in reducing private vehicle usage in the area by up to 20%. Although integrated Policies 2 and 3 continue to reduce VKT in the area, the resultant effects because of road pricing and a transit fare reduction were found to be small.</t>
  </si>
  <si>
    <t>• Policy 2: center-based telecommuting and road pricing, analyzed by considering five hypothetical satellite centers in the outer suburbs together with a road-pricing scheme in the CBD (for cars, 80 Thai baht/day; for motorcycles, 30 Thai baht/day); the charges are collected only from single-occupant vehicles that enter the CBD; therefore, trip chains are made as an appreciated mode choice option in the region;</t>
  </si>
  <si>
    <t>FWA, ROP</t>
  </si>
  <si>
    <t>• Policy 3: center-based telecommuting, road pricing, and transit subsidy, analyzed by considering five hypothetical satellite centers in the outer suburbs together with a road-pricing scheme in the CBD (for cars, 80 Thai baht/day; for motorcycles, 30 Thai baht/day) and a transit subsidy (in which bus fares are 75% of the actual fares).</t>
  </si>
  <si>
    <t>FWA, ROP, PRI</t>
  </si>
  <si>
    <t>Dissanayake and Morikawa 2008</t>
  </si>
  <si>
    <t>Impact assessment of satellite centre-based telecommuting on travel and air quality in developing countries by exploring the link between travel behaviour and urban form</t>
  </si>
  <si>
    <t>Dissanayake, D., &amp; Morikawa, T.</t>
  </si>
  <si>
    <t>https://doi.org/10.1016/j.tra.2007.12.006</t>
  </si>
  <si>
    <t>Telecommuting policy in this study is mainly conducted by relocating work places in suburbs aiming to reduce daily commuter trips to CBD and to improve the traffic condition in the city. Several locations in Bangkok suburbs are selected as new satellite centres in the policy analysis.</t>
  </si>
  <si>
    <t>The results reveal that the telecommuting policy proposed in this study makes a significant effect on easing congestion where the private vehicle usage in the area up reduces by 18–20%.</t>
  </si>
  <si>
    <t>VM, TC</t>
  </si>
  <si>
    <t>Dong et al. 2013</t>
  </si>
  <si>
    <t>Probe into gaseous pollution and assessment of air quality benefit under sector dependent emission control strategies over megacities in Yangtze River Delta, China</t>
  </si>
  <si>
    <t>Dong, X., Gao, Y., Fu, J. S., Li, J., Huang, K., Zhuang, C., &amp; Zhou, Y.</t>
  </si>
  <si>
    <t>http://dx.doi.org/10.1016/j.atmosenv.2013.07.041</t>
  </si>
  <si>
    <t>An emission reduction ratio of 20% for NOx is designed for transportation (T-N20)</t>
  </si>
  <si>
    <t>Nanjing</t>
  </si>
  <si>
    <t>Two emission control scenarios that consider simultaneous reduction of NOx and VOC emission were designed (I-C20 and T-C20).</t>
  </si>
  <si>
    <t>Under scenarios T-C20 and I-C20 which both NOx and VOC emission were reduced by 20% from transportation and industry, respectively, the overall O3 exceedance was decreased by 11% and 44% respectively, indicating that the O3 reduction effect from VOC control was counteracted by the sideeffect of NOx control.</t>
  </si>
  <si>
    <t>The only effective scenario over Nanjing was T-C20 which reduced the number of exceeding days by 7% (1 day), indicating that simultaneous control for NOx and VOC from transportation emission could be applied in Nanjing to reduce the local O3 pollution.</t>
  </si>
  <si>
    <t>O3 response under control scenarios in Hangzhou was similar to that in Shanghai, where independent NOx emission control would result in more exceeding days, and independent VOC emission control would reduce the number of exceeding days. The only difference happened for control scenario T-C20 which removed 20% of NOx and VOC emission simultaneously from transportation sector.</t>
  </si>
  <si>
    <t>Douglas et al. 2019</t>
  </si>
  <si>
    <t>Determining broad scale associations between air pollutants and urban forestry: A novel multifaceted methodological approach</t>
  </si>
  <si>
    <t>Douglas, A. N. J., Irga, P. J., &amp; Torpy, F. R.</t>
  </si>
  <si>
    <t>https://doi.org/10.1016/j.envpol.2018.12.099</t>
  </si>
  <si>
    <t>This study is the first to simultaneously quantify the spatial associations between the concentrations of four air pollutants and urban forestry, whilst accounting for relative anthropogenic sources, thus explicitly testing the hypothesis that urban forestry is associated with air pollutant removal on a city scale.</t>
  </si>
  <si>
    <t>Sydney</t>
  </si>
  <si>
    <t>Duque et al. 2016</t>
  </si>
  <si>
    <t>Evaluating strategies to reduce urban air pollution</t>
  </si>
  <si>
    <t>Duque, L., Relvas, H., Silveira, C., Ferreira, J., Monteiro, A., Gama, C., … &amp; Miranda, A. I.</t>
  </si>
  <si>
    <t>http://dx.doi.org/10.1016/j.atmosenv.2015.12.043</t>
  </si>
  <si>
    <t>Scenario 1: Replacement of 10% of vehicles below the EURO3 class (diesel and gasoline) by hybrid model vehicles;</t>
  </si>
  <si>
    <t>Scenario 2: Introduction of a Low Emission Zone (LEZ) on a specific polluted area of Porto city, with the restriction for vehicles below EURO3;</t>
  </si>
  <si>
    <t>All scenarios combined: Scenario 1: Replacement of 10% of vehicles below the EURO3 class (diesel and gasoline) by hybrid model vehicles; Scenario 2: Introduction of a Low Emission Zone (LEZ) on a specific polluted area of Porto city, with the restriction for vehicles below EURO3; Scenario 3: fireplace reconversion; Scenario 4: industrial clean technologies</t>
  </si>
  <si>
    <t>El-Fadel and Sbayti 2001</t>
  </si>
  <si>
    <t>Parking Facilities in Urban Areas: Air and Noise Impacts</t>
  </si>
  <si>
    <t>El-Fadel, M., &amp; Sbayti, H.</t>
  </si>
  <si>
    <t>http://dx.doi.org/10.1061/(ASCE)0733-9488(2001)127:1(16)</t>
  </si>
  <si>
    <t>2010 with parking facility: This paper evaluates air and noise impacts at a typical parking facility proposed for construction in a highly congested urban area.</t>
  </si>
  <si>
    <t>In Scenario 4, the parking capacity was increased from 712 spaces to 2,000 in the year 2010: This paper evaluates air and noise impacts at a typical parking facility proposed for construction in a highly congested urban area.</t>
  </si>
  <si>
    <t>Ellison et al. 2013</t>
  </si>
  <si>
    <t>Five years of London’s low emission zone: Effects on vehicle fleet composition and air quality</t>
  </si>
  <si>
    <t>Ellison, R. B., Greaves, S. P., &amp; Hensher, D. A.</t>
  </si>
  <si>
    <t>http://dx.doi.org/10.1016/j.trd.2013.03.010</t>
  </si>
  <si>
    <t>This paper uses registration and enforcement information to assess the impact of London’s low emission zone on vehicle registrations, usage and air pollution. The zone was implemented in a staged process in 2008 to reduce the emissions of air pollutants of direct harm to human health. The zone targeted the worst polluters, specifically heavy diesel vehicles, buses and coaches by imposing minimum emissions standards on vehicles operating in an area covering most of Greater London</t>
  </si>
  <si>
    <t>Emiliano et al. 2020</t>
  </si>
  <si>
    <t>Multiobjective optimization of transit bus fleets with alternative fuel options: The case of Joinville, Brazil</t>
  </si>
  <si>
    <t>Emiliano, M. W., Costa, L., Carvalho, S. M., Telhada, J., &amp; Lanzer, E. A.</t>
  </si>
  <si>
    <t>https://doi.org/10.1080/15568318.2018.1518500</t>
  </si>
  <si>
    <t>BE I: So, in order to analyze this viability of implementing an alternative fuel bus, this study considers four types of buses of different technologies (diesel, electric I, electric II, and CNG)...BE I and BE II is BEs with different charging times.</t>
  </si>
  <si>
    <t>Joinville</t>
  </si>
  <si>
    <t>It is possible to observe that the investment costs of BEs are higher when compared to the other types.</t>
  </si>
  <si>
    <t>The diesel bus type also has a high level of CO2 emissions (mainly in line SN), much higher than the BEs buses.</t>
  </si>
  <si>
    <t>BE II: So, in order to analyze this viability of implementing an alternative fuel bus, this study considers four types of buses of different technologies (diesel, electric I, electric II, and CNG)...BE I and BE II is BEs with different charging times.</t>
  </si>
  <si>
    <t>CNG: So, in order to analyze this viability of implementing an alternative fuel bus, this study considers four types of buses of different technologies (diesel, electric I, electric II, and CNG)</t>
  </si>
  <si>
    <t>Estrada et al. 2018</t>
  </si>
  <si>
    <t>Night deliveries and carrier-led consolidation strategies to improve urban goods distribution</t>
  </si>
  <si>
    <t>Estrada, M., Campos-Cacheda, J.-M., &amp; Robuste, F.</t>
  </si>
  <si>
    <t>Transport</t>
  </si>
  <si>
    <t>https://doi.org/10.3846/transport.2018.6058</t>
  </si>
  <si>
    <t>Scenario 1.1 Strategy B. Night Distribution. It consists of moving shipments of several carriers to the night or off-peak traffic period in order to take advantage of the faster cruising speeds and the greater availability of loading/ unloading parking slots</t>
  </si>
  <si>
    <t xml:space="preserve">the collaborative carrier will experience a reduction of transportation cost (values 0 &lt; hN &lt; 1) when m &gt; 0.46 and the retailer density to be served is di &gt; 10 receivers/km2. This fact happens because, in night distribution, the temporal costs incurred by carriers are significantly lower than Strategy A due to the higher cruising speed, and this cost component is generally more important than the distance component.... In this Scenario 1.1, Strategy
B is able to reduce the carrier cost by more than 30% with
regard to Strategy A (hN &lt; 0.7, white area in Figure 3a)...variables represent respectively the emission
monetization of pollutants CO2, NOx and PM2.5 of the
vehicles in the local distribution within the city boundaries and in the access phase from distribution centres to
the city centre. </t>
  </si>
  <si>
    <t>EG, NS, GG</t>
  </si>
  <si>
    <t>Scenario 1.2 Strategy B. Night Distribution. It consists of moving shipments of several carriers to the night or off-peak traffic period in order to take advantage of the faster cruising speeds and the greater availability of loading/ unloading parking slots...On the other hand, in Scenario 1.2,
we consider that the collaborative carrier will operate the
night distribution with commercial vehicles of higher capacity, CN = 25 m3, that corresponds to a medium truck.</t>
  </si>
  <si>
    <t xml:space="preserve">the collaborative carrier will experience a reduction of transportation cost (values 0 &lt; hN &lt; 1) when m &gt; 0.46 and the retailer density to be served is di &gt; 10 receivers/km2. This fact happens because, in night distribution, the temporal costs incurred by carriers are significantly lower than Strategy A due to the higher cruising speed, and this cost component is generally more important than the distance component...variables represent respectively the emission
monetization of pollutants CO2, NOx and PM2.5 of the
vehicles in the local distribution within the city boundaries and in the access phase from distribution centres to
the city centre. </t>
  </si>
  <si>
    <t xml:space="preserve">Scenario 2.1 Strategy C. Distribution through a consolidation facility. It involves the aggrupation of several shipments belonging to different retailers and carriers into one commercial route that will visit final receivers. This strategy is aimed at incrementing the load factor of vehicles and reducing fleet size...In Scenario 2.1, we consider that the fleet used by the CF
operator to distribute products from CF to the final retailers is maintained as in Strategy A. This fleet consists of diesel-powered engine vehicles with a volumetric capacity CCF = 9 m3. </t>
  </si>
  <si>
    <t>variables represent respectively the emission monetization of pollutants CO2, NOx and PM2.5 of the vehicles in the local distribution within the city boundaries and in the access phase from distribution centres to the city centre.</t>
  </si>
  <si>
    <t xml:space="preserve">Scenario 2.2 Strategy C. Distribution through a consolidation facility. It involves the aggrupation of several shipments belonging to different retailers and carriers into one commercial route that will visit final receivers. This strategy is aimed at incrementing the load factor of vehicles and reducing fleet size...In Scenario 2.2, the CF operator fleet is
replaced by fully electric vans of capacity CCF = 2.16 m3, CF
dc = 0.032 €/veh⋅km and CF
tc = 22.14 €/veh⋅h. This scenario represents that all CF fleet is electric and does not
contribute to worsen the air quality of the urban area. </t>
  </si>
  <si>
    <t>EG, GG</t>
  </si>
  <si>
    <t>Scenario 2.3 Strategy C. Distribution through a consolidation facility. It involves the aggrupation of several shipments belonging to different retailers and carriers into one commercial route that will visit final receivers. This strategy is aimed at incrementing the load factor of vehicles and reducing fleet size...Finally, Scenario 2.3 explores the usage of electric cargo bikes in the last mile
distribution performed by the CF operator.</t>
  </si>
  <si>
    <t xml:space="preserve">The transportation cost savings achievements in Scenario 2.3 are slightly higher than Scenario 2.2, while the region fulfilling hC &lt; 0.90 is wider. In Figures 9–11, there is a wide domain of unfeasible points di , F u( max ) that verify DzCA &lt; zCF. It means that the carrier cost saving is lower than the average cost per parcel handled by CF operator at the consolidation strategy...variables represent respectively the emission
monetization of pollutants CO2, NOx and PM2.5 of the
vehicles in the local distribution within the city boundaries and in the access phase from distribution centres to
the city centre. </t>
  </si>
  <si>
    <t>Fagnant and Kockelman 2014a</t>
  </si>
  <si>
    <t>The travel and environmental implications of shared autonomous vehicles, using agent-based model scenarios</t>
  </si>
  <si>
    <t>Fagnant, D. J., &amp; Kockelman, K. M.</t>
  </si>
  <si>
    <t>Transportation Research Part C</t>
  </si>
  <si>
    <t>http://dx.doi.org/10.1016/j.trc.2013.12.001</t>
  </si>
  <si>
    <t>This work describes the design of an agent-based model for shared autonomous vehicle (SAV) operations...Shared autonomous vehicles (SAVs), also known as autonomous taxis or aTaxis (Kornhauser et al., 2013), provide a solution, with members able to call up distant SAVs using mobile phone applications, rather than searching for and walking long
distances to an available vehicle. Moreover, they provide carsharing organizations with a way of seamlessly repositioning
vehicles in order to better match demand. These SAVs are assumed to be fully self-driving without any need of human operation, other than information regarding a traveler’s destination. In this way, SAVs could transform transportation for many:
from an owned asset to a subscription or pay-on-demand service, at least in areas where population densities make such
systems economically viable.</t>
  </si>
  <si>
    <t>AVT, RSP</t>
  </si>
  <si>
    <t>Austin</t>
  </si>
  <si>
    <t>Many barriers remain for implementing such a system in most areas; these include technological barriers (since fully automated vehicles, able to operate in all urban environments safely and without backup drivers, are not yet on the road), regulatory barriers (since vehicle-licensing standards are needed, and commercial barriers to taxi-like services must be overcome), and cost (with affordability a key issue).</t>
  </si>
  <si>
    <t>BT, BG, BF</t>
  </si>
  <si>
    <t>PM10 shows little reduction, along with GHG (even though the SAVs are assumed to be smaller and more fuel efficient than the average US LDV, and so require less energy in their manufacture and operation), thanks to some added driving (for vehicles to access their travelers and, to a lesser extent, to relocate in anticipation of demand imbalances over space [thus shortening average response/passenger-wait time])...Finally, SAVs should reduce crash occurrences (and delay vehicle replacement a bit, reducing manufacturing emissions), and may help ease congestion due to AVs being able to drive more smoothly and intelligently...Table 3 Potential environmental impacts of introducing SAVs (per SAV introduced)</t>
  </si>
  <si>
    <t>GG, SA, TC, EC</t>
  </si>
  <si>
    <t>Fagnant and Kockelman 2014b</t>
  </si>
  <si>
    <t>Anticipating Roadway Expansion and Tolling Impacts: Toolkit for Abstracted Networks</t>
  </si>
  <si>
    <t>http://dx.doi.org/10.1061/(ASCE)UP.1943-5444.0000188</t>
  </si>
  <si>
    <t>Alternative 1: freeway upgrade...a grade-separated freeway: freeway upgrade, keeping the same number of lanes</t>
  </si>
  <si>
    <t>Project costs were estimated at $131 million for Alternative 1 (Freeway Upgrade) and $138 million for Alternatives 2 and 3 (Tollway Upgrade and Tolling by TOD). Each scenario was assumed to require increased annual funding for facility maintenance and operations, at $645,000=year for Alternative 1 and $1.41 million=year for Alternatives 2 and 3, not accounting for toll collection offsets</t>
  </si>
  <si>
    <t>Traveler welfare benefits were substantial in the freeway upgrade, though much smaller in the tolled alternatives, particularly Alternative 3. Travel time reliability was consistently much smaller in the initial year, though it grew over time, becoming the largest benefit component in the two tolled scenarios...over the entire 20-year evaluation period, PET
estimated that Alternative 1 resulted in the fewest F þ I crashes.
This scenario resulted in 1,708 fewer F þ I crashes than the
base-case scenario over 20 years, or a 6.4% reduction in the base
case’s 26,800 total system crashes. Similar reductions were found
for Alternatives 2 and 3...Alternative 1 showed the greatest overall emission
benefits, particularly in the design year, with VOCs, BUTA, ACET,
BENZ, and CH4 all falling by over 4%, while emissions changed
by less than 1% in the other two scenarios.</t>
  </si>
  <si>
    <t>SW, TL, SA, GG</t>
  </si>
  <si>
    <t>Alternative 2: tollway upgrade...  a grade-separated tollway: tollway upgrade, keeping the same number of lanes and tolling at $0.11=vehicle-mile and $0.40=heavy-truck mile, consistent with other Austin tollways (Texas DOT 2011)</t>
  </si>
  <si>
    <t>over the entire 20-year evaluation period, PET estimated that Alternative 1 resulted in the fewest F þ I crashes. This scenario resulted in 1,708 fewer F þ I crashes than the base-case scenario over 20 years, or a 6.4% reduction in the base case’s 26,800 total system crashes. Similar reductions were found for Alternatives 2 and 3...Alternative 1 showed the greatest overall emission benefits, particularly in the design year, with VOCs, BUTA, ACET, BENZ, and CH4 all falling by over 4%, while emissions changed by less than 1% in the other two scenarios.</t>
  </si>
  <si>
    <t>SA, GG</t>
  </si>
  <si>
    <t>Alternative 3: tolling by TOD…  a grade-separated
tollway with tolls set by TOD: tolling by TOD, with double tolls during the PM peak and half-price tolls during off-peak times.</t>
  </si>
  <si>
    <t>Alternative 1: $1 toll...Three alternative scenarios were examined in this case study; the first two attempt to limit travel demand by introducing either a $1 or a $2 toll (less than $0.13 and $0.26=km, respectively)</t>
  </si>
  <si>
    <t>All scenarios attempted to reduce, and succeeded in reducing, network VMT. For example, VMT on the impacted I-35 links fell by 43% in the $2 toll scenario, and total system VMT fell by 2.5%. The other scenarios also showed substantial VMT reductions, though to a lesser extent...Most noticeably, systemwide N2O (a greenhouse gas)was predicted to fall by 15.1% in the design year, though all emission species changes were predicted to fall by less than 5% in the initial years of Alternatives 1 and 2.</t>
  </si>
  <si>
    <t>VM, GG</t>
  </si>
  <si>
    <t>Alternative 2: $2 toll...Three alternative scenarios were examined in this case study; the first two attempt to limit travel demand by introducing either a $1 or a $2 toll (less than $0.13 and $0.26=km, respectively)</t>
  </si>
  <si>
    <t>Alternative 3:  Lane reduction...the third attempts to limit capacity by removing a travel lane in either direction, to match the 6-lane sections that lie just outside the 7.9-km (4.9-mi) stretch...d Alternative 3 removed
a travel lane in each direction (reducing capacity from 9,200 to 6,900 vehicles=h in each direction)</t>
  </si>
  <si>
    <t>All scenarios attempted to reduce, and succeeded in reducing, network VMT. For example, VMT on the impacted I-35 links fell by 43% in the $2 toll scenario, and total system VMT fell by 2.5%. The other scenarios also showed substantial VMT reductions, though to a lesser extent.</t>
  </si>
  <si>
    <t>Farda and Balijepalli 2018</t>
  </si>
  <si>
    <t>Exploring the effectiveness of demand management policy in reducing traffic congestion and environmental pollution: Car-free day and odd-even plate measures for Bandung city in Indonesia</t>
  </si>
  <si>
    <t>Farda, M., &amp; Balijepalli, C.</t>
  </si>
  <si>
    <t>Case Studies on Transport Policy</t>
  </si>
  <si>
    <t>https://doi.org/10.1016/j.cstp.2018.07.008</t>
  </si>
  <si>
    <t>Car free day scheme is a simple and cost effective demand management measure which restrains the use of unsustainable modes of transport by banning for example motorised modes of transport on a particular day/time period on a given road.</t>
  </si>
  <si>
    <t>Bandung</t>
  </si>
  <si>
    <t>In contrast, odd-even plate scheme bans vehicles with a particular plate number ending from entering a particular road section/or an area on certain days (usually odd or even plated but some variants may involve banning plates ending with 1–2 on Mon, 3–4 on Tue and so on as in Manila, for example). Odd-even plate scheme may be implemented in the entire city (as in Delhi) or even in some parts of the city (e.g. Jakarta) though may not be ideal for passing traffic.</t>
  </si>
  <si>
    <t>The driver adaptation proportion steadily increases to represent their behaviour which means familiarity with the policy will make them find ways to avoid it somehow e.g. by owning a second vehicle or by using fake plates or by applying for an exemption if possible</t>
  </si>
  <si>
    <t>Faria et al. 2017</t>
  </si>
  <si>
    <t>Scenario-based analysis of traffic-related PM2.5 concentration: Lisbon case study</t>
  </si>
  <si>
    <t>Faria, M. V., Duarte, G. O., Baptista, P. C., &amp; Farias, T. L.</t>
  </si>
  <si>
    <t>Environmental Science and Pollution Research</t>
  </si>
  <si>
    <t>https://doi.org/10.1007/s11356-015-5556-6</t>
  </si>
  <si>
    <t>S1.1 Scenario 1 Implementation of cordon tolls. The fleet
remains equal to the BAU. 5 % traffic reduction</t>
  </si>
  <si>
    <t>Table 11 Traffic-related PM2.5 emissions and energy consumption savings for each scenario and for each hierarchical level</t>
  </si>
  <si>
    <t>EC, EG</t>
  </si>
  <si>
    <t>S1.2 Scenario 1 Implementation of cordon tolls. The fleet
remains equal to the BAU. 10 % traffic reduction</t>
  </si>
  <si>
    <t>S1.3 Scenario 1 Implementa tion of cordon tolls. The fleet
remains equal to the BAU. 15 % traffic reduction</t>
  </si>
  <si>
    <t>S1.4 Scenario 1 Implementation of cordon tolls. The fleet
remains equal to the BAU. 20 % traffic reduction</t>
  </si>
  <si>
    <t>S2.1 Scenario 2 Implementation of a LEZ. Fleet renewal.
All vehicles older than Euro 2 standard
are replaced by newer vehicles. Equal to BAU for zone 2. Traffic
reductions of 23.3 % on zone 1
due to the LEZ restrictions.</t>
  </si>
  <si>
    <t>LEZ, VRP</t>
  </si>
  <si>
    <t>S2.1 Scenario 2 Implementation of a LEZ. Considering
only the newer vehicles of the fleet. Older vehicles will not enter the LEZ. Traffic reductions due to the LEZ restrictions (zone 1: 35.7 % and zone 2: 17.3 %)</t>
  </si>
  <si>
    <t>Ghasemian et al. 2017</t>
  </si>
  <si>
    <t>The influence of roadside solid and vegetation barriers on near-road air quality</t>
  </si>
  <si>
    <t>Ghasemian, M., Amini, S., &amp; Princevac, M.</t>
  </si>
  <si>
    <t>https://doi.org/10.1016/j.atmosenv.2017.09.028</t>
  </si>
  <si>
    <t>B: 2) solid barrier with height of 1:5H and thickness of 0.5 m (H ¼ 6m</t>
  </si>
  <si>
    <t>C: 3) vegetation barrier with height of 1:5H and thickness of 1:5H….Leaf area density=1</t>
  </si>
  <si>
    <t>D: 3) vegetation barrier with height of 1:5H and thickness of 1:5H...Leaf area density=0.17</t>
  </si>
  <si>
    <t>E: 3) vegetation barrier with height of 1:5H and thickness of 1:5H...Leaf area density=0.42</t>
  </si>
  <si>
    <t>F: 3) vegetation barrier with height of 1:5H and thickness of 1:5H….Leaf area density=1.25</t>
  </si>
  <si>
    <t>G: 3) vegetation barrier with height of 1:5H and thickness of 1:5H.….Leaf area density=3.33</t>
  </si>
  <si>
    <t>Ghafghazi and Hatzopoulou 2014</t>
  </si>
  <si>
    <t>Simulating the environmental effects of isolated and area-wide traffic calming schemes using traffic simulation and microscopic emission modeling</t>
  </si>
  <si>
    <t>Ghafghazi, G., &amp; Hatzopoulou, M.</t>
  </si>
  <si>
    <t>https://doi.org/10.1007/s11116-014-9513-x</t>
  </si>
  <si>
    <t>Scenario 1 Entails the implementation of 17 speed bumps (necessitating a speed reduction to 5 km/h) along Rue Marquette, a major residential street in the neighborhood</t>
  </si>
  <si>
    <t>SPB</t>
  </si>
  <si>
    <t>Table 4 Effects of traffic calming on total air pollutant emissions and total VKT</t>
  </si>
  <si>
    <t>Scenario 2 Entails the implementation of 17 speed bumps (necessitating a speed reduction to 5 km/h) along Rue Chambord, a major residential street in the neighborhood</t>
  </si>
  <si>
    <t>Scenario 3 Entails the implementation of 17 speed bumps (necessitating a speed reduction to 5 km/h) along Rue Garnier, a major residential street in the neighborhood</t>
  </si>
  <si>
    <t>Scenario 4 Entails a network-wide speed limit of 30 km/h</t>
  </si>
  <si>
    <t>Scenario 5 Entails the implementation of 17 speed bumps along each of the following streets: Marquette, Chambord, Garnier, and Fabre. This scenario essentially captures the simultaneous effects of scenarios 1–3, including an additional street.</t>
  </si>
  <si>
    <t>Scenario 6 Entails the implementation of 17 speed humps along each of the following streets: Marquette, Chambord, Garnier, and Fabre. This scenario essentially replaces speed bumps in scenario 5 with speed humps</t>
  </si>
  <si>
    <t>Scenario 7 Entails the implementation of 17 speed humps along each of the following streets: Marquette, Chambord, Garnier, and Fabre including a network-wide speed limit of 30 km/h. This scenario essentially merges scenarios 4 and 6.</t>
  </si>
  <si>
    <t>SRE, SPB</t>
  </si>
  <si>
    <t>Scenario 8 Entails the implementation of 17 speed bumps along each of the following streets: Marquette, Chambord, Garnier, and Fabre including a network-wide speed limit of 30 km/h. This scenario essentially merges scenarios 4 and 5</t>
  </si>
  <si>
    <t>Ghafghazi and Hatzopoulou 2015</t>
  </si>
  <si>
    <t>Simulating the air quality impacts of traffic calming schemes in a dense urban neighborhood</t>
  </si>
  <si>
    <t>http://dx.doi.org/10.1016/j.trd.2014.11.014</t>
  </si>
  <si>
    <t>1 Entails the implementation of 17 speed bumps (necessitating a speed reduction to 5 km/h) along Rue Marquette, a major residential street in the neighborhood</t>
  </si>
  <si>
    <t>2 Entails the implementation of 17 speed bumps (necessitating a speed reduction to 5 km/h) along Rue Chambord, a major residential street in the neighborhood</t>
  </si>
  <si>
    <t>3 Entails the implementation of 17 speed bumps (necessitating a speed reduction to 5 km/h) along Rue Garnier, a major residential street in the neighborhood</t>
  </si>
  <si>
    <t>4 Entails the implementation of 17 speed bumps along each of the following streets: Marquette, Chambord, Garnier, and Fabre. This scenario essentially captures the simultaneous effects of scenarios 1–3, including an additional street</t>
  </si>
  <si>
    <t>5 Entails the implementation of 17 speed humps along each of the following streets: Marquette, Chambord, Garnier, and Fabre. This scenario essentially replaces speed bumps in scenario 4 with speed humps</t>
  </si>
  <si>
    <t>6 Entails the implementation of 17 speed humps along each of the following streets: Marquette, Chambord, Garnier, and Fabre including a network-wide speed limit of 30 km/h</t>
  </si>
  <si>
    <t>7 Entails the implementation of 17 speed bumps along each of the following streets: Marquette, Chambord, Garnier, and Fabre including a network-wide speed limit of 30 km/h</t>
  </si>
  <si>
    <t>Garcia-Castro et al. 2017</t>
  </si>
  <si>
    <t>Modeling different penetration rates of eco-driving in urban areas: Impacts on traffic flow and emissions</t>
  </si>
  <si>
    <t>Garcia-Castro, A., Monzon, A., Valdes, C., &amp; Romana, M.</t>
  </si>
  <si>
    <t>http://dx.doi.org/10.1080/15568318.2016.1252972</t>
  </si>
  <si>
    <t>Night 10% eco-driving penetration rate: Regarding the eco-driving penetration, six different rates were modeled: 0% (base-case), 10%, 25%, 50%, 75%, and 100% (all traffic do eco-driving).</t>
  </si>
  <si>
    <t>3072</t>
  </si>
  <si>
    <t>Figure 5. CO2 variation with reference to base-case per traffic situation and eco-driving penetration rates. Aggregated values for Madrid area</t>
  </si>
  <si>
    <t>Night 25% eco-driving penetration rate: Regarding the eco-driving penetration, six different rates were modeled: 0% (base-case), 10%, 25%, 50%, 75%, and 100% (all traffic do eco-driving).</t>
  </si>
  <si>
    <t>Night 50% eco-driving penetration rate: Regarding the eco-driving penetration, six different rates were modeled: 0% (base-case), 10%, 25%, 50%, 75%, and 100% (all traffic do eco-driving).</t>
  </si>
  <si>
    <t>Night 75% eco-driving penetration rate: Regarding the eco-driving penetration, six different rates were modeled: 0% (base-case), 10%, 25%, 50%, 75%, and 100% (all traffic do eco-driving).</t>
  </si>
  <si>
    <t>Night 100% eco-driving penetration rate: Regarding the eco-driving penetration, six different rates were modeled: 0% (base-case), 10%, 25%, 50%, 75%, and 100% (all traffic do eco-driving).</t>
  </si>
  <si>
    <t>Off-peak 10% eco-driving penetration rate: Regarding the eco-driving penetration, six different rates were modeled: 0% (base-case), 10%, 25%, 50%, 75%, and 100% (all traffic do eco-driving).</t>
  </si>
  <si>
    <t>Off-peak 25% eco-driving penetration rate: Regarding the eco-driving penetration, six different rates were modeled: 0% (base-case), 10%, 25%, 50%, 75%, and 100% (all traffic do eco-driving).</t>
  </si>
  <si>
    <t>Off-peak 50% eco-driving penetration rate: Regarding the eco-driving penetration, six different rates were modeled: 0% (base-case), 10%, 25%, 50%, 75%, and 100% (all traffic do eco-driving).</t>
  </si>
  <si>
    <t>Off-peak 75% eco-driving penetration rate: Regarding the eco-driving penetration, six different rates were modeled: 0% (base-case), 10%, 25%, 50%, 75%, and 100% (all traffic do eco-driving).</t>
  </si>
  <si>
    <t>Off-peak 100% eco-driving penetration rate: Regarding the eco-driving penetration, six different rates were modeled: 0% (base-case), 10%, 25%, 50%, 75%, and 100% (all traffic do eco-driving).</t>
  </si>
  <si>
    <t>Peak 10% eco-driving penetration rate: Regarding the eco-driving penetration, six different rates were modeled: 0% (base-case), 10%, 25%, 50%, 75%, and 100% (all traffic do eco-driving).</t>
  </si>
  <si>
    <t>Peak 25% eco-driving penetration rate: Regarding the eco-driving penetration, six different rates were modeled: 0% (base-case), 10%, 25%, 50%, 75%, and 100% (all traffic do eco-driving).</t>
  </si>
  <si>
    <t>Peak 50% eco-driving penetration rate: Regarding the eco-driving penetration, six different rates were modeled: 0% (base-case), 10%, 25%, 50%, 75%, and 100% (all traffic do eco-driving).</t>
  </si>
  <si>
    <t>Peak 75% eco-driving penetration rate: Regarding the eco-driving penetration, six different rates were modeled: 0% (base-case), 10%, 25%, 50%, 75%, and 100% (all traffic do eco-driving).</t>
  </si>
  <si>
    <t>Peak 100% eco-driving penetration rate: Regarding the eco-driving penetration, six different rates were modeled: 0% (base-case), 10%, 25%, 50%, 75%, and 100% (all traffic do eco-driving).</t>
  </si>
  <si>
    <t>Garceau 2018</t>
  </si>
  <si>
    <t>Impacts of roundabouts on urban air quality: A case study of Keene, New Hampshire, USA</t>
  </si>
  <si>
    <t>Garceau, T. J.</t>
  </si>
  <si>
    <t>https://doi.org/10.1016/j.jth.2018.04.009</t>
  </si>
  <si>
    <t>In 2006–2007, two of Keene's failing signalized intersections (Level of Service “F”) were converted to roundabouts.</t>
  </si>
  <si>
    <t>Keene</t>
  </si>
  <si>
    <t>Gao et al. 2012</t>
  </si>
  <si>
    <t>Simulating the impact of premixed charge compression ignition on lightduty diesel fuel economy and emissions of particulates and NOx</t>
  </si>
  <si>
    <t>Gao, Z., Daw, C. S., Wagner, R. M., Edwards, K. D., &amp; Smith, D. E.</t>
  </si>
  <si>
    <t>Proceedings of the Institution of Mechanical Engineers, Part D</t>
  </si>
  <si>
    <t>https://doi.org/10.1177%2F0954407012459137</t>
  </si>
  <si>
    <t>DOC/LNT/CDPF</t>
  </si>
  <si>
    <t>Knoxville</t>
  </si>
  <si>
    <t>HEV</t>
  </si>
  <si>
    <t>Table 3. Summary of the cumulative fuel consumption and emissions results for each simulation over a UDDS cycle beginning with a cold-start, including: (1) the baseline diesel vehicles (no dual mode combustion or lean after-treatment); (2) both diesel vehicles with lean after-treatment and conventional diesel combustion; and (3) both diesel vehicles with lean after-treatment and dual-mode combustion.</t>
  </si>
  <si>
    <t>HEV DOC/LNT/CDPF</t>
  </si>
  <si>
    <t>Gao and Kitirattragarn 2008</t>
  </si>
  <si>
    <t>Taxi owners’ buying preferences of hybrid-electric vehicles and their implications for emissions in New York City</t>
  </si>
  <si>
    <t>Gao, H. O., &amp; Kitirattragarn, V.</t>
  </si>
  <si>
    <t>http://dx.doi.org/10.1016/j.tra.2008.03.002</t>
  </si>
  <si>
    <t>This study first quantifies the likely penetration percentage of hybrid-electric vehicles (HEVs) in the NYC Taxi industry, and then analyzes the environmental impact of a conversion of this percentage of fleet toward HEVs.</t>
  </si>
  <si>
    <t>Table 3 Annual emission estimates from current and future NYC taxi fleet compositionsa (estimation of future values is listed in parenthesis)</t>
  </si>
  <si>
    <t>Fujitani et al. 2020</t>
  </si>
  <si>
    <t>Particle number emission factors from diesel trucks at a traffic intersection: Long-term trend and relation to particle mass-based emission regulation</t>
  </si>
  <si>
    <t>Fujitani, Y., Takahashi, K., Fushimi, A., Hasegawa, S., Kondo, Y., Tanabe, K., &amp; Kobayashi, S.</t>
  </si>
  <si>
    <t>https://doi.org/10.1016/j.aeaoa.2019.100055</t>
  </si>
  <si>
    <t>The present study collected and evaluated long-term monitoring data for PNs (including UFPs), PM mass, and other atmospheric pollutants for over a decade at a traffic intersection and other sites in a metropolitan area of Japan. Then, the trends of atmospheric concentrations were compared to those of tailpipe PM mass emissions from diesel trucks passing through the intersection as estimated from traffic information that identified what emission regulations the vehicles met, after excluding the secondary photochemically induced aerosols. Subsequently, the mixed vehicle fleet EFPN of medium- and heavy-duty diesel trucks reflecting long-term trends (for years from 2005 to 2016) as well as EFPN by vehicle regulation under real-world conditions were estimated by a completely new approach. Finally, these results were used to discuss whether the regulation of PM mass emissions has improved the real-world air quality in terms of PNC.</t>
  </si>
  <si>
    <t>Kawasaki</t>
  </si>
  <si>
    <t>Fu et al. 2013</t>
  </si>
  <si>
    <t>NOx emissions from Euro IV busses with SCR systems associated with urban, suburban and freeway driving patterns</t>
  </si>
  <si>
    <t>Fu, M., Ge, Y., Wang, X., Tan, J., Yu, L., Liang, B.</t>
  </si>
  <si>
    <t>http://dx.doi.org/10.1016/j.scitotenv.2013.02.076</t>
  </si>
  <si>
    <t>In this study, two Euro IV busses with SCR were tested by using potable emission measurement system (PEMS) to assess NOx emissions associated with urban, suburban and freeway driving patterns.</t>
  </si>
  <si>
    <t>Fontes et al. 2014</t>
  </si>
  <si>
    <t>Are HOV/eco-lanes a sustainable option to reducing emissions in a medium-sized European city?</t>
  </si>
  <si>
    <t>Fontes, T., Fernandes, P., Rodrigues, H., Bandeira, J. M., Pereira, S. R., Khattak, A. J., &amp; Coelho, M. C.</t>
  </si>
  <si>
    <t>http://dx.doi.org/10.1016/j.tra.2014.03.002</t>
  </si>
  <si>
    <t>S1: HOV The first three scenarios reflect the conversion of General Purpose Lanes (GPL) to conventional HOV lanes, i.e. only cars with two or more passengers (HOV2+) are eligible to use these lanes. For each case, different values of AOV rates were covered. Scenario 1 (S1) reflects the current AOV1.37. Scenario 2 (S2) and 3 (S3) correspond to different AOV rates after the introduction of eco-lanes</t>
  </si>
  <si>
    <t>Aveiro</t>
  </si>
  <si>
    <t>S2: HOV The first three scenarios reflect the conversion of General Purpose Lanes (GPL) to conventional HOV lanes, i.e. only cars with two or more passengers (HOV2+) are eligible to use these lanes. For each case, different values of AOV rates were covered. Scenario 1 (S1) reflects the current AOV1.37. Scenario 2 (S2) and 3 (S3) correspond to different AOV rates after the introduction of eco-lanes</t>
  </si>
  <si>
    <t>In this case a substantial proportion of commuters could benefit from slightly lower travel times (2.1% S2 and 2.4% S3)</t>
  </si>
  <si>
    <t>TL, GG</t>
  </si>
  <si>
    <t>S3: HOV The first three scenarios reflect the conversion of General Purpose Lanes (GPL) to conventional HOV lanes, i.e. only cars with two or more passengers (HOV2+) are eligible to use these lanes. For each case, different values of AOV rates were covered. Scenario 1 (S1) reflects the current AOV1.37. Scenario 2 (S2) and 3 (S3) correspond to different AOV rates after the introduction of eco-lanes</t>
  </si>
  <si>
    <t>In this case a substantial proportion of commuters could benefit from slightly lower travel times (2.1% S2 and 2.4% S3)... scenario 3 with a global reduction of 5% in travel time and 37% of NOx, 39% of HC, 39% of CO
and 36% of CO2.</t>
  </si>
  <si>
    <t>S4:  EV (2%) + HEV (2%) Scenarios 4–6 (S4–S6) simulate the market penetration concept</t>
  </si>
  <si>
    <t>Fig. 5. Comparison of total pollutant emissions (NOx, HC, CO and CO2) for HOV/eco-lanes scenarios with the baseline scenario</t>
  </si>
  <si>
    <t>S5:  EV (11%) + HEV (5%) Scenarios 4–6 (S4–S6) simulate the market penetration concept</t>
  </si>
  <si>
    <t>S6: EV (30%) + HEV (20%) Scenarios 4–6 (S4–S6) simulate the market penetration concept</t>
  </si>
  <si>
    <t>S7: EV (2%) + HEV (2%) and HOV scenarios 7–9 (S7–S9) simulate the eco-lane concept together with the market penetration concept.</t>
  </si>
  <si>
    <t>S8: EV (11%) + HEV (5%) and HOV scenarios 7–9 (S7–S9) simulate the eco-lane concept together with the market penetration concept.</t>
  </si>
  <si>
    <t>S9: EV (30%) + HEV (20%) and HOV scenarios 7–9 (S7–S9) simulate the eco-lane concept together with the market penetration concept.</t>
  </si>
  <si>
    <t>Fontaras et al. 2012</t>
  </si>
  <si>
    <t>Assessment of on-road emissions of four Euro V diesel and CNG waste collection trucks for supporting air-quality improvement initiatives in the city of Milan</t>
  </si>
  <si>
    <t>Fontaras, G., Martini, G., Manfredi, U., Marotta, A., Krasenbrink, A., Maffioletti, F., … &amp; Colombo, M.</t>
  </si>
  <si>
    <t>http://dx.doi.org/10.1016/j.scitotenv.2012.03.038</t>
  </si>
  <si>
    <t>This paper summarizes the results of an extensive experimental study aiming to evaluate the performance and pollutant emissions of diesel and CNG waste collection trucks under realistic and controlled operating conditions in order to support a fleet renewal initiative in the city of Milan</t>
  </si>
  <si>
    <t>Font et al. 2019</t>
  </si>
  <si>
    <t>A tale of two cities: is air pollution improving in Paris and London?</t>
  </si>
  <si>
    <t>Font, A., Guiseppin, L., Blangiardo, M., Ghersi, V., &amp; Fuller, G. W.</t>
  </si>
  <si>
    <t>https://doi.org/10.1016/j.envpol.2019.01.040</t>
  </si>
  <si>
    <t>Measures in London include the TfL retrofitting program of Euro III buses with Selective Catalytic Reduction (SCR) in specific routes in London; and the introduction of the Low Emission Bus Zone in 2017.</t>
  </si>
  <si>
    <t>VRF, LEZ</t>
  </si>
  <si>
    <t>129</t>
  </si>
  <si>
    <t>Other local measures include the introduction of emergency measures during pollution episodes in Paris (consisting in speed restrictions; banning heavy duty vehicles in inner Paris; free or reduced cost public transportation; free residential parking; alternate number plate traffic circulation until 2016 and differentiated circulation based on vehicle classification since 2017; and also restrictions on wood burning and industrial emissions); and the conversion to a pedestrian street of “Voie Georges-Pompidou” in September 2016, that previously carried 43,000 vehicles every day.</t>
  </si>
  <si>
    <t>VUR, PRI</t>
  </si>
  <si>
    <t>44</t>
  </si>
  <si>
    <t>Ferreira et al. 2015</t>
  </si>
  <si>
    <t>Air quality improvements following implementation of Lisbon's Low Emission Zone</t>
  </si>
  <si>
    <t>Ferreira, F., Gomes, P., Tente, H., Carvalho, A. C., Pereira, P., &amp; Monjardino, J.</t>
  </si>
  <si>
    <t>http://dx.doi.org/10.1016/j.atmosenv.2015.09.064</t>
  </si>
  <si>
    <t>The analysis of the air quality data before and after the LEZ phase 2 has shown positive evolution when comparing the period between 2011 (before measures) and 2013 (after measures)</t>
  </si>
  <si>
    <t>Fernandez and Das 2011</t>
  </si>
  <si>
    <t>Trade transport and environment linkages at the U.S.eMexico border: Which policies matter?</t>
  </si>
  <si>
    <t>Fernandez, L., &amp; Das, M.</t>
  </si>
  <si>
    <t>http://dx.doi.org/10.1016/j.jenvman.2010.09.012</t>
  </si>
  <si>
    <t>The policies that are investigated are, the environmental EPA 2004 diesel engine technology policy, the trade related FAST policy for expediting commercial vehicle processing and the SENTRI policy for expediting private vehicle processing, prior to arrival at the border port.</t>
  </si>
  <si>
    <t>VRF, LIR</t>
  </si>
  <si>
    <t>San Ysidro</t>
  </si>
  <si>
    <t>Otay Mesa</t>
  </si>
  <si>
    <t>Calexico</t>
  </si>
  <si>
    <t>El Paso</t>
  </si>
  <si>
    <t>Laredo</t>
  </si>
  <si>
    <t>Brownsville</t>
  </si>
  <si>
    <t>Favrel and Hecq 2001</t>
  </si>
  <si>
    <t>External costs of air pollution generated by road traffic in the Brussels urban area</t>
  </si>
  <si>
    <t>Favrel, V., &amp; Hecq, W.</t>
  </si>
  <si>
    <t>International Journal of Vehicle Design</t>
  </si>
  <si>
    <t>http://dx.doi.org/10.1504/IJVD.2001.001958</t>
  </si>
  <si>
    <t>In the first scenario we assumed that the diesel passenger car fleet had been completely replaced by new vehicles in conformity with directive 94/12/ECE, which has been in force since 1997</t>
  </si>
  <si>
    <t>Brussels</t>
  </si>
  <si>
    <t>Table 3 Assessment of environmental benefits resulting from alternative measures in favour of a sustainable transport system in the Brussels-Capital Region (the percentage reductions in comparison with the reference situation are given in italics)</t>
  </si>
  <si>
    <t>In the second scenario, the effects of a sharp increase in the share of LPG vehicles in the passenger car fleet were considered by assuming this share to be 20% instead of 0.4% in the present situation</t>
  </si>
  <si>
    <t>The third scenario assessed the potential environmental benefits that could be expected from a modal shift from passenger cars to urban buses.</t>
  </si>
  <si>
    <t>Table 3 Assessment of environmental benefits resulting from alternative measures in favour of a sustainable transport system in the Brussels-Capital Region (the percentage reductions in comparison with the reference situation are given in italics)...We actually
assumed that 25% of the passenger car users in the Brussels-Capital Region decided to use the bus instead which, assuming an average occupancy rate of 1.25 for a car and 25 for a bus, led to a 20% decrease in the annual kilometres covered by cars and a 1% increase in bus mileage</t>
  </si>
  <si>
    <t>EG, VM</t>
  </si>
  <si>
    <t>Finally, in the fourth scenario, we considered a measure banning the access of heavy duty vehicles to the local network.</t>
  </si>
  <si>
    <t>In 'terms of traffic reduction, this measure represented a 9.7% decrease in heavy duty vehicles and a 0.6% decrease in the total traffic in the region...Table 3 Assessment of environmental benefits resulting from alternative measures in favour of a sustainable transport system in the Brussels-Capital Region (the percentage reductions in comparison with the reference situation are given in italics)</t>
  </si>
  <si>
    <t>TC, EG</t>
  </si>
  <si>
    <t>Feddern et al. 2017</t>
  </si>
  <si>
    <t>Effects of biodiesel made from swine and chicken fat residues on carbon monoxide, carbon dioxide, and nitrogen oxide emissions</t>
  </si>
  <si>
    <t>Feddern, V., Junior, A. C., De Pra, M. C., da Silva, M. L. B., Nicoloso, R. D. S., Higarashi, M. M., … &amp; de Abreu, P. G.</t>
  </si>
  <si>
    <t>https://doi.org/10.1080/10962247.2017.1279695</t>
  </si>
  <si>
    <t>FW-1 B5: FW-1, refers to a mix of fat residues from both chicken and swine.</t>
  </si>
  <si>
    <t>36</t>
  </si>
  <si>
    <t>Seara</t>
  </si>
  <si>
    <t>Figure 1. Measured concentrations of (a) CO2, (b) CO, and (c) NOx in the tailpipe exhaust gases and (d) fuel consumption of a diesel engine fueled with different percentages of biodiesel made from either chicken and swine fat (FW-1) or fat collected from the slaughterhouse wastewater treatment processes (FW-2).</t>
  </si>
  <si>
    <t>FW-1 B20: FW-1, refers to a mix of fat residues from both chicken and swine.</t>
  </si>
  <si>
    <t>FW-1 B50: FW-1, refers to a mix of fat residues from both chicken and swine.</t>
  </si>
  <si>
    <t>FW-1 B100: FW-1, refers to a mix of fat residues from both chicken and swine.</t>
  </si>
  <si>
    <t>W-2 B5: W-2, denotes float waste that is separated in the flocculation/flotation stage of slaughterhouse sludge treatment.</t>
  </si>
  <si>
    <t>W-2 B20: W-2, denotes float waste that is separated in the flocculation/flotation stage of slaughterhouse sludge treatment.</t>
  </si>
  <si>
    <t>W-2 B50: W-2, denotes float waste that is separated in the flocculation/flotation stage of slaughterhouse sludge treatment.</t>
  </si>
  <si>
    <t>W-2 B100: W-2, denotes float waste that is separated in the flocculation/flotation stage of slaughterhouse sludge treatment.</t>
  </si>
  <si>
    <t>Feng et al. 2010</t>
  </si>
  <si>
    <t>An integrated model system and policy evaluation tool for maximizing mobility under environmental capacity constraints: A case study in Dalian City, China</t>
  </si>
  <si>
    <t>Feng, T., Zhang, J., Fujiwara, A., &amp; Timmermans, H. J. P.</t>
  </si>
  <si>
    <t>https://trid.trb.org/view/918653</t>
  </si>
  <si>
    <t>S4: Urban sprawl...urban sprawl scenario (S4) is based on the assumption that residents
living in the central area move to suburban areas because of high land prices and the costs of living in the center. We assume a 30% shift in population between the areas. Population in transitional zones between center and suburban areas is assumed not to change.</t>
  </si>
  <si>
    <t>Dalian</t>
  </si>
  <si>
    <t>S5: Land-use change...Policy scenarios for changing land-use patterns are based on functionality (industrial land or commercial land) and allocated to city center, transitional and suburban areas</t>
  </si>
  <si>
    <t>S6: Network improvement...Finally, the scenario related to network improvement assumes that the capacity of each link will be increased by 20%</t>
  </si>
  <si>
    <t>S9: Urban sprawl, land-use change...urban sprawl scenario (S4) is based on the assumption that residents living in the central area move to suburban areas because of high land prices and the costs of living in the center. We assume a 30% shift in population between the areas. Population in transitional zones between center and suburban areas is assumed not to change...Policy scenarios for changing land-use patterns are based on functionality (industrial land or commercial land) and allocated to city center, transitional and suburban areas</t>
  </si>
  <si>
    <t>USP, DMD</t>
  </si>
  <si>
    <t>S10: Land-use change, network improvement...Policy scenarios for changing land-use patterns are based on functionality (industrial land or commercial land) and allocated to city center, transitional and suburban areas...Finally, the scenario related to network improvement assumes that the capacity of each link will be increased by 20%</t>
  </si>
  <si>
    <t>DMD, TOD</t>
  </si>
  <si>
    <t>S11: Urban sprawl, network improvement...urban sprawl scenario (S4) is based on the assumption that residents
living in the central area move to suburban areas because of high land prices and the costs of living in the center. We assume a 30% shift in population between the areas. Population in transitional zones between center and suburban areas is assumed not to change...Finally, the scenario related to network improvement assumes that the capacity of each link will be increased by 20%</t>
  </si>
  <si>
    <t>USP, TOD</t>
  </si>
  <si>
    <t>S12: Urban sprawl, land-use change, network improvement…urban sprawl scenario (S4) is based on the assumption that residents living in the central area move to suburban areas because of high land prices and the costs of living in the center. We assume a 30% shift in population between the areas. Population in transitional zones between center and suburban areas is assumed not to change....Policy scenarios for changing land-use patterns are based on functionality (industrial land or commercial land) and allocated to city center, transitional and suburban areas...Finally, the scenario related to network improvement assumes that the capacity of each link will be increased by 20%</t>
  </si>
  <si>
    <t>USP, DMD, TOD</t>
  </si>
  <si>
    <t>Feng et al. 2019</t>
  </si>
  <si>
    <t>Defending blue sky in China: Effectiveness of the “Air Pollution Prevention and Control Action Plan” on air quality improvements from 2013 to 2017</t>
  </si>
  <si>
    <t>Feng, Y., Ning, M., Lei, Y., Sun, Y., Liu, W., &amp; Wang, J.</t>
  </si>
  <si>
    <t>https://doi.org/10.1016/j.jenvman.2019.109603</t>
  </si>
  <si>
    <t>This study aims to evaluate the effectiveness of the Action Plan on air quality improvement and to summarize experiences and practices during its implementation...Moreover, more than 20 million heavily-polluting and old vehicles were eliminated, and more than 1.7 million clean energy vehicles were put into use. The quality of vehicle fuels was largely improved with the nationwide implementation of the National V standard and the National VI standard implementation in the BTH area and its surrounding regions</t>
  </si>
  <si>
    <t>VRP, VER</t>
  </si>
  <si>
    <t>Fensterer et al. 2014</t>
  </si>
  <si>
    <t xml:space="preserve">Evaluation of the Impact of Low Emission Zone and Heavy Traffic Ban in Munich (Germany) on the Reduction of PM10 in Ambient Air </t>
  </si>
  <si>
    <t>Fensterer, V., Kuchenhoff, H., Maier, V., Wichmann, H.-E., Breitner, S., Peters, A., … &amp; Cyrys, J.</t>
  </si>
  <si>
    <t>International Journal of Environmental Research and Public Health</t>
  </si>
  <si>
    <t>https://dx.doi.org/10.3390%2Fijerph110505094</t>
  </si>
  <si>
    <t>The first measure aiming reduction of PM10 concentrations in ambient air in Munich was the introduction of a law forbidding transit of vehicles heavier than 3.5 tons through the city area on 1 February 2008. This law forces all trucks without final destination in Munich to use the motorway ring A99 round around the city area...As a second measure the first stage of the LEZ became operative at 1 October 2008. In this stage, all vehicles with Euro 1 (or worse) were no longer allowed to enter and drive within the area of the LEZ. From 1 October 2010 the second stage of the LEZ in Munich became effective; all vehicles with Euro 2 (red sticker or without any sticker) are not allowed to enter the LEZ. Stage 3 of the Munich LEZ has been in operation since 1 October 2012 and only vehicles with green batches are allowed within the LEZ.</t>
  </si>
  <si>
    <t>VUR, LEZ</t>
  </si>
  <si>
    <t>Munich</t>
  </si>
  <si>
    <t>Fernandes et al. 2016a</t>
  </si>
  <si>
    <t>Driving around turbo-roundabouts vs. conventional roundabouts: Are there advantages regarding pollutant emissions?</t>
  </si>
  <si>
    <t>Fernandes, P., Pereira, S. R., Bandeira, J. M., Vasconcelos, L., Silva, A. B., &amp; Coelho, M. C.</t>
  </si>
  <si>
    <t>http://dx.doi.org/10.1080/15568318.2016.1168497</t>
  </si>
  <si>
    <t>Scenario 1: Qin D Qconf D 100 vph (Qtotal D 200 vph); This article addresses the impact of turbo-roundabouts located in urban areas on pollutant emissions using field measurements of vehicle activity data and road congestion levels.</t>
  </si>
  <si>
    <t>Granado</t>
  </si>
  <si>
    <t>Scenario 2: Qin D Qconf D 200 vph (Qtotal D 400 vph); This article addresses the impact of turbo-roundabouts located in urban areas on pollutant emissions using field measurements of vehicle activity data and road congestion levels.</t>
  </si>
  <si>
    <t>Scenario 3: Qin D Qconf D 300 vph (Qtotal D 600 vph); This article addresses the impact of turbo-roundabouts located in urban areas on pollutant emissions using field measurements of vehicle activity data and road congestion levels.</t>
  </si>
  <si>
    <t>Scenario 4: Qin D Qconf D 400 vph (Qtotal D 800 vph); This article addresses the impact of turbo-roundabouts located in urban areas on pollutant emissions using field measurements of vehicle activity data and road congestion levels.</t>
  </si>
  <si>
    <t>Scenario 5: Qin D Qconf D 500 vph (Qtotal D 1000 vph); This article addresses the impact of turbo-roundabouts located in urban areas on pollutant emissions using field measurements of vehicle activity data and road congestion levels.</t>
  </si>
  <si>
    <t>Scenario 6: Qin D Qconf D 600 vph (Qtotal D 1200 vph). This article addresses the impact of turbo-roundabouts located in urban areas on pollutant emissions using field measurements of vehicle activity data and road congestion levels.</t>
  </si>
  <si>
    <t>Fernandes et al. 2016b</t>
  </si>
  <si>
    <t>Traffic restriction policies in an urban avenue: A methodological overview for a trade-off analysis of traffic and emission impacts using microsimulation</t>
  </si>
  <si>
    <t>Fernandes, P., Bandeira, J. M., Fontes, T., Pereira, S. R., Schroeder, B. J., Rouphail, N. M., &amp; Coelho, M. C.</t>
  </si>
  <si>
    <t>http://dx.doi.org/10.1080/15568318.2014.885622</t>
  </si>
  <si>
    <t>Scenario 1: Removal of left lane on the central road of LA (southeast to northwest direction) with 750 meters of length. Additionally, service road capacity is reduced to one circulating lane with 3.5 meters of width (Figure 3b);</t>
  </si>
  <si>
    <t>Table 7. Variation of emissions and traffic performance parameters per location in relation to the baseline scenario, during the evening-peak hour (5–6 p.m.)</t>
  </si>
  <si>
    <t>Scenario 2: Implementation of a bus-only lane in the central road of LA with 800 meters of length (Figure 3c);</t>
  </si>
  <si>
    <t>Scenario 3: Similar to scenario 2, but the central road of LA is closed to traffic (Figure 3d).</t>
  </si>
  <si>
    <t>Fernandez and Das 2017</t>
  </si>
  <si>
    <t>Effective Policies for Transportation and Pollution Reduction on North America’s International Borders</t>
  </si>
  <si>
    <t>The B.E. Journal of Economic Analysis &amp; Policy</t>
  </si>
  <si>
    <t>http://dx.doi.org/10.1515/bejeap-2017-0023</t>
  </si>
  <si>
    <t>Our panel data covers years that are related to the tri-national trade liberalization through NAFTA and subsequent years of the FAST under CTPAT. We also examine the diesel engine technology mandate of phased change through 2004 along with a low sulfur fuel policy</t>
  </si>
  <si>
    <t>Detroit, Huron, Houlton, Sault St. Marie, San Ysidro, Otay Mesa, Calexico, El Paso, Laredo, Brownsville, Santa Teresa</t>
  </si>
  <si>
    <t>Based on the econometric results, FAST, the trilateral trade and security policy is responsible for helping reduce a greenhouse gas, O3 ,</t>
  </si>
  <si>
    <t>Giannouli et al. 2011</t>
  </si>
  <si>
    <t>Impact of European emission control strategies on urban and local air quality</t>
  </si>
  <si>
    <t>Giannouli, M., Kalognomou, E.-A., Mellios, G., Moussiopoulos, N., Samaras, Z., &amp; Fiala, J.</t>
  </si>
  <si>
    <t>https://doi.org/10.1016/j.atmosenv.2010.03.016</t>
  </si>
  <si>
    <t>Maximum Feasible Reductions (MFR) scenario assumes full implementation of the most advanced technical measures to reduce emissions, but does not consider the retirement of existing equipment before the end of its technical lifetime...The MFR scenario considers the effect of the introduction of technologically advanced vehicles, which conform to more stringent emission standards than those applied by European legislation so far (European Commission, 2004).</t>
  </si>
  <si>
    <t>Antwerp</t>
  </si>
  <si>
    <t>Budapest</t>
  </si>
  <si>
    <t>Copenhagen</t>
  </si>
  <si>
    <t>Gdansk</t>
  </si>
  <si>
    <t>Helsinki</t>
  </si>
  <si>
    <t>Katowice</t>
  </si>
  <si>
    <t>Marseilles</t>
  </si>
  <si>
    <t>Prague</t>
  </si>
  <si>
    <t>Rome</t>
  </si>
  <si>
    <t>Stuttgart</t>
  </si>
  <si>
    <t>Giechaskiel 2018</t>
  </si>
  <si>
    <t>Solid Particle Number Emission Factors of Euro VI Heavy-Duty Vehicles on the Road and in the Laboratory</t>
  </si>
  <si>
    <t>Giechaskiel, B.</t>
  </si>
  <si>
    <t>https://doi.org/10.3390/ijerph15020304</t>
  </si>
  <si>
    <t>LNG consisted of 92% methane...CNG typically consisted of 77% methane (CNG N1 #3) [59], or &gt;87% for the rest CNG vehicles [42].</t>
  </si>
  <si>
    <t>24</t>
  </si>
  <si>
    <t>DPF equipped vehicles</t>
  </si>
  <si>
    <t>Giechaskiel et al. 2018</t>
  </si>
  <si>
    <t>Evaluation of NOx emissions of a retrofitted Euro 5 passenger car for the Horizon prize “Engine retrofit”</t>
  </si>
  <si>
    <t>Giechaskiel, B., Suarez-Bertoa, R., Lahde, T., Clairotte, M., Carriero, M., Bonnel, P., Maggiore, M.</t>
  </si>
  <si>
    <t>https://doi.org/10.1016/j.envres.2018.06.006</t>
  </si>
  <si>
    <t>A Euro 5 passenger car was retrofitted with an underfloor SCR (Selective Catalytic Reduction) for NOx catalyst in combination with a solid ammonia based dosing system as the NOx reductant.</t>
  </si>
  <si>
    <t>1</t>
  </si>
  <si>
    <t>Gilat and Sussman 2003</t>
  </si>
  <si>
    <t>Coordinated Transportation and Land Use Planning in the Developing World: Case of Mexico City</t>
  </si>
  <si>
    <t>Gilat, M., &amp; Sussman, J.</t>
  </si>
  <si>
    <t>https://doi.org/10.3141%2F1859-13</t>
  </si>
  <si>
    <t>There are many opportunities for coordinated transportation and land use planning in Mexico City, including full-scale TOD as well as broader measures aimed at increasing transit adjacency. They are detailed below, summarized in Table 1, and illustrated in Figure 1.</t>
  </si>
  <si>
    <t>Giordano et al. 2018</t>
  </si>
  <si>
    <t>Environmental and economic comparison of diesel and battery electric delivery vans to inform city logistics fleet replacement strategies</t>
  </si>
  <si>
    <t>Giordano, A., Fischbeck, P., &amp; Matthews H. S.</t>
  </si>
  <si>
    <t>https://doi.org/10.1016/j.trd.2017.10.003</t>
  </si>
  <si>
    <t>The aim of this paper is to present a holistic view of the problem, comparing the environmental, social and economic impact of BEV and diesel delivery vans, providing useful insights to policy makers and fleet owners willing to replace or select delivery vans to include in their city-logistics fleets.</t>
  </si>
  <si>
    <t>We quantify the percentage of trips that can be performed by BEV vans at 50% average load factor and find that threebattery versions are able to perform all the trips, while two-battery BEV vans can complete 95–100% of them and are able to reduce city-logistics CO2 emissions by 93–100%.</t>
  </si>
  <si>
    <t>Gomez et al. 2016</t>
  </si>
  <si>
    <t>Effect of Ethanol–Diesel Fuel Blend on Diesel Engine Emissions Produced by Different Bus Fleets</t>
  </si>
  <si>
    <t>Gomez, A., Mata, C., &amp; Armas, O.</t>
  </si>
  <si>
    <t>Journal of Energy Engineering</t>
  </si>
  <si>
    <t>http://dx.doi.org/10.1061/(ASCE)EY.1943-7897.0000315</t>
  </si>
  <si>
    <t>binary blend of ethanol and diesel fuel (denoted as ED)... ED blend comprises 7.7% v/v of ethanol and petroleum diesel fuel)</t>
  </si>
  <si>
    <t>Ciudad Real</t>
  </si>
  <si>
    <t>Goncalves et al. 2008</t>
  </si>
  <si>
    <t>Air quality models sensitivity to on-road traffic speed representation: Effects on air quality of 80 km h1 speed limit in the Barcelona Metropolitan area</t>
  </si>
  <si>
    <t>Goncalves, M., Jimenez-Guerrero, P., Lopez, E., &amp; Baldasano, J. M.</t>
  </si>
  <si>
    <t>http://dx.doi.org/10.1016/j.atmosenv.2008.08.022</t>
  </si>
  <si>
    <t>the effects of limiting the speed circulation in the Barcelona Metropolitan area to 80 km h1 are assessed</t>
  </si>
  <si>
    <t>Goncalves et al. 2009a</t>
  </si>
  <si>
    <t>High resolution modeling of the effects of alternative fuels use on urban air quality: Introduction of natural gas vehicles in Barcelona and Madrid Greater Areas (Spain)</t>
  </si>
  <si>
    <t>Goncalves, M., Jimenez-Guerrero, &amp; Baldasano, J. M.</t>
  </si>
  <si>
    <t>https://doi.org/10.1016/j.scitotenv.2008.10.017</t>
  </si>
  <si>
    <t>The impacts on air quality of introducing specific NGV fleets in Barcelona and Madrid (Spain) are assessed by means of the WRF-ARW/HERMES/CMAQ modeling system with high spatial–temporal resolution (1 km2 , 1 h).</t>
  </si>
  <si>
    <t>Goncalves et al. 2009b</t>
  </si>
  <si>
    <t>Emissions variation in urban areas resulting from the introduction of natural gas vehicles: Application to Barcelona and Madrid Greater Areas (Spain)</t>
  </si>
  <si>
    <t>https://doi.org/10.1016/j.scitotenv.2009.01.039</t>
  </si>
  <si>
    <t>(E1) Scenario 1. Transformation to NGV of 100% of urban buses fleet;</t>
  </si>
  <si>
    <t>Table 6 Fuel consumption (FC) (gasoline–diesel in t d−1 ) and % substituted by NG in the proposed scenarios.</t>
  </si>
  <si>
    <t>(E2) Scenario 2. Transformation to NGV of 50% of taxis fleet;</t>
  </si>
  <si>
    <t>(E3) Scenario 3. Transformation to NGV of 50% of intercity buses fleet;</t>
  </si>
  <si>
    <t>(E4) Scenario 4. Transformation to NGV of 50% of light commercial vehicle fleet;</t>
  </si>
  <si>
    <t>(E5) Scenario 5. Transformation to NGV of 10% of private cars fleet;</t>
  </si>
  <si>
    <t>(E6) Scenario 6. Transformation to NGV of 100% of heavy duty freight transport vehicle fleet;</t>
  </si>
  <si>
    <t>(E7) Scenario 7. Combined scenario...Scenario 7. NG urban and intercity buses, cars, taxis,
commercial vehicles, heavy duty freight transport vehicles</t>
  </si>
  <si>
    <t>Goyal et al. 2019</t>
  </si>
  <si>
    <t>Assessment of the effectiveness of policy interventions for Air Quality Control Regions in Delhi city</t>
  </si>
  <si>
    <t>Goyal, P., Gulia, S., Goyal, S. K., &amp; Kumar, R.</t>
  </si>
  <si>
    <t>https://doi.org/10.1007/s11356-019-06236-1</t>
  </si>
  <si>
    <t>Scenario 1 (S1): Road dust cleaning by mechanized vacuum machine and sprinkling of water</t>
  </si>
  <si>
    <t>Scenario 2 (S2): Restriction on construction activities</t>
  </si>
  <si>
    <t>Scenario 3 (S3): Restriction on entry of truck traffic</t>
  </si>
  <si>
    <t>Scenario 5 (S5): Shifting of fuel Bharat Stage (BS) IV to Bharat Stage (BS) VI in both diesel and gasoline cars</t>
  </si>
  <si>
    <t>Scenario 7 (S7): Enforcement of odd-even scheme for private cars</t>
  </si>
  <si>
    <t>Scenario 8 (S8): Cumulative impact</t>
  </si>
  <si>
    <t>VUR, VER</t>
  </si>
  <si>
    <t>Gramsch et al. 2018</t>
  </si>
  <si>
    <t>Variability in the primary emissions and secondary gas and particle formation from vehicles using bioethanol mixtures</t>
  </si>
  <si>
    <t>Gramsch, E., Papapostolou, V., Reyes, F., Vasquez, Y., Castillo, M., Oyola, P., … &amp; Koutrakis, P.</t>
  </si>
  <si>
    <t>https://doi.org/10.1080/10962247.2017.1386600</t>
  </si>
  <si>
    <t>standard ethanol blends: 10% (E10)</t>
  </si>
  <si>
    <t>2</t>
  </si>
  <si>
    <t>Primary emissions of THC, CO, CO2, and NMHC for both cars decreased as the fraction of ethanol in gasoline increased,</t>
  </si>
  <si>
    <t>standard ethanol blends:  75% (E75 winter; E75W).</t>
  </si>
  <si>
    <t>22% ethanol (E22)</t>
  </si>
  <si>
    <t>100% ethanol (E100)</t>
  </si>
  <si>
    <t>Gu et al. 2018</t>
  </si>
  <si>
    <t>Estimating Vehicular Emission Impact of Nighttime Construction with VISSIM and Different MOVES Emission Estimation Approaches</t>
  </si>
  <si>
    <t>Gu, C., Farzaneh, R., Pesti, G., Valdez, G., &amp; Birt, A.</t>
  </si>
  <si>
    <t>https://doi.org/10.1177%2F0361198118798988</t>
  </si>
  <si>
    <t>Nighttime work zone scenarios: 1 of 3 lanes closed 19:00–06:00</t>
  </si>
  <si>
    <t>Table 4. Percentage Reduction in Total Emissions for Nighttime vs. Daytime Construction...In terms of calculating percentage reduction of total emissions from daytime construction to
nighttime construction, link-level emission estimations are about 6%, 6%, 4%, 1%, 1% lower than
operating mode emission estimations in CO, NOX,
CO2, PM2.5, and PM10, respectively.</t>
  </si>
  <si>
    <t>GG, VM</t>
  </si>
  <si>
    <t>Guerrieri et al. 2015</t>
  </si>
  <si>
    <t>A model for evaluating the environmental and functional benefits of ‘‘innovative’’ roundabouts</t>
  </si>
  <si>
    <t>Guerrieri, M., Corriere, G., Casto, B. L., &amp; Rizzo, G.</t>
  </si>
  <si>
    <t>http://dx.doi.org/10.1016/j.trd.2015.05.004</t>
  </si>
  <si>
    <t>turbo-roundabout</t>
  </si>
  <si>
    <t>Table 5 Construction, management, delay and environmental costs</t>
  </si>
  <si>
    <t>flower roundabouts with Stop-controlled bypass lanes (FS);</t>
  </si>
  <si>
    <t>flower roundabouts with Yield-controlled bypass lanes (FY);</t>
  </si>
  <si>
    <t>flower roundabouts with Free-flow bypass lanes (FF).</t>
  </si>
  <si>
    <t>Jarvinen et al. 2019</t>
  </si>
  <si>
    <t>Particle emissions of Euro VI, EEV and retrofitted EEV city buses in real traffic</t>
  </si>
  <si>
    <t>Jarvinen, A., Timonen, H., Karjalainen, P., Bloss, M., Simonen, P., Saarikoski, S., … &amp; Ronkko, T.</t>
  </si>
  <si>
    <t>https://doi.org/10.1016/j.envpol.2019.04.033</t>
  </si>
  <si>
    <t>The goal was to evaluate the particle emission differences between the enhanced environmentally friendly vehicle (EEV), Euro VI and EEV buses retrofitted with new EAT systems</t>
  </si>
  <si>
    <t>32</t>
  </si>
  <si>
    <t>Jazcilevich et al. 2015</t>
  </si>
  <si>
    <t>Economic-environmental analysis of traffic-calming devices</t>
  </si>
  <si>
    <t>Jazcilevich, A., Vazquez, J. M. M., Ramirez, P. L., &amp; Perez, I. R.</t>
  </si>
  <si>
    <t>http://dx.doi.org/10.1016/j.trd.2015.02.010</t>
  </si>
  <si>
    <t>The case study used bumps as the traffic-calming devices located on a secondary road in Mexico City.</t>
  </si>
  <si>
    <t>Due to the vehicle flow of the case study, the energy-economic benefit was about 370 thousand USD per year</t>
  </si>
  <si>
    <t>Jeanjean et al. 2017</t>
  </si>
  <si>
    <t>Ranking current and prospective NO2 pollution mitigation strategies: An environmental and economic modelling investigation in Oxford Street, London</t>
  </si>
  <si>
    <t>Jeanjean, A. P. R., Gallagher, J., Monks, P. S., &amp; Leigh, R. J.</t>
  </si>
  <si>
    <t>http://dx.doi.org/10.1016/j.envpol.2017.03.027</t>
  </si>
  <si>
    <t>Scenario 4 applies photocatalytic paint on building facades on each side of the street.</t>
  </si>
  <si>
    <t>MCT</t>
  </si>
  <si>
    <t>Photocatalytic paint on building surfaces presented minimal improvements to overall air quality and was significantly more expensive that alternative strategies.</t>
  </si>
  <si>
    <t>Solid barriers can improve air quality solely through dispersion for pedestrians on the footpaths, but are expensive to construct</t>
  </si>
  <si>
    <t>Scenario 6 combines the solid barrier with the photocatalytic paint from the previous two scenarios, where only the barrier is coated in the paint (deposition velocity (Vd) of 0.24 cm s1 (DEFRA, 2016b))</t>
  </si>
  <si>
    <t>SRB, MCT</t>
  </si>
  <si>
    <t>Lastly, in scenario 7 the solid barriers are coated with an innovative material with an enhanced deposition velocity of 1.0 cm s1 for NO2. The material used to coat the solid barrier corresponds to deposition capabilities offered by the A9 material, an innovative material which can be used as an alternative technology to photocatalytic paint. The A9 materials will act as facade covering of the solid barrier and will allow for the deposition of NO2 on the surfaces of the wall.</t>
  </si>
  <si>
    <t>Jensen et a. 2001</t>
  </si>
  <si>
    <t>Future air quality in Danish cities due to new emission and fuel quality directives of the European Union</t>
  </si>
  <si>
    <t>Jensen, S. S., Berkowicz, R., Winther, M., Palmgren, F., &amp; Zlatev, Z.</t>
  </si>
  <si>
    <t>http://dx.doi.org/10.1504/IJVD.2001.001964</t>
  </si>
  <si>
    <t>The impact of new EU vehicle emission and fuel quality directives on the future air quality in Danish cities has been modelled for comparison with new limit values in the new EU directive on assessment and management of urban air quality.</t>
  </si>
  <si>
    <t>Ji et al. 2016</t>
  </si>
  <si>
    <t>Signal coordination scheme based on traffic emission</t>
  </si>
  <si>
    <t>Ji, Y., Hu, B., Hill, G., Guo, W., Blythe, P., &amp; Gao, L.</t>
  </si>
  <si>
    <t>IET Intelligent Transport Systems</t>
  </si>
  <si>
    <t>https://doi.org/10.1049/iet-its.2014.0255</t>
  </si>
  <si>
    <t>This study presents a new optimal signal coordination scheme with an emphasis on emission reduction as a result of minimised passenger delay.</t>
  </si>
  <si>
    <t>Changzhou</t>
  </si>
  <si>
    <t>Compared with the real-world signal timing scheme in Changzhou, the proposed scheme could potentially reduce HC emission by 294.2 g, CO by14,466.0 g, NOx by 802.9 g, fuel consumption by 6612.3 g, CO2 by13,494.9 g based upon the simulation of a one hour time period.</t>
  </si>
  <si>
    <t>Jimenez and Roman 2016</t>
  </si>
  <si>
    <t>Urban bus fleet-to-route assignment for pollutant emissions minimization</t>
  </si>
  <si>
    <t>Jimenez, F., &amp; Roman, A.</t>
  </si>
  <si>
    <t>http://dx.doi.org/10.1016/j.tre.2015.11.003</t>
  </si>
  <si>
    <t>This paper is concerned specifically with the assignment of vehicles to routes, taking into account which types of vehicles are more appropriate with respect to the peculiarities of each route for reducing emissions.</t>
  </si>
  <si>
    <t>Table 4 Emissions comparison between the assignment proposed and the values for the actual fleet organization (case 1).</t>
  </si>
  <si>
    <t>Johnston et al. 2005</t>
  </si>
  <si>
    <t>Modeling Long-Range Transportation and Land Use Scenarios with Citizen-Generated Policies in the Sacramento, California, Region</t>
  </si>
  <si>
    <t>Johnston, R. A., Gao, S. &amp; Clay, M. J.</t>
  </si>
  <si>
    <t>https://doi.org/10.1177%2F0361198105190200112</t>
  </si>
  <si>
    <t>Scenario 1. Transit Improvements Scenario 1 consists of massive improvements to the transit facilities in the region. All road projects beyond 2005, including HOV lanes, were canceled (virtually all the ones listed in the base case). Fifteen new BRT lines were added and four of the five BRT lines from the base case were carried over as well. For roadways with three or four lanes in one direction, a lane was taken and dedicated as a BRT lane. On roadway sections with only two lanes, a BRT lane was added. BRT lines were given headways of 20 min. In total, 502 mi (oneway) of BRT lines were added. This total is high because the lines go to all the outlying cities. These long lines will be low in cost, as they are in dedicated lanes but on surface streets with no grade separations.</t>
  </si>
  <si>
    <t>As indicated in Tables 1 and 2, halting road expansions while dramatically improving transit service in Scenario 1 lowers vehicle miles of travel (VMT) in 2025 and 2050 compared with the base case.</t>
  </si>
  <si>
    <t>Scenario 2. UGB Scenario 2 used the base case networks, including all roadway improvements, and adds a tight UGB. The massive capital improvements of the base case travel networks improve travel accessibility in nearly every zone. This increased accessibility means that people and jobs can move farther from the central business district (CBD) without incurring increased travel costs. To prevent this, aUGB was implemented by restricting the amount of land available for development in the outer zones. In total, &gt;480,000 acres of developable land was removed from the rural zones. This left plenty of developable land within the UGB. At the conclusion of model
year 2050, there was still land available in every category within the UGB.</t>
  </si>
  <si>
    <t>In contrast to Scenario 1, which used massive capital expenditures in transit to bring about land use and travel changes, the creation of a UGB is a low-cost alternative, which local governments may find appealing.</t>
  </si>
  <si>
    <t>TABLE 2 Travel Outputs for Year 2050 by Scenario...All scenarios also have higher average automobile speeds than the base case in 2025, except Scenario 1...TABLE 6 Total and Per Trip Changes, from Base Case, in Private Economic Benefits (in 2000 Dollars) to All Noncommercial Travelers in 2050, with Full Automobile Ownership Costs Added</t>
  </si>
  <si>
    <t>VM, NS, EG</t>
  </si>
  <si>
    <t>Scenario 3. Transit Improvements with UGB Scenario 3 used the networks created for Scenario 1 (transit improvement scenario) and added the tight UGB created for Scenario 2. The massive transit improvements of Scenario 1 improve travel accessibility within the zones affected by the creation of these new, high-capacity, high-speed transit modes. The transit improvements may facilitate some sprawl growth, although in different patterns from the base case, in the outer zones. To combat this, the UGB created for Scenario 2 was modeled in tandem with the travel networks of Scenario 1.</t>
  </si>
  <si>
    <t>BRT, UTP</t>
  </si>
  <si>
    <t>The combination of transit improvements and a UGB reduce VMT by about 15% by 2025 and about 20% by 2050...All scenarios also have higher average automobile speeds than the base case in 2025, except Scenario 1...TABLE 6 Total and Per Trip Changes, from Base Case, in Private Economic Benefits (in 2000 Dollars) to All Noncommercial Travelers in 2050, with Full Automobile Ownership Costs Added</t>
  </si>
  <si>
    <t>Scenario 4. Transit Improvements with Pricing In this scenario, the Scenario 1 networks were used in combination with a gas tax and a parking charge, in constant dollars, in all years. The parking charge was applied at the destination of work trips only, in the amounts of $6.00 per trip in the CBD and $2.00 per trip everywhere else. The gas tax was $1.00 per gallon above the 2000 price and was applied to all automobile trips. This is a modest price increase, over 50 years, given that most experts predict a substantial real price increase by 2020.</t>
  </si>
  <si>
    <t>BRT, FUT, PAC</t>
  </si>
  <si>
    <t>Scenario 5. Transit Improvements with Pricing and the UGB In Scenario 5, the previous three scenarios were combined to create a scenario with improved transit service, parking prices with an increased gasoline tax, and the UGB. Past work has shown this to be the most effective scenario in reducing travel and emissions. The authors wanted to see how it would perform under severe road congestion over 50 years.</t>
  </si>
  <si>
    <t>BRT, UTP, FUT, PAC</t>
  </si>
  <si>
    <t>Jorquera and Castro 2010</t>
  </si>
  <si>
    <t>Analysis of urban pollution episodes by inverse modeling</t>
  </si>
  <si>
    <t>Jorquera, H., &amp; Castro, J.</t>
  </si>
  <si>
    <t>http://dx.doi.org/10.1016/j.atmosenv.2009.09.040</t>
  </si>
  <si>
    <t>The measures include traffic bans of gasoline powered cars without catalytic converters, banning of residential wood stoves, a partial shutdown of stationary sources and an enhancement of street sweeping activities.</t>
  </si>
  <si>
    <t>VUR, SCL</t>
  </si>
  <si>
    <t>San Jose et al. 2018</t>
  </si>
  <si>
    <t>Effects of traffic emission reduction on urban air quality episode using WRF/Chem</t>
  </si>
  <si>
    <t>San Jose, R., Perez, J. L., Perez, L., &amp; Gonzalez, R. M.</t>
  </si>
  <si>
    <t>http://dx.doi.org/10.1504/IJEP.2018.099164</t>
  </si>
  <si>
    <t xml:space="preserve">The first simulation is based on the real traffic
situation on the days of the episode and is called REAL. This simulation has taken into account the traffic restrictions of Wednesday 28 (parking), Thursday 29 (ban on access depending on number plate) and Friday 30 (parking). </t>
  </si>
  <si>
    <t>PAS, VUR</t>
  </si>
  <si>
    <t>According to SUMO REAL and BAU traffic simulations, on day 28 (parking restrictions), traffic was reduced by 10.24%, on day 29 (access restrictions) traffic was reduced by 16.75% and on day 30 (parking restrictions) traffic was reduced by 6.06%. In the city centre (inside M30 ring road), on day 28, the traffic reduction only reached 4% but on the day 29, this traffic reduction reached 20%.</t>
  </si>
  <si>
    <t>Junk et al. 2004</t>
  </si>
  <si>
    <t>Screening and Scenarios of Traffic Emissions at Trier, Germany</t>
  </si>
  <si>
    <t>Junk, J., Helbig, A., &amp; Krein, A.</t>
  </si>
  <si>
    <t>https://doi.org/10.1007/bf02979642</t>
  </si>
  <si>
    <t>Private transport scenario. The private transport scenario assumes the implementation of measures regarding the road network which are under discussion for long-term implementation. The inner-city parking space requirement will be met for the most part. As for the zero case prognosis, the pedestrian and cycle-path network as well as the local public transport system remain without any significant change</t>
  </si>
  <si>
    <t>PAS</t>
  </si>
  <si>
    <t>Trier</t>
  </si>
  <si>
    <t>Public transport. With the public transport scenario the assumption is that there will be short or medium-term measures implemented in the road network, extension and improvement of the public transport infrastructure and changes to the pedestrian and cycle-path network. In addition there will be an increase in Park &amp; Ride (P+R) facilities and the conversion of long-term parking in the old town to shortterm and residential parking.</t>
  </si>
  <si>
    <t>PTI, PAR, PAS</t>
  </si>
  <si>
    <t>Table 4: Results of the calculation of pollutants for the various scenarios in relation to the planning year 2010</t>
  </si>
  <si>
    <t>Optimised public transport. The last scenario describes the case of optimised promotion of local public transport. There will only be few additions and extensions to the road network – on the contrary, there will be increased restrictions. The rail network will play an increased role as the backbone of local transport operations. As with the public transport scenario, the planning will include measures for improving the pedestrian and cycle-path network. The existing P+R facilities will be expanded and both in the old town and its outer areas there will be restrictions on the space available for long-term parking. By means of such so-called 'soft' measures (PR work/advertising, improved information flow, image, service, convenience) the transport facilities offered by the environment department will be reinforced. There will be nine more P+R sites. With this scenario the biggest changes will be in the form of extensions to the public transport services.</t>
  </si>
  <si>
    <t>PTI, PAR, PAS, PTP</t>
  </si>
  <si>
    <t>Kaddoura et al. 2020</t>
  </si>
  <si>
    <t>Towards welfare optimal operation of innovative mobility concepts: External cost pricing in a world of shared autonomous vehicles</t>
  </si>
  <si>
    <t>Kaddoura, I., Bischoff, J., &amp; Nagel, K.</t>
  </si>
  <si>
    <t>https://doi.org/10.1016/j.tra.2020.03.032</t>
  </si>
  <si>
    <t>SAV base fare pricing (SAV-0): The SAV mode is added as an additional mode of transportation (see Section 4.2). SAV users only have to pay a base fare of 0.35 EUR per km which corresponds to the approximate operating cost level and reflects a competitive market situation. Similar to today’s car sharing services in Berlin, there is neither a monthly payment nor a minimum trip-related fee which have to be paid by the users. In contrast to the following simulation experiments, there is no congestion charge applied to any transport mode.</t>
  </si>
  <si>
    <t>In all simulation experiments with SAV, system welfare increases compared to the base case (bc-0). In simulation experiment SAV-1, system welfare decreases compared to the unregulated SAV market (experiment SAV-0). Regulating both the CC and SAV market (simulation experiment SAV-2) yields the largest increase in system welfare.</t>
  </si>
  <si>
    <t>SAV base fare + external cost pricing (SAV-1): The SAV mode is added as an additional mode of transportation (see Section 4.2). The congestion charge is applied to the SAV mode only. That is, SAV users have to pay the base fare plus road and timespecific congestion prices.</t>
  </si>
  <si>
    <t>AVT, RSP, COC</t>
  </si>
  <si>
    <t>Charging a congestion charge from SAV users reduces this effect and fewer individuals use the SAV mode which translates into a reduced number of SAV vehicles in the service area compared to experiment SAV-0 (see Fig. 5b and c). Additionally applying the congestion charge to CC users yields a significant reduction in daily traffic volume on most road segments compared to the base case. However, on some road segments, in particular in the city center area, traffic volumes increase (see Fig. 5d and e). Fig. 6 investigates this effect in more detail and depicts the change in traffic volume for different vehicle types. This shows that the observed increase in daily traffic volume in the inner-city center area is caused by SAV operations. The number of CC are observed to decrease for most road segments, also in the inner-city center area which is explained by the overall reduction in CC users...In all simulation experiments with SAV, system welfare increases compared to
the base case (bc-0). In simulation experiment SAV-1, system welfare decreases compared to the unregulated SAV market (experiment SAV-0). Regulating both the CC and SAV market (simulation experiment SAV-2) yields the largest increase in system welfare.</t>
  </si>
  <si>
    <t>TC, SW</t>
  </si>
  <si>
    <t>SAV base fare + external cost pricing; CC external cost pricing (SAV-2): The SAV mode is added as an additional mode of transportation (see Section 4.2). The congestion charge is applied to both the SAV and CC mode. That is, SAV users have to pay the base fare plus road and time-specific congestion prices and also CC users have to pay road and time-specific congestion prices.</t>
  </si>
  <si>
    <t>Kall et al. 2009</t>
  </si>
  <si>
    <t>Effect of High-Occupancy Toll Lanes on Mass Vehicle Emissions: Application to I-85 in Atlanta, Georgia</t>
  </si>
  <si>
    <t>Kall, D. N., Guensler, R. L., Rodgers, M. O., &amp; Pandey, V. S.</t>
  </si>
  <si>
    <t>https://doi.org/10.3141%2F2123-10</t>
  </si>
  <si>
    <t>The goal of this study is to understand how vehicle mass emissions change as a result of implementing HOT lanes on I-85 in Atlanta.</t>
  </si>
  <si>
    <t>Atlanta</t>
  </si>
  <si>
    <t>Kamishetty et al. 2020</t>
  </si>
  <si>
    <t>Towards a better management of urban traffic pollution using a Pareto max flow approach</t>
  </si>
  <si>
    <t>Kamishetty, S., Vadlamannati, S., &amp; Paruchuri, P.</t>
  </si>
  <si>
    <t>https://doi.org/10.1016/j.trd.2019.11.023</t>
  </si>
  <si>
    <t>Our policy aims to distribute the traffic flow and hence the pollution generated more evenly throughout the city. To achieve this, the paper develops the k-PMFA algorithm that computes multiple maximum flow solutions that are quantifiably distinct from each other.</t>
  </si>
  <si>
    <t>VRR</t>
  </si>
  <si>
    <t>Karner et al. 2009</t>
  </si>
  <si>
    <t>Mitigating Diesel Truck Impacts in Environmental Justice Communities Transportation Planning and Air Quality in Barrio Logan, San Diego, California</t>
  </si>
  <si>
    <t>Karner, A., Eisinger, D., Bai, S., &amp; Niemeier, D.</t>
  </si>
  <si>
    <t>https://doi.org/10.3141%2F2125-01</t>
  </si>
  <si>
    <t>Two rerouting measures were identified for sequential implementation: 1. Interim rerouting (completed as of 2007). This was a two-part measure, with the first part redirecting trucks leaving the TAMT to the 28th Street interchange at I-5 by requiring a right turn out of the terminal; it was completed in April 2007. The configuration of the interchange at that time was unable to accommodate trucks heading to the TAMT. This was addressed by the second part, which widened the interchange to facilitate truck access in both directions. Associated improvements included the installation of signage directing trucks weighing more than 5 tons to the 28th Street access and prohibiting them from traveling on residential streets, as well as capacity improvements along surrounding roads that included the addition of turning pockets and traffic signals. All trucks of more than 5 tons, not only those destined for the TAMT, were also prohibited from Cesar E. Chavez Parkway. The second part was completed in August 2007 (22).</t>
  </si>
  <si>
    <t>San Diego</t>
  </si>
  <si>
    <t>The effects of the rerouting are clear—average daily traffic volumes on Cesar E. Chavez Parkway on all links north of Harbor Drive and south of Logan Avenue decrease by between 10% and 11% in both directions under both rerouting scenarios</t>
  </si>
  <si>
    <t>Two rerouting measures were identified for sequential implementation: … 2. Final rerouting (scheduled for completion by April 2016). Once the final rerouting measure is completed, the 32nd Street interchange at I-15 will be reconstructed to facilitate its use as the primary goods
movement corridor in the area. The plan assumes that all trucks weighing more than 5 tons will use 32nd Street for access (i.e., trucks of more than 5 tons will be prohibited from Cesar E. Chavez Parkway and 28th Street). While the TAMT is the single most important destination for trucks on Cesar E. Chavez Parkway, nonport destinations account for 55% of total trips on that street (11), so their inclusion is substantial from the perspective of impact mitigation. Trucks with nonport destinations are performing local deliveries or serving other waterfront industry.</t>
  </si>
  <si>
    <t>Kaysi et al. 2004</t>
  </si>
  <si>
    <t>Traveler Information Provision for Incident Management Implications for Vehicle Emissions</t>
  </si>
  <si>
    <t>Kaysi, I., Chazbek, C., &amp; El-Fadel, M.</t>
  </si>
  <si>
    <t>https://doi.org/10.3141%2F1886-08</t>
  </si>
  <si>
    <t>D2: 60 min incident...The analysis framework considered in this paper is adopted to evaluate the impact of IM, as an applied ITS technology, on traffic patterns and network performance</t>
  </si>
  <si>
    <t>D3: 60 min incident pretrip...The analysis framework considered in this paper is adopted to evaluate the impact of IM, as an applied ITS technology, on traffic patterns and network performance</t>
  </si>
  <si>
    <t>D4: 60 min incident pretrip/in-vehicle 10% compliance...The analysis framework considered in this paper is adopted to evaluate the impact of IM, as an applied ITS technology, on traffic patterns and network performance</t>
  </si>
  <si>
    <t>D5: 60 min incident pretrip/in-vehicle 20% compliance...The analysis framework considered in this paper is adopted to evaluate the impact of IM, as an applied ITS technology, on traffic patterns and network performance</t>
  </si>
  <si>
    <t>TABLE 3 Average Network Travel and Stopped Time and Total 1-h Emissions for Different Scenarios</t>
  </si>
  <si>
    <t>D6: 60 min incident pretrip/in-vehicle 60% compliance...The analysis framework considered in this paper is adopted to evaluate the impact of IM, as an applied ITS technology, on traffic patterns and network performance</t>
  </si>
  <si>
    <t>D7: 60 min incident pretrip/in-vehicle 90% compliance...The analysis framework considered in this paper is adopted to evaluate the impact of IM, as an applied ITS technology, on traffic patterns and network performance</t>
  </si>
  <si>
    <t>D8: Base case - (no incident) - pretrip + in-vehicle 20% compliance...The analysis framework considered in this paper is adopted to evaluate the impact of IM, as an applied ITS technology, on traffic patterns and network performance</t>
  </si>
  <si>
    <t>Mueller et al. 2020</t>
  </si>
  <si>
    <t>Changing the urban design of cities for health: The superblock model</t>
  </si>
  <si>
    <t>Mueller, N., Rojas-Rueda, D., Khreis, H., Cirach, M., Andres, D., Ballester, J., … &amp; Nieuwenhuijsen, M.</t>
  </si>
  <si>
    <t>https://doi.org/10.1016/j.envint.2019.105132</t>
  </si>
  <si>
    <t>the present study aimed at estimating the health impacts related to the potential implementation of all 503 proposed Superblocks.</t>
  </si>
  <si>
    <t>ADT, ELD</t>
  </si>
  <si>
    <t>1301827</t>
  </si>
  <si>
    <t>With the implementation of the 503 Barcelona Superblocks, we estimated that 667 premature deaths (95% CI: 235–1,098) could be prevented annually (Fig. 6). The greatest proportion of preventable premature deaths could be attributed to reductions in NO2 levels (291, 95% PI: 0–838), followed by road traffic noise (163, 95% CI: 83–246), heat (117, 95% CI: 101–137), and green space development in the Eixample neighborhood (60, 95% CI: 0–119). The estimated increased PA from the habitual shift from cars/motorcycles to public and active transport for approximately 65,000 persons (Table 3) resulted in 36 preventable premature deaths annually (95% CI: 26–50) among this population</t>
  </si>
  <si>
    <t>Unaccounted political, social, and cultural factors will influence the Superblock implementation process and therefore health impacts, something important to consider in times of increasing urban populations, demographic as well as climate change and transformations in transportation and vehicle fleets...Superblock model calls for a simultaneous improvement of the suburban commuter network that provides people with true alternatives.
Improvement of the less-well developed public transport system for the
wider Metropolitan Region is therefore a prerequisite for the Superblocks to function well.</t>
  </si>
  <si>
    <t>BG, BI</t>
  </si>
  <si>
    <t>With the implementation of the 503 Superblocks, the car mode share was projected to be reduced by 19.2% (Barcelona City Council, 2014), that translated into almost 230,000 car/motorcycle trips/ weekday being shifted to public transport, cycling or walking (Table 3). Accordingly, baseline city-wide annual mean NO2 levels of 47.2 μg/m3 were estimated to be reduced to 35.7 μg/m3 (−24.3%), and baseline
city-wide annual mean road traffic noise levels of 54.2 dB Lden were
estimated to be reduced to 51.3 dB Lden (−5.4%) (Table 4). In the
Eixample neighborhood, baseline mean percentage green space of 6.5%
was estimated to be increased to 19.6%...The reduction in 667 premature deaths resulted in economic impacts of 1.7 billion EUR annually (95% CI: 0.6–2.8).</t>
  </si>
  <si>
    <t xml:space="preserve">AT, TN, GS, EG </t>
  </si>
  <si>
    <t>Keuken et al. 2010</t>
  </si>
  <si>
    <t>Reduced NOx and PM10 emissions on urban motorways in The Netherlands by 80 km/h speed management</t>
  </si>
  <si>
    <t>Keuken, M. P., Jonkers, S., Wilmink, I. R., &amp; Wesseling, J.</t>
  </si>
  <si>
    <t>https://doi.org/10.1016/j.scitotenv.2010.03.008</t>
  </si>
  <si>
    <t>A speed limit of 80 km/h with “strict enforcement” has been introduced in 2005 on zones of urban motorways in The Netherlands with the aim to improve air quality of NO2 and PM10 along these motorways. Strict enforcement means speed control by camera surveillance over the whole trajectory of 2–4 km combined with licence plate recognition and automatic fining in case of exceeding the speed limit.</t>
  </si>
  <si>
    <t>Table 5 Traffic volume with various traffic dynamics, as % of the daily traffic volume: without and with implementation of 80 km/h zone in Amsterdam and Rotterdam</t>
  </si>
  <si>
    <t>Rotterdam</t>
  </si>
  <si>
    <t>Keuken et al. 2012</t>
  </si>
  <si>
    <t>Elemental carbon as an indicator for evaluating the impact of traffic measures on air quality and health</t>
  </si>
  <si>
    <t>Keuken, M. P., Jonkers, S., Zandveld, P., Voogt, M., &amp; van den S. E.</t>
  </si>
  <si>
    <t>http://dx.doi.org/10.1016/j.atmosenv.2012.07.009</t>
  </si>
  <si>
    <t>An 80 km h_x0001_1 speed limit with trajectory control was introduced on the A13 motorway in Rotterdam (see Fig. 2A) in 2005</t>
  </si>
  <si>
    <t>A health impact assessment (HIA) has been performed for the population (8500) living up to 400 m from the speed management zone on the A13. We applied a mortality impact of 3.5 months of life expectancy gained (or lost) due to a decrease (or increase) in lifetime exposure to EC of 500 ng EC per m3 (Janssen et al., 2011; Keuken et al., 2010). Depending on the distance from the motorway, the effect of the speed management zone on the annual EC concentrations was in the range 50e100 ng EC per m3 (“minimum” effect) and 100e200 ng EC per m3 (“maximum” effect) (see Fig. 5). The related gain in life expectancy due to speed management varied from 0e1 month for 8500 people (assuming the minimum effect) to 0e1 month for 7000 people and 1e3 months for 1500
people (assuming the maximum effect).</t>
  </si>
  <si>
    <t>A low emission zone with an area of around 20 km2 and a population of around 250 000 has been in operation in Amsterdam since 2008. No heavy duty vehicles (L3) with Euro emission class 0 to 2, Euro 3 older than eight years or more recent Euro 3 without diesel particulate filter are allowed in this zone. The zone is surveyed by cameras to ensure strict enforcement.</t>
  </si>
  <si>
    <t>A health impact assessment was performed, assuming a decrease in life expectancy of 3.5 months due to lifetime exposure to each 500 ng EC per m3 (see Section 3.6). For the population living along inner-urban roads with intense traffic, this results in a population-weighted average decrease in life expectancy due to traffic-related EC emissions of 2.9 months, with a range of 0.3e10 months. It follows that a car-free zone potentially may lead to a gain in life expectancy of 2.9 months (and even more if the impact
of noise on life expectancy is considered). The actual populationweighted average gain in life expectancy due to introduction of
the low emission zone in Amsterdam was 0.2 months. This is
almost negligible compared to the potential gain of 2.9 months.
This might have been expected since L3 vehicles in the low emission zone only account in the order of 1% of the traffic volume and
5% of the EC emissions (see: Table 2).</t>
  </si>
  <si>
    <t>Khalighi and Christofa 2015</t>
  </si>
  <si>
    <t>Emission-Based Signal Timing Optimization for Isolated Intersections</t>
  </si>
  <si>
    <t>Khalighi, F., &amp; Christofa, E.</t>
  </si>
  <si>
    <t>https://doi.org/10.3141%2F2487-01</t>
  </si>
  <si>
    <t>This study develops a real-time signal control strategy to minimize emissions at an isolated intersection that operates in undersaturated traffic conditions.</t>
  </si>
  <si>
    <t>Kickhöfer and Kern 2015</t>
  </si>
  <si>
    <t>Pricing local emission exposure of road traffic: An agent-based approach</t>
  </si>
  <si>
    <t>Kickhöfer, B., &amp; Kern, J.</t>
  </si>
  <si>
    <t>http://dx.doi.org/10.1016/j.trd.2015.04.019</t>
  </si>
  <si>
    <t>In order to show the effects of the two toll schemes, changes in emission levels by emitting subpopulation are presented first.</t>
  </si>
  <si>
    <t>Fig. 3. Relative changes in daily emissions by emitting subpopulation...For the exposure
toll on the right, substantial reductions in exposure costs can be observed, most important for those caused by freight traffic.</t>
  </si>
  <si>
    <t>the results of the exposure toll from section ‘Emission vs exposure toll’ are compared to a speed limitation in the inner city of Munich to 30 km/h.</t>
  </si>
  <si>
    <t>The Zone 30 policy reduces exposure costs caused by urban travelers more significantly than the benchmark (32,000 vs 15,000 EUR per day)...Fig. 6. Relative changes in daily emissions by emitting subpopulation. (For interpretation of color in this figure, the reader is referred to the web version of
this article.)</t>
  </si>
  <si>
    <t>Kondo et al. 2012</t>
  </si>
  <si>
    <t>Reduction of black carbon aerosols in Tokyo: Comparison of real-time observations with emission estimates</t>
  </si>
  <si>
    <t>Kondo, Y., Ram, K., Takegawa, N., Sahu, L., Morino, Y., Liu, X., &amp; Ohara, T.</t>
  </si>
  <si>
    <t>http://dx.doi.org/10.1016/j.atmosenv.2012.02.003</t>
  </si>
  <si>
    <t>BC emission standards, as specified in the regulations by the government, became practically much more restrictive after the year 2003, and the emission factors for newly produced MHDDTs are therefore much lower than they were previously....The reduction in emission factors was mainly achieved by installing diesel particulate filters and the use of lowsulfur fuels.</t>
  </si>
  <si>
    <t>VER, VRF, AFT</t>
  </si>
  <si>
    <t>Kleeman et al. 2005</t>
  </si>
  <si>
    <t>Control strategies for the reduction of airborne particulate nitrate in California’s San Joaquin Valley</t>
  </si>
  <si>
    <t>Kleeman, M. J., Ying, Q., &amp; Kaduwela, A.</t>
  </si>
  <si>
    <t>https://doi.org/10.1016/j.atmosenv.2005.05.044</t>
  </si>
  <si>
    <t>The effect of NOx, volatile organic compound (VOC), and NH3 emissions control programs on the formation of particulate ammonium nitrate in the San Joaquin Valley (SJV) was examined under the typical winter conditions that existed on 4–6 January, 1996.</t>
  </si>
  <si>
    <t>Fresno</t>
  </si>
  <si>
    <t>Kliucininkas et al. 2008</t>
  </si>
  <si>
    <t>Experiences in the modelling of traffic policy measures for ambient air quality management in Lithuania</t>
  </si>
  <si>
    <t>Kliucininkas, L., Balkeviciene, S., Mockuviene, J., &amp; Filho, W. L.</t>
  </si>
  <si>
    <t>http://dx.doi.org/10.1504/IJEP.2008.021128</t>
  </si>
  <si>
    <t>Increase of car parking fee…simulated the following hourly parking fees 2…Lt (scenario b).</t>
  </si>
  <si>
    <t>Kaunas</t>
  </si>
  <si>
    <t>Increase of car parking fee…simulated the following hourly parking fees 3…Lt (scenario c).</t>
  </si>
  <si>
    <t>Increase of car parking fee…simulated the following hourly parking fees 4…Lt (scenario d).</t>
  </si>
  <si>
    <t>Reduction of car parking places…reduction by 25% of car parking places (scenario b)</t>
  </si>
  <si>
    <t>Reduction of car parking places…reduction by 50% of car parking places (scenario c)</t>
  </si>
  <si>
    <t>Reduction of car parking places…reduction by 75% of car parking places (scenario d)</t>
  </si>
  <si>
    <t>Introduction of dedicated traffic lines for public transport…shortened travel time by public transport - 15%, elongated travel time by car - 15% (scenario b)</t>
  </si>
  <si>
    <t>Introduction of dedicated traffic lines for public transport…shortened travel time by public transport - 25%, elongated travel time by car - 25% (scenario c)</t>
  </si>
  <si>
    <t>Introduction of dedicated traffic lines for public transport…shortened travel time by public transport - 35%, elongated travel time by car - 35% (scenario d)</t>
  </si>
  <si>
    <t>PAC, PAS, PTI</t>
  </si>
  <si>
    <t>Kou et al. 2018</t>
  </si>
  <si>
    <t>Multiobjective optimization model of intersection signal timing considering emissions based on field data: A case study of Beijing</t>
  </si>
  <si>
    <t>Kou, W., Chen, X., Yu, L., &amp; Gong, H.</t>
  </si>
  <si>
    <t>https://doi.org/10.1080/10962247.2018.1454355</t>
  </si>
  <si>
    <t>The objective of this study is to optimize the signal timing in terms of the vehicle delay, stops, and emissions simultaneously...Scenario 1: α = 0.1, β1 = 0.45, β2 = 0.45</t>
  </si>
  <si>
    <t xml:space="preserve">total delay has decreased significantly by 7.86–12.71%. There is a noticeable reduction of all types of emission: NOx (5.53–9.30%), HC (3.20–5.78%),
CO (0.09–1.05%), CO2 (3.36–6.04%), and PM (2.22–
4.44%). </t>
  </si>
  <si>
    <t>The objective of this study is to optimize the signal timing in terms of the vehicle delay, stops, and emissions simultaneously...Scenario 2: α = 0.2, β1 = 0.4, β2 = 0.4</t>
  </si>
  <si>
    <t>The objective of this study is to optimize the signal timing in terms of the vehicle delay, stops, and emissions simultaneously...Scenario 3: α = 0.3, β1 = 0.35, β2 = 0.35</t>
  </si>
  <si>
    <t xml:space="preserve">The objective of this study is to optimize the signal timing in terms of the vehicle delay, stops, and emissions simultaneously...Scenario 4: α = 0.4, β1 = 0.3, β2 = 0.3 </t>
  </si>
  <si>
    <t>The objective of this study is to optimize the signal timing in terms of the vehicle delay, stops, and emissions simultaneously...Scenario 5: α = 0.5, β1 = 0.25, β2 = 0.25</t>
  </si>
  <si>
    <t>The objective of this study is to optimize the signal timing in terms of the vehicle delay, stops, and emissions simultaneously...Scenario 6: α = 0.6, β1 = 0.2, β2 = 0.2</t>
  </si>
  <si>
    <t>The objective of this study is to optimize the signal timing in terms of the vehicle delay, stops, and emissions simultaneously...Scenario 7: α = 0.7, β1 = 0.15, β2 = 0.15</t>
  </si>
  <si>
    <t>The objective of this study is to optimize the signal timing in terms of the vehicle delay, stops, and emissions simultaneously...Scenario 8: α = 0.8, β1 = 0.1, β2 = 0.1</t>
  </si>
  <si>
    <t>The objective of this study is to optimize the signal timing in terms of the vehicle delay, stops, and emissions simultaneously...Scenario 9: α = 0.9, β1 = 0.05, β2 = 0.05</t>
  </si>
  <si>
    <t>Krecl et al. 2017</t>
  </si>
  <si>
    <t>Trends in black carbon and size-resolved particle number concentrations and vehicle emission factors under real-world conditions</t>
  </si>
  <si>
    <t>Krecl, P., Johansson, C., Targino, A. C., Strom, J., &amp; Burman, L.</t>
  </si>
  <si>
    <t>http://dx.doi.org/10.1016/j.atmosenv.2017.06.036</t>
  </si>
  <si>
    <t>VRP, VER, VRF</t>
  </si>
  <si>
    <t>Krecl et al. 2020</t>
  </si>
  <si>
    <t>Cyclists' exposure to air pollution under different traffic management strategies</t>
  </si>
  <si>
    <t>Krecl, P., Cipoli, Y. A., Targino, A. C., Castro, L. B., Gidhage, L., Malucelli, F., &amp; Wolf, A.</t>
  </si>
  <si>
    <t>https://doi.org/10.1016/j.scitotenv.2020.138043</t>
  </si>
  <si>
    <t xml:space="preserve"> i) BRT system with one specific lane dedicated to buses (lane management)</t>
  </si>
  <si>
    <t>Curitiba</t>
  </si>
  <si>
    <t>ii) cycleways demarcated by a painted marking (as part of the motorized trip reduction strategy)</t>
  </si>
  <si>
    <t>iii) a wide traffic calming area with speed traps (speed management)</t>
  </si>
  <si>
    <t>iv) traffic lights at intersections (traffic flow control)</t>
  </si>
  <si>
    <t>v) a proxy for cleaner technologies</t>
  </si>
  <si>
    <t>Krishnamurthy et al. 2007</t>
  </si>
  <si>
    <t>Cost of lower NOx emissions: Increased CO2 emissions from heavy-duty diesel engines</t>
  </si>
  <si>
    <t>Krishnamurthy, M., Carder, D. K., Thompson, G., &amp; Gautam, M.</t>
  </si>
  <si>
    <t>https://doi.org/10.1016/j.atmosenv.2006.05.059</t>
  </si>
  <si>
    <t>stricter regulations were created to ensure emission limits were met under a wide range of operating conditions.</t>
  </si>
  <si>
    <t>12</t>
  </si>
  <si>
    <t>Upper St. Clair</t>
  </si>
  <si>
    <t>Krishnan Unni et al. 2017</t>
  </si>
  <si>
    <t>Development of Hydrogen Fuelled Low NOx Engine with Exhaust Gas Recirculation and Exhaust after Treatment</t>
  </si>
  <si>
    <t>Krishnan Unni, J., Bhatia, D., Dutta, V., Das, L.,  Jilakara, S. &amp; Subash, G. P.</t>
  </si>
  <si>
    <t>SAE International Journal of Engines</t>
  </si>
  <si>
    <t>https://doi.org/10.4271/2017-26-0074</t>
  </si>
  <si>
    <t>The present study focuses on the development of a hydrogen powered multi-cylinder engine with low NOx emissions. The NOx emissions were reduced using a combination of an in-cylinder control strategy viz. Exhaust Gas Recirculation (EGR) and an after treatment method using hydrogen as a NOx reductant.</t>
  </si>
  <si>
    <t>Kumar and Foster 2009</t>
  </si>
  <si>
    <t>Air quality interventions and spatial dynamics of air pollution in Delhi and its surroundings</t>
  </si>
  <si>
    <t>Kumar, N., &amp; Foster, A. D.</t>
  </si>
  <si>
    <t>International Journal of Environment and Waste Management</t>
  </si>
  <si>
    <t>https://dx.doi.org/10.1504%2FIJEWM.2009.026886</t>
  </si>
  <si>
    <t>The second Supreme Court ruling mandated the conversion of buses and three-wheelers from gasoline/diesel to CNG in 2000 and 2001.</t>
  </si>
  <si>
    <t>113</t>
  </si>
  <si>
    <t>It seems that land-zoning and CNG regulations on commercial vehicles except buses and autorickshaws were not enforced vigorously.</t>
  </si>
  <si>
    <t>Kwak et al. 2012</t>
  </si>
  <si>
    <t>Evaluating the impacts of urban corridor traffic signal optimization on vehicle emissions and fuel consumption</t>
  </si>
  <si>
    <t>Kwak, J., Park, B., &amp; Lee, J.</t>
  </si>
  <si>
    <t>Transportation Planning and Technology</t>
  </si>
  <si>
    <t>https://www.tandfonline.com/action/showCitFormats?doi=10.1080/03081060.2011.651877</t>
  </si>
  <si>
    <t>This study investigates the impacts of traffic signal timing optimization on vehicular fuel consumption and emissions at an urban corridor.</t>
  </si>
  <si>
    <t>Charlottesville</t>
  </si>
  <si>
    <t>As shown in Table 3, the case study results show that the GA optimized traffic signal timing plan resulted in 20% less network-wide fuel consumption and 8-20% less vehicle emissions (15% in HC, 8% in CO, 21% in NOx, and 20% in CO2) when
compared with those of the Synchro optimized traffic signal timing plan. A notable
improvement in vehicle-hours-traveled (VHT), nearly 27%, was observed.</t>
  </si>
  <si>
    <t>EC, GG, TL</t>
  </si>
  <si>
    <t>Lau et al. 2015</t>
  </si>
  <si>
    <t>Evaluation of diesel fleet emissions and control policies from plume chasing measurements of on-road vehicles</t>
  </si>
  <si>
    <t>Lau, C. F., Rakowska, A., Townsend, T., Brimblecombe, P., Chan, T. L., Yam, Y. S., … &amp; Ning, Z.</t>
  </si>
  <si>
    <t>http://dx.doi.org/10.1016/j.atmosenv.2015.09.048</t>
  </si>
  <si>
    <t>This study has used a plume chasing method to collect a large amount of on-road vehicle emission data of Hong Kong highways and a detailed analysis was carried out to provide a quantitative evaluation of the emission characteristics in terms of the role of high and super-emitters in total emission reduction, impact of after-treatment on the multi-pollutants reduction strategy and the trend of NO2 emissions with newer emission standards.</t>
  </si>
  <si>
    <t>IMP, VRF, VER</t>
  </si>
  <si>
    <t>761</t>
  </si>
  <si>
    <t>Lee 2019</t>
  </si>
  <si>
    <t>Impacts of urban form on air quality: Emissions on the road and concentrations in the US metropolitan areas</t>
  </si>
  <si>
    <t>Lee, C.</t>
  </si>
  <si>
    <t>https://doi.org/10.1016/j.jenvman.2019.05.146</t>
  </si>
  <si>
    <t>In this study, the impacts of metropolitan-level urban form, as a measure of urban compactness/sprawl, was explored with respect to air quality in terms of NOx and PM2.5 emissions on the road and NO2 and PM2.5 concentrations in US metropolitan areas.</t>
  </si>
  <si>
    <t>DMD, USP</t>
  </si>
  <si>
    <t>10</t>
  </si>
  <si>
    <t>Days</t>
  </si>
  <si>
    <t>New York City, Houston</t>
  </si>
  <si>
    <t>Lee 2020</t>
  </si>
  <si>
    <t>Metropolitan sprawl measurement and its impacts on commuting trips and road emissions</t>
  </si>
  <si>
    <t>https://doi.org/10.1016/j.trd.2020.102329</t>
  </si>
  <si>
    <t>373</t>
  </si>
  <si>
    <t>When the urban form index increased by 1%, NV, DT, NOx, and CO2 were decreased to 0.080%, 0.430%, 0.229%, and 0.286%, respectively, and PT and WK were increased to 0.748% and 1.317%, respectively. When density increased by 1%, NV, DT, and CO2 were decreased to 0.128%, 0.435%, and 0.285%, respectively, and PT and WK were increased to 1.069% and 1.458%, respectively. When land use mix increased by 1%, NV, DT, NOx, and CO2 were decreased to 0.121%, 0.189%, 0.419%, and 0.344%, respectively, and PT and WK were increased to 0.640% and 1.347%, respectively. When centeredness increased by 1%, DT, NOx, and CO2 were decreased to 0.256%, 0.340%, and 0.376%, respectively, and PT and WK were increased to 0.556% and 0.961%, respectively. When street connectivity increased by 1%, DT decreased to 0.251%, and WK and NOx were increased to 0.378% and 0.158%, respectively. When accessibility increased by 1%, DT and CO2 were decreased to 0.342% and 0.131%, respectively, and PT and WK were increased to 0.426% and 0.715%, respectively.</t>
  </si>
  <si>
    <t>Lee et al. 2012</t>
  </si>
  <si>
    <t>Assessing air quality and health benefits of the Clean Truck Program in the Alameda corridor, CA</t>
  </si>
  <si>
    <t>Lee, G., You, S., Ritchie, S. G., Saphores, J.-D., Jayakrishnan, R., &amp; Ogunseitan, O.</t>
  </si>
  <si>
    <t>http://dx.doi.org/10.1016/j.tra.2012.05.005</t>
  </si>
  <si>
    <t>It assesses the effectiveness of the Clean Truck Program (CTP), which was implemented to decrease the emissions of air pollutants from drayage trucks (heavy-duty trucks that transport containers, bulk, and break-bulk goods to and from ports and intermodal rail yards)...In particular, this plan created the Clean Truck Program (CTP) to modernize the fleet of drayage trucks with the goal of reducing by 80% their air pollution emissions by 2012.
This paper analyzes the effectiveness of the CTP by contrasting selected health impacts resulting from air pollutants emitted by drayage trucks in the study area for 2005, which serves as a baseline, and for all three CTP deadlines (2008, 2010 and 2012)</t>
  </si>
  <si>
    <t>Alameda</t>
  </si>
  <si>
    <t>Aggregated health impact results for PM2.5 are summarized in Table 4. During the 2008, 2010 and 2012 spring seasons (when exposure is smallest), the total number of mortality cases avoided was 3.9, 9.6 and 10.4 respectively, and the corresponding social benefits reached $27 million, $66 million and $71 million, respectively. For the fall season (when exposure is largest), the estimated numbers of mortality cases avoided (with associated monetary benefits in parentheses) were 8 ($55 million) in 2008, 20 ($135 million) in 2010, and 21.5 ($146.5 million) in 2012. In particular, the health impacts of PM2.5 on people over 65 exceed the health costs for people between 30 and 65. The social costs of chronic bronchitis were relatively smaller, but they were still substantial: estimated social benefits from reducing PM concentration for that health outcome were approximately $2 million in 2008 and $5 million in both 2010 and 2012. Overall, the estimated social benefits from implementing the Clean Truck Program for the health outcomes considered were $160 million in 2008, $395 million in 2010 and $430 million for 2012.</t>
  </si>
  <si>
    <t>PM, RE</t>
  </si>
  <si>
    <t>Aggregated health impact results for PM2.5 are summarized in Table 4. During the 2008, 2010 and 2012 spring seasons (when exposure is smallest), the total number of mortality cases avoided was 3.9, 9.6 and 10.4 respectively, and the corresponding social benefits reached $27 million, $66 million and $71 million, respectively. For the fall season (when exposure is largest), the estimated numbers of mortality cases avoided (with associated monetary benefits in parentheses) were 8 ($55 million) in 2008, 20 ($135 million) in 2010, and 21.5 ($146.5 million) in 2012. In particular, the health impacts of PM2.5 on people over 65 exceed the health costs for people between 30 and 65. The social costs of chronic bronchitis were relatively smaller, but they were still substantial: estimated social benefits from reducing PM concentration for that health outcome were approximately $2 million in 2008 and $5 million in both 2010 and 2012. Overall, the estimated social benefits from implementing the Clean Truck Program for the health outcomes considered were $160 million in 2008, $395 million in 2010 and $430 million for 2012. With annual health costs from drayage truck emissions in excess of $440 million (the estimated health impacts from
PM2.5 exposure in 2005), the payback period for replacing all of the 11,000 drayage trucks serving the SPBP complex is no more than 4 years, assuming that a new truck costs $150,000. Even this admittedly simplistic calculation suggests that the social benefits of implementing the Clean Truck Program far exceed the costs of this program and clearly justify its implementation.</t>
  </si>
  <si>
    <t>EG, SW</t>
  </si>
  <si>
    <t>Lee et al. 2018</t>
  </si>
  <si>
    <t>Reduction of atmospheric fine particle level by restricting the idling vehicles around a sensitive area</t>
  </si>
  <si>
    <t>Lee, Y.-Y., Lin, S.-L., Yuan, C.-S., Lin, M.-Y., &amp; Chen, K.-S.</t>
  </si>
  <si>
    <t>https://doi.org/10.1080/10962247.2018.1438320</t>
  </si>
  <si>
    <t>This study focused on the inhibition of local emission sources by restricting the idling vehicles around a school area and evaluating the changes in surrounding atmospheric PM conditions.</t>
  </si>
  <si>
    <t>Chiayi</t>
  </si>
  <si>
    <t>Li et al. 2015a</t>
  </si>
  <si>
    <t>Optimal bus fleet management strategy for emissions reduction</t>
  </si>
  <si>
    <t>Li, L., Lo, H. K., &amp; Cen, X.</t>
  </si>
  <si>
    <t>http://dx.doi.org/10.1016/j.trd.2015.10.007</t>
  </si>
  <si>
    <t>This paper proposes a novel approach called remaining life additional benefit–cost (RLABC) analysis to maximise the net benefit of managing the bus fleet within their lifespans for the common good of society. A bus fleet management (BFM) model based on the RLABC analysis is developed, which is arguably more realistic as it considers the additional net benefits generated by changing the BFM plans from their fixed retirement age, while considering the purchase, resale, retrofit, and operation costs, emission factors, as well as the budget constraints...The Scenario without budget constraints
In this scenario, the strategy for the government to maximise the net benefit without budget constraint is achieved by solving 1–16 while removing the budget constraints (14), (15). N</t>
  </si>
  <si>
    <t>FLM, VRP, VRF</t>
  </si>
  <si>
    <t>Therefore, by offering a subsidy of US$53 million to KMB, a benefit of US$221 million of emissions reduction will be gained for society, which achieves a saving of US$23 million or about 30% for the government.</t>
  </si>
  <si>
    <t>This paper proposes a novel approach called remaining life additional benefit–cost (RLABC) analysis to maximise the net benefit of managing the bus fleet within their lifespans for the common good of society. A bus fleet management (BFM) model based on the RLABC analysis is developed, which is arguably more realistic as it considers the additional net benefits generated by changing the BFM plans from their fixed retirement age, while considering the purchase, resale, retrofit, and operation costs, emission factors, as well as the budget constraints.</t>
  </si>
  <si>
    <t>We select the case with two budget constraints, overall budget of US$1.35 billion and annual budget of US$500 million, to illustrate the resultant optimal BFM scheme for the government. The results are shown in Table 5, with KMB keeping the same scheme due to the same inflation rate. As can be seen, the introduction of the budget constraints spreads out the replacement of buses over time and changes the retrofit devices, as compared with the case without budget constraints as shown in Table 4. What, however, perhaps worthwhile to note is that the total net benefit is also much reduced, from US$168 million (Table 4) to US$124 million (Table 5).</t>
  </si>
  <si>
    <t>Li et al. 2015b</t>
  </si>
  <si>
    <t>An emissions-based user equilibrium model and algorithm for left-turn prohibition planning</t>
  </si>
  <si>
    <t>Li, Q., Guo, R.-Y., Yang, W.-J.</t>
  </si>
  <si>
    <t>Traffic &amp; Transportation</t>
  </si>
  <si>
    <t>http://dx.doi.org/10.7307/ptt.v27i5.1640</t>
  </si>
  <si>
    <t>As such, this paper proposes a bi-level mathematical model for left-turn prohibition planning considering both travel times and traffic emissions.</t>
  </si>
  <si>
    <t>Numerical results show that careful placement of left-turn prohibition can reduce both traffic congestion and emissions.</t>
  </si>
  <si>
    <t>Li and Crawford-Brown 2011</t>
  </si>
  <si>
    <t>Assessing the co-benefits of greenhouse gas reduction: Health benefits of particulate matter related inspection and maintenance programs in Bangkok, Thailand</t>
  </si>
  <si>
    <t>Li, Y., &amp; Crawford-Brown, D. J.</t>
  </si>
  <si>
    <t>http://dx.doi.org/10.1016/j.scitotenv.2011.01.051</t>
  </si>
  <si>
    <t>This paper quantifies the health benefits potentially achieved by the new PM-related I/M programs targeting all diesel vehicles and motorcycles in the Bangkok Metropolitan Area (BMA).</t>
  </si>
  <si>
    <t>8</t>
  </si>
  <si>
    <t>In 2015, if the PM-related I/M programs targeting all diesel-fueled vehicles and motorcycles in the BMA achieve 25% overall PM10 emission reductions from motor vehicles, it is estimated that these programs will save 913 premature deaths, about 56,000 cases of illnesses as well as about 55 million acute respiratory symptom days or restricted activity days, resulting in a total economic benefits of 1484 million 2000 U.S. dollars.</t>
  </si>
  <si>
    <t>PM, RE, AE</t>
  </si>
  <si>
    <t>Li et al. 2015c</t>
  </si>
  <si>
    <t>Sustainability effects of next-generation intersection control for autonomous vehicles</t>
  </si>
  <si>
    <t>Li, Z., Chitturi, M. V., Yu, L., Bill, A. R., &amp; Noyce, D. A.</t>
  </si>
  <si>
    <t>https://doi.org/10.3846/16484142.2015.1080760</t>
  </si>
  <si>
    <t>Compared with four-way stop control, single-tile ACUTA reduces CO and PM 2.5 emissions as well as energy consumption by about 15% under any prevailing volume conditions.</t>
  </si>
  <si>
    <t>Liao et al. 2008</t>
  </si>
  <si>
    <t>Current and Future Linked Responses of Ozone and PM2.5 to Emission Controls</t>
  </si>
  <si>
    <t>Liao, K.-J., Tagaris, E., Napelenok, S. L., Manomaiphiboon, K., Woo,  J.-H., Amar, P., … &amp; Russell, A. G.</t>
  </si>
  <si>
    <t>https://doi.org/10.1021/es7028685</t>
  </si>
  <si>
    <t>2050 provides an opportunity to assess the combined effects of planned emission controls and climate change...Planned controls, e.g., the Clean Air Interstate Rule (CAIR) and others in the United States (11) as well as emission changes in Canada and Mexico (12) are used to forecast emissions to 2020.</t>
  </si>
  <si>
    <t>Los Angeles</t>
  </si>
  <si>
    <t>Lila and Anjaneyulu 2017</t>
  </si>
  <si>
    <t>Networkwide Impact of Telework in Urban Areas: Case Study of Bangalore, India</t>
  </si>
  <si>
    <t>Lila, P. C., &amp; Anjaneyulu, M. V.  L. R.</t>
  </si>
  <si>
    <t>Journal of Transportation Engineering, Part A: Systems</t>
  </si>
  <si>
    <t>https://doi.org/10.1061/JTEPBS.0000061</t>
  </si>
  <si>
    <t>One-fifth (20%) teleworkers (i.e., 20% of the teleworkers influence the peak-hour traffic);</t>
  </si>
  <si>
    <t>40000</t>
  </si>
  <si>
    <t>Model results for the peak hour indicate considerable impact in terms of reduction in VKT of 1.9–3.2% and VHT of approximately 3.6–6.10% in a span of 5 years. Estimates showed that transport network delay will reduce by approximately 9% and average transport network journey speed will increase for approximately 1.6% of road sections in the following 5 years...Table 14. Emission Estimates</t>
  </si>
  <si>
    <t>VM, TL, NS, GG</t>
  </si>
  <si>
    <t>One-half (50%) teleworkers (i.e., 50% of the teleworkers influence the peak-hour traffic);</t>
  </si>
  <si>
    <t>Entire (100%) teleworkers (i.e., 100% teleworkers influence the peak-hour traffic).</t>
  </si>
  <si>
    <t>Lin et al. 2014</t>
  </si>
  <si>
    <t>Mortality reduction following the air pollution control measures during the 2010 Asian Games</t>
  </si>
  <si>
    <t>Lin, H., Zhang, Y., Liu, T., Xiao, J., Xu, Y., Xu, X., … &amp; Ma, W.</t>
  </si>
  <si>
    <t>http://dx.doi.org/10.1016/j.atmosenv.2014.03.051</t>
  </si>
  <si>
    <t>3</t>
  </si>
  <si>
    <t>Daily total non-accidental mortality decreased from 32 deaths per day during the baseline period to 25 during the Asian Games period, a 22.73% overall decrease (Table 1, Fig. 2). Daily cardiovascular disease mortality and respiratory disease mortality decreased from 11 during the baseline period to 8 during the Asian Games period and from 6 to 5, corresponding an overall 26.10% and 24.14% decrease, respectively. This equated to respectively 7, 3 and 1 fewer daily deaths from non-accidental, cardiovascular and respiratory diseases during the Asian Games period than would have been expected based on the baseline averages</t>
  </si>
  <si>
    <t>PM, CD, RE</t>
  </si>
  <si>
    <t>Lindsay et al. 2011</t>
  </si>
  <si>
    <t>Moving urban trips from cars to bicycles: impact on health and emissions</t>
  </si>
  <si>
    <t>Lindsay, G., Macmillan, A., &amp; Woodward, A.</t>
  </si>
  <si>
    <t>Australian and New Zealand Journal of Public Health</t>
  </si>
  <si>
    <t>https://doi.org/10.1111/j.1753-6405.2010.00621.x</t>
  </si>
  <si>
    <t>We describe here an assessment of the health and emissions effects of a transport mode shift that favours active transport over car trips.</t>
  </si>
  <si>
    <t>Table 1: Effects on health of moving short urban car trips (≤7 km) to cycling (annual): from 1% to 30% of vehicle km...Air pollution health benefits (based on HAPiNZ data) Reduced deaths, Reduced restricted-activity days, Reduced acute cardiac and respiratory admissions</t>
  </si>
  <si>
    <t>PM, AE, CD, RE</t>
  </si>
  <si>
    <t>Shifting 5% of vehicle kilometres to cycling would reduce vehicle travel by approximately 223 million kilometres each year, save about 22 million litres of fuel and reduce transport-related greenhouse emissions by 0.4%...Table 1: Effects on health of moving short urban car trips (≤7 km) to cycling (annual): from 1% to 30% of vehicle km. Cost savings</t>
  </si>
  <si>
    <t>VM, EC, GG, EG</t>
  </si>
  <si>
    <t>Liu et al. 2012a</t>
  </si>
  <si>
    <t>Experimental studies of the dilution of vehicle exhaust pollutants by environment-protecting pervious pavement</t>
  </si>
  <si>
    <t>Liu, C.-M., Chen, J.W., Tsai, J.-H., Lin, W.-S., Yen, M.-T., &amp; Chen, T.-H.</t>
  </si>
  <si>
    <t>https://doi.org/10.1080/10473289.2011.630628</t>
  </si>
  <si>
    <t xml:space="preserve">Experiment I: In this experiment, two mobile air quality monitoring vehicles were used to measure air pollutant concentrations at 0.5 and 2 m heights above a normal pervious brick pavement (described subsequently as non-JW) and the JW pavement. </t>
  </si>
  <si>
    <t>Figure 6. Temporal variation of CO2 over the JW and non-JW pavement at (a) 0.5 m and (b) 2 m above the ground in Experiment I. Two trials over each pavement are being marked as 1 and 2.</t>
  </si>
  <si>
    <t>Experiment II: The main difference between the first and the second experiment is that the length of the fence used in the latter trials was more than tripled.</t>
  </si>
  <si>
    <t>Liu et al. 2009</t>
  </si>
  <si>
    <t>Characteristics of Diesel Truck Emission in China Based on Portable Emissions Measurement Systems</t>
  </si>
  <si>
    <t>Liu, H., He, K., Lents, J. M., Wang, Q., &amp; Tolvett, S.</t>
  </si>
  <si>
    <t>https://doi.org/10.1021/es902044x</t>
  </si>
  <si>
    <t>Evaluate the effects of transitioning from non-Euro Standard (E0) to the Euro3 Standard (E3)</t>
  </si>
  <si>
    <t>75</t>
  </si>
  <si>
    <t>Liu and Kim 2019</t>
  </si>
  <si>
    <t>Simulating the uncertain environmental impact of freight truck shifting programs</t>
  </si>
  <si>
    <t>Liu, H., &amp; Kim, D.</t>
  </si>
  <si>
    <t>https://doi.org/10.1016/j.atmosenv.2019.116847</t>
  </si>
  <si>
    <t>11340</t>
  </si>
  <si>
    <t>Liu and Tate 2004</t>
  </si>
  <si>
    <t>Network effects of intelligent speed adaptation systems</t>
  </si>
  <si>
    <t>Liu, R., &amp; Tate, J.</t>
  </si>
  <si>
    <t>http://dx.doi.org/10.1023/B:PORT.0000025394.78857.13</t>
  </si>
  <si>
    <t>Intelligent Speed Adaptation (ISA) systems use in-vehicle electronic devices to enable the speed of vehicles to be regulated automatically...This paper describes the developments made to enhance a traffic microsimulation model in order to represent ISA implemented across a network and the impact of this on the networks.</t>
  </si>
  <si>
    <t>Leeds</t>
  </si>
  <si>
    <t>The results suggest that the total fuel consumption gradually decreases with increasing penetration levels of ISA equipped vehicles...By reducing the travel times at speeds exceeding the speed limit, hence reducing the variations in high travel speeds (e.g. speeds at and above 50 km/hr), the mandatory ISA has significantly modified the shape of speed
distributions. Studies have shown that accident risk is strongly related to the
shape of the speed distribution. There is considerable evidence to suggest
that drivers who travel either excessively faster or slower than the mean have
higher accident liabilities (e.g. Finch et al. 1994). It can therefore be inferred
that mandatory ISA can help improving driver safety</t>
  </si>
  <si>
    <t>EC, SA</t>
  </si>
  <si>
    <t>Liu et al. 2012b</t>
  </si>
  <si>
    <t>Performance and emission characteristics of a hydrogen-enriched compressed-natural-gas direct-injection spark ignition engine diluted with exhaust gas recirculation</t>
  </si>
  <si>
    <t>Liu, Y.-F., Liu, B., Zeng, K., Huang, Z., Zhou, L., &amp; Sun, L.</t>
  </si>
  <si>
    <t>https://doi.org/10.1177%2F0954407011413047</t>
  </si>
  <si>
    <t>In this paper, the use of the stoichiometric equivalence ratio with exhaust gas recirculation (EGR) was investigated experimentally on a direct-injection spark ignition engine fuelled with hydrogen–natural-gas blends</t>
  </si>
  <si>
    <t>Gianini et al. 2012</t>
  </si>
  <si>
    <t>Chemical composition of PM10 in Switzerland: An analysis for 2008/2009 and changes since 1998/1999</t>
  </si>
  <si>
    <t>Gianini, M. F. D., Gehrig, R., Fischer, A., Ulrich, A., Wichser, A., &amp; Hueglin, C.</t>
  </si>
  <si>
    <t>http://dx.doi.org/10.1016/j.atmosenv.2012.02.037</t>
  </si>
  <si>
    <t>VER, FRR, RDV</t>
  </si>
  <si>
    <t>95</t>
  </si>
  <si>
    <t>Bern</t>
  </si>
  <si>
    <t>VER, FRR</t>
  </si>
  <si>
    <t>Zurich</t>
  </si>
  <si>
    <t>Lopez et al. 2009</t>
  </si>
  <si>
    <t>On-road emissions from urban buses with SCR + Urea and EGR + DPF systems using diesel and biodiesel</t>
  </si>
  <si>
    <t>Lopez, J. M., Jimenez, F., Aparicio, F., &amp; Flores, N.</t>
  </si>
  <si>
    <t>https://doi.org/10.1016/J.TRD.2008.07.004</t>
  </si>
  <si>
    <t>SCR + Urea + B20: First one can use selective catalytic reduction (SCR) with urea. By optimising the combustion conditions in the engine, SCR technology leads to a considerable drop in particle formation and a reduction in fuel consumption. However, the combustion produces a large amounts of NOx that is then eliminated by treatment of the exhaust gases (selective catalytic converter). To do this, a continuous supply of a urea solution1 is required as a reducing agent. In the SCR catalytic converter the NOx is reduced by the presence of ammonia (NH3), into water and nitrogen (N2). The NH3 is obtained from the urea (AdBlue) by hydrolysis at high temperatures...Furthermore, since Directive 2003/30/EC demands that the share of biofuels measured on an energy content basis should reach 2% by 2005 and 5.75% by 2010 of overall fuel used in the EU-25 transport engine, it is also interesting to analyze the
influence of using three types of fuels: commercial diesel, B20 (20% biodiesel) and B100 (100% biodiesel).</t>
  </si>
  <si>
    <t>EGR + DPF + B20: The second alternative is exhaust gas recirculation (EGR) with a particulate filter. The principle of the EGR system consists of reducing NOx production by lowering the combustion temperature by re-introducing a small amount of previously cooled exhaust gases into the combustion chamber. In addition, the air–fuel mix in the cylinders is oxygen-impoverished, reducing the formation of NOx to a minimum. However, this leads to an increase in particle emissions that are then reduced by filter systems in the exhaust; a particulate filter...Furthermore, since Directive 2003/30/EC demands that the share of biofuels measured on an energy content basis should
reach 2% by 2005 and 5.75% by 2010 of overall fuel used in the EU-25 transport engine, it is also interesting to analyze the
influence of using three types of fuels: commercial diesel, B20 (20% biodiesel) and B100 (100% biodiesel).</t>
  </si>
  <si>
    <t>SCR + Urea + B100: First one can use selective catalytic reduction (SCR) with urea. By optimising the combustion conditions in the engine, SCR technology leads to a considerable drop in particle formation and a reduction in fuel consumption. However, the combustion produces a large amounts of NOx that is then eliminated by treatment of the exhaust gases (selective catalytic converter). To do this, a continuous supply of a urea solution1 is required as a reducing agent. In the SCR catalytic converter the NOx is reduced by the presence of ammonia (NH3), into water and nitrogen (N2). The NH3 is obtained from the urea (AdBlue) by hydrolysis at high temperatures...Furthermore, since Directive 2003/30/EC demands that the share of biofuels measured on an energy content basis should reach 2% by 2005 and 5.75% by 2010 of overall fuel used in the EU-25 transport engine, it is also interesting to analyze the
influence of using three types of fuels: commercial diesel, B20 (20% biodiesel) and B100 (100% biodiesel).</t>
  </si>
  <si>
    <t>EGR + DPF + B100: The second alternative is exhaust gas recirculation (EGR) with a particulate filter. The principle of the EGR system consists of reducing NOx production by lowering the combustion temperature by re-introducing a small amount of previously cooled exhaust gases into the combustion chamber. In addition, the air–fuel mix in the cylinders is oxygen-impoverished, reducing the formation of NOx to a minimum. However, this leads to an increase in particle emissions that are then reduced by filter systems in the exhaust; a particulate filter...Furthermore, since Directive 2003/30/EC demands that the share of biofuels measured on an energy content basis should
reach 2% by 2005 and 5.75% by 2010 of overall fuel used in the EU-25 transport engine, it is also interesting to analyze the
influence of using three types of fuels: commercial diesel, B20 (20% biodiesel) and B100 (100% biodiesel).</t>
  </si>
  <si>
    <t>de Jesus et al. 2020</t>
  </si>
  <si>
    <t>Long-term trends in PM2.5 mass and particle number concentrations in urban air: The impacts of mitigation measures and extreme events due to changing climates</t>
  </si>
  <si>
    <t>de Jesus, A. L., Thompson, H., Knibbs, L. D., Kowalski, M., Cyrys, J., Niemi, J. V., … &amp; Morawska, L.</t>
  </si>
  <si>
    <t>https://doi.org/10.1016/j.envpol.2020.114500</t>
  </si>
  <si>
    <t>2005 - Limit values for air pollutants and the first air pollution control plan 2008 - Federal Emission Control Act 2009 - Low emission zone 2010 - Average Exposure Indicator</t>
  </si>
  <si>
    <t>VER, LEZ</t>
  </si>
  <si>
    <t>Augsburg</t>
  </si>
  <si>
    <t>1998 - AAQ NEPM (Ambient Air Quality National Environment Protection Measure) 2001 - Renewable Energy Target 2002 - Fuel Quality Standards Act 2003 - PM2.5 standard included in the AAQ NEPM; Ultra-low sulphur diesel (ULSD) in bus 2010 - Congestion Reduction Unit 2014 - Emission Reduction Fund 2015 - PM2.5 become part of the reporting standards</t>
  </si>
  <si>
    <t>VER, FRR, AFT</t>
  </si>
  <si>
    <t>Brisbane</t>
  </si>
  <si>
    <t>2005 - “Sulphur-free” (max 10 mg kg_x0001_1 fuel) diesel and petrol 2008 - City of Helsinki Air Quality Action Plan 2008-2016 2010 - Low emission zone for city buses and garbage trucks; Low-sulphur (max 1%) marine fuels in the Baltic Sea (IMO) 2015 - Very low-sulphur (max 0.1%) marine fuels in the Baltic Sea (IMO)</t>
  </si>
  <si>
    <t>2003 - Congestion Charging Scheme
2007 - “Sulphur-free” diesel and petrol; Low-sulphur marine
fuels in the North Sea and English Channel (IMO); UK Air Quality
Strategy
2008 - Low Emissions Zone
2010 - London Air Quality Strategy
2011 - Progressive uptake of Euro 5 passenger cars</t>
  </si>
  <si>
    <t>COC, AFT, LEZ</t>
  </si>
  <si>
    <t>2003 - Regulation to reduce SO2 and NOx emissions from electricity generation 2004 - Increase renewable energy sources’ contribution to electricity generation from 19% to 25% by 2013 2006 - Gasoline sulphur standard (30 ppm refinery average and 80 ppm per gallon cap)
2007 - Heavy-Duty Highway Rule e on-road diesel fuels with ultra-low sulphur (&lt;15 ppm) 2010 - Non-road diesel fuel sulphur standard (&lt;15 ppm) 2012 - Locomotive and marine diesel fuel sulphur standard (&lt;15 ppm) from large refiners 2014 - Locomotive and marine diesel fuel sulphur standard (&lt;15 ppm) from small refiners</t>
  </si>
  <si>
    <t>FRR, AFT</t>
  </si>
  <si>
    <t>Rochester</t>
  </si>
  <si>
    <t>Lumbreras et al. 2008</t>
  </si>
  <si>
    <t>Assessment of vehicle emissions projections in Madrid (Spain) from 2004 to 2012 considering several control strategies</t>
  </si>
  <si>
    <t>Lumbreras, J., Valdes, M., Borge, R., &amp; Rodriguez, M. E.</t>
  </si>
  <si>
    <t>http://dx.doi.org/10.1016/j.tra.2008.01.026</t>
  </si>
  <si>
    <t>For the Greater Madrid Area (Fig. 8), biofuel use is only efficient to reduce CO2 emissions (a 6% lower emission in 2012 referred to 2003 emissions).</t>
  </si>
  <si>
    <t>Decrease in traveled km: This scenario includes a decrease in traveled km linked to a change in mobility. An annual car mileage reduction of 1% compared to the base scenario from 2003 to 2012 is assumed. That will result in an accumulated 10% reduction for 2012. This decrease would be feasible shifting from private vehicles to public transport (by enlarging underground network, improving bus services and building integrated public transport stations), converting some trafficked city centre areas into pedestrian areas, improving the efficiency (with higher penetration of implemented measures such as car-sharing, park and ride schemes and work mobility plans) and raising public awareness.</t>
  </si>
  <si>
    <t>PTP, ATP, PTI, RSP, PAR</t>
  </si>
  <si>
    <t>The fleet renewal is the most effective action for reducing NOx and NMVOC (a reduction of 23.75% and 22.19% respectively) while its impact on CO2 emissions is very low (a decrease of 0.55%).</t>
  </si>
  <si>
    <t>Fleet renewal: One of the most efficient measures for reducing air pollution is linked to the overhaul of the fleet through scrappage plans (Dill, 2004; Van Wee et al., 2000; Alberini et al., 1996; Beaton et al., 1995)</t>
  </si>
  <si>
    <t>Regarding the decrease in km traveled, it produces a 10% reduction for CO2</t>
  </si>
  <si>
    <t>Lurmann et al. 2015</t>
  </si>
  <si>
    <t>Emissions reduction policies and recent trends in Southern California’s ambient air quality</t>
  </si>
  <si>
    <t>Lurmann, F., Avol, E., &amp; Gilliland, F.</t>
  </si>
  <si>
    <t>https://doi.org/10.1080/10962247.2014.991856</t>
  </si>
  <si>
    <t>On-road emissions: Low-emission vehicle standards for light-duty and medium-duty vehicles (LEV, LEV II); Reformulated gasoline; on-board diagnostics standards for light-duty vehicles; Medium-duty and heavy-duty truck gasoline emission standards; heavy-duty diesel truck engine emissions standards; clean diesel fuel requirements; financial incentives for replacement or retrofit high-polluting vehicles, engines, and equipment (e.g., the Carl Moyer Program); Cleaner port (drayage) trucks</t>
  </si>
  <si>
    <t>VER, FRR, PRI</t>
  </si>
  <si>
    <t>Lyons et al. 2017</t>
  </si>
  <si>
    <t>Impacts of time restriction on heavy truck corridors: The case study of Mexico City</t>
  </si>
  <si>
    <t>Lyons, L., Lozano, A., Granados, F., Guzman, A.</t>
  </si>
  <si>
    <t>http://dx.doi.org/10.1016/j.tra.2017.03.012</t>
  </si>
  <si>
    <t>Scenario 2.0 Heavy (medium and large) trucks are forbidden on access/exit corridors at morning rush hour. All of these trucks change paths</t>
  </si>
  <si>
    <t>Table 3 Comparison of scenarios.</t>
  </si>
  <si>
    <t>Scenario 2.1 Heavy trucks are forbidden on access corridors at morning rush hour. 6% of them are substituted by small vehicles, 94% just change paths</t>
  </si>
  <si>
    <t>Scenario 2.2A Heavy trucks are forbidden on access corridors at morning rush hour. 35% of them change their trips to off-peak times, and 65% just change paths.</t>
  </si>
  <si>
    <t>Scenario 2.2B Off-peak morning time. 35% of heavy trucks, having changed their trip schedule, are traveling during the off-peak morning time</t>
  </si>
  <si>
    <t>Scenario 2.3 Heavy trucks are forbidden on access corridors at morning rush hour. 52% of heavy trucks use consolidation centers, where these trucks are replaced by small trucks</t>
  </si>
  <si>
    <t>Scenario 3.1A Heavy trucks are forbidden on access corridors at morning rush hour; urban freeways and some roads are improved. 35% of trucks change their trips to off-peak times, and 65% change paths on the improved network</t>
  </si>
  <si>
    <t>VUR, RDV</t>
  </si>
  <si>
    <t>Scenario 3.1B Off-peak morning time. Urban freeways and some roads are improved. 35% of heavy trucks, having changed their trip schedule, are traveling during the off-peak morning time on the improved network</t>
  </si>
  <si>
    <t>Scenario 4.1A Trucks are forbidden on access corridors at morning rush hour; 60% of heavy trucks change paths, 5% are substituted by small vehicles, 33% change their trips to off-peak times and 2% use consolidation centers (which are interchange points between heavy trucks and small trucks)</t>
  </si>
  <si>
    <t>Scenario 4.1B Off-peak morning time. Heavy trucks are forbidden on access corridors at morning rush hour; 33% of heavy trucks, having changed their trip schedule, are traveling during this period</t>
  </si>
  <si>
    <t>Scenario 4.2A Heavy trucks are forbidden on access corridors at morning rush hour. Freeways and some roads are improved. Heavy trucks carry out changes as in scenario 4.1A</t>
  </si>
  <si>
    <t>Scenario 4.2B Off-peak morning time. Freeways and some roads are improved. 33% of heavy trucks, having changed their trip schedule, are traveling during the off-peak morning time on the improved network</t>
  </si>
  <si>
    <t>Scenario 4.3A Trucks are forbidden on access corridors at morning rush hour. Freeways and some roads are improved. 61% of heavy trucks change paths, 5% are substituted by small vehicles and 34% change their trips to off-peak times. Consolidation centers are not considered</t>
  </si>
  <si>
    <t>Scenario 4.3B Off-peak morning time. Freeways and some roads are improved. 34% of heavy trucks, having changed their trip schedule, are traveling during the off-peak morning time on the improved network</t>
  </si>
  <si>
    <t>Madireddy et al. 2011</t>
  </si>
  <si>
    <t>Assessment of the impact of speed limit reduction and traffic signal coordination on vehicle emissions using an integrated approach</t>
  </si>
  <si>
    <t>Madireddy, M., De Coensel, B., Can, A., Degraeuwe, C., Buensen, B., De Blieger, I., &amp; Botteldooren, D.</t>
  </si>
  <si>
    <t>http://dx.doi.org/10.1016/j.trd.2011.06.001</t>
  </si>
  <si>
    <t>As a first traffic management measure, the effect of a speed limit reduction is studied. Based on measures being considered by the traffic planning authorities of the city of Antwerp, speed limits are reduced from 100 to 70 km/h on the freeway, from 70 to 50 km/h on the Singel, and from 50 to 30 km/h on the other residential roads and the N184.</t>
  </si>
  <si>
    <t>The distance travelled by all vehicles within the residential area fell by 14.1% because of traffic rerouting, but CO2 and NOX emissions fell by 26.8% and 26.7%.</t>
  </si>
  <si>
    <t>For the latter, the traffic signal coordination is recalibrated for the lower speed limit to have a green wave as in the original scenario. The microscopic traffic simulation model applies dynamic traffic assignment: routes are chosen according to the instantaneous congestion conditions. Traffic demands are kept constant.</t>
  </si>
  <si>
    <t>The study also finds that a reduction of the order of 10% in CO2 and NOX emissions can be expected from the implementation of a green wave signal coordination scheme. However, traffic signal coordination also decreases travel times, and the effect of facilitating traffic flow may, in the long term, induce additional traffic with the potential side effect of offsetting some of the beneficial environmental consequences of signal coordination.</t>
  </si>
  <si>
    <t>Ma et al. 2014</t>
  </si>
  <si>
    <t>Multi-criteria analysis of optimal signal plans using microscopic traffic models</t>
  </si>
  <si>
    <t>Ma, X., Jin, J., &amp; Lei, W.</t>
  </si>
  <si>
    <t>http://dx.doi.org/10.1016/j.trd.2014.06.013</t>
  </si>
  <si>
    <t>A fixed stage vehicle actuated (VA) signal control is also optimized for policy analysis</t>
  </si>
  <si>
    <t>Wuhan</t>
  </si>
  <si>
    <t>For example, more than 12% average travel delay could be reduced if the objective to minimize average delay per vehicle is applied for the VA control. On the other hand, the gain in fuel efficiency is around 2:6% when average fuel consumption is minimized. The results of applying the integrated index as the policy goal lead to the improved travel delay per vehicle as well as significant reduction in fuel and emissions, both total and individual gases.</t>
  </si>
  <si>
    <t>TL, EC</t>
  </si>
  <si>
    <t>de Sousa Maes et al. 2019</t>
  </si>
  <si>
    <t>A methodology for high resolution vehicular emissions inventories in metropolitan areas: Evaluating the effect of automotive technologies improvement</t>
  </si>
  <si>
    <t>de Sousa Maes, A., Hoinaski, L., Meirelles, T. B., &amp; Carlson, R. C.</t>
  </si>
  <si>
    <t>https://doi.org/10.1016/j.trd.2019.10.007</t>
  </si>
  <si>
    <t>A hypothetical scenario was employed to detect potential reductions related to fleet renovation</t>
  </si>
  <si>
    <t>Florianópolis</t>
  </si>
  <si>
    <t>Maesano et al. 2020</t>
  </si>
  <si>
    <t>Impacts on human mortality due to reductions in PM10 concentrations through different traffic scenarios in Paris, France</t>
  </si>
  <si>
    <t>Maesano, C. N., Morel, G., Matynia, A., Ratsombath, N,. Bonnety, J., Legros, G., … &amp; Annesi-Maesano, I.</t>
  </si>
  <si>
    <t>https://doi.org/10.1016/j.scitotenv.2019.134257</t>
  </si>
  <si>
    <t>1) Euro 5 standard vehicles only: Replaces all personal passenger cars with cars that meet Euro 5 standards. Truck emissions were held constant with current values.</t>
  </si>
  <si>
    <t>For short term impacts under M1 conditions, decreases in pollution levels on the scale of a few days result in the prevention of between 3.62 and 22.56 premature deaths for the top ten scenarios, as shown in Table 4. The bottom three scenarios produce an increase in premature deaths, as increases in potential PM10 concentrations were observed. Considering long-term reductions, decreases of between 5.23 and 32.83 μg/m3 in the 2013 annual average concentrations of PM10 contribute to a reduction of between 25.09 and 148.79 premature deaths, respectively, for the top ten scenarios. For the remaining three scenarios, where increases of PM10 concentrations were observed instead, increases of up to 53.58 premature deaths were seen. Specific values for each scenario are summarized in Tables 5 and 6.</t>
  </si>
  <si>
    <t>2) Electric vehicles only: Replaces all personal cars with electric vehicles. Truck emissions were held constant.
This assumes zero engine emissions and only
produces emissions from vehicle and road
wear.</t>
  </si>
  <si>
    <t>3) Diesel engines forbidden in downtown areas: Assumes all personal passenger cars are fueled
with non-diesel fuel and removes diesel trucks
from Paris city limits.</t>
  </si>
  <si>
    <t>FRR</t>
  </si>
  <si>
    <t>4) Hybrid vehicles only:  Reduces overall fuel consumption by 75% on
the assumption that at city speeds, the electric
motor should be in operation 75% of the time.</t>
  </si>
  <si>
    <t>5) Carpool obligation:  Requires all passenger vehicles to include at least 3 people, with a 3-fold reduction in the
passenger vehicle fleet.</t>
  </si>
  <si>
    <t>6) Road traffic fluxing - increasing fluidity of traffic: Traffic lights replaced with roundabouts to
avoid overconsumption of fuel due to vehicle stopping and starting, as well as constant
breaking causing extra tire and brake wear</t>
  </si>
  <si>
    <t>7) Vehicles only use bio-diesel with a YSI equal to 14.53%: Assumes all diesel vehicles use a bio-diesel
which emits a smaller fraction of soot.</t>
  </si>
  <si>
    <t>8) Alternate traffic (even or odd license plate numbers): Allows only vehicles with even or odd license
plate numbers to enter Paris. Reduces the
number of personal vehicles by half.</t>
  </si>
  <si>
    <t>9) Heavy trucks forbidden in the city center:  Assumes no heavy trucks within Paris city
limits.</t>
  </si>
  <si>
    <t>10) Street ventilation: Theoretical case in which all buildings are removed to understand the upper limit of improvement from ventilating streets.</t>
  </si>
  <si>
    <t>11) Heavy trucks only allowed at night: Eliminates heavy vehicles between
7:00–21:00, and increases the number of heavy vehicles between 5:00–7:00 and
21:00–23:00.</t>
  </si>
  <si>
    <t>12) Speed reductions: Assumes a reduction in speed to 30 km/h</t>
  </si>
  <si>
    <t>13) Acoustic shield barriers:  Includes acoustic shield barriers, or walls, along the sides of the street to physically block particulate matter from dispersing.</t>
  </si>
  <si>
    <t>Mahendra and Rajagopalan 2015</t>
  </si>
  <si>
    <t>Evaluating Health Impacts from a Bus Rapid Transit System Implementation in India Case Study of Indore, Madhya Pradesh</t>
  </si>
  <si>
    <t>Mahendra, A., &amp; Rajagopalan, L.</t>
  </si>
  <si>
    <t>https://doi.org/10.3141%2F2531-14</t>
  </si>
  <si>
    <t>This study sought to estimate benefits from sustainable transport intervention in the city of Indore in the Indian state of Madhya Pradesh through the construction of a bus rapid transit (BRT) system along a main traffic corridor</t>
  </si>
  <si>
    <t>Over the course of 5 years (2013 to 2017), about 96 deaths could be prevented along the BRT corridor of Agra Bombay Road compared with current trends in motorization with no BRT investment. With the introduction of BRT, about 14 lives could be saved through increases in walking or bicycling; after 2014, five lives could be saved from reduced traffic fatalities per year in the corridor. The reduction in emissions between a BAU scenario and a post-BRT scenario was 11%, and the mortality risk from PM2.5 exposure could be reduced by 1.1%.</t>
  </si>
  <si>
    <t>Health impacts from this difference in motorized VKT included lives saved from increased physical activity, reduced traffic fatalities, and reduced mortality risk from decreased exposure to PM2.5 air pollution.</t>
  </si>
  <si>
    <t>AT, SA</t>
  </si>
  <si>
    <t>Mahmod et al. 2012</t>
  </si>
  <si>
    <t>Reducing local traffic emissions at urban intersection using ITS countermeasures</t>
  </si>
  <si>
    <t>Mahmod, M., van Arem, B., Pueboobpaphan, R., &amp; de Lange, R.</t>
  </si>
  <si>
    <t>https://doi.org/10.1049/iet-its.2011.0222</t>
  </si>
  <si>
    <t>Traffic demand control: Demand control was implemented by reducing the total demand by 20%. The reduction affects both LDVs and HDVs equally by multiplying the OD matrices by 0.8. The
demand for buses and trams was unchanged.</t>
  </si>
  <si>
    <t>Focusing on the reduction per vehicle type, almost the same reduction 23% was obtained per pollutant for LDVs. However, for HDVs the reduction was more than 23% for all pollutants (CO2: 27.5%, NOx: 28.4% and PM10: 27.7%)...For the traffic parameters, the reduction for the traffic volume was about 18.5%.</t>
  </si>
  <si>
    <t>GG, TC</t>
  </si>
  <si>
    <t xml:space="preserve">Banning HDVs: Banning HDVs was implemented by replacing each HDV by 1.5 LDV to maintain an equivalent cargo capacity. </t>
  </si>
  <si>
    <t xml:space="preserve">The replacement of each HDV by 1.5 LDVs results in a total reduction of 25.8% for CO2...Although the number of vehicles was increased by 3.7%, total average speed on the main road
was increased by 1.6%. Total delay per vehicle was reduced
by 2.7%, </t>
  </si>
  <si>
    <t>GG, NS, TL</t>
  </si>
  <si>
    <t>Speed restriction: The original speed limit on the main road was 50 km/h. However, during the morning hour the average speed on the main road was 43.8 km/h. A speed limit of 30 km/h was
introduced on both the main and cross roads. This was
done by applying a speed distribution of 25–30 km/h in
VISSIM for all vehicle types including buses.</t>
  </si>
  <si>
    <t>Applying a speed limit of 30 m/h (distribution 25–30 km/h), was found to reduce both CO2 and NOx by 16.1 and 13.4%, respectively... The total delay and the number of stops per vehicle were reduced by 5 and 0.7%, respectively.</t>
  </si>
  <si>
    <t>Malik et al. 2019</t>
  </si>
  <si>
    <t>Assessment of freight vehicle characteristics and impact of future policy interventions on their emissions in Delhi</t>
  </si>
  <si>
    <t>Malik, L., Tiwari, G., Thakur, S., &amp; Kumar, A.</t>
  </si>
  <si>
    <t>https://doi.org/10.1016/j.trd.2019.01.007</t>
  </si>
  <si>
    <t>(b) BSIV standards with the ban on freight vehicles greater than 10 years</t>
  </si>
  <si>
    <t>6865</t>
  </si>
  <si>
    <t>The ban on the freight vehicles greater than ten years shows approximately negligible reduction in the total amount of emissions by 2025 as the vehicle kilometres travelled decrease by 0.01% with respect to the base case scenario for the year 2025.</t>
  </si>
  <si>
    <t>(c) Introduction of Bharat Stage VI (BSVI) emission standards in 2020</t>
  </si>
  <si>
    <t>Introduction of BS VI standards with restricted vehicles shows a reduction in CO2 by 46% in 2025 for light-duty vehicles. Similarly, a reduction of 17% CO2 with respect to the base scenario is observed in the case of heavy-duty vehicles.</t>
  </si>
  <si>
    <t>(d) Introduction of BSVI emission standards in 2020 with the restricted annual registration of freight vehicles from 2021</t>
  </si>
  <si>
    <t>Malina and Scheffler 2015</t>
  </si>
  <si>
    <t>The impact of Low Emission Zones on particulate matter concentration and public health</t>
  </si>
  <si>
    <t>Malina, C., &amp; Scheffler, F.</t>
  </si>
  <si>
    <t>http://dx.doi.org/10.1016/j.tra.2015.04.029</t>
  </si>
  <si>
    <t>This paper examines the effectiveness of LEZs for reducing PM10 levels in urban areas in Germany and quantifies the associated health impacts from reduced air pollution within the zones...Low Emission Zones prohibit vehicles which do not meet a certain emission limit as indicated through the vehicle’s emission classification from entering a specific geographical area. There are three stages of LEZs: Stage 1 LEZs only ban very high-emitting, non-sticker vehicles from entering the zone. Stage 2 LEZs ban non-sticker and red-sticker vehicles. Stage 3 LEZs only grant access to low-emitting vehicles with a green sticker. In all three stages of LEZs, certain exceptions apply, for example for vehicles on medical emergency calls, the police and fire brigades. Vehicle owners who enter LEZs illegally pay a fine of 80 EUR (before May 2014: 40 EUR) and, if they reside in Germany, receive a penalty point in the Central Register of Traffic Offenders.</t>
  </si>
  <si>
    <t>25</t>
  </si>
  <si>
    <t>Augsburg, Berlin, Bremen, Duisburg, Dusseldorf, Essen, Frankfurt, Hanover, Heilbronn, Herrenberg, Ilsfeld, Cologne, Leonberg, Ludwigsburg, Mannheim, Muhlacker, Munich, Pforzheim, Pleidelsheim, Recklinghausen, Reutlingen, Stuttgart, Tubingen, Ulm, Wuppertal, Sum</t>
  </si>
  <si>
    <t>We calculate the public health impacts of the introduction of LEZs using changes in all-cause premature mortalities due to LEZ-attributable changes in long-term exposure to PM2.5, as metric recommended by the World Health Organization (WHO Regional Office for Europe, 2013)...The mean health benefit of LEZ 1 in all 25 cities in our sample that have introduced an LEZ is found to amount to 760 million EUR, following from a mean decrease in premature mortalities by 379 incidents.</t>
  </si>
  <si>
    <t>The mean health benefit of LEZ 1 in all 25 cities in our sample that have introduced an LEZ is found to amount to 760 million EUR, following from a mean decrease in premature mortalities by 379 incidents.</t>
  </si>
  <si>
    <t>Mandala et al. 2017</t>
  </si>
  <si>
    <t>Scenarios Development of Energy Efficient City in Yogyakarta City Using Tranus Modeling</t>
  </si>
  <si>
    <t>Mandala, Z., Roychansyah, M. S., &amp; Dewanti, M.</t>
  </si>
  <si>
    <t>Journal of the Eastern Asia Society for Transportation Studies</t>
  </si>
  <si>
    <t>https://doi.org/10.11175/easts.12.2170</t>
  </si>
  <si>
    <t>Compact city scenario: K-1, K-2, K-3, K-4, K-5, K-6, K-7, K-8, K-9, K-11, K-12, K-13, K-15 and K-16...Optimizing and constructing park and ride facilities, Restrictions on private vehicles into the city, Optimizing the Commuter Train (Prameks), Building a new aero bus pathways, Building a new mass rapid transit (Monorail) pathways, Optimizing TransJogja pathways, Building a special Transjogja pathways, Pedestrian Ways, Bike lanes, Increasing passengers loading capacity, Increasing frequency of public and mass transportation, Increasing the activity of each zone, Organizing the building intensity of the region appropriate the
RTRW (Regional Spatial Plan) of Yogyakarta City in 2010-2029, Building an attractive regional</t>
  </si>
  <si>
    <t xml:space="preserve">PAR, VUR, PTR, PTI, BRT, ATI, PTE, DMD </t>
  </si>
  <si>
    <t>Yogyakarta</t>
  </si>
  <si>
    <t>According to figure 3, the increase in the labor force of each scenario over a period of 30 years has increased except in the trend scenario whose numbers remain due to as early years as there is no policy intervention...Based on the framework set in the energy-efficient city simulation that the consumption of fuel oil, the cost of fuel economy and vehicle exhaust gas decreased over the past 20 years...First, the distance traveled by private mode of transportation, the amount of distance in the trend scenario settled over a period of 20 years that amounted to 1.800.000 km / hour. Meanwhile, the other scenario has decreased, namely: compact city scenario in 2011 about 1,200,000 km / hour to 600,000 km / hour in 2026, agglomeration scenario in 2011 about 1,600,000 km / hour to 1,100,000 km / hour In 2026 and the RTRW scenario also declined in 2011 by about 1,100,000 km / hour to 1,000,000 km / hour in 2026...Figure 7: Travel Distance of Unmotorize Transportation Mode...Compact city scenario consumes the smallest fuel energy whereas trend scenario consumes the biggest fuel energy. The compact city consumes the fuel approximately 1,014,595 liters/day on 2011 to 333 857 liters/day on 2026. Meanwhile, the trend scenario consumes the fuel approximately 1,014,595 liters/day in 2011 to 1,350,426 liters/day on 2026. In addition, the agglomeration and the Regional Spatial Plans (RTRW) scenarios consume quite low fuel energy when compared with trend scenario.</t>
  </si>
  <si>
    <t>JG, EG, VM, AT, EC</t>
  </si>
  <si>
    <t>Agglomeration scenario: K-2, K-3, K-4, K-10, K-11, K-12, K-13, K-14 and K-15... Restrictions on private vehicles into the city, Optimizing the Commuter Train (Prameks), Building a new aero bus pathways, Building Jogja Outer Ring Road (JORR), Increasing passengers loading capacity, Increasing frequency of public and mass transportation, Increasing the activity of each zone, Decrease the activity of each zone, Organizing the building intensity of the region appropriate the
RTRW (Regional Spatial Plan) of Yogyakarta City in 2010-2029</t>
  </si>
  <si>
    <t>VUR, PTR, PTE, PTI, DMD</t>
  </si>
  <si>
    <t>According to figure 3, the increase in the labor force of each scenario over a period of 30 years has increased except in the trend scenario whose numbers remain due to as early years as there is no policy intervention...Based on the framework set in the energy-efficient city simulation that the consumption of fuel oil, the cost of fuel economy and vehicle exhaust gas decreased over the past 20 years...First, the distance traveled by private mode of transportation, the amount of distance in the trend scenario settled over a period of 20 years that amounted to 1.800.000 km / hour. Meanwhile, the other scenario has decreased, namely: compact city scenario in 2011 about 1,200,000 km / hour to 600,000 km / hour in 2026, agglomeration scenario in 2011 about 1,600,000 km / hour to 1,100,000 km / hour In 2026 and the RTRW scenario also declined in 2011 by about 1,100,000 km / hour to 1,000,000 km / hour in 2026...Compact city scenario consumes the smallest fuel energy whereas trend scenario consumes the biggest fuel energy. The compact city consumes the fuel approximately 1,014,595 liters/day on 2011 to 333 857 liters/day on 2026. Meanwhile, the trend scenario consumes the fuel approximately 1,014,595 liters/day in 2011 to 1,350,426 liters/day on 2026. In addition, the agglomeration and the Regional Spatial Plans (RTRW) scenarios consume quite low fuel energy when compared with trend scenario.</t>
  </si>
  <si>
    <t>JG, EG, VM, EC</t>
  </si>
  <si>
    <t>PAR, VUR, PTR, ATI, PTE, DMD</t>
  </si>
  <si>
    <t>Mansfield et al. 2015</t>
  </si>
  <si>
    <t>The Effects of Urban Form on Ambient Air Pollution and Public Health Risk: A Case Study in Raleigh, North Carolina</t>
  </si>
  <si>
    <t>Mansfield, T. J., Rodriguez, D. A., Huegy, J., &amp; Gibson, J. M.</t>
  </si>
  <si>
    <t>Risk Analysis</t>
  </si>
  <si>
    <t>https://doi.org/10.1111/risa.12317</t>
  </si>
  <si>
    <t>Scenario 2: Compact Development emulates how land use in the Triangle might be distributed today if growth management and land conservation policies had been implemented in the past. Examples of such policies include density incentives, transfer of development rights, urban growth boundaries, and targeted investment to concentrate growth in urban cores instead of rural areas.</t>
  </si>
  <si>
    <t>Fig. 5. Relative effect of varying each model component from its lower to upper 95% CI value on estimated mortality for each scenario.</t>
  </si>
  <si>
    <t>Table VI. Vehicle Miles Traveled, Annual Average PM2.5 Concentrations, and Attributable Mortality by Development Scenario (Mean and 95% CI)</t>
  </si>
  <si>
    <t>Scenario 3: Increased Sprawl amplifies the “hollowing-out” of urban areas typical of post-1950s urban development in the United States. This scenario represents a history of policies supporting increased decentralization, including limited land development controls and rapid expansion of utility service areas.</t>
  </si>
  <si>
    <t>Maranzano et al. 2020</t>
  </si>
  <si>
    <t>Statistical Modeling of the Early-Stage Impact of a New Traffic Policy in Milan, Italy</t>
  </si>
  <si>
    <t>Maranzano, P., Fasso, A., Pelagatti, M., &amp; Mudelsee, M.</t>
  </si>
  <si>
    <t>https://doi.org/10.3390/ijerph17031088</t>
  </si>
  <si>
    <t>Starting on 25 February 2019, the first phase partially restricted the circulation of some classes of highly polluting vehicles on the territory, in particular, Euro 0 petrol vehicles and Euro 0 to 3 diesel vehicles, excluding public transport.</t>
  </si>
  <si>
    <t>Martins et al. 2004</t>
  </si>
  <si>
    <t>Evolution of air quality in the Sao Paulo metropolitan area and its relation with public policies</t>
  </si>
  <si>
    <t>Martins M. H. R. B., Anazia R., Guardani M. L. G., Lacava C. I. V., Romano J., &amp; Silva S. R.</t>
  </si>
  <si>
    <t>International journal of environment and pollution</t>
  </si>
  <si>
    <t>http://dx.doi.org/10.1504/IJEP.2003.005679</t>
  </si>
  <si>
    <t>Reduction in the sulfur content of fuels, such as diesel and fuel oils…controls on industrial and diesel vehicles and better vehicle technology…Brazilian programme to reduce vehcular emissions</t>
  </si>
  <si>
    <t>FRR, VER, AFT</t>
  </si>
  <si>
    <t>26</t>
  </si>
  <si>
    <t>Marujo et al. 2018</t>
  </si>
  <si>
    <t>Assessing the sustainability of mobile depots: The case of urban freight distribution in Rio de Janeiro</t>
  </si>
  <si>
    <t>Marujo, L. G., Goes, G. V., D'Agosto, M. A., Ferreira, A. F., Winkenbach, M., &amp; Bandeira, R. A. M.</t>
  </si>
  <si>
    <t>https://doi.org/10.1016/j.trd.2018.02.022</t>
  </si>
  <si>
    <t>This paper focuses on the use of motorized cargo tricycles alongside conventional trucks in a mobile-depot-based procedure to accommodate the restrictions imposed on conventional freight vehicle access in densely populated areas. Therefore, a new method is proposed to identify the impact on service level, emissions footprint and delivery cost of this distribution strategy...In order to reduce the impact of UFT, the city of Rio de Janeiro implemented a Municipal Decree in 2008 (updated in 2013), imposing restrictions on the movement of large freight vehicles within a 125 km2 area, densely populated with 955,000 inhabitants (∼7600 person/km2 ), mainly in the central and southern parts of the city. Freight vehicle access to this core urban area of Rio de Janeiro is restricted between 6 am and 10 am, as well as between 5 pm and 9 pm on working days. Vehicles able to access this area before 6 am can move in specific routes only between 10 am and 5 pm. This imposed restriction forces companies to readjust their last-mile delivery processes in the core urban area of Rio de Janeiro, and to identify alternative operational models in order not to violate the allowed time slots for freight vehicle access to this area.</t>
  </si>
  <si>
    <t>When comparing the alternative operation for the twelve routes with the traditional, we verified reductions per kilometer of 0.4407 kg of CO2 (−52%)...With respect
to cost, we can show that the mobile-depot-based delivery setup yields slight cost advantages over the traditional setups for neighborhoods that are characterized by low average delivery drop sizes. The total local delivery cost per route increased in the
expected drop size for the mobile-depot-based delivery setup, while the cost of the traditional setup remains relatively stable. In the case of Rio de Janeiro, we can show that for 11 out of the 15 neighborhoods we consider the traditional setup yields more favorable expected local delivery cost per route than the one building on mobile depots. We employ Monte Carlo simulation to assess the robustness of these findings under various sources of parameter uncertainty. These analyses confirm that neighborhoods with a high density of small drop size customers, such as traditional nanostores, are significantly more likely to be served most cost effectively
using the mobile-depot-based delivery approach.</t>
  </si>
  <si>
    <t>Masiol et al. 2014</t>
  </si>
  <si>
    <t>Thirteen years of air pollution hourly monitoring in a large city: Potential sources, trends, cycles and effects of car-free days</t>
  </si>
  <si>
    <t>Masiol, M., Agostinelli, C., Formenton, G., Tarabotti, E., &amp; Pavoni, B.</t>
  </si>
  <si>
    <t>http://dx.doi.org/10.1016/j.scitotenv.2014.06.122</t>
  </si>
  <si>
    <t>Venice</t>
  </si>
  <si>
    <t>Mavroidis et al. 2007</t>
  </si>
  <si>
    <t>Statistical Modelling of CO and NO2 Concentrations in the Athens Area Evaluation of Emission Abatement Policies</t>
  </si>
  <si>
    <t>Mavroidis, I., Gavriil, I., &amp; Chaloulakou, A.</t>
  </si>
  <si>
    <t>http://dx.doi.org/10.1065/espr2006.04.299</t>
  </si>
  <si>
    <t>During the period 1989 to 2000 there was a decrease of approximately 30% of non catalyst-equipped cars in Greece (although the total number of cars has increased) mainly due to the implementation of the 'withdrawal program for old cars' in the beginning of the 90's (Department of Vehicles and External Combustion 2002).</t>
  </si>
  <si>
    <t>McDonald-Buller et al. 2010</t>
  </si>
  <si>
    <t>Effects of Transportation and Land Use Policies on Air Quality A Case Study in Austin, Texas</t>
  </si>
  <si>
    <t>McDonald-Buller, E. C., Webb, A., &amp; Kockelman, K. M.</t>
  </si>
  <si>
    <t>https://doi.org/10.3141%2F2158-04</t>
  </si>
  <si>
    <t>The road pricing (CPCT) scenario combined congestion pricing with a gas (or carbon) tax. A congestion charge was set to equal the implicit cost of marginal delay (imposed per added vehicle mile traveled, assuming a $6.75/person hour value of travel time) on all freeway segments in the network, and the carbon tax was assumed to be 4.55 cents per mile on all links in the network</t>
  </si>
  <si>
    <t>COC, FUT</t>
  </si>
  <si>
    <t>Emissions of ozone precursors decreased markedly for all 2030 scenarios due to the implementation of more stringent federal motor vehicle emission control programs, but transportation and land use policies were predicted to lead to even greater reductions, by about 15%, of emissions relative to the BAU scenario.</t>
  </si>
  <si>
    <t>The UGB scenario restricted all types of new development to a predefined set of largely contiguous zones, centered on existing population centers. Developable zones were defined as TAZs having two or more job equivalents per acre and any TAZs touching their boundaries; a job equivalent is one job or 0.714 households, since the region has 0.714 households per job. Zones outside this “boundary” were not permitted any new residential, basic, or commercial development</t>
  </si>
  <si>
    <t>Emissions of ozone precursors decreased markedly for all 2030 scenarios due to the implementation of more stringent federal motor vehicle emission control programs, but transportation and land use policies were predicted to lead to even greater reductions, by about 15%, of emissions relative to the BAU scenario....UGB appeared to offer benefits for reducing emissions and ozone concentrations as well as VMT</t>
  </si>
  <si>
    <t>McKinley et al. 2005</t>
  </si>
  <si>
    <t>Quantification of Local and Global Benefits from Air Pollution Control in Mexico City</t>
  </si>
  <si>
    <t>McKinley, G., Zuk, M., Hojer, M., Avalos, M., Gonzalez, I., Iniestra, R., … &amp; Martinez, J.</t>
  </si>
  <si>
    <t>https://doi.org/10.1021/es035183e</t>
  </si>
  <si>
    <t>taxi fleet renovation: 80% of old taxis replaced by 2007 fuel efficiency increases from 6.7 to 9 km/L compliance with Tier I standards in 1999 and newer models</t>
  </si>
  <si>
    <t>Together, we estimate that these measures could save nearly 100 lives, 700 cases of chronic bronchitis, and over 500,000 cases of MRADs each year.</t>
  </si>
  <si>
    <t>TABLE 2. Emission Reductions and Direct Costs for 2003-2020a...TABLE 6. Annualized (2003-2020, 5% Discount Rate) Concentration Reductions, Costs, Benefits, and Benefit-to-Cost Ratios for the Five Controls</t>
  </si>
  <si>
    <t>Metro expansion: 76 km of new construction by 2020 new ridership assumed to come from microbus transport recuperation value of capital included using a 30-year useful life 5 km will be constructed between 2003 and 2010, and 71 km between 2011 and 2020</t>
  </si>
  <si>
    <t>hybrid buses: 1029 hybrid buses brought into circulation, replacing diesel buses, by 2006 emissions factors are for Orion-LMCS VI hybrid diesel buses for New York City (14)</t>
  </si>
  <si>
    <t>Mediavilla-Sahagun and ApSimon 2003</t>
  </si>
  <si>
    <t>Urban scale integrated assessment ofoptions to reduce PM10 in London towards attainment ofair quality objectives</t>
  </si>
  <si>
    <t>Mediavilla-Sahagun, A., &amp; ApSimon, H. M.</t>
  </si>
  <si>
    <t>http://dx.doi.org/10.1016/j.atmosenv.2003.07.004</t>
  </si>
  <si>
    <t>In order to provide more grounds on which to make a decision, the program calculated the premature deaths that may be prevented by implementing each strategy</t>
  </si>
  <si>
    <t>Table 2 ERDS combined strategies emission reductions and costs...AIC=annualised implementation cost in million ofpounds per year</t>
  </si>
  <si>
    <t>AF3: 50% of buses, 25% HGVs and 5% of CLVs converted to CNG</t>
  </si>
  <si>
    <t>AF4: 100% of buses, 50% HGVs and 25% of CLVs converted to CNG</t>
  </si>
  <si>
    <t>AF5: 100% of buses in London converted to LPG</t>
  </si>
  <si>
    <t>AF6: 50% of buses in London converted to LPG</t>
  </si>
  <si>
    <t>AF7: 50% of buses, 25% HGVs and 5% of CLVs converted to LPG</t>
  </si>
  <si>
    <t>AF8: 100% of buses, 50% HGVs and 25% of CLVs converted to LPG</t>
  </si>
  <si>
    <t>LEZA: Central London LEZ, allowing EURO1+cars and EURO3+commercial vehicles (CV)</t>
  </si>
  <si>
    <t>LEZB: Central and Inner London LEZ, allowing EURO1+cars and EURO3+CV</t>
  </si>
  <si>
    <t>LEZC: Central London LEZ, allowing EURO3+cars and EURO3+CV</t>
  </si>
  <si>
    <t>LEZD: Central and Inner London LEZ, allowing EURO3+cars and EURO3+CV</t>
  </si>
  <si>
    <r>
      <t xml:space="preserve">RUC1: Central London inbound road user charging, all day </t>
    </r>
    <r>
      <rPr>
        <sz val="11"/>
        <color theme="1"/>
        <rFont val="Calibri"/>
        <family val="2"/>
      </rPr>
      <t>£</t>
    </r>
    <r>
      <rPr>
        <sz val="11"/>
        <color theme="1"/>
        <rFont val="Calibri"/>
        <family val="2"/>
        <scheme val="minor"/>
      </rPr>
      <t>2</t>
    </r>
  </si>
  <si>
    <t>RUC2: Central London inbound road user charging, all day £8</t>
  </si>
  <si>
    <t>RUC3: Central and inner London inbound road user charging, all day £2 across central London, and peak charge of £2 across Inner London</t>
  </si>
  <si>
    <t>RUC4: Central and inner London inbound road user charging, all day £8 across central London, and peak charge of £8 across Inner London</t>
  </si>
  <si>
    <t>PT1: 20% improvement in bus speeds throughout London</t>
  </si>
  <si>
    <t>PT2: 10% reduction in travel times of public transport in all London</t>
  </si>
  <si>
    <t>PT3: 20% reduction in travel times for radial PT movements to/from central London, and a 10% reduction for all other movements</t>
  </si>
  <si>
    <t>PK1: Central London public parking charges doubled</t>
  </si>
  <si>
    <t>PK2: Central and inner London public parking charges doubled</t>
  </si>
  <si>
    <t>PK3: Workplace parking levy throughout London of £1500 per annum</t>
  </si>
  <si>
    <t>CR1: Reduction in road capacity in central London of 10%</t>
  </si>
  <si>
    <t>EC2: LEZ A, BE1 - Central London LEZ, allowing EURO1+cars and EURO3+commercial vehicles (CV), 100% of buses fitted with particle traps</t>
  </si>
  <si>
    <t>LEZ, VRF</t>
  </si>
  <si>
    <t>EC3: LEZ C, BE1 - Central London LEZ, allowing EURO3+cars and EURO3+CV, 100% of buses fitted with particle traps</t>
  </si>
  <si>
    <t>EC4: AF1, 50% BE1, LEZ C - 100% of buses in London converted to CNG, 100% of buses fitted with particle traps, Central London LEZ, allowing EURO3+cars and EURO3+CV</t>
  </si>
  <si>
    <t>AFT, VRF, LEZ</t>
  </si>
  <si>
    <t>EC5: AF4, LEZ C - 100% of buses, 50% HGVs and 25% of CLVs converted to CNG,  Central London LEZ, allowing EURO3+cars and EURO3+CV</t>
  </si>
  <si>
    <t>EC6: AF7, 50% BE1, LEZ D -  50% of buses, 25% HGVs and 5% of CLVs converted to LPG, 100% of buses fitted with particle traps, Central and Inner London LEZ, allowing EURO3+cars and EURO3+CV</t>
  </si>
  <si>
    <t>DM1: PT1, PK1 - 20% improvement in bus speeds throughout London,  Central London public parking charges doubled</t>
  </si>
  <si>
    <t>PTR, PAC</t>
  </si>
  <si>
    <t>DM2: RUC1, PT3 - Central London inbound road user charging, all day £2, 20% reduction in travel times for radial PT movements to/from central London, and a 10% reduction for all other movements</t>
  </si>
  <si>
    <t>ROP, PTR</t>
  </si>
  <si>
    <t>DM3: RUC2, PT3 - Central London inbound road user charging, all day £8, 20% reduction in travel times for radial PT movements to/from central London, and a 10% reduction for all other movements</t>
  </si>
  <si>
    <t>DM4: RUC3, PT3 - Central and inner London inbound road user charging, all day £2 across central London, and peak charge of £2 across Inner London, 20% reduction in travel times for radial PT movements to/from central London, and a 10% reduction for all other movements</t>
  </si>
  <si>
    <t>DM5: RUC4, PT3 - Central and inner London inbound road user charging, all day £8 across central London, and peak charge of £8 across Inner London, 20% reduction in travel times for radial PT movements to/from central London, and a 10% reduction for all other movements</t>
  </si>
  <si>
    <t>DM6: RUC1, PK3 - Central London inbound road user charging, all day £2, Workplace parking levy throughout London of £1500 per annum</t>
  </si>
  <si>
    <t>ROP, PAC</t>
  </si>
  <si>
    <t>DM7: RUC2, PK3 - Central London inbound road user charging, all day £8, Workplace parking levy throughout London of £1500 per annum</t>
  </si>
  <si>
    <t>DM8: RUC2, PK3, PT3 - Central London inbound road user charging, all day £8, Workplace parking levy throughout London of £1500 per annum, 20% reduction in travel times for radial PT movements to/from central London, and a 10% reduction for all other movements</t>
  </si>
  <si>
    <t>ROP, PAC, PTR</t>
  </si>
  <si>
    <t>DM9: RUC3, PK3, PT3 - Central and inner London inbound road user charging, all day £2 across central London, and peak charge of £2 across Inner London, Workplace parking levy throughout London of £1500 per annum, 20% reduction in travel times for radial PT movements to/from central London, and a 10% reduction for all other movements</t>
  </si>
  <si>
    <t>DM10: RUC3, PK3, PK2, PT3 - Central and inner London inbound road user charging, all day £2 across central London, and peak charge of £2 across Inner London, Workplace parking levy throughout London of £1500 per annum, Central and inner London public parking charges doubled, 20% reduction in travel times for radial PT movements to/from central London, and a 10% reduction for all other movements</t>
  </si>
  <si>
    <t>CER1: PT1, PK1, AF7, 50% BE1 - 20% improvement in bus speeds throughout London, Central London public parking charges doubled, 50% of buses, 25% HGVs and 5% of CLVs converted to LPG, 100% of buses fitted with particle traps</t>
  </si>
  <si>
    <t>PTR, PAC, AFT, VRF</t>
  </si>
  <si>
    <t>CER2: PT1, PK1, LEZ A, BE1 - 20% improvement in bus speeds throughout London, Central London public parking charges doubled, Central London LEZ, allowing EURO1+cars and EURO3+commercial vehicles (CV), 100% of buses fitted with particle traps</t>
  </si>
  <si>
    <t>PTR, PAC, LEZ, VRF</t>
  </si>
  <si>
    <t>CER3: PT1, PK1, LEZ C, BE1 - 20% improvement in bus speeds throughout London, Central London public parking charges doubled, Central London LEZ, allowing EURO3+cars and EURO3+CV, 100% of buses fitted with particle traps</t>
  </si>
  <si>
    <t>PTR, PAC, AFT, VRF, LEZ</t>
  </si>
  <si>
    <t>PTR, PAC, AFT, LEZ</t>
  </si>
  <si>
    <t>CER7: RUC1, PK3, AF7, 50% BE1 - Central London inbound road user charging, all day £2, Workplace parking levy throughout London of £1500 per annum, 50% of buses, 25% HGVs and 5% of CLVs converted to LPG, 100% of buses fitted with particle traps</t>
  </si>
  <si>
    <t>ROP, PAC, AFT, VRF</t>
  </si>
  <si>
    <t>CER8: RUC1, PK3, LEZ A, BE1 - Central London inbound road user charging, all day £2, Workplace parking levy throughout London of £1500 per annum, Central London LEZ, allowing EURO1+cars and EURO3+commercial vehicles (CV), 100% of buses fitted with particle traps</t>
  </si>
  <si>
    <t>ROP, PAC, LEZ, VRF</t>
  </si>
  <si>
    <t>CER9: RUC1, PK3, LEZ C, BE1 - Central London inbound road user charging, all day £2, Workplace parking levy throughout London of £1500 per annum, Central London LEZ, allowing EURO3+cars and EURO3+CV, 100% of buses fitted with particle traps</t>
  </si>
  <si>
    <t xml:space="preserve">CER10: RUC1, PK3, AF1, 50% BE1, LEZ C - Central London inbound road user charging, all day £2, Workplace parking levy throughout London of £1500 per annum, 100% of buses in London converted to CNG, 100% of buses fitted with particle traps, Central London LEZ, allowing EURO3+cars and EURO3+CV, </t>
  </si>
  <si>
    <t>ROP, PAC, AFT, VRF, LEZ</t>
  </si>
  <si>
    <t>CER11: RUC1, PK3, AF4, LEZ C - Central London inbound road user charging, all day £2, Workplace parking levy throughout London of £1500 per annum, 100% of buses, 50% HGVs and 25% of CLVs converted to
CNG, Central London LEZ, allowing EURO3+cars and EURO3+CV</t>
  </si>
  <si>
    <t>ROP, PAC, AFT, LEZ</t>
  </si>
  <si>
    <t>CER12: RUC1, PK3, AF7, 50% BE1, LEZ D - Central London inbound road user charging, all day £2, Workplace parking levy throughout London of £1500 per annum, 50% of buses, 25% HGVs and 5% of CLVs converted to LPG, 100% of buses fitted with particle traps,  Central and Inner London LEZ, allowing EURO3+cars and
EURO3+CV</t>
  </si>
  <si>
    <t>CER13: RUC3, PK3, PK2, PT3, AF7, 50% BE1 - Central and inner London inbound road user charging, all day £2 across central London, and peak charge of £2 across Inner London, Workplace parking levy throughout London of £1500 per annum, Central and inner London public parking charges doubled, 20% reduction in travel times for radial PT movements to/from central London, and a 10% reduction for all other movements, 50% of buses, 25% HGVs and 5% of CLVs converted to LPG,  100% of buses fitted with particle traps</t>
  </si>
  <si>
    <t>ROP, PAC, PTR, AFT, VRF</t>
  </si>
  <si>
    <t>CER14: RUC3, PK3, PK2, PT3, LEZ A, BE1 - Central and inner London inbound road user charging, all day £2 across central London, and peak charge of £2 across Inner London, Workplace parking levy throughout London of £1500 per annum, Central and inner London public parking charges doubled, 20% reduction in travel times for radial PT movements to/from central London, and a 10% reduction for all other movements, Central London LEZ, allowing EURO1+cars and EURO3+commercial vehicles (CV), 100% of buses fitted with particle traps</t>
  </si>
  <si>
    <t>ROP, PAC, PTR, LEZ, VRF</t>
  </si>
  <si>
    <t>CER15: RUC3, PK3, PK2, PT3, LEZ C, BE1 - Central and inner London inbound road user charging, all day £2 across central London, and peak charge of £2 across Inner London, Workplace parking levy throughout London of £1500 per annum, Central and inner London public parking charges doubled, 20% reduction in travel times for radial PT movements to/from central London, Central London LEZ, allowing EURO3+cars and EURO3+CV, 100% of buses fitted with particle traps</t>
  </si>
  <si>
    <t>CER16: RUC3, PK3, PK2, PT3, AF1, BE1, LEZ C - Central and inner London inbound road user charging, all day £2 across central London, and peak charge of £2 across Inner London, Workplace parking levy throughout London of £1500 per annum, Central and inner London public parking charges doubled, 20% reduction in travel times for radial PT movements to/from central London, 100% of buses in London converted to CNG,  100% of buses fitted with particle traps, Central London LEZ, allowing EURO3+cars and EURO3+CV</t>
  </si>
  <si>
    <t>ROP, PAC, PTR, AFT, VRF, LEZ</t>
  </si>
  <si>
    <t>CER17: RUC3, PK3, PK2, PT3, AF4, LEZ C - Central and inner London inbound road user charging, all day £2 across central London, and peak charge of £2 across Inner London, Workplace parking levy throughout London of £1500 per annum, Central and inner London public parking charges doubled, 20% reduction in travel times for radial PT movements to/from central London,  100% of buses, 50% HGVs and 25% ofCLVs converted to CNG, Central London LEZ, allowing EURO3+cars and EURO3+CV</t>
  </si>
  <si>
    <t>ROP, PAC, PTR, AFT, LEZ</t>
  </si>
  <si>
    <t>CER18: RUC3, PK3, PK2, PT3, AF7, BE1, LEZ D - Central and inner London inbound road user charging, all day £2 across central London, and peak charge of £2 across Inner London, Workplace parking levy throughout London of £1500 per annum, Central and inner London public parking charges doubled, 20% reduction in travel times for radial PT movements to/from central London, 50% of buses, 25% HGVs and 5% of CLVs converted to LPG, 100% of buses fitted with particle traps, Central and Inner London LEZ, allowing EURO3+cars and EURO3+CV</t>
  </si>
  <si>
    <t>Mena-Carrasco et al. 2012</t>
  </si>
  <si>
    <t>Estimating the health benefits from natural gas use in transport and heating in Santiago, Chile</t>
  </si>
  <si>
    <t>Mena-Carrasco, M., Oliva, E., Saide, P., Spak, S. N., de la Maza, C., Osses, M., … &amp; Molina, L. T.</t>
  </si>
  <si>
    <t>http://dx.doi.org/10.1016/j.scitotenv.2012.04.037</t>
  </si>
  <si>
    <t>Switching the complete bus system, including urban, suburban, and private buses (consisting of a small portion of Euro I and a larger proportion of Euro II and Euro III buses) to Euro V compressed natural gas (CNG) buses.</t>
  </si>
  <si>
    <t>The CNG bus scenario prevents a total of 36 mortality cases, 113 hospital admissions, 13,665 work days lost, and roughly 67,000 restricted activity days.</t>
  </si>
  <si>
    <t>PM, HP, AE</t>
  </si>
  <si>
    <t>The economic benefits for the CNG bus system scenario reach 49 million USD/year</t>
  </si>
  <si>
    <t>Mendoza et al. 2019</t>
  </si>
  <si>
    <t>Modeling net effects of transit operations on vehicle miles traveled, fuel consumption, carbon dioxide, and criteria air pollutant emissions in a mid-size US metro area: findings from Salt Lake City, UT</t>
  </si>
  <si>
    <t>Mendoza, D. L., Buchert, M. P., &amp; Lin, J. C.</t>
  </si>
  <si>
    <t>Environmental Research Communications</t>
  </si>
  <si>
    <t>https://doi.org/10.1088/2515-7620/ab3ca7</t>
  </si>
  <si>
    <t>A fleet modernization approach for UTA encompasses the replacement of all older buses with either CNG and EPA clean diesel buses(US Environmental Protection Agency 2019), which are defined as buses from 2010 or newer, as well as upgrades to the commuter rail locomotives.</t>
  </si>
  <si>
    <t>VRP, AFT</t>
  </si>
  <si>
    <t xml:space="preserve"> Ogden, Park City, Provo, Salt Lake City, Tooele</t>
  </si>
  <si>
    <t>Meneguette et al. 2016</t>
  </si>
  <si>
    <t>Increasing Intelligence in Inter-Vehicle Communications to Reduce Traffic Congestions: Experiments in Urban and Highway Environments</t>
  </si>
  <si>
    <t>Meneguette, R. I., Filho, G. P. R., Guidoni, D. L., Pessin, G., Villas, L. A., &amp; Ueyama, J.</t>
  </si>
  <si>
    <t>https://doi.org/10.1371/journal.pone.0159110</t>
  </si>
  <si>
    <t>The proposed algorithm achieved significant results in reducing CO emissions, fuel consumption, and trip time</t>
  </si>
  <si>
    <t>EC, TL</t>
  </si>
  <si>
    <t>Midenet et al. 2004</t>
  </si>
  <si>
    <t>Signalized intersection with real-time adaptive control: on-field assessment of CO2 and pollutant emission reduction</t>
  </si>
  <si>
    <t>Midenet, S., Boillot, F., &amp; Pierrelee, J.-C.</t>
  </si>
  <si>
    <t>http://dx.doi.org/10.1016/S1361-9209(03)00044-0</t>
  </si>
  <si>
    <t>The objective of this article is to assess traffic signal control strategy on a micro-scale around an isolated intersection</t>
  </si>
  <si>
    <t>The CRONOS strategy reduces CO2 emission and fuel consumption slightly more for catalyst gasoline vehicles (5% for peak periods) than for diesel ones (4.5%).</t>
  </si>
  <si>
    <t>Miettinen et al. 2019</t>
  </si>
  <si>
    <t>PM2.5 concentration and composition in the urban air of Nanjing, China: Effects of emission control measures applied during the 2014 Youth Olympic Games</t>
  </si>
  <si>
    <t>Miettinen, M., Leskinen, A., Abbaszade, G., Orasche, J., Sainio, M., Mikkonen, S., … &amp; Sippula, O.</t>
  </si>
  <si>
    <t>https://doi.org/10.1016/j.scitotenv.2018.10.191</t>
  </si>
  <si>
    <t>Before the YOG was held from 16 to 28 August 2014, several emission control measures were undertaken. From 1 May to 30 June, shutting down the coal-burning factories was started and by 15 July, all of them were closed (Ding et al., 2015). One third of construction sites were temporally stopped on 15 July, followed by 2000 more during 1–15 August, and finally all outdoor construction was prohibited 16–31 August. Furthermore, heavy industry was required to reduce manufacturing by 20% in August, and high-emission vehicles were banned. In addition, from 1 to 31 August 22, surrounding cities collaborated with Nanjing to improve the air quality for example by using high quality coal in the industrial plants, and reducing power generation by 15% (Zhao et al., 2017; D. Zhou et al., 2017).</t>
  </si>
  <si>
    <t>Miguel et al. 2017</t>
  </si>
  <si>
    <t>A forecast air pollution model applied to a hypothetical urban road pricing scheme: An empirical study in Madrid</t>
  </si>
  <si>
    <t>Miguel, J. P. M., de Blas, C. S., &amp; Sipols, A. E. G.</t>
  </si>
  <si>
    <t>http://dx.doi.org/10.1016/j.trd.2017.06.007</t>
  </si>
  <si>
    <t>The hypothetical urban road pricing is proposed to be applied Monday through Friday in the peak or maximum congestion periods (the morning peak hours are from 7:00 to 10:00 and the evening peak hours are from 18:00 to 20:00). The hypothetical cordon toll is proposed to be located at the first orbital road that is closest to the urban center (M-30).</t>
  </si>
  <si>
    <t>COC, ROP</t>
  </si>
  <si>
    <t>1298</t>
  </si>
  <si>
    <t>Second, the decrease in the congestion inside the toll zone is a consequence of the urban road pricing scheme that provokes a modal shift toward public transport and non-motorized modes (bicycle or walk) for the urban center residents.</t>
  </si>
  <si>
    <t>TC, EC, TU, AT</t>
  </si>
  <si>
    <t>Mingardo 203</t>
  </si>
  <si>
    <t>Transport and environmental effects of rail-based Park and Ride: evidence from the Netherlands</t>
  </si>
  <si>
    <t>Mingardo, G.</t>
  </si>
  <si>
    <t>http://dx.doi.org/10.1016/j.jtrangeo.2013.02.004</t>
  </si>
  <si>
    <t xml:space="preserve">This paper presents the results of a users’ survey (N = 738) conducted within nine rail-based P&amp;Rs located around the cities of Rotterdam and The Hague in The Netherlands in 2008 and 2009...The questionnaire conducted in the Rotterdam area was identical of the one performed in the P&amp;R around The Hague with the exception of the question concerning the introduction of the price to park the car in the P&amp;R; at that time, all P&amp;R facilities as objects of the surveys were free of charge. While in Rotterdam, users were asked how they would have reacted to a daily parking tariff of €1–2; in The Hague, the price was set at €3–4. </t>
  </si>
  <si>
    <t>543</t>
  </si>
  <si>
    <t>We consider a comprehensive parking policy for both the P&amp;R area and the areas of the final destination as necessary. More specifically, if there is no form of parking management in the surrounding area of the facility, drivers will avoid the fee by parking in the proximity of the P&amp;R. The fee should be competitive with respect to the parking fee on the final destination, otherwise motorists might prefer to continue their car trip until they arrive downtown.</t>
  </si>
  <si>
    <t>BG, BB</t>
  </si>
  <si>
    <t>195</t>
  </si>
  <si>
    <t>Table 5 Cumulative transport and environmental effects of the six P&amp;R locations in The Hague.</t>
  </si>
  <si>
    <t>Miraglia 2007</t>
  </si>
  <si>
    <t>Health, environmental, and economic costs from the use of a stabilized diesel/ethanol mixture in the city of São Paulo, Brazil</t>
  </si>
  <si>
    <t>Miraglia, S. G. E. K.</t>
  </si>
  <si>
    <t>Cadernos de Saúde Pública</t>
  </si>
  <si>
    <t>https://doi.org/10.1590/s0102-311x2007001600016</t>
  </si>
  <si>
    <t>The current study thus simulated the environmental and social impacts resulting from the use of a stabilized diesel/ethanol mixture in the bus and truck fleet in Greater Metropolitan São Paulo...target diesel additive</t>
  </si>
  <si>
    <t>The projected health benefits would include a decrease in hospital admissions, emergency
room visits, work absenteeism, and mortality....PRHA: pediatric respiratory hospital admissions 16; ERHA: elderly respiratory hospital admissions 17; EICDERV: daily emergency room visits due to ischemic cardiovascular diseases 18; FETAL: late fetal deaths 19; ETM: all-cause elderly mortality 20; ERM: elderly respiratory disease mortality 21; ECVDM: elderly cardiovascular mortality 22.</t>
  </si>
  <si>
    <t>HP, RE, PM, CD</t>
  </si>
  <si>
    <t>Based on the above, estimated job generation due to use of the additive would produce an additional 55% of direct jobs (335,500) + 55% of indirect jobs (511,500) due to an ethanol production of 11,560,652m3 (additional production of 0.16 billion liters of ethanol = 160 millions liters = 160,000m3). Thus, use of the additive under the proposed scenario would generate 4,643 direct jobs and
7,079 indirect jobs...A quantitative environmental cost-benefit analysis resulted in a positive balance of US$ 2.851 billion.</t>
  </si>
  <si>
    <t>JG, EG</t>
  </si>
  <si>
    <t>The current study thus simulated the environmental and social impacts resulting from the use of a stabilized diesel/ethanol mixture in the bus and truck fleet in Greater Metropolitan São Paulo...stabilized blend</t>
  </si>
  <si>
    <t>A quantitative environmental cost-benefit analysis resulted in a positive balance of US$ 2.851 billion.</t>
  </si>
  <si>
    <t>Mishra et al. 2019</t>
  </si>
  <si>
    <t>The effect of odd-even driving scheme on PM2.5 and PM1.0 emission</t>
  </si>
  <si>
    <t>Mishra, R. K., Pandey, A., Pandey, G., &amp; Kumar, A.</t>
  </si>
  <si>
    <t>https://doi.org/10.1016/j.trd.2019.01.005</t>
  </si>
  <si>
    <t>The odd-even driving scheme was implemented a few years ago in Delhi city on a trial basis requiring the vehicles bearing odd and even registration numbers to run on alternative days with effect from 1st January 2016. Applied for the very first time in India and lasting on a pilot basis for 15 days and also referred to as Phase 1 of implementation, the scheme ended on 15th January 2016 with primary goal of assessing the extent to which such a scheme could serve as an effective measure to bring down and control the excessively high ambient air pollution levels</t>
  </si>
  <si>
    <t>Mitchell et al. 2005</t>
  </si>
  <si>
    <t>The air quality impact ofcordon and distance based road user charging: An empirical study ofLeeds, UK</t>
  </si>
  <si>
    <t>Mitchell, G., Namdeo, A., &amp; Milne, D.</t>
  </si>
  <si>
    <t>https://doi.org/10.1016/j.atmosenv.2005.07.005</t>
  </si>
  <si>
    <t>Road user charging: We assessed the impact on air quality of charging road users to cross cordons and on the basis of distance travelled within a charge zone...inner (city centre) cordon charge of £3</t>
  </si>
  <si>
    <t>3600</t>
  </si>
  <si>
    <t>Mostashari et al. 2004</t>
  </si>
  <si>
    <t>Design of Robust Emission Reduction Strategies for Road-Based Public Transportation in Mexico City, Mexico Multiattribute Trade-Off Analysis for Metropolitan Area</t>
  </si>
  <si>
    <t>Mostashari, A., Sussman, J. M., &amp; Connors, S. R.</t>
  </si>
  <si>
    <t>https://doi.org/10.3141%2F1880-11</t>
  </si>
  <si>
    <t>RENEWFT1: Renew All Pre-1994 vehicles by 2010, thereafter enforce 14-year age limit</t>
  </si>
  <si>
    <t>TABLE 3 Cumulative Emissions and Cumulative Road-Based Public Transportation Sector Cost Under Different Strategies for “Divided City” Future Story in 2000–2025 Period</t>
  </si>
  <si>
    <t>RENEWFT2: Renew All Pre-1994 vehicles by 2010, thereafter enforce 12-year age limit</t>
  </si>
  <si>
    <t>RENEWFT3: Renew All Pre-1994 vehicles by 2010, thereafter enforce 10-year age limit</t>
  </si>
  <si>
    <t>RENEWFT4: Renew All Pre-1994 vehicles by 2010, thereafter enforce 8-year age limit</t>
  </si>
  <si>
    <t>RENEWFT5: Renew All Pre-1994 vehicles by 2010, thereafter enforce 6-year age limit</t>
  </si>
  <si>
    <t>NGRETRO1: Convert 20% of Pre 2000 vehicles to CNG by 2010, thereafter convert 20% of vehicles 6 years or older to CNG</t>
  </si>
  <si>
    <t>NGRETRO2: Convert 40% of Pre 2000 vehicles to CNG by 2010, thereafter convert 40% of vehicles 6 years or older to CNG</t>
  </si>
  <si>
    <t>NGRETRO3: Convert 60% of Pre 2000 vehicles to CNG by 2010, thereafter convert 60% of vehicles 6 years or older to CNG</t>
  </si>
  <si>
    <t>NGRETRO4: Convert 80% of Pre 2000 vehicles to CNG by 2010, thereafter convert 80% of vehicles 6 years or older to CNG</t>
  </si>
  <si>
    <t>NGRETRO5: Convert 100% of Pre 2000 vehicles to CNG by 2010, thereafter convert 100% of vehicles 6 years or older to CNG</t>
  </si>
  <si>
    <t>TWRETRO1: Retrofit 20% of Pre-2000 vehicles with TWC (gasoline) and PM/NOx filters (Diesel) by 2010, thereafter retrofit 20% of all new buses with PM/NOx filters</t>
  </si>
  <si>
    <t>TWRETRO2: Retrofit 40% of Pre-2000 vehicles with TWC (gasoline) and PM/NOx filters (Diesel) by 2010, thereafter retrofit 40% of all new buses with PM/NOx filters</t>
  </si>
  <si>
    <t>TWRETRO3: Retrofit 60% of Pre-2000 vehicles with TWC (gasoline) and PM/NOx filters (Diesel) by 2010, thereafter retrofit 60% of all new buses with PM/NOx filters</t>
  </si>
  <si>
    <t>TWRETRO4: Retrofit 80% of Pre-2000 vehicles with TWC (gasoline) and PM/NOx filters (Diesel) by 2010, thereafter retrofit 80% of all new buses with PM/NOx filters</t>
  </si>
  <si>
    <t>TWRETRO5: Retrofit 100% of Pre-2000 vehicles with TWC (gasoline) and PM/NOx filters (Diesel) by 2010, thereafter retrofit 100% of all new buses with PM/NOx filters</t>
  </si>
  <si>
    <t>HYBINT01:  Fleet Renewal Similar to RENEWFT3, replacing 20% of scrapped vehicles with Hybrid gasoline and diesel electric vehicles</t>
  </si>
  <si>
    <t>HYBINT02: Fleet Renewal Similar to RENEWFT3, replacing 40% of scrapped vehicles with Hybrid gasoline and diesel electric vehicles</t>
  </si>
  <si>
    <t>HYBINT03:  Fleet Renewal Similar to RENEWFT3, replacing 60% of scrapped vehicles with Hybrid gasoline and diesel electric vehicles</t>
  </si>
  <si>
    <t>HYBINT04:  Fleet Renewal Similar to RENEWFT3, replacing 80% of scrapped vehicles with Hybrid gasoline and diesel electric vehicles</t>
  </si>
  <si>
    <t>HYBINT05:  Fleet Renewal Similar to RENEWFT3, replacing 100% of scrapped vehicles with Hybrid gasoline and diesel electric vehicles</t>
  </si>
  <si>
    <t>MANAGE01: Gasoline Tax 5%, Rapid Transit Bus speed 18 km/h, Smartcard subsidy 10%, Transfers 75% of actual fare</t>
  </si>
  <si>
    <t>FUT, BRT, PRI</t>
  </si>
  <si>
    <t>MANAGE02: Gasoline Tax 10%, Rapid Transit Bus speed 19 km/h, Smartcard subsidy 15%, Transfers 50% of actual fare</t>
  </si>
  <si>
    <t>MANAGE03: Gasoline Tax 15%, Rapid Transit Bus speed 20 km/h, Smartcard subsidy 20%, Transfers 25% of actual fare</t>
  </si>
  <si>
    <t>MANAGE04: Gasoline Tax 20%, Rapid Transit Bus speed 21 km/h, Smartcard subsidy 25%, Transfers 25% of actual fare</t>
  </si>
  <si>
    <t>MANAGE05: Gasoline Tax 20%, Rapid Transit Bus speed 22 km/h, Smartcard subsidy 25%, Transfers free</t>
  </si>
  <si>
    <t>COMBO01: TWRETRO05, HYBINT03, MANAGE03...Retrofit 100% of Pre-2000 vehicles with TWC (gasoline) and PM/NOx filters (Diesel) by 2010, thereafter retrofit 100% of all new buses with PM/NOx filters...Fleet Renewal Similar to RENEWFT3, replacing 60% of scrapped vehicles with Hybrid gasoline and diesel electric vehicles...Gasoline Tax 15%, Rapid Transit Bus speed 20 km/h, Smartcard subsidy 20%, Transfers 25% of actual fare</t>
  </si>
  <si>
    <t>VRF, VRP, AFT, FUT, BRT, PRI</t>
  </si>
  <si>
    <t>TABLE 5 Cumulative Emissions and Cumulative Road-Based Public Transportation Sector Cost Under Different Strategies for “Growth Unbound” Future Story in 2000–2025 Period</t>
  </si>
  <si>
    <t>COMBO02: TWRETRO05, HYBINT05, MANAGE05...Retrofit 100% of Pre-2000 vehicles with TWC (gasoline) and PM/NOx filters (Diesel) by 2010, thereafter retrofit 100% of all new buses with PM/NOx filters...Fleet Renewal Similar to RENEWFT3, replacing 100% of scrapped vehicles with Hybrid gasoline and diesel electric vehicles...Gasoline Tax 20%, Rapid Transit Bus speed 22 km/h, Smartcard subsidy 25%, Transfers free</t>
  </si>
  <si>
    <t>Mudway et al. 2019</t>
  </si>
  <si>
    <t>Impact of London’s low emission zone on air quality and children’s respiratory health: a sequential annual cross-sectional study</t>
  </si>
  <si>
    <t>Mudway, I. S., Dundas, I., Wood, H. E., Marlin, N., Jamaludin, J. B., Bremner, S. A., … &amp; Griffiths, C. J.</t>
  </si>
  <si>
    <t>The Lancet Public Health</t>
  </si>
  <si>
    <t>https://doi.org/10.1016/S2468-2667(18)30202-0</t>
  </si>
  <si>
    <t>The phased introduction of London’s LEZ, beginning in 2008, provided the opportunity for a natural experiment to evaluate the effect of this emission-based mitigation strategy. A description of the various phases of the LEZ is presented in appendix 1 (p 4), with the early phases in 2008 (phases 1 and 2), followed by a further tightening of emission controls in 2012 (phase 3).</t>
  </si>
  <si>
    <t>2164</t>
  </si>
  <si>
    <t>Despite these improvements, we observed evidence of reduced lung volumes in children associated with NOx, NO2, and PM10 annual exposures over the same period, with no evidence of a decrease in the proportion of children with small lung volumes for their age over the 5 year study...The impacts on children’s FVC [forced vital capacity] might appear small (0·0023 L/µg per m³ of NO2); however, these decrements need to be viewed against the very high annual exposures in the study areas. Over the full 5 years of the study, the
average exposure to NO2 equated to a projected FVC loss
of between 89·0 mL and 99·6 mL.</t>
  </si>
  <si>
    <t>Namedo and Mitchell 2008</t>
  </si>
  <si>
    <t>An empirical study of estimating vehicle emissions under cordon and distance based road user charging in Leeds, UK</t>
  </si>
  <si>
    <t>Namedo, A., &amp; Mitchell, G.</t>
  </si>
  <si>
    <t>http://dx.doi.org/10.1007/s10661-007-9719-x</t>
  </si>
  <si>
    <t>City centre (inner orbital) cordon: £3</t>
  </si>
  <si>
    <t>Table 1 RUC scenarios, trip and total distance travelled suppression…Table 2 Change in total road emissions (%) under alternative RUC scenarios</t>
  </si>
  <si>
    <t>NT, TC, NS, GG</t>
  </si>
  <si>
    <t>Double cordon: £2 inner and £1 outer</t>
  </si>
  <si>
    <t>Distance charge: 2 p/km</t>
  </si>
  <si>
    <t>MUF</t>
  </si>
  <si>
    <t>NT, TC, NS, TL, GG</t>
  </si>
  <si>
    <t>Distance charge: 10 p/km</t>
  </si>
  <si>
    <t>Distance charge: 20 p/km</t>
  </si>
  <si>
    <t>Nanaki et al. 2014</t>
  </si>
  <si>
    <t>Comparative environmental assessment of Athens urban buses—Diesel, CNG and biofuel powered</t>
  </si>
  <si>
    <t>Nanaki, E. A., Koroneos, C. J., Xydis, G. A., &amp; Rovas, D.</t>
  </si>
  <si>
    <t>http://dx.doi.org/10.1016/j.tranpol.2014.04.001</t>
  </si>
  <si>
    <t>In this context, in the present study an environmental assessment of urban diesel and CNG bus fleet for the city of Athens, in 2009 was performed.</t>
  </si>
  <si>
    <t>Despite the environmental benefits from the use of CNG technology in the bus fleet of Athens, major barriers are the infrastructure issues. The infrastructure of CNG fuelling stations, gas upgrading plants and gas injection exists or is expanding in a few countries like Austria, Germany, Italy, Netherlands, Sweden and Switzerland. In other countries, refueling infrastructure is rudimentary and has to be extended or still created. The development of methane vehicles is strongly hampered by very high investment costs that are required for the build-up of the needed methane refueling infrastructure.</t>
  </si>
  <si>
    <t>BI, BF</t>
  </si>
  <si>
    <t>Finally, as far as the CO2 emissions are concerned, it is noticed that CNGs emissions are lower compared with diesel powered buses (Fig. 7).</t>
  </si>
  <si>
    <t>In this context, five alternative biodiesel blends that can be used in the urban buses of Athens are examined…Β10 (10% biodiesel and 90% diesel</t>
  </si>
  <si>
    <t>Fig. 9. Annual CO2 emissions per each biodiesel blend and diesel.</t>
  </si>
  <si>
    <t>In this context, five alternative biodiesel blends that can be used in the urban buses of Athens are examined…B30 (30% biodiesel and 70% diesel)</t>
  </si>
  <si>
    <t>In this context, five alternative biodiesel blends that can be used in the urban buses of Athens are examined…B50 (50% biodiesel and 50% diesel)</t>
  </si>
  <si>
    <t>In this context, five alternative biodiesel blends that can be used in the urban buses of Athens are examined… B80 (80% biodiesel and 20% diesel)</t>
  </si>
  <si>
    <t>In this context, five alternative biodiesel blends that can be used in the urban buses of Athens are examined… B100 (100% biodiesel)</t>
  </si>
  <si>
    <t>Narvaez et al. 2008</t>
  </si>
  <si>
    <t>Spatial and Temporal Trends of Polycyclic Aromatic Hydrocarbons and Other Traffic-Related Airborne Pollutants in New York City</t>
  </si>
  <si>
    <t>Narvaez, R. G., Hoepner, L., Chillrud, S. N., Yan, B., Garfinkel, R., Whyatt, R., … &amp; Miller, R. L.</t>
  </si>
  <si>
    <t>https://doi.org/10.1021/es801273h</t>
  </si>
  <si>
    <t>Recent initiatives included the conversion to ultralow-sulfur diesel fuel, aimed to be 97% cleaner, that occurred voluntarily in NYC over recent years with new bus and truck fleets, and officially as of July 1, 2006 (23). In April 2000, the Metropolitan Transportation Authority of New York announced a fleet-wide plan to reduce emissions from diesel buses, and increase the use of cleaner fuels (e.g., compressed natural gas and ultralowsulfur diesel fuel) (7) (results posted in ref 23).</t>
  </si>
  <si>
    <t>743</t>
  </si>
  <si>
    <t>Necoska et al. 2018</t>
  </si>
  <si>
    <t>Creating Infrastructure for Urban Mobility: Case Study of Skopje</t>
  </si>
  <si>
    <t>Necoska, D. K., Ivanjko, E., &amp; Pavleski, D.</t>
  </si>
  <si>
    <t>Promet-Traffic &amp; Transportation</t>
  </si>
  <si>
    <t>http://dx.doi.org/10.7307/ptt.v30i4.2675</t>
  </si>
  <si>
    <t>Solution 1: The goal was to design an underground tunnel for both traffic directions along the BGD corridor under intersection 2 and create elevated separate intersections using overpasses in the north-south direction over intersections 1, 2, and 3. An overpass for left turns over intersection 4 was designed as well. At the same grade as the boulevard, two three-lane roundabout intersections have been designed at intersections 2 and 4. Wide and safe infrastructure for pedestrians and cyclists has been designed as well.</t>
  </si>
  <si>
    <t>RDV, UCI</t>
  </si>
  <si>
    <t>Simulations</t>
  </si>
  <si>
    <t>Skopje</t>
  </si>
  <si>
    <t>It can be noticed that all proposed solutions significantly improve the delay and LoS values for all intersections...Table 9 – Comparative analysis of proposed solutions</t>
  </si>
  <si>
    <t>Solution 2: The goal was to design an underground tunnel only in the west-east direction along the BGD corridor and an elevated (grade separated) two-lane roundabout at intersection 2. Most of the changes to the first solution are related to intersection 2 (Figure 6). Namely, the most intensive left turning flows from the south of intersection 2 are designed to be at the same level. An elevated two-lane roundabout over intersection 2 and a lowering of corridor BGD for the west-east direction down to a tunnel have been designed. For the northsouth directions, an underpass has been designed. Intersection 4 has been redesigned from a three-lane into a two-lane roundabout. Wide and safe infrastructure for pedestrians and cyclists is present in this solution as well.</t>
  </si>
  <si>
    <t>RDV, UCI, ATI</t>
  </si>
  <si>
    <t>Solution 3: The goal was to improve the performance at intersection 4 using adaptive traffic light control, i.e., connect it with Skopje’s adaptive traffic control system UTOPIA. This solution has the same elements as solution 2 except the changes on intersection 4, i.e., instead of a roundabout, a standard intersection with adaptive traffic signal control has been designed (Figure 7). Wide and safe infrastructure for pedestrians and cyclists is present as well.</t>
  </si>
  <si>
    <t>RDV, UCI, ATI, TSO</t>
  </si>
  <si>
    <t>Nelson et al. 2007</t>
  </si>
  <si>
    <t>Telecommuting and environmental policy: Lessons from the ecommute program</t>
  </si>
  <si>
    <t>Nelson, P., Safirova, E., &amp; Walls, M.</t>
  </si>
  <si>
    <t>http://dx.doi.org/10.1016/j.trd.2007.01.011</t>
  </si>
  <si>
    <t>‘‘National Telecommuting and Air Quality Act’’. This law initiated a 5-city pilot program to encourage telecommuting for emissions reduction purposes. This ‘‘ecommute’’ program was to develop and evaluate methods for calculating reductions in emissions due to telecommuting. Then, as a part of the pilot project, employers who encouraged their workers to telecommute, were supposed to receive credits reflecting the amount of achieved emissions reductions. The credits could be traded with firms that needed emissions reductions for purposes of compliance with the US Clean Air Act. The goal of the pilot program was to evaluate whether the emissions credit mechanism could increase the level of telecommuting...Under Scenario 1, it is assumed that employees would have driven alone to work every telecommuting day had they not telecommuted.</t>
  </si>
  <si>
    <t>535</t>
  </si>
  <si>
    <t>‘‘National Telecommuting and Air Quality Act’’. This law initiated a 5-city pilot program to encourage telecommuting for emissions reduction purposes. This ‘‘ecommute’’ program was to develop and evaluate methods for calculating reductions in emissions due to telecommuting. Then, as a part of the pilot project, employers who encouraged their workers to telecommute, were supposed to receive credits reflecting the amount of achieved emissions reductions. The credits could be traded with firms that needed emissions reductions for purposes of compliance with the US Clean Air Act. The goal of the pilot program was to evaluate whether the emissions credit mechanism could increase the level of telecommuting...Under Scenario 2, it is assumed that employees would have driven alone to work some fraction of the time based on reported mode
choices.</t>
  </si>
  <si>
    <t>Denver</t>
  </si>
  <si>
    <t>Philadelphia</t>
  </si>
  <si>
    <t>Nesamani 2010</t>
  </si>
  <si>
    <t>Estimation of automobile emissions and control strategies in India</t>
  </si>
  <si>
    <t>Nesamani, K. S.</t>
  </si>
  <si>
    <t>https://doi.org/10.1016/j.scitotenv.2010.01.026</t>
  </si>
  <si>
    <t>Intermediate (IM): 50% of passenger travel demand will be met by public transport (2.4 million VKT by buses)...Penetration of new vehicles conforming to Bharat Stage norms. 10% of vehicle travel demand will be met by alternative fuels... Introduction of parking charges for work trip which will reduce 1% of vehicle travel demand</t>
  </si>
  <si>
    <t>PTP, VER, AFT, PAC</t>
  </si>
  <si>
    <t>495</t>
  </si>
  <si>
    <t>Enhanced (EH): Doubling the density along the MRTS corridor which will reduce 3% of travel demand. Modal split between public and private transports will be 70:30 (about 3 million VKT by buses)...Earlier start date for the penetration of advanced technologies. 10% of vehicle travel demand will be met by alternative fuels. 5% of vehicle travel demand will be met by zero emission vehicles. Introduction of effective inspection and maintenance program for in-use vehicles. Replace pre-2000 trucks with better after-treatment technologies (particulate traps)...Introduction of congestion pricing and increasing the parking charges which will reduce 3% of vehicle travel demand.</t>
  </si>
  <si>
    <t>BRT, PTP, AFT, IMP, VRF, COC</t>
  </si>
  <si>
    <t>Nicholas et al. 2019</t>
  </si>
  <si>
    <t>Routine Assessment of Health Impacts of Local Transportation Plans: A Case Study From the City of Los Angeles</t>
  </si>
  <si>
    <t>Nicholas, W., Vidyanti, I., Caesar, E., &amp; Maizlish, N.</t>
  </si>
  <si>
    <t>American Journal of Public Health</t>
  </si>
  <si>
    <t>https://doi.org/10.2105/AJPH.2018.304879</t>
  </si>
  <si>
    <t>First alternative scenarios were derived from the Mobility Plan’s EIR, which used the city of Los Angeles’s Travel Demand Forecasting Model26 to estimate the combined impacts of 3 major transportation infrastructure elements of the Mobility Plan: (1) the enhanced vehicle network (adding vehicle lanes on designated roadways), (2) the enhanced transit network (converting vehicle lanes to bus-only lanes on designated roadways), and (3) the enhanced bicycle network (converting vehicle lanes to bike lanes on designated roadways).</t>
  </si>
  <si>
    <t>RDV, PTI, ATI</t>
  </si>
  <si>
    <t>This PM2.5 reduction, compared with BAU, was associated with 23 deaths and 187 DALYs averted in 2035 from reductions in air pollution–related illnesses (Figures 1 and 2).</t>
  </si>
  <si>
    <t>PM, DALY</t>
  </si>
  <si>
    <t>However, the larger VMT reduction under the aspirational scenarios yielded a population-weighted average ambient PM2.5 reduction of 0.17 micrograms per cubic meter.</t>
  </si>
  <si>
    <t>Nicolas 2000</t>
  </si>
  <si>
    <t>Analysing road traffic influences on air pollution: How to achieve sustainable urban development</t>
  </si>
  <si>
    <t>Nicolas, J.-P.</t>
  </si>
  <si>
    <t>Transport Reviews</t>
  </si>
  <si>
    <t>https://doi.org/10.1080/014416400295266</t>
  </si>
  <si>
    <t>We have assumed that between 1994 and 2010 all petrol cars will progressively be ®tted with catalytic converters (30% in 1994, 70% in 2000, 100% in 2010 ).</t>
  </si>
  <si>
    <t>Ocampo-Giraldo et al. 2019</t>
  </si>
  <si>
    <t>Assessment of trucking bans in urban areas as a strategy to reduce air pollution</t>
  </si>
  <si>
    <t>Ocampo-Giraldo, D. M., Gonzalez-Calderon, C. A., &amp; Posada-Henao, J. J.</t>
  </si>
  <si>
    <t>https://doi.org/10.1016/j.jth.2019.100589</t>
  </si>
  <si>
    <t xml:space="preserve">City authorities decided to implement a series of restrictions on the circulation of private and cargo vehicles. The restriction consisted in the prohibition of the circulation of 60% of the vehicles (450,000 vehicles per day, based on the last number of the license plate) between 7a.m. and 7p.m. during three consecutive days. Besides this, trucks could only circulate between 10a.m. and 5p.m. </t>
  </si>
  <si>
    <t>Medellin</t>
  </si>
  <si>
    <t>Panis et al. 2011</t>
  </si>
  <si>
    <t>PM, NOx and CO2 emission reductions from speed management policies in Europe</t>
  </si>
  <si>
    <t>Panis, L. I., Beckx, C., Broekx, S., De Vlieger, I., Schrooten, L., Degraeuwe, B., &amp; Pelkmans, L.</t>
  </si>
  <si>
    <t>https://doi.org/10.1016/j.tranpol.2010.05.005</t>
  </si>
  <si>
    <t>The conversion of entire districts, streets or street sections into 30 kph zones is usually done near schools or in residential areas where the previous speed limit was 50 kph.</t>
  </si>
  <si>
    <t>Mol</t>
  </si>
  <si>
    <t>Panteliadis et al. 2014</t>
  </si>
  <si>
    <t>Implementation of a low emission zone and evaluation of effects on air quality by long-term monitoring</t>
  </si>
  <si>
    <t>Panteliadis, P., Strak, M., Hoek, G., Weijers, E., van der Zee, S., &amp; Dijkema, M.</t>
  </si>
  <si>
    <t>http://dx.doi.org/10.1016/j.atmosenv.2013.12.035</t>
  </si>
  <si>
    <t>A regulation was implemented on 9/1/2009, excluding Euro 0, I and II heavy duty vehicles from entering Amsterdam’s Low Emission Zone (LEZA). The current study investigated whether and to what extent this regulation had an effect on air quality.</t>
  </si>
  <si>
    <t>1400</t>
  </si>
  <si>
    <t>As seen in Fig. 2, all pollutants showed traffic contribution concentrations reductions during both LEZA implementation stages, with greater reductions observed during the second stage. An explanation could be the application of stricter entrance requirements for heavy-duty vehicles during the second stage. Other possible explanations could be the strengthened enforcement secured by control cameras and an increase of the penalty for violators from 180 to 220 Euros, fully implemented in July 2009.</t>
  </si>
  <si>
    <t>Pathak and Shukla 2016</t>
  </si>
  <si>
    <t>Co-benefits of low carbon passenger transport actions in Indian cities: Case study of Ahmedabad</t>
  </si>
  <si>
    <t>Pathak, M., &amp; Shukla, P. R.</t>
  </si>
  <si>
    <t>http://dx.doi.org/10.1016/j.trd.2015.07.013</t>
  </si>
  <si>
    <t>The low carbon scenario is aligned with the global 2 degrees stabilization scenario and at the same time, takes into account takes future society changes including social, economic and technological transitions at the local level. For the purpose of articulating this scenario, we explored a set of counter measures consistent with the story line. Major interventions for LCS include 1. Mode Shift toward non-motorized and public transport, 2. Fuel switch, 3. Reduced demand due to ICT and local planning interventions, 4. Energy efficiency, 5. Decarbonization of electricity, and 6. Sustainable behavior...The Auto Fuel Policy Vision 2025 of the Government of India outlines a future vehicle and fuel efficiency roadmap for the country. The roadmap proposes 63 cities to move to Bharat Stage (BS) IV by the end of 2015 followed by the rest of the country by April 2017 (GoI, 2014c). This will be followed by phased implementation of Euro V and Euro VI norms by 2020 and 2024 respectively. The LC scenario envisages earlier penetration of advanced vehicle technologies and cleaner fuels</t>
  </si>
  <si>
    <t>PTP, AFT, VER</t>
  </si>
  <si>
    <t>However, climate change mitigation is not a priority agenda for the local government.</t>
  </si>
  <si>
    <t>Reduced travel demand, higher share of trips served by public transport, walking, and cycling, and improved fuel economy, bring down energy demand by 47% in LCS 2035 compared to BAU... Introduction of counter measures in the low carbon scenario bring down the total CO2 emissions to 2 million tons in 2035</t>
  </si>
  <si>
    <t>AT, GG</t>
  </si>
  <si>
    <t>Patterson and Harley 2019</t>
  </si>
  <si>
    <t>Effects of Freeway Rerouting and Boulevard Replacement on Air Pollution Exposure and Neighborhood Attributes</t>
  </si>
  <si>
    <t>Patterson, R. F., &amp; Harley, R. A.</t>
  </si>
  <si>
    <t>https://dx.doi.org/10.3390%2Fijerph16214072</t>
  </si>
  <si>
    <t>In this study, we investigate the air pollution and neighborhood impacts of rerouting the Cypress Freeway and constructing a street-level boulevard in West Oakland...We assessed two freeway routing scenarios: (1) rebuild-in-place--the rejected plan to reconstruct the damaged Cypress Freeway on the original alignment, which divided a residential neighborhood in West Oakland</t>
  </si>
  <si>
    <t>In this study, we investigate the air pollution and neighborhood impacts of rerouting the Cypress Freeway and constructing a street-level boulevard in West Oakland...We assessed two freeway routing scenarios:...(2) reroute—the completed plan, which involved reconstructing the freeway along a different route (I-880 reroute) to circle around, rather than bisect, a residential neighborhood in West Oakland, and replacing the removed section of the freeway with a street-level boulevard (Mandela Parkway).</t>
  </si>
  <si>
    <t>Peroco 2013</t>
  </si>
  <si>
    <t>Is road pricing effective in abating pollution? Evidence from Milan</t>
  </si>
  <si>
    <t>Peroco, M.</t>
  </si>
  <si>
    <t>http://dx.doi.org/10.1016/j.trd.2013.09.004</t>
  </si>
  <si>
    <t>In a public consultation on June 13 2011, the 79% of voters approved the adoption of the Ecopass, which was re-established on January 16 2012 under the name Area C with its focus purely on congestion mitigation.</t>
  </si>
  <si>
    <t>The results in Table 3 indicate that the reduction in the concentration of CO and PM10 is larger outside the Ecopass area, suggesting that the eventual increase in social welfare is not limited to the city centre.</t>
  </si>
  <si>
    <t>Pereira et al. 2007</t>
  </si>
  <si>
    <t>Air Quality Improvements Using European Environment Policies: A Case Study of SO2 in a Coastal Region in Portugal</t>
  </si>
  <si>
    <t>Pereira, M. C., Santos, R. C., &amp; Alvim-Ferraz, M. C. M.</t>
  </si>
  <si>
    <t>Journal of Toxicology and Environmental Health, Part A</t>
  </si>
  <si>
    <t>https://doi.org/10.1080/15287390600884990</t>
  </si>
  <si>
    <t>One example of these efforts was the establishment of legislation that imposed a reduction of sulfur content in fuels, switching to cleaner fuels for industry and motor vehicles (Auto-Oil Directives). The goal of this study was to evaluate the first trends in the air quality of Oporto Metropolitan Area (Oporto-MA) related to implementation of these directives in Portugal since 2000.</t>
  </si>
  <si>
    <t>Oporto</t>
  </si>
  <si>
    <t>Perez-Martinez et al. 2017</t>
  </si>
  <si>
    <t>Heavy truck restrictions and air quality implications in Sao Paulo, ~ Brazil</t>
  </si>
  <si>
    <t>Perez-Martinez, P. J., de Fatima Andrade, M., &amp; de Miranda, R. M.</t>
  </si>
  <si>
    <t>http://dx.doi.org/10.1016/j.jenvman.2017.07.022</t>
  </si>
  <si>
    <t>This study quantified the effects of traffic restrictions on diesel fuel heavy vehicles (HVs) on the air quality of the Bandeirantes corridor using hourly data obtained by continuous monitoring of traffic and air quality at sites located on this avenue...In this paper, we studied the impacts of restricting HV traffic on the concentrations
of ground-level pollutants during weekdays in the Bandeirantes Avenue corridor over the 2008e2012 period.</t>
  </si>
  <si>
    <t>Perez-Prada and Monzon 2017</t>
  </si>
  <si>
    <t>Ex-post environmental and traffic assessment of a speed reduction strategy in Madrid's inner ring-road</t>
  </si>
  <si>
    <t>Perez-Prada, F., &amp; Monzon, A.</t>
  </si>
  <si>
    <t>http://dx.doi.org/10.1016/j.jtrangeo.2016.12.018</t>
  </si>
  <si>
    <t>In particular, this paper will analyse the effects of reducing the speed limit from 90 to 70 km/h on an 8.8 km section of the M30.</t>
  </si>
  <si>
    <t>491</t>
  </si>
  <si>
    <t>lower speed limits have lower rates of community acceptance due to its impact on average travel times at the individual level</t>
  </si>
  <si>
    <t>The implementation of the new speed limit policy produces a 14.4% and 16.4% reduction in CO2 and NOx emissions respectively...Travel times during off-peak hours in tunnels rise only 1.6%, as although average speed declines by 17.8%, there is also a substantial reduction in traffic volume (14.1%), which offsets the effect of the average speed reduction.</t>
  </si>
  <si>
    <t>Phdungsilp 2010</t>
  </si>
  <si>
    <t>Integrated energy and carbon modeling with a decision support system: Policy scenarios for low-carbon city development in Bangkok</t>
  </si>
  <si>
    <t>Phdungsilp, A.</t>
  </si>
  <si>
    <t>http://dx.doi.org/10.1016/j.enpol.2009.10.026</t>
  </si>
  <si>
    <t>Introducing NGV to gasoline and diesel vehicles (TNGV): Introducing NGV to gasoline and diesel vehicles: passenger car, microbus and
passenger pickup, van and pickup, fixed routed taxi, fixed route bus, bus for
hire, private bus, non-fixed route truck, private truck, and other. Penetration
rates are about 5% by 2005, rising to 10% in 2010 and 20% in 2025</t>
  </si>
  <si>
    <t>Due to the assumption in the model that the penetration rate of introduction of cleaner fuels would be low, reductions in CO2 emissions change only a little compared to the BAU scenario.</t>
  </si>
  <si>
    <t>Switching to gasohol in gasoline vehicles (TGSH): Thai government has a policy to switch all gasoline vehicles to gasohol (gasoline+ethanol) starting in 2007. This measure will be applied to passenger car, microbus and passenger pickup, van and pickup, motortricycle, urban taxi, fixed routed taxi, motortricycle taxi, and motorcycle</t>
  </si>
  <si>
    <t>Introducing biodiesel in diesel vehicles (TBID) Biodiesel grows to a market share of 20% by 2025. This measure will be applied to all diesel vehicles</t>
  </si>
  <si>
    <t>Modal shift from private passenger to mass transit systems (TSHIF) Increasing the share of mass transit of 40% by 2015, rising to 60% by 2025. Considering for passenger car, microbus and pickup, van and pickup, and urban taxi</t>
  </si>
  <si>
    <t>Due to the assumption in the model that the penetration rate of introduction of cleaner fuels would be low, reductions in CO2 emissions change only a little compared to the BAU scenario... The scenario analysis shows that the implementation of a modal shift from private passengers to mass transit systems has the potential to greatly reduce energy demand, CO2 emissions, and to reduce the level of local air pollutants. This scenario has potential energ 
savings of 6614 ktoe in 2025</t>
  </si>
  <si>
    <t>Pino-Cortés et al. 2015</t>
  </si>
  <si>
    <t>Sensitivity analysis of biodiesel blends on Benzo[a]pyrene and main emissions using MOVES: A case study in Temuco, Chile</t>
  </si>
  <si>
    <t>Pino-Cortés, E., Diaz-Robles, L. A., Cubillos, F., Fu, J. S., &amp; Vergara-Fernandez, A.</t>
  </si>
  <si>
    <t>http://dx.doi.org/10.1016/j.scitotenv.2015.07.143</t>
  </si>
  <si>
    <t>This study had the objective of evaluating the use of biodiesel in different blends in diesel motors for the vehicle fleet of the Temuco</t>
  </si>
  <si>
    <t>Temuco</t>
  </si>
  <si>
    <t>Pisoni et al. 2019</t>
  </si>
  <si>
    <t>Evaluating the impact of “Sustainable Urban Mobility Plans” on urban background air quality</t>
  </si>
  <si>
    <t>Pisoni, E., Christidis, P., Thunis, P., &amp; Trombetti, M.</t>
  </si>
  <si>
    <t>https://doi.org/10.1016/j.jenvman.2018.10.039</t>
  </si>
  <si>
    <t>In this paper we explore the potential of city level plans to improve mobility and air quality (excluding electro-mobility options, not considered in this study).</t>
  </si>
  <si>
    <t xml:space="preserve">UTP, COC, PTI, PTE, LEZ, ATI, ITS, RSP, PAR, </t>
  </si>
  <si>
    <t>642</t>
  </si>
  <si>
    <t>Other types of benefits, such as reduced fuel consumption, greenhouse gas emissions, higher impact at street level or accident rates reduction further add to the overall positive impact.</t>
  </si>
  <si>
    <t>EC, GG, SA</t>
  </si>
  <si>
    <t>Policarpo et al. 2018</t>
  </si>
  <si>
    <t>Road vehicle emission inventory of a Brazilian metropolitan area and insights for other emerging economies</t>
  </si>
  <si>
    <t>Policarpo, N. A., Silva, C., Lopes, T. F. A., Araujo, R. D. S., Cavalcante, F. S. A., Pitombo, C. S., &amp; de Oliveira, M. L. M.</t>
  </si>
  <si>
    <t>https://doi.org/10.1016/j.trd.2017.12.004</t>
  </si>
  <si>
    <t>In this paper, pollutant emission estimates of CO, NMHC, NOx, PM, and RCHO from the main categories of road vehicles powered with gasoline, hydrated ethanol, gasoline-ethanol blends, and diesel were calculated using a macrosimulation, bottom-up method, including EPA and laboratory data emission factors.</t>
  </si>
  <si>
    <t>Fortaleza</t>
  </si>
  <si>
    <t>Total diesel consumption, as well as gasoline consumption, declined from 2014 to 2015 (see Fig. 3) contributing to the reduction of atmospheric pollutant emissions</t>
  </si>
  <si>
    <t>Qiu et al. 2016</t>
  </si>
  <si>
    <t>Potential of diesel emissions reduction strategies in Xi’an, China</t>
  </si>
  <si>
    <t>Qiu, Z., Li, X., Hao, Y., &amp; Deng, S.</t>
  </si>
  <si>
    <t>Clean Technologies and Environmental Policy</t>
  </si>
  <si>
    <t>https://link.springer.com/article/10.1007/s10098-016-1176-1</t>
  </si>
  <si>
    <t>Fuel-standard improvement (S1): Fuel-standard improvements consist mainly of decreasing the diesel–fuel sulfur content, one of the key diesel-fuel parameters. We assumed that the sulfur content would be decreased from the current 350 ppm Chinese Standard III level to the 50 ppm Chinese Standard IV level.</t>
  </si>
  <si>
    <t>Elimination of ‘‘yellow-brand’’ vehicles (S2): The decommissioning of ‘‘yellow-brand’’ vehicles would change the age distribution of the diesel fleets. ‘‘Yellow-brand’’ vehicles are defined as those diesel vehicles entering into the market that do not meet the Chinese Emission Standard III, and non-diesel gasoline-powered vehicles that do not meet the Chinese Emission Standard I. Therefore, we assumed that all the diesel ‘‘yellow-brand’’ vehicles would be replaced with the newest model of diesel vehicles, which meet the Chinese Emission Standard IV.</t>
  </si>
  <si>
    <t>Increased use of alternative fuels (NG, natural gas) (S3): In this study, in order to explore the emission-reduction effect of alternative fuel, we assumed that the entire heavy-duty vehicle fleet of Xi’an would be replaced with LNG-powered vehicles. Based on the relevant literature, we assumed that the emission-reduction rates of PM and NOx would be 91 and 30 %, respectively, after this conversion (Goyal and Sidhartha 2003).</t>
  </si>
  <si>
    <t>Installation of DPFs in the older diesel vehicles (S4): DPF is commonly used to retrofit in-use yellow-brand
diesel-fueled vehicles that are in good condition. Among the all diesel ‘‘yellow-brand’’ trucks, there are some that are in good condition with relatively low mileage and have enough useful life remaining to make retrofitting their emission-control systems worthwhile. We assumed that 30 % of ‘‘yellow-brand’’ vehicles would fall into this category, and could be retrofitted with DPFs, reducing their PM emissions by 70 % (Hesterberg et al. 2008).</t>
  </si>
  <si>
    <t>Rafael et al. 2018</t>
  </si>
  <si>
    <t>Impacts of green infrastructures on aerodynamic flow and air quality in Porto's urban area</t>
  </si>
  <si>
    <t>Rafael, S., Vicente, B., Rodrigues, V., Miranda, A. I., Borrego, C., &amp; Lopes, M.</t>
  </si>
  <si>
    <t>https://doi.org/10.1016/j.atmosenv.2018.07.044</t>
  </si>
  <si>
    <t>ii) an urban green area scenario, which consists of the implementation of an urban green area in the centre of the domain (by replacing the current buildings)</t>
  </si>
  <si>
    <t>Beyond the air quality benefits, vegetation provides a set of ecosystem services namely: i) environmental, mostly related to its ability to abate the effects of climate change; ii) economic, for example, through the creation of local job opportunities; and iii) social, since having areas where the people can socialize and be in liaison with nature improves health and well-being.</t>
  </si>
  <si>
    <t>GG, JG, SW, GS</t>
  </si>
  <si>
    <t>iii) a green roof scenario, which consists of the application of green roofs in a specific area of the domain; the area was selected to allow a direct comparison between the urban green area and green roofs implementation</t>
  </si>
  <si>
    <t>Another possible way to consider the benefits of green roofs on air quality improvement is by taking into account their capability to enhance buildings energy saving and to decrease the Urban Heat Island (UHI)...Beyond the air quality benefits, vegetation provides a set of ecosystem services namely: i) environmental, mostly related to its ability to abate the effects of climate change; ii) economic, for example, through the creation of local job opportunities; and iii) social, since having areas where the people can socialize and be in liaison with nature improves health and well-being.</t>
  </si>
  <si>
    <t>EC, UH, GG, JG, SW</t>
  </si>
  <si>
    <t>Ragab et al. 2017</t>
  </si>
  <si>
    <t>Impact of Road Traffic on Air Emissions: Case Study Kafr El-Sheikh City, Egypt</t>
  </si>
  <si>
    <t>Ragab, M., Hashim, I. H., &amp; Asar, G. M.</t>
  </si>
  <si>
    <t>http://dx.doi.org/10.7708/ijtte.2017.7(3).09</t>
  </si>
  <si>
    <t>Scenario 1 (improvement of traffic flow): The new scenario (Scenario 1) was created in the same network by increasing allowed road speed by 10 km/h hypothetically. This will be achieved by measures such as improving of road pavement condition and reducing number of side accesses.</t>
  </si>
  <si>
    <t>SRE, RDV</t>
  </si>
  <si>
    <t>Increasing of road speed can reduce the emissions of CO, NOX and HC and fuel consumption for all vehicle classes by about 3.35%. Also, there is a significant reduction in average travel time for all vehicle classes. The reduction rate of average travel time is about 7.21%.</t>
  </si>
  <si>
    <t>EC, EL</t>
  </si>
  <si>
    <t>Scenario 2 (promotion of public transportation): The new scenario (Scenario 2) was created in the same network with decreasing of traffic volumes by 10% hypothetically. It can be achieved by measures such as enhancing public transport services by increasing frequency, convenience and travel speed of public transport and setting restrictions for access to city centers for private and heavy traffic.</t>
  </si>
  <si>
    <t>PTP, PTE, VUR</t>
  </si>
  <si>
    <t>Decreasing of traffic volumes can reduce the emissions of CO, NOX and HC and fuel consumption for all vehicle classes by about 9.61%. Also, there is no significant reduction in average travel time for all vehicle classes. The reduction rate of average travel time is about 1.10%.</t>
  </si>
  <si>
    <t>Sun et al. 2014</t>
  </si>
  <si>
    <t>Restricting driving for better traffic and clearer skies: Did it work in Beijing?</t>
  </si>
  <si>
    <t>Sun, C. Zheng, S., &amp; Wang, R.</t>
  </si>
  <si>
    <t>http://dx.doi.org/10.1016/j.tranpol.2013.12.010</t>
  </si>
  <si>
    <t>This study focuses on the traffic and air quality impacts of the “one day per week” driving restriction adopted in Beijing following the 2008 Olympics.</t>
  </si>
  <si>
    <t>The third hypothesis is behavioral adaptation in vehicle ownership and/or travel activity after the implementation of the driving restrictions. There could be multiple channels of behavioral adaptation resulting in more traffic and/or emissions on 4/9 restriction days relative to other workdays. First, because vehicle owners realize that they may save time by driving on workdays with restriction numbers other than 4/9, over time a higher proportion of new plates will be registered with numbers 4, or more likely 9, as the last digit. Second, vehicle owners with 4 or 9 as the last digit of their plate may shift some of their trips from 4/9 restriction days to other days. Third, for vehicle owners with multiple cars, they may strategically switch the better and likely less polluting cars to plates with ending numbers of 4 or 9, because they are more likely to use their vehicles on workdays with restriction numbers other than 4 or 9.</t>
  </si>
  <si>
    <t>City-wide traffic speed does seem to improve when more cars are prohibited from being used during the day</t>
  </si>
  <si>
    <t>Sun and Zhang 2018</t>
  </si>
  <si>
    <t>Influence of avenue trees on traffic pollutant dispersion in asymmetric street canyons: Numerical modeling with empirical analysis</t>
  </si>
  <si>
    <t>Sun, D., &amp; Zhang, Y.</t>
  </si>
  <si>
    <t>https://doi.org/10.1016/j.trd.2017.10.014</t>
  </si>
  <si>
    <t>Investigate the effects of avenues of trees in urban street canyons, particularly in asymmetric street canyons, on traffic pollutant dispersion.</t>
  </si>
  <si>
    <t>Sun et al. 2019</t>
  </si>
  <si>
    <t>Past and future trends of vehicle emissions in Tianjin, China, from 2000 to 2030</t>
  </si>
  <si>
    <t>Sun, S., Zhao, G., Wang, T., Jin, J., Wang, P., Lin, Y., … &amp; Mao, H.</t>
  </si>
  <si>
    <t>https://doi.org/10.1016/j.atmosenv.2019.04.016</t>
  </si>
  <si>
    <t>PPR: From the base year, the growth of PC population will be limited to under 180 thousand, 170 thousand and 160 thousand until 2020, 2025 and 2030 in each year</t>
  </si>
  <si>
    <t>Tianjin</t>
  </si>
  <si>
    <t>Table 3 Average Reduction Rates of vehicle emissions compared with BAU (ARRB) under different reduction scenarios in Tianjin from 2017 to 2030.</t>
  </si>
  <si>
    <t>ESU: State V for LDV will be implemented in 2018, and State VI for all vehicle types, except MC, will be implemented in 2020</t>
  </si>
  <si>
    <t>PTP: PC VKT will be decreased by 1000 km in 2020 and 2500 km in 2030 compared with 2016</t>
  </si>
  <si>
    <t>EVP: The stock share of electric vehicles in PC, LDV, and BUS will be 2.5% in 2020 and 10% in 2030</t>
  </si>
  <si>
    <t>IS: Integrated the reduction policies in the PPR, ESU, PTP and EVP scenario</t>
  </si>
  <si>
    <t>VUR, VER, PTP, PRI</t>
  </si>
  <si>
    <t>Sun et al. 2020</t>
  </si>
  <si>
    <t>Vehicle emissions in a middle-sized city of China: Current status and future trends</t>
  </si>
  <si>
    <t>Sun, S., Jin, J., Xia, M., Liu, Y., Gao, M., Zou, C., … &amp; Wang, P.</t>
  </si>
  <si>
    <t>https://doi.org/10.1016/j.envint.2020.105514</t>
  </si>
  <si>
    <t>VP constrained (VPC). The VP is currently constrained by the license registration control in Beijing and Tianjin, which is regarded as an effective way to simultaneously reduce emissions and ease congestion (Zhang et al., 2014b).</t>
  </si>
  <si>
    <t>500</t>
  </si>
  <si>
    <t>Langfang</t>
  </si>
  <si>
    <t>Second, public transportation promotion (PTP). Public transportation, including the city bus, subway, and light rail, is developed rapidly in recent years. As a clean and efficient travel mode, the penetration of public transportation would further increase, especially in the middle-sized cities where the mass transit is not highly developed (PGHP, 2017).</t>
  </si>
  <si>
    <t>Third, new energy vehicles promotion (NEP). The new energy vehicles in this study refer to the battery electric vehicles and fuel cell vehicles (BMSTC, 2018). Some incentive policies are issued to encourage the production, sale, purchase, and use of new energy vehicles, including subsidies and tax exemptions (Wu et al., 2017).</t>
  </si>
  <si>
    <t>Fourth, freight transportation structure optimization (FTO). The highway remains the dominant mode in freight transportation, leading to serious air pollution and low energy efficiency (Song et al., 2018). The optimization of freight transportation is introduced as a promising way to mitigate vehicle emissions, improve transport efficiency and reduce logistics cost (GOSC, 2018). The optimization is performed by partly shifting freight traffic from highways to railways and waterways.</t>
  </si>
  <si>
    <t>Integrated scenario (IS) is introduced by combining all control policies mentioned above to evaluate the comprehensive effects, which is expected to achieve the maximum emission reductions.</t>
  </si>
  <si>
    <t>VUR, PTP, PRI, FLM</t>
  </si>
  <si>
    <t>Taborda et al. 2019</t>
  </si>
  <si>
    <t>Evaluation of technological solutions for compliance of environmental legislation in light-duty passenger: A numerical and experimental approach</t>
  </si>
  <si>
    <t>Taborda, A. M., Varella, R. A., Farais, T. I., &amp; Duarte, G. O.</t>
  </si>
  <si>
    <t>https://doi.org/10.1016/j.trd.2019.04.004</t>
  </si>
  <si>
    <t>The analysis of fuel use and pollutant emission reduction technologies was made individually resulting in 6 different vehicle model configurations: Stop/Start</t>
  </si>
  <si>
    <t>Fig. 5. Influence of Stop/Start on fuel consumption (a) and NOx emission (b) for different driving contexts.</t>
  </si>
  <si>
    <t>The analysis of fuel use and pollutant emission reduction technologies was made individually resulting in 6 different vehicle model configurations:...mass reduction (held in 5 stages, each reducing 20 kg)</t>
  </si>
  <si>
    <t>VMA</t>
  </si>
  <si>
    <t>Fig. 6. Influence of weight reduction on fuel consumption (a) and NOx emission (b) for different driving contexts.</t>
  </si>
  <si>
    <t>The analysis of fuel use and pollutant emission reduction technologies was made individually resulting in 6 different vehicle model configurations:...drag reduction (held in two stages)</t>
  </si>
  <si>
    <t>The analysis of fuel use and pollutant emission reduction technologies was made individually resulting in 6 different vehicle model configurations:... SCR (1 standard and 1 fast)... there are two main exhaust aftertreatment solutions available to comply with EURO 6 standards: Selective Catalytic Reduction (SCR), which reduces NOx by injecting a urea solution</t>
  </si>
  <si>
    <t>The analysis of fuel use and pollutant emission reduction technologies was made individually resulting in 6 different vehicle model configurations:...LNT (2 types of conversion efficiency...two main exhaust aftertreatment solutions available to comply with EURO 6 standards:...Lean NOx Trap (LNT), which is an absorber that traps NOx molecules and regenerates from time to time (reduces NOx and expels it) (Johnson, 2009; Guan et al., 2014).</t>
  </si>
  <si>
    <t>For new vehicles (driving context is unknown), the 3 most advantageous solutions (Stop/Start, SCR and 100 kg weight reduction) were combined into one configuration</t>
  </si>
  <si>
    <t>SST, VMA, VRF</t>
  </si>
  <si>
    <t>Fig. 10. Influence of technology combination on fuel consumption (a) and NOx emission (b), for different driving contexts.</t>
  </si>
  <si>
    <t>Takahashi et al. 2008</t>
  </si>
  <si>
    <t>Chemical composition of atmospheric aerosols in the general environment and around a trunk road in the Tokyo metropolitan area</t>
  </si>
  <si>
    <t>Takahashi, K., Minoura, H., &amp; Sakamoto, K.</t>
  </si>
  <si>
    <t>https://doi.org/10.1016/j.atmosenv.2007.09.009</t>
  </si>
  <si>
    <t>Diesel vehicle emission control regulations in metropolitan areas, including the Tokyo metropolitan area, have been in effect since October 2003. Under these regulations, all diesel vehicles are required to be equipped with a device for removing diesel exhaust particles.</t>
  </si>
  <si>
    <t>Takekawa et al. 2013</t>
  </si>
  <si>
    <t>A new approach for estimation of the effect of NOx emission reduction on roadside NO2 concentration in Tokyo</t>
  </si>
  <si>
    <t>Takekawa, H., Chatani, S., &amp; Ito, A.</t>
  </si>
  <si>
    <t>http://dx.doi.org/10.1016/j.atmosenv.2012.11.041</t>
  </si>
  <si>
    <t xml:space="preserve">Evaluate the effect of the Post New Long-Term Regulation, which became effective in 2009...This regulation defines the acceptable limits for NOx emission from all types of vehicles. For example, the limits are defined as 0.05 g per 1 km driving distance for petrol-powered passenger vehicles and 0.08 g per 1 kWh engine energy output for heavy duty vehicles whose gross weight is more than 3.5 tons...The estimation also takes into account that the vehicle NO2/NOx emission ratio is raised by the introduction of new devices, such as oxidation catalysts. </t>
  </si>
  <si>
    <t>Taksibi et al. 2020</t>
  </si>
  <si>
    <t>On the environmental effectiveness analysis of energy policies: A case study of air pollution in the megacity of Tehran</t>
  </si>
  <si>
    <t>Taksibi, F., Khajehpour, H., &amp; Saboohi, Y.</t>
  </si>
  <si>
    <t>https://doi.org/10.1016/j.scitotenv.2019.135824</t>
  </si>
  <si>
    <t>Scenario 3 Replacing heavy-duty trucks and installing diesel particulate filters (DPF) on heavy vehicles</t>
  </si>
  <si>
    <t>Table 3 presents the results of the enviro-economic analysis for the total emission of PM2.5, PM10, CO, CO2, NOX, and SOX in any of the scenarios described in Table 2...Table 3 Tehran enviro-economic assessment</t>
  </si>
  <si>
    <t>Scenario 4 Replacing heavy-duty trucks and installing diesel particulate filters (DPF) on heavy vehicles, a 20% reduction in household fuel consumption, a 20% reduction in cement industry, a 20% decrease in Tehran's refinery's fuel consumption, closure of the brick production factories</t>
  </si>
  <si>
    <t>Scenario 5 Upgrading the transportation system from Euro 2 to Euro 4</t>
  </si>
  <si>
    <t>Scenario 6 Upgrading the transportation system from Euro 2 to Euro 4, a 0% reduction in household fuel consumption, a 20% reduction in the cement industry, a 20% decrease in Tehran's refinery, closure of the brick production factories</t>
  </si>
  <si>
    <t>Takeuchi et al. 2007</t>
  </si>
  <si>
    <t>The Impact Of Policies To Control Motor Vehicle Emissions In Mumbai, India</t>
  </si>
  <si>
    <t>Takeuchi, A., Cropper, M., &amp; Bento, A.</t>
  </si>
  <si>
    <t>Journal of Regional Science</t>
  </si>
  <si>
    <t>http://dx.doi.org/10.1111/j.1467-9787.2007.00498.x</t>
  </si>
  <si>
    <t>Conversion of diesel buses to CNG</t>
  </si>
  <si>
    <t>5000</t>
  </si>
  <si>
    <t>Mumbai</t>
  </si>
  <si>
    <t>The impact of a 650-ton reduction in PM10 on mortality, conservatively calculated, is to reduce deaths in Mumbai by about 100 per year.</t>
  </si>
  <si>
    <t>Increase in the price of gasoline</t>
  </si>
  <si>
    <t>Tax on vehicle ownership</t>
  </si>
  <si>
    <t>Tang et al. 2017</t>
  </si>
  <si>
    <t>An evaluation of the impact of the Dublin Port Tunnel and HGV management strategy on air pollution emissions</t>
  </si>
  <si>
    <t>Tang, J., McNabola, A., Misstear, B., &amp; Caulfield, B.</t>
  </si>
  <si>
    <t>http://dx.doi.org/10.1016/j.trd.2017.02.009</t>
  </si>
  <si>
    <t>DPT: In Ireland, the Dublin Port Tunnel (DPT) was opened in 2006 as a dedicated route for HGVs between Dublin Port and the motorway system in order to reduce the HGV volume in the city centre. An HGV management strategy to restrict HGVs travelling through the city centre was also introduced. The aim of this study was to estimate the emission changes brought about by these infrastructural and regulatory changes</t>
  </si>
  <si>
    <t>DPT+Ban 2006: In Ireland, the Dublin Port Tunnel (DPT) was opened in 2006 as a dedicated route for HGVs between Dublin Port and the motorway system in order to reduce the HGV volume in the city centre. An HGV management strategy to restrict HGVs travelling through the city centre was also introduced. The aim of this study was to estimate the emission changes brought about by these infrastructural and regulatory changes</t>
  </si>
  <si>
    <t>This implies that the DPT with the HGV management strategy together has a function to improve the average speed of the network by reducing congestion in the city centre, which would have obvious air pollution benefits</t>
  </si>
  <si>
    <t>DPT+Ban 2007: In Ireland, the Dublin Port Tunnel (DPT) was opened in 2006 as a dedicated route for HGVs between Dublin Port and the motorway system in order to reduce the HGV volume in the city centre. An HGV management strategy to restrict HGVs travelling through the city centre was also introduced. The aim of this study was to estimate the emission changes brought about by these infrastructural and regulatory changes</t>
  </si>
  <si>
    <t>This implies that the DPT with the HGV management strategy together has a function to improve the average speed of the network by reducing congestion in the city centre, which would have obvious air pollution benefits...Fig. 10. Total emission trend.</t>
  </si>
  <si>
    <t>DPT+Ban 2013: In Ireland, the Dublin Port Tunnel (DPT) was opened in 2006 as a dedicated route for HGVs between Dublin Port and the motorway system in order to reduce the HGV volume in the city centre. An HGV management strategy to restrict HGVs travelling through the city centre was also introduced. The aim of this study was to estimate the emission changes brought about by these infrastructural and regulatory changes</t>
  </si>
  <si>
    <t>Tang et al. 2019</t>
  </si>
  <si>
    <t>Assessing the Impact of Vehicle Speed Limits and Fleet Composition on Air Quality Near a School</t>
  </si>
  <si>
    <t>Tang, J., McNabola, A., Misstear, B., Pilla, F., &amp; Alam, M. S.</t>
  </si>
  <si>
    <t>http://dx.doi.org/10.3390/ijerph16010149</t>
  </si>
  <si>
    <t>Increases of speed limits from 30 km/h to 40 km/h</t>
  </si>
  <si>
    <t>Regarding speed limits, the hypothetical increase of speed limits from 30 km/h to 50 km/h was predicted to reduce the concentrations of all the pollutants examined here (i.e. NO2, PM, CO, and Benzene).</t>
  </si>
  <si>
    <t>Increases of speed limits from 30 km/h to 50 km/h</t>
  </si>
  <si>
    <t>Fleet composition iv. 30% of diesel cars converting to petrol cars</t>
  </si>
  <si>
    <t>Fleet composition v. 60% of diesel cars converting to petrol cars</t>
  </si>
  <si>
    <t>Fleet composition vi. 100% of diesel cars converting to petrol cars</t>
  </si>
  <si>
    <t>Fleet composition vii. 100% of diesel cars and vans converting to petrol vehicles</t>
  </si>
  <si>
    <t>Tao et al. 2011</t>
  </si>
  <si>
    <t>Evaluation of Effectiveness of Coordinated Signal Control in Reducing Vehicle Emissions During Peak Hours Versus Nonpeak Hours</t>
  </si>
  <si>
    <t>Tao, F., Shi, Q., &amp; Yu, L.</t>
  </si>
  <si>
    <t>https://doi.org/10.3141%2F2233-06</t>
  </si>
  <si>
    <t xml:space="preserve">This paper evaluates the effectiveness of signal coordination on reducing emissions during peak versus nonpeak hours, which represent different speed scenarios...Traffic signal coordination occurs when two or more traffic signals are working together. This strategy allows vehicles to move through a group of traffic signals with the least number of stops (3, 4). </t>
  </si>
  <si>
    <t>TABLE 3 Reductions of Emissions Between Coordinated and Noncoordinated Signal Controls</t>
  </si>
  <si>
    <t>Tartakovsky et al. 2020</t>
  </si>
  <si>
    <t>Air quality impacts of the low emission zone policy in Haifa</t>
  </si>
  <si>
    <t>Tartakovsky, D., Kordova-Biezuner, L., Berlin, E., &amp; Broday, D. M.</t>
  </si>
  <si>
    <t>https://doi.org/10.1016/j.atmosenv.2020.117472</t>
  </si>
  <si>
    <t>The first stage of the Haifa LEZ policy started on Feb 1st, 2018, with trucks heavier than 3.5 tons that were manufactured before 2005 and were not compatible with the Euro 4 emission standard and/or not equipped with particle filter (with efficiency &gt;95%) not allowed to enter the LEZ. In the second stage, which began on 2019, the restrictions were extended to diesel vehicles less than 3.5 tons that were manufactured before 2006, and to taxis manufactured before 2009, with the same requirements to comply with the Euro 4 emission standard or have a particle filter installed. All types of vehicles are allowed to use the Carmel Tunnels but polluting vehicles are not allowed to use the Ruppin Exchange exits. Hence, they are required to use the northern exit, located at the border of the LEZ, and the southern exit, leading to Highway 2. The Haifa LEZ includes all the residential neighborhoods of the city and is split into two areas, separated by the port and the petrochemical industrial complex (Fig. 1), with the LEZ regulations enforced 24/7.</t>
  </si>
  <si>
    <t>Haifa</t>
  </si>
  <si>
    <t>Teo et al. 2015</t>
  </si>
  <si>
    <t>Evaluation of Urban Distribution Centers Using Multiagent Modeling with Geographic Information Systems</t>
  </si>
  <si>
    <t>Teo, J. S. E., Taniguchi, E., &amp; Qureshi, A. G.</t>
  </si>
  <si>
    <t>https://doi.org/10.3141%2F2478-05</t>
  </si>
  <si>
    <t>This research aimed to study the effectiveness and viability of urban distribution centers from a tactical viewpoint of planning for city logistics.</t>
  </si>
  <si>
    <t>360</t>
  </si>
  <si>
    <t>Osaka</t>
  </si>
  <si>
    <t>FIGURE 5 Distance traveled (learning rate ac 5 0.1)...The presence of UDCs in the case of carriers’ learning rate of 0.1 has several
reductions in the number of passes on the previously used links in
the base case, as shown in Figure 12.</t>
  </si>
  <si>
    <t>Teo et al. 2012</t>
  </si>
  <si>
    <t>Evaluation of Distance-Based and Cordon-Based Urban Freight Road Pricing in E-Commerce Environment with Multiagent Model</t>
  </si>
  <si>
    <t>https://doi.org/10.3141%2F2269-15</t>
  </si>
  <si>
    <t>The second scenario follows the model flow shown in Figure 2 and considers distance-based freight road pricing (Scenario DB).</t>
  </si>
  <si>
    <t>720</t>
  </si>
  <si>
    <t>In the third scenario, the administrator creates a cordon area where trucks that enter from Nodes 8, 12, 14, and 18 to reach or pass through Node 13 will be charged (Scenario CB)</t>
  </si>
  <si>
    <t>Thambiran and Diab 2011</t>
  </si>
  <si>
    <t>Air pollution and climate change co-benefit opportunities in the road transportation sector in Durban, South Africa</t>
  </si>
  <si>
    <t>Thambiran, T., &amp; Diab, R. D.</t>
  </si>
  <si>
    <t>http://dx.doi.org/10.1016/j.atmosenv.2011.02.059</t>
  </si>
  <si>
    <t>A 20% replacement of petrol-driven passenger vehicles that have Pre-Euro standards by petrol-driven vehicles that are Euro 2 and Euro 3 compliant (20% was chosen as a convenient figure).</t>
  </si>
  <si>
    <t>Durban</t>
  </si>
  <si>
    <t>Replacing 20% of the oldest petrol-driven motor vehicles with new diesel motor vehicles</t>
  </si>
  <si>
    <t>Table 5 Passenger motor vehicle emissions (tonnes per annum).</t>
  </si>
  <si>
    <t>20% use of biodiesel</t>
  </si>
  <si>
    <t>20% reduction in VKT...Changes to vehicle technologies alone cannot bring about the emission reductions that are required in the short-to mediumterm, highlighting the need for behavioural change, specifically, targeting the VKT by passenger motor vehicles. Interventions that keep the number and type of motor vehicles constant but reduce the VKT and thus reduce fuel consumption, allow for the simultaneous reduction of air pollutants and GHGs (Table 5)...Improvements to the public transport fleet and policy aimed at encouraging a shift away from motorised private transport are therefore needed.</t>
  </si>
  <si>
    <t>PTP, ATP</t>
  </si>
  <si>
    <t>Currently, walking, cycling and public transport are not popular modes of travel due to poor road infrastructure and concerns over road safety (Bester and Geldenhuys, 2007)</t>
  </si>
  <si>
    <t>Titos et al. 2015</t>
  </si>
  <si>
    <t>Evaluation of the impact of transportation changes on air quality</t>
  </si>
  <si>
    <t xml:space="preserve">Titos, G., Lyamani, H., Drinovec, L., Olmo, F. J., Mocnik, G., &amp; Alados-Arboledas, L. </t>
  </si>
  <si>
    <t>http://dx.doi.org/10.1016/j.atmosenv.2015.05.027</t>
  </si>
  <si>
    <t>In Ljubljana, a major street through the city center was closed, allowing only public bus and taxi traffic.</t>
  </si>
  <si>
    <t xml:space="preserve"> Ljubljana</t>
  </si>
  <si>
    <t>Granada</t>
  </si>
  <si>
    <t>Stone et al. 2007</t>
  </si>
  <si>
    <t>Is Compact Growth Good for Air Quality?</t>
  </si>
  <si>
    <t>Stone, B., Mednick, A. C., Holloway, T., &amp; Spak, S. N.</t>
  </si>
  <si>
    <t>Journal of the American Planning Association</t>
  </si>
  <si>
    <t>https://doi.org/10.1080/01944360708978521</t>
  </si>
  <si>
    <t>Compact-Growth Scenario (CG). We assume that the population for a metropolitan statistical area (MSA) is the same in any future year for both CC and BAU scenarios, but we shift population between urban, suburban, and rural census tract classifications (referred to here as "community types"") over time to model how population growth would respond to widespread adoption of growth management policies like urban growth and service boundaries, policies promoting transit-oriented development, and an array of pedestrian-scale streetscape design regulations, among others.</t>
  </si>
  <si>
    <t>DMD, TOD, ATI</t>
  </si>
  <si>
    <t>Tbe model indicates the median VMT across the 11 MSAs to be 6.0% lower under the CG scenario tban under the BAU scenario by 2050</t>
  </si>
  <si>
    <t>Cleveland</t>
  </si>
  <si>
    <t>Columbus</t>
  </si>
  <si>
    <t>Madison</t>
  </si>
  <si>
    <t>Milwaukee</t>
  </si>
  <si>
    <t>Cincinnati</t>
  </si>
  <si>
    <t>Grand Rapids</t>
  </si>
  <si>
    <t>Dayton</t>
  </si>
  <si>
    <t>Minneapolis</t>
  </si>
  <si>
    <t>Detroit</t>
  </si>
  <si>
    <t>Compact-Growth Scenario (CG). We assume that the population for a metropolitan statistical area (MSA) is the same in any future year for both CC and BAU scenarios, but we shift population between urban, suburban, and rural census tract classifications (referred to here as "community types"") over time to model how population growth would respond to widespread adoption of growth management policies like urban growth and service boundaries, policies promoting transit-oriented development, and an array of pedestrian-scale streetscape design regulations, among others...Chicago had fewer new residents in urban tracts under the CG scenario than under the BAU scenario, indicating that Chicago's own historic growth trend exceeds the rate of urbanization in Portland.</t>
  </si>
  <si>
    <t>Tan and Gao 2015</t>
  </si>
  <si>
    <t>Traffic control for air quality management and congestion mitigation in complex urban vehicular tunnels</t>
  </si>
  <si>
    <t>Tan, Z., &amp; Gao, H. O.</t>
  </si>
  <si>
    <t>http://dx.doi.org/10.1016/j.trc.2015.06.004</t>
  </si>
  <si>
    <t>An optimal time-of-day ramp traffic metering and mainline inlet traffic control model is proposed using nonlinear programming (NP) techniques to meet multiple air quality/emission as well as traffic throughput requirements...In scenario one for congestion mitigation only, the last 3 constraints in model (15) are incorporated to optimize tunnel
traffic metering</t>
  </si>
  <si>
    <t xml:space="preserve">An optimal time-of-day ramp traffic metering and mainline inlet traffic control model is proposed using nonlinear programming (NP) techniques to meet multiple air quality/emission as well as traffic throughput requirements...In scenario two, both traffic efficiency and air quality constraints are considered. </t>
  </si>
  <si>
    <t>Tao et al. 2019</t>
  </si>
  <si>
    <t>Do Compactness and Poly-Centricity Mitigate PM10 Emissions? Evidence from Yangtze River Delta Area</t>
  </si>
  <si>
    <t>Tao, J., Wang, Y., Wang, R., &amp; Mi, C.</t>
  </si>
  <si>
    <t>http://dx.doi.org/10.3390/ijerph16214204</t>
  </si>
  <si>
    <t>The current study takes the first step toward a better understanding of the relationships between compact urban form and poly-centricity and air quality</t>
  </si>
  <si>
    <t>Shanghai, Jiangsu, Zhejiang, Anhui</t>
  </si>
  <si>
    <t>Tivadar and Heddebaut 2017</t>
  </si>
  <si>
    <t>A commuting model for the analysis of the impacts of a tramway project: application to the Lens area</t>
  </si>
  <si>
    <t>Tivadar, M., &amp; Heddebaut, O.</t>
  </si>
  <si>
    <t>https://doi.org/10.1080/03081060.2017.1283161</t>
  </si>
  <si>
    <t>The main scenario (S1) studies the impact of the LLHB tramway</t>
  </si>
  <si>
    <t>Lens</t>
  </si>
  <si>
    <t>Table 5. The impact of the LLHB tramway on commutes...Table 6. Impact of the LLHB tramway on pollutant emissions.</t>
  </si>
  <si>
    <t>TU, TL,  EG, EC, GG</t>
  </si>
  <si>
    <t>S2: S1 + Free (%): The pricing measures target either to reduce the monetary cost of commutes by public transport (scenario S2: free public transport)</t>
  </si>
  <si>
    <t>Table 8. Impact of supplementary measures on traffic conditions...Table 9. Impact of supplementary measures on pollutant emissions.</t>
  </si>
  <si>
    <t>TL, EG, EC, GG</t>
  </si>
  <si>
    <t>S3: S1 + Parking fee (%): The pricing measures target...increase the monetary cost of commute by private car (scenario S3: parking fee)</t>
  </si>
  <si>
    <t>The parking fee, amounting to 2 Euros per day (scenario S3) in the three urban centres (the municipalities that attract more than 3000 commuters daily), causes a more significant mode switch (increase of public transport users by more than 40%)...Table 8. Impact of supplementary measures on traffic conditions...Table 9. Impact of supplementary measures on pollutant emissions.</t>
  </si>
  <si>
    <t>TU, TL, EC, GG</t>
  </si>
  <si>
    <t>S4: S1 + Toll (%): The pricing measures target...scenario S4: highway toll)</t>
  </si>
  <si>
    <t>EG, EC, GG</t>
  </si>
  <si>
    <t>Tomassetti et al. 2020</t>
  </si>
  <si>
    <t>Evaluation of air quality and mobility policies in 14 large Italian cities from 2006 to 2016</t>
  </si>
  <si>
    <t>Tomassetti, L., Torre, M., Tratzi, P., Paolini, V., Rizza, V., Segreto, M., &amp; Petracchini, F.</t>
  </si>
  <si>
    <t>Journal of Environmental Science and Health, Part A</t>
  </si>
  <si>
    <t>https://doi.org/10.1080/10934529.2020.1752070</t>
  </si>
  <si>
    <t>Overall, an increase in the environmental classification of vehicles (from Euro 0 to Euro 6) is observed in all the cities. The motorization rate decreased in all cities except Milan, Messina, and Reggio Calabria. It is worth remarking that, during this reduction of the motorization rate, the share of alternative vehicles (CNG, LPG, hybrid, and electric) increased. Furthermore, within conventional engines, the use of diesel increased compared to petrol engines.</t>
  </si>
  <si>
    <t>VER, AFT</t>
  </si>
  <si>
    <t>Bari</t>
  </si>
  <si>
    <t>Bologna</t>
  </si>
  <si>
    <t>Cagliari</t>
  </si>
  <si>
    <t>Catania</t>
  </si>
  <si>
    <t>Florence</t>
  </si>
  <si>
    <t>Genoa</t>
  </si>
  <si>
    <t>Messina</t>
  </si>
  <si>
    <t>Palermo</t>
  </si>
  <si>
    <t>Reggio Calabria</t>
  </si>
  <si>
    <t>Turin</t>
  </si>
  <si>
    <t>Tu et al. 2019</t>
  </si>
  <si>
    <t>Quantifying the impacts of dynamic control in connected and automated vehicles on greenhouse gas emissions and urban NO2 concentrations</t>
  </si>
  <si>
    <t>Tu, R., Alfaseeh, L., Djavadian, S., Farooq, B., &amp; Hatzopoulou, M.</t>
  </si>
  <si>
    <t>https://doi.org/10.1016/j.trd.2019.06.008</t>
  </si>
  <si>
    <t>In this study, an End-To-End (E2E) dynamic distributed routing algorithm in Connected and Automated Vehicles (CAVs) was applied in downtown Toronto, to identify whether benefits to network throughput were associated with lower near-road NO2 concentrations.</t>
  </si>
  <si>
    <t>76</t>
  </si>
  <si>
    <t>Toronto</t>
  </si>
  <si>
    <t>We observe significant reductions in the emissions of Greenhouse Gases (GHGs) with increased penetration of CAVs</t>
  </si>
  <si>
    <t>Tu et al. 2018</t>
  </si>
  <si>
    <t>Reducing Transportation Greenhouse Gas Emissions Through the Development of Policies Targeting High-Emitting Trips</t>
  </si>
  <si>
    <t>Tu, R., Kamel, I., Abdulhai, B., &amp; Hatzopoulou, M.</t>
  </si>
  <si>
    <t>https://doi.org/10.1177/0361198118755714</t>
  </si>
  <si>
    <t>In the first scenario (S1), trips shorter than 600 m are removed from the OD matrix. This scenario is developed to mimic initiatives that may encourage the shift to active transportation; we did not model the effect of demand here, but removed these trips to assess what their effect on the network would be in terms of speed, congestion, and emissions.</t>
  </si>
  <si>
    <t>71252</t>
  </si>
  <si>
    <t>Figure 6. Total emissions generated by base case and policy scenarios: (a) network-wide CO2eq emissions; (b) network-wide NOx emissions</t>
  </si>
  <si>
    <t>In the second scenario (S2), trips with GHG emissions (in CO2eq) higher than 1.75 kg are eliminated; this is expected to mimic the imposition of a tax on high-emitting trips, effects on demand are outside the scope of the analysis.</t>
  </si>
  <si>
    <t>APC</t>
  </si>
  <si>
    <t>The third scenario (S3) targets trips with high emission intensity, meaning trips that occur under highly congested conditions. In this scenario, trips with CO2eq EFs higher than 500 g/VKT were removed.</t>
  </si>
  <si>
    <t>Tupper et al. 2012</t>
  </si>
  <si>
    <t>Measuring Sustainability: How Traffic Incident Management through Intelligent Transportation Systems has Greater Energy and Environmental Benefits than Common Construction-Phase Strategies for ‘‘Green’’ Roadways</t>
  </si>
  <si>
    <t>Tupper, L. L., Chowdhury, M. A., Klotz, L., &amp; Fries, R. N.</t>
  </si>
  <si>
    <t>https://doi.org/10.1080/15568318.2011.597910</t>
  </si>
  <si>
    <t>The objective of this study was to compare the estimated emissions and fuel consumption savings from four sustainable construction-phase strategies to the estimated savings from an ITS-based incident management strategy</t>
  </si>
  <si>
    <t>Greenville</t>
  </si>
  <si>
    <t>Figure 2. CO2 savings for ITS and construction-phase strategies for greener highways.</t>
  </si>
  <si>
    <t>Niittymaki and Sihvola 2003</t>
  </si>
  <si>
    <t>Potential of energy and environment savings in different infrastructural design</t>
  </si>
  <si>
    <t>Niittymaki, J., &amp; Sihvola, T.</t>
  </si>
  <si>
    <t>https://www.atsinternationaljournal.com/index.php/2003-issues/i-november-2003/324-potential-of-energy-and-environment-savings-in-different-infrastructural-design</t>
  </si>
  <si>
    <t>"Right turn on red" (RTOR) was introduced over 60 years ago, but the use of RTOR has not been popular in Europe. The reason is that the accident potential is higher than in traditional control. One solution for the accidents could be the "Right turn on red after stop"-solution, which is used in some states in USA. The RTOR has become more popular in Finland, because the new planning methods with the separate turn lane have shown these kinds of new types of RTORsolutions are not so accident risky.</t>
  </si>
  <si>
    <t>Pasila</t>
  </si>
  <si>
    <t>The approach delays of these examples were 25 – 35 % smaller than the delays in intersections without free right turn. The percentage of stops was 15 – 25 % smaller. The traffic volumes were measured, but the fuel consumption and emissions were simulated using HUTSIM. According to the simulations, the daily savings are 8– 10 liters in Pasila and even 30 – 40 liters in Pitäjänmäki. The total amount of emissions is 1.5 – 2.0 kg smaller in Pasila and 7 – 8 kg smaller in Pitäjänmäki.</t>
  </si>
  <si>
    <t>TL, TC, EC</t>
  </si>
  <si>
    <t>Pitäjänmäki</t>
  </si>
  <si>
    <t>In order to study the possible positive effects of roundabouts, the case study was simulated in the semi-central urban area in Malmö, Sweden...B – Improved traffic signal intersection</t>
  </si>
  <si>
    <t>Malmo</t>
  </si>
  <si>
    <t>Tab. 5 – Comparison of three different intersection alternatives</t>
  </si>
  <si>
    <t>In order to study the possible positive effects of roundabouts, the case study was simulated in the semi-central urban area in Malmö, Sweden...C – Two-lane roundabout</t>
  </si>
  <si>
    <t>One hump on the studied road length of 1500 m, i.e. a speed change approx. 50-30-50 km/h.</t>
  </si>
  <si>
    <t>10 humps on the studied road length of 1500 m, i.e. 10 speed decreases-increases 50-30-50 km/h.</t>
  </si>
  <si>
    <t>10 humps on the studied road length of 1500 m, but only one decrease 50-30 km/h in the beginning and one increase 30-50 km/h at the end and between those constant vehicle speed along the road length.</t>
  </si>
  <si>
    <t>Ubiergo and Jin 2016</t>
  </si>
  <si>
    <t>Mobility and environment improvement of signalized networks through Vehicle-to-Infrastructure (V2I) communications</t>
  </si>
  <si>
    <t>Ubiergo, G. A., &amp; Jin, W.-L.</t>
  </si>
  <si>
    <t>http://dx.doi.org/10.1016/j.trc.2016.03.010</t>
  </si>
  <si>
    <t>In this paper, Vehicle-to-Infrastructure (V2I) communication capabilities will be taken advantage of to reduce stopping delays (user time), unnecessary money spent on fuel (energy consumption) and its environmental impact (emissions). An intelligent transportation system is developed, in which every equipped vehicle is advised on a particular speed limit to avoid stops and smoothen its speed profile. This green-driving strategy will be referred to from now on as Advisory Speed Limit (ASL), which was applied to smooth stop-and-go traffic on freeways (Yang and Jin, 2014).</t>
  </si>
  <si>
    <t>200</t>
  </si>
  <si>
    <t>Average improvements over 0% MPR for each traffic congestion level are shown in Table 3. It is noticeable how the ASL strategy can provide superior improvements in waiting time (over 26% fall) with low traffic densities. However, greater improvements in fuel consumption and emissions are possible with dense traffic (almost 10% decline in fuel consumption, and between 0% and 16% on pollutant emissions).</t>
  </si>
  <si>
    <t>GG, EC, TL, TC</t>
  </si>
  <si>
    <t>Vafa-Arani et al. 2014</t>
  </si>
  <si>
    <t>A system dynamics modeling for urban air pollution: A case study of Tehran, Iran</t>
  </si>
  <si>
    <t>Vafa-Arani, H., Jahani, S., Dashti, H., Heydari, J., &amp; Moazen, S.</t>
  </si>
  <si>
    <t>http://dx.doi.org/10.1016/j.trd.2014.05.016</t>
  </si>
  <si>
    <t xml:space="preserve">(1) road construction: One of the most regular policies for traffic reduction is road construction. Because of population growth in Tehran, the government should construct more roads to facilitate the traffic in Tehran. But, the road construction rate must be greater than growth of the number of automobiles to ease the traffic in an urban area; otherwise, it does not affect the traffic and air pollution. On the other hand, road construction motivates the people to buy automobiles. Therefore, road construction not only does not help for the air pollution reduction but also increases the air pollution because of the abundance of automobiles which use the roads. </t>
  </si>
  <si>
    <t xml:space="preserve">(2) Technology improvement in fuel and automotive industries: Second policy is technology improvement in fuel and automotive industries which is applied to the urban air pollution system. In the proposed policy the government forces industries to improve their technology in order to reduce the air pollution associated with them. </t>
  </si>
  <si>
    <t>(3) Applying traffic control plans: Applying traffic control plans is third policy which can reduce the urban air pollution. In Tehran, traffic control plans are being used such as one-way streets in order to reduce the traffic congestion and urban air pollution, consequently. As these plans can lengthen the distances for people who use private automobiles, that increases travel time and reduce the driving</t>
  </si>
  <si>
    <t>(4) developing of public transportation infrastructures</t>
  </si>
  <si>
    <t>Development of public transportation needs a remarkable investment. Financial resources of investment in public transportation are public transportation profit and governmental investment.</t>
  </si>
  <si>
    <t>van den Elshout et al. 2014</t>
  </si>
  <si>
    <t>Adaptive traffic management in cities — Comparing decision-making methods</t>
  </si>
  <si>
    <t>van den Elshout, S., Molenaar, R., &amp; Wester, B.</t>
  </si>
  <si>
    <t>http://dx.doi.org/10.1016/j.scitotenv.2013.12.084</t>
  </si>
  <si>
    <t>For the environmentally prompted measures the simulated intervention consists of the removing of all medium and heavy duty trucks. This traffic ban is lifted as soon as the criteria that trigger the measure are no longer met and the previously avoided emission occur at a hopefully more favorable moment. The temporary adaptive traffic management interventions are invoked using the following criteria: 1. Poor dispersion indicated by a mixing height ≤ 200 m. AND Dw ≥ 2000 pve·h−1 2. Poor dispersion indicated by a wind speed ≤ 2 m·s−1 . AND Dw ≥ 2000 pve·h−1 3. Air quality observations are used to decide on a measure. The top 10% of the hourly observed road increment for NOx and BC can be used to invoke a measure. By studying historic data a threshold value can be set. AND Dw ≥ 2000 pve·h−1 4. NO2 has a distinct diurnal and yearly concentration pattern. A concentration reference pattern was established that takes into account the typical concentration variation. If an hour has a concentration of ≥20 (μg·m−3 ) above the reference concentration for that hour, it is considered as too high and a measure is needed (see van den Elshout et al., 2009a). In addition to the temporary measures that are invoked based on environmental criteria, it is also possible to create permanent short duration traffic measures irrespective of environmental criteria. These traffic interventions are either truly permanent (numbers 6 and 7) or active at a fixed hour of the day/day of the week (number 5). Measures 6 and 7 have actually been implemented at the road under consideration. 5 On working days between 6.00 and 8.00 h Dw is reduced: 500 pve·h−1 are removed in this busy period either by banning medium and heavy duty trucks or by an imaginary road pricing scheme. The vehicles are allowed back-in between 09.00 and 11.00 h when average dispersion conditions are better. 6 Using an ITS the Traffic Department manages the traffic lights in such a way that a minimum velocity of 25 km/h is maintained. The likely impact of this measure is estimated assuming that stagnating traffic would otherwise occur on working days for at least 30 min during both the morning and evening rush-hour. Emission factors for stagnating traffic are 1.5 and 1.4 times higher respectively for NOx and BC (Velders et al., 2012). So the gain of the measure is 0.5 ∗ ΔNOx and 0.4 ∗ ΔBC at the given hour. 7 A park-and-ride facility near a subway station next to this route. On working days this removes 350 cars during the morning and evening peak hours (7.00–8.00 h and 17.00–18.00 h). Because of this measure only the number light vehicles is reduced. This reduces the average pve·h−1 from 2681 to 2331 during the hours considered. Using the average ΔBC/Dw and ΔNOx/Dw ratios during these hours the impact can be calculated.</t>
  </si>
  <si>
    <t>ITS, VUR, TSO, PAR</t>
  </si>
  <si>
    <t>van Heeswijk et al. 2019</t>
  </si>
  <si>
    <t>An urban consolidation center in the city of Copenhagen: A simulation study</t>
  </si>
  <si>
    <t>van Heeswijk, W., Larsen, R., &amp; Larsen, A.</t>
  </si>
  <si>
    <t>https://doi.org/10.1080/15568318.2018.1503380</t>
  </si>
  <si>
    <t>This paper aims to contribute to literature by identifying sustainable business models for UCCs and the administrative measures that best support such models...A UCC is a logistics facility that is located in the proximity of an urban area, allowing to decouple and bundle inbound
freight flows (Browne et al., 2005).</t>
  </si>
  <si>
    <t>1458</t>
  </si>
  <si>
    <t>Schemes</t>
  </si>
  <si>
    <t>Table 7. Performance on environmental KPIs compared between the default scheme and the financially best-performing scheme...We highlight the adjustments that result in UCC profits. Increasing subsidy levels for either the UCC or the carriers from 20% to 30% instantly commits almost all carriers from the start, resulting in a profit of 12.1% for the UCC. Lowering the price of the base service from e60–70 to e40–50 results in 15% more receivers in the steady state and pushes the profit margin of the UCC to 2.2%. Finally, raising the zone-access fee from e7 to e9 yields a profit of
0.3% for the UCC.</t>
  </si>
  <si>
    <t>GG, TC, VM, EG</t>
  </si>
  <si>
    <t>Vardoulakis et al. 2008</t>
  </si>
  <si>
    <t>Impact and uncertainty of a traffic management intervention: Population exposure to polycyclic aromatic hydrocarbons</t>
  </si>
  <si>
    <t>Vardoulakis, S., Chalabi, Z., Fletcher, T., Grundy, C., &amp; Leonardi, G.</t>
  </si>
  <si>
    <t>https://doi.org/10.1016/j.scitotenv.2008.01.037</t>
  </si>
  <si>
    <t>We illustrate this method by estimating exposure levels to BaP before and after the implementation of stopping/parking restrictions in Stratford Road in Birmingham (UK).</t>
  </si>
  <si>
    <t>Birmingham</t>
  </si>
  <si>
    <t>Várhelyi et al. 2004</t>
  </si>
  <si>
    <t>Effects of an active accelerator pedal on driver behaviour and traffic safety after long-term use in urban areas</t>
  </si>
  <si>
    <t>Várhelyi, A., Hjalmdahl, M., Hyden, C., &amp; Draskoczy, M.</t>
  </si>
  <si>
    <t>Accident Analysis and Prevention</t>
  </si>
  <si>
    <t>https://doi.org/10.1016/j.aap.2003.06.001</t>
  </si>
  <si>
    <t>The long-term effects of the active accelerator pedal (AAP) were evaluated in the city of Lund in 2000 and 2001.</t>
  </si>
  <si>
    <t>284</t>
  </si>
  <si>
    <t>Lund</t>
  </si>
  <si>
    <t>The log-data analyses revealed that voluntary use of the AAP outside the test area varied among the test drivers from 0 to 88% of the driven distance, with a mean of 11%. Women and old drivers used the AAP voluntarily to a larger extent than men and young drivers. Those test drivers who were initially positive to the system used the system voluntarily to a larger extent than the initially negative test drivers. Test drivers with lower annual mileage used the system voluntarily to a larger extent than those with a high annual mileage</t>
  </si>
  <si>
    <t xml:space="preserve">Travel times, totally for all test vehicles, changed marginally (decreased by 0.6%). On streets with a speed limit of 30 km/h travel times decreased by 5.4% while they increased by 0.9% on streets with a speed limit of 50 km/h and by 1.2% on streets with a speed limit of 70 km/h...The system has great traffic safety potential. The
test drivers generally think that the AAP is efficient for increasing traffic safety and experience it as a support in car
driving. </t>
  </si>
  <si>
    <t>TL, SA</t>
  </si>
  <si>
    <t>Vecchi et al. 2007</t>
  </si>
  <si>
    <t>A study on nighttime–daytime PM10 concentration and elemental composition in relation to atmospheric dispersion in the urban area of Milan (Italy)</t>
  </si>
  <si>
    <t>Vecchi, R., Marcazzan, G., &amp; Valli, G.</t>
  </si>
  <si>
    <t>https://doi.org/10.1016/j.atmosenv.2006.10.069</t>
  </si>
  <si>
    <t>‘Green’ Sunday (when traffic was forbidden from 8 a.m. to 8 p.m.)...During the campaign, traffic was restricted in the urban area on Sunday, 23 February, from 8 a.m. to 8 p.m. (it was called a ‘green’ Sunday).</t>
  </si>
  <si>
    <t>46</t>
  </si>
  <si>
    <t>Daytime PM10 concentration on Sunday, when private traffic was totally restricted in the urban area, decreased to about 13% in respect to the night before.</t>
  </si>
  <si>
    <t>Venigalla and Krimmer 2006</t>
  </si>
  <si>
    <t>Impact of Electronic Toll Collection and Electronic Screening on Heavy-Duty Vehicle Emissions</t>
  </si>
  <si>
    <t>Venigalla, M., &amp; Krimmer, M.</t>
  </si>
  <si>
    <t>https://doi.org/10.1177%2F0361198106198700102</t>
  </si>
  <si>
    <t>This paper presents a speed profile discretization (SPD) technique for modeling emissions at ETC and e-screening facilities.</t>
  </si>
  <si>
    <t>Verma et al. 2015</t>
  </si>
  <si>
    <t>Sustainability impact assessment of transportation policies – A case study for Bangalore city</t>
  </si>
  <si>
    <t>Verma, A., Rahul, T. M., &amp; Dixit, M.</t>
  </si>
  <si>
    <t>http://dx.doi.org/10.1016/j.cstp.2014.06.001</t>
  </si>
  <si>
    <t>Congestion pricing in the CBD, during peak hour, is tested</t>
  </si>
  <si>
    <t>11822</t>
  </si>
  <si>
    <t>The choice model estimated a reduction of 14.11% and 2.4% respectively in the total trip distance travelled by car and bike trips after introduction of congestion charging.</t>
  </si>
  <si>
    <t>Vikara and Holmen 2006</t>
  </si>
  <si>
    <t>Ultrafine Particle Number Concentrations from Hybrid Urban Transit Buses Onboard Single-Diameter Scanning Mobility Particle Sizer Measurements</t>
  </si>
  <si>
    <t>Vikara, D., &amp; Holmen, B. A.</t>
  </si>
  <si>
    <t>https://doi.org/10.1177%2F0361198106198700106</t>
  </si>
  <si>
    <t>This study examines the ultrafine particle (particle mobility diameters of &lt;100 nm) number concentrations and size distributions for conventional diesel and hybrid electric diesel transit buses by the use of onboard exhaust measurements with a scanning mobility particle sizer from TSI, Inc., operated in single-diameter mode...Sampling for the study began in January 2004 by using No. 1 diesel fuel with a sulfur content of 230 to 320 ppm and diesel oxidation catalyst (DOC) aftertreatment. The fuel was changed to ULSD (8 to 50 ppm sulfur) in July 2004, and the DOCs were replaced with DPFs in October 2004 for the last phase of sampling. The hybrid bus types were equipped with either a dual-brick DOC or a Johnson-Matthey CRT (continuously regenerating technology) particulate filter, whereas the diesel bus types had either a single-brick DOC or an Engelhard DPX particulate filter.</t>
  </si>
  <si>
    <t>40</t>
  </si>
  <si>
    <t>Hartford</t>
  </si>
  <si>
    <t>Vitkūnas and Meidutė 2011</t>
  </si>
  <si>
    <t>Evaluation of bypass influence on reducing air polution in Vilnius city</t>
  </si>
  <si>
    <t>Vitkūnas, R., &amp; Meidutė, I.</t>
  </si>
  <si>
    <t>https://doi.org/10.3846/16484142.2011.561004</t>
  </si>
  <si>
    <t>The main goal of this paper is to evaluate bypasses and high-speed streets based on data on Vilnius City using the multi-criteria evaluation method and to verify the hypothesis of the authors.</t>
  </si>
  <si>
    <t>Vilnius</t>
  </si>
  <si>
    <t>Vilnius Southern bypass reduced travel distance from 4.7 km to 3.5 km. The number of traffic lights was reduced from 10 to 0. Off-peak driving time was reduced from 11.00 min to 3.58 min. Driving at the peak time was reduced from 32.00 to 3.00 min. The average speed increased from 8.81 km/h to 52.94 km/h.</t>
  </si>
  <si>
    <t>VM, TL, NS</t>
  </si>
  <si>
    <t>Vranckx et al. 2016</t>
  </si>
  <si>
    <t>Air quality impact of intelligent transportation system actions used in a decision support system for adaptive traffic management</t>
  </si>
  <si>
    <t>Vranckx, S., Lefebvre, W., Van Poppel, M., Beckx, C., Theunis, J., Mascia, M., … &amp; Litzenberger, M.</t>
  </si>
  <si>
    <t>http://dx.doi.org/10.1504/IJEP.2015.074496</t>
  </si>
  <si>
    <t>The presented traffic control system (CARBOTRAF) combines realtime monitoring of traffic and air pollution with simulation models for traffic, emission and local air quality predictions to deliver on-line recommendations for alternative adaptive traffic management.</t>
  </si>
  <si>
    <t>Glasgow</t>
  </si>
  <si>
    <t>Wadud and Khan 2013</t>
  </si>
  <si>
    <t>Air Quality and Climate Impacts Due to CNG Conversion of Motor Vehicles in Dhaka, Bangladesh</t>
  </si>
  <si>
    <t>Wadud, Z., &amp; Khan, T.</t>
  </si>
  <si>
    <t>https://doi.org/10.1021/es402338b</t>
  </si>
  <si>
    <t>This paper quantifies ex-post the air quality and climate benefits of the CNG conversion policy, including monetary valuations, through an impact pathway approach.</t>
  </si>
  <si>
    <t>Around 2045 (1665) avoided premature deaths in greater Dhaka (City Corporation) can be attributed to air quality improvements from the CNG conversion policy in 2010, resulting in a saving of around USD 400 million.</t>
  </si>
  <si>
    <t>Wall et al. 2008</t>
  </si>
  <si>
    <t>Cleaner vehicle buses in Winchester</t>
  </si>
  <si>
    <t>Wall, G., Felstead, T., Richards, A., &amp; McDonald, M.</t>
  </si>
  <si>
    <t>https://doi.org/10.1016/j.tranpol.2007.10.010</t>
  </si>
  <si>
    <t>The package of measures implemented within the Winchester QBP and during the lifetime of the MIRACLES project included the following: 1. The purchase and re-branding of 13 new Euro III buses to run on the X1 and X5 routes with various logos and information to illustrate their new clean nature as well as their route and regularity (October 2003). 2. The re-powering of 10 existing older Euro I buses to Euro III standard (October 2003–February 2005). 3. The fitting of CRT to the existing four Euro II P&amp;R buses (April 2003–March 2004). 4. Two hybrid diesel/electric vehicle buses demonstrated during two 1-week-long trials along the P&amp;R route (October 2003 and December 2004).</t>
  </si>
  <si>
    <t>59</t>
  </si>
  <si>
    <t>Winchester</t>
  </si>
  <si>
    <t>This produced significant reductions on a key city centre street
in CO, HC, NOx, PM10 and CO2 of 44%, 41%, 26%,
53% and 2%, respectively....The results show that the air pollution cost savings for Winchester due to the clean-up programme are modest at around £24,000 a year.</t>
  </si>
  <si>
    <t>Wall et al. 2017</t>
  </si>
  <si>
    <t>Encouraging sustainable modal shift—An evaluation of the Portsmouth Big Green Commuter Challenge</t>
  </si>
  <si>
    <t>Wall, G., Olaniyan, B., Woods, L., &amp; Musselwhite, C.</t>
  </si>
  <si>
    <t>http://dx.doi.org/10.1016/j.cstp.2016.11.006</t>
  </si>
  <si>
    <t>PTP, ATP, RSP, PRI</t>
  </si>
  <si>
    <t>928</t>
  </si>
  <si>
    <t>Portsmouth</t>
  </si>
  <si>
    <t>It may be people can make sacrifices and suffer perceived inconvenience for a short duration, but the macro level data suggests people are reverting back to their ideal travel mode, despite saying otherwise.</t>
  </si>
  <si>
    <t>The BGCC 2011 mileage for all modes was much lower for the ‘during’ than the ‘before’ week (61,582 compared to 65,574). This 6% reduction was shown to be statistically significant using a paired t-test at the 95% confidence level. Estimated CO2 emissions per mile for those taking part were reduced by 46%...During the 2011 event, there was a reported 18% increase in bus travel (although bus passenger numbers showed no change (see Fig. 3)), 8% increase in car share and 6% increase in train travel.</t>
  </si>
  <si>
    <t>VM, GG, TU</t>
  </si>
  <si>
    <t>Wallner et al. 2012</t>
  </si>
  <si>
    <t>Evaluation of the efficiency and the drive cycle emissions for a hydrogen direct-injection engine</t>
  </si>
  <si>
    <t>Wallner, T., Matthias, N. S., Scarcelli, R., &amp; Kwon, J. C.</t>
  </si>
  <si>
    <t>https://doi.org/10.1177%2F0954407012461875</t>
  </si>
  <si>
    <t>The focus of the current study is a hydrogen direct injection (H2-DI) engine concept that has been developed at Argonne National Laboratory</t>
  </si>
  <si>
    <t>Finally, the H2- DI has a cost advantage over other production engines in that it does not require any exhaust aftertreatment system to meet the stringent emissions regulations.</t>
  </si>
  <si>
    <t>Wang et al. 2012a</t>
  </si>
  <si>
    <t>On-road diesel vehicle emission factors for nitrogen oxides and black carbon in two Chinese cities</t>
  </si>
  <si>
    <t>Wang, X., Westerdahl, D., Hu, J., Wu, Y., Yin, H., Pan, X., &amp; Zhang, K. M.</t>
  </si>
  <si>
    <t>http://dx.doi.org/10.1016/j.atmosenv.2011.10.033</t>
  </si>
  <si>
    <t>To reduce the impact of vehicle emissions on urban air quality, China has launched a series of vehicle emission control measures and policies, including adoption of European Union-like emission standards for new vehicles, improving fuel quality, and banning heavy emitters from urban Beijing. Stage I and II emission standards (i.e., China I, China II) were promulgated on April 16, 2001, and Stage III, IV, and V emission standards for Chinese vehicles (i.e., China III, China IV and China V) on May 30, 2005. China II, III, and IV emission standards are essentially equivalent to Euro II, III, and IV emission
standards, respectively, in regulating emission rates of vehicle
engines for gaseous pollutants including carbon monoxide (CO),
hydrocarbons (HC), nitrogen oxides (NOx), and particulate matter
(PM) (GAQSIQPRC, 2001, 2005).</t>
  </si>
  <si>
    <t>192</t>
  </si>
  <si>
    <t>248</t>
  </si>
  <si>
    <t>Chongqing</t>
  </si>
  <si>
    <t>Wang et al. 2012b</t>
  </si>
  <si>
    <t>Characterization of volatile organic compounds in the urban area of Beijing from 2000 to 2007</t>
  </si>
  <si>
    <t>Wang, Y., Ren, X., Ji, D., Zhang, J., Sun, J., &amp; Wu, F.</t>
  </si>
  <si>
    <t>https://doi.org/10.1016/s1001-0742(11)60732-8</t>
  </si>
  <si>
    <t>Since 2004 the Beijing municipal government began the implementation of the 11th comprehensive control measures, along with the introduction to the city of the Euro-III standard for gasoline and diesel. In addition, about 3800 buses and 20,000 old taxies were updated in 2005.</t>
  </si>
  <si>
    <t>Wang et al. 2020</t>
  </si>
  <si>
    <t>Cooperative Eco-Driving at Signalized Intersections in a Partially Connected and Automated Vehicle Environment</t>
  </si>
  <si>
    <t>Wang, Z., Wu, G., &amp; Barth, M.</t>
  </si>
  <si>
    <t>http://dx.doi.org/10.1109/TITS.2019.2911607</t>
  </si>
  <si>
    <t>In this paper, we describe a cooperative eco-driving (CED) system targeted for signalized corridors, focusing on how the penetration rate of CAVs affects the energy efficiency of the traffic network.</t>
  </si>
  <si>
    <t>ITS, AVT</t>
  </si>
  <si>
    <t>Riverside</t>
  </si>
  <si>
    <t>The simulation results indicate that the energy consumption and pollutant emissions of the proposed system decrease, as the penetration rate of CAVs increases. Specifically, more than 7% reduction on energy consumption and up to 59% reduction on pollutant emission can be achieved when all vehicles in the proposed system are CAVs.</t>
  </si>
  <si>
    <t>Whitlow et al. 2011</t>
  </si>
  <si>
    <t>Impact of local traffic exclusion on near-road air quality: Findings from the New York City “Summer Streets” campaign</t>
  </si>
  <si>
    <t>Whitlow, T. H., Hall, A., Zhang, A., &amp; Anguita, J.</t>
  </si>
  <si>
    <t>http://dx.doi.org/10.1016/j.envpol.2011.02.033</t>
  </si>
  <si>
    <t xml:space="preserve">In August 2008, New York City Mayor Bloomberg initiated the Summer Streets program during which Park Ave. was closed to vehicular traffic on three consecutive Saturday mornings to promote clean air and good health through exercise. The event was widely publicized as a way to enjoy physical exercise in clean air without having to leave the city. Bicycles were even available free of charge at different stations along Park Ave...On 3 Saturday mornings (August 9, 16, and 23, 2008) Park Ave. was closed to vehicular traffic between 7.00am and 1.00pm for 6.9 miles between the Brooklyn Bridge and Central Park (Fig. 1). In order to accommodate traffic needing to cross Park Ave. several cross streets remained open, including 23rd St., providing an opportunity to study neighborhood scale effects on PM dispersion along the Park Ave. axis. </t>
  </si>
  <si>
    <t>VUR, ATP</t>
  </si>
  <si>
    <t>Wood et al. 2015</t>
  </si>
  <si>
    <t>Effects of Air Pollution and the Introduction of the London Low Emission Zone on the Prevalence of Respiratory and Allergic Symptoms in Schoolchildren in East London: A Sequential Cross-Sectional Study</t>
  </si>
  <si>
    <t>Wood, H. E., Marlin, N., Mudway, I. S., Bremner, S. A., Cross, L., Dundas, I., … &amp; Griffiths, C. J.</t>
  </si>
  <si>
    <t>https://doi.org/10.1371/journal.pone.0109121</t>
  </si>
  <si>
    <t>The current study was undertaken to assess the accrued health benefits of living within the LEZ on the respiratory health of schoolchildren in the east London boroughs of Hackney and Tower Hamlets</t>
  </si>
  <si>
    <t>1018</t>
  </si>
  <si>
    <t>In conclusion, this study shows that traffic-related air pollutants have adverse effects on respiratory/allergic symptoms in schoolchildren in London and that London’s LEZ has had no beneficial effect on these symptoms, up to three years after its implementation.</t>
  </si>
  <si>
    <t>AL, RE</t>
  </si>
  <si>
    <t>Wu et al. 2017</t>
  </si>
  <si>
    <t>Traffic and emissions impact of congestion charging in the central Beijing urban area: A simulation analysis</t>
  </si>
  <si>
    <t>Wu, K., Chen, Y., Ma, J., Bai, S., &amp; Tang, X.</t>
  </si>
  <si>
    <t>http://dx.doi.org/10.1016/j.trd.2016.06.005</t>
  </si>
  <si>
    <t>2) Area bounded by the 2nd ring road Level 3 (avg. speed 21.7 km/h) Distance-based...Congestion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</si>
  <si>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Our analysis results showed that congestion charging in Beijing may increase public transit use by approximately 13%</t>
  </si>
  <si>
    <t>3) Area bounded by the 2nd ring road Level 2 (avg. speed 26.7 km/h) Distance-based...Congestion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</si>
  <si>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4) Area bounded by the 2nd ring road Level 1 (avg. speed 31.7 km/h) Distance-based...Congestion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</si>
  <si>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5) Area bounded by the 2nd ring road Level 3 (avg. speed 21.7 km/h) Cordon-based...Congestion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</si>
  <si>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6) Area bounded by the 2nd ring road Level 2 (avg. speed 26.7 km/h) Cordon-based...Congestion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</si>
  <si>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7) Area bounded by the 2nd ring road Level 1 (avg. speed 31.7 km/h) Cordon-based...Congestion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</si>
  <si>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8) Area bounded by the 3rd ring road Level 3 (avg. speed 21.7 km/h) Distance-based...Congestion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</si>
  <si>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9) Area bounded by the 3rd ring road Level 2 (avg. speed 26.7 km/h) Distance-based...Congestion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</si>
  <si>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10) Area bounded by the 3rd ring road Level 1 (avg. speed 31.7 km/h) Distance-based...Congestion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</si>
  <si>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11) Area bounded by the 3rd ring road Level 3 (avg. speed 21.7 km/h) Cordon-based...Congestion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</si>
  <si>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12) Area bounded by the 3rd ring road Level 2 (avg. speed 26.7 km/h) Cordon-based...Congestion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</si>
  <si>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13) Area bounded by the 3rd ring road Level 1 (avg. speed 31.7 km/h) Cordon-based...Congestion charging is being considered as a potential measure to address the issue of substantially increased traffic congestion and vehicle emissions in Beijing. This study assessed the impact of congestion charging on traffic and emissions in Beijing using macroscopic traffic simulation and vehicle emissions calculation</t>
  </si>
  <si>
    <t>Wu et al. 2011</t>
  </si>
  <si>
    <t>On-Road Vehicle Emission Control in Beijing: Past, Present, and Future</t>
  </si>
  <si>
    <t>Wu, Y., Wang, R., Zhou, Y., Lin, B., Fu, L., He, K., &amp; Hao, J.</t>
  </si>
  <si>
    <t>https://doi.org/10.1021/es1014289</t>
  </si>
  <si>
    <t>(1) controls on new vehicles; (2) controls on in-use vehicles; (3) improvements in fuel quality; (4) alternative fuel vehicles and advanced vehicles; (5) economic policies including fiscal incentives and vehicle emission taxes/fees; and (6) public transportation. The seventh category is temporal controls, in particular, traffic control measures implemented during and after the Beijing Olympic Games</t>
  </si>
  <si>
    <t xml:space="preserve">VER, IMP, VRF, VUR, VRP, FRR, AFT, PRI, PTE, BRT, PTI, </t>
  </si>
  <si>
    <t>However, these temporal control measures suffer from huge social and economic costs, and could not be extended for use under normal conditions. Beginning in October 2008, Beijing initiated a one-year demo program to restrict drivers on one day a week by license plate number. After a year, this program was extended to 2011. This program is the subject of a big debate. Major concerns include the legality and the increasing possibility of purchasing a second vehicle. However, in a short period, a moderate reduction of vehicle emissions could be expected.</t>
  </si>
  <si>
    <t>BB, BF</t>
  </si>
  <si>
    <t>Xia et al. 2015</t>
  </si>
  <si>
    <t>Traffic-related air pollution and health co-benefits of alternative transport in Adelaide, South Australia</t>
  </si>
  <si>
    <t>Xia, T., Nitschke, M., Zhang, Y., Shah, P., Crabb, S., &amp; Hansen, A.</t>
  </si>
  <si>
    <t>http://dx.doi.org/10.1016/j.envint.2014.10.004</t>
  </si>
  <si>
    <t>Scenario 1 - 5% increased cycling: The increase in cycling scenarios for 2030 assumed a shift from passenger vehicles to cycling by additional cyclists, resulting in a 5% and 10% reduction in passenger VKT in Scenarios 1 and 2 respectively.</t>
  </si>
  <si>
    <t>Adelaide</t>
  </si>
  <si>
    <t>Net health benefits of an estimated 13 deaths/year prevented and 118 disability-adjusted life years (DALYs) prevented per year due to improved air quality. Further health benefits would be obtained from improved physical fitness through active transport (508 deaths/year prevented, 6569 DALYs/year prevented), and changes in traffic injuries (21 deaths and, 960 DALYs prevented)...Table 3 Estimated annual changes in burden of disease of 2030 reduction scenarios compared with 2030 BAU scenario in Adelaide, South Australia</t>
  </si>
  <si>
    <t>PM, DALY, CD, RE, CN</t>
  </si>
  <si>
    <t xml:space="preserve">Further health benefits would be obtained from improved physical fitness through active transport (508 deaths/year prevented, 6569 DALYs/year prevented), and changes in traffic injuries (21 deaths and, 960 DALYs prevented)...Table 2 Estimated PM2.5 and CO2 changes, compared to BAU in 2030...Compared with the BAU 2030, the reduction scenarios indicated a decrease of daily total VKT by passenger vehicles ranging from 1.7 million km (Scenario 1) to 13.4 million km (Scenario 5) (Table 1). </t>
  </si>
  <si>
    <t>AT, SA, GG, VM</t>
  </si>
  <si>
    <t>Scenario 2 - 10% increased cycling: The increase in cycling scenarios for 2030 assumed a shift from passenger vehicles to cycling by additional cyclists, resulting in a 5% and 10% reduction in passenger VKT in Scenarios 1 and 2 respectively.</t>
  </si>
  <si>
    <t>Scenario 3 - 20% increased public transport: The increased public transport use scenarios assumed that 20% and 30% of passenger VKT would shift to public transport.</t>
  </si>
  <si>
    <t>Scenario 4 - 30% increased public transport: The increased public transport use scenarios assumed that 20% and 30% of passenger VKT would shift to public transport.</t>
  </si>
  <si>
    <t>Scenario 5 - 40% towards alternative transport: ‘Towards Alternative Transport’ scenario (TAT) assumed that a total of 40% of the kilometres travelled by passenger vehicles would be replaced by alternative transport options (including public transport and cycling), presenting a significant change in travel patterns.</t>
  </si>
  <si>
    <t>Xie et al. 2020</t>
  </si>
  <si>
    <t>Influence of TiO2-based photocatalytic coating road on traffic-related NOx pollutants in urban street canyon by CFD modeling</t>
  </si>
  <si>
    <t>Xie, X., Hao, C., Huang, Y., &amp; Huang, Z.</t>
  </si>
  <si>
    <t>https://doi.org/10.1016/j.scitotenv.2020.138059</t>
  </si>
  <si>
    <t>This paper aims to develop a coupled CFD-PCO model and investigate the effects of TiO2-based photocatalytic road coating on the NOx reduction in urban street canyon.</t>
  </si>
  <si>
    <t>Xu et al. 2013</t>
  </si>
  <si>
    <t>Characteristics of fine particulate non-polar organic compounds in Guangzhou during the 16th Asian Games: Effectiveness of air pollution controls</t>
  </si>
  <si>
    <t>Xu, H. M., Tao, J., Ho, S. S. H., Ho, K. F., Cao, J. J., … &amp; Zhang, J. Q.</t>
  </si>
  <si>
    <t>http://dx.doi.org/10.1016/j.atmosenv.2012.12.037</t>
  </si>
  <si>
    <t>The Municipal Government of Guangzhou implemented a series of measures to reduce air pollution during the games, promoting the goal of “Green Asian Games”. One of these measures was a restriction on motor vehicle operation (vehicles with license plates ending in odd numbers were banned from the roads on even-numbered calendar days and vice versa); this policy was implemented from 7:00 to 20:00 from 1 to 29 November 2010 throughout the city (Supplemental Table 1).</t>
  </si>
  <si>
    <t>42</t>
  </si>
  <si>
    <t>Xu et al. 2016</t>
  </si>
  <si>
    <t>Analysis of a long-term measurement of air pollutants (2007e2011) in North China Plain (NCP); Impact of emission reduction during the Beijing Olympic Games</t>
  </si>
  <si>
    <t>Xu, R., Tang, G., Wang, Y., &amp; Tie, X.</t>
  </si>
  <si>
    <t>Chemosphere</t>
  </si>
  <si>
    <t>http://dx.doi.org/10.1016/j.chemosphere.2016.06.025</t>
  </si>
  <si>
    <t>Mandatory restrictions were implemented from 20 July to 20 September for personal vehicles, allowing them on roads only on alternate days depending on license plate numbers (odd-numbered vehicles on odd-numbered days and even-numbered vehicles on even-numbered days). During the 2008OG period, rigorous control on emissions was conducted. Several heavily polluting factories were ordered to reduce their operating capacities or to completely shut down during the Games.</t>
  </si>
  <si>
    <t>The O3 concentrations were 37.7 and 38.1 ppb, during the 2008OG period and Non-2008OG period, respectively, which was a 1% reduction.</t>
  </si>
  <si>
    <t>Xue et al. 2015</t>
  </si>
  <si>
    <t>Integrated analysis of GHGs and public health damage mitigation for developing urban road transportation strategies</t>
  </si>
  <si>
    <t>Xue, X., Ren, Y., Cui, S., Lin, S., Huang, W., &amp; Zhou, J.</t>
  </si>
  <si>
    <t>http://dx.doi.org/10.1016/j.trd.2014.11.011</t>
  </si>
  <si>
    <t>The INT scenario assumes a series of policies and measures will be implemented for mitigating traffic-related GHGs and air pollution emissions. The INT scenario is developed with five sets of options—Motor Vehicle Controls (MVC), Fuel Economy Regulations (FER), Promotion of New Energy Vehicles (PNEV), Fuel Tax (FT), and Promotion of Biofuels (PB). Among these options, the MVC option is to control the intensity of private vehicles and reinforce the transport infrastructure; the FER option includes: mandatory control of oil consumption for vehicles (AQSIQ and SAC, 2004), light-duty vehicles (AQSIQ and SAC, 2006) and further enhancing regulations; the PNEV option is to improve new energy vehicles including CNG-vehicles, electric-vehicles, Hybrid electric vehicles; the FT option sources from the ‘‘fuel pricing and taxation reform’’ in 2009 and the FT implementation is supposed to control gasoline and diesel demand without the other fuel (Mao et al., 2012); the PB option refers to utilize the biofuel for oil fuel saving in road transportation</t>
  </si>
  <si>
    <t>BRT, FRR, AFT, FUT</t>
  </si>
  <si>
    <t>Xiamen</t>
  </si>
  <si>
    <t>Table 2 Health benefits of air pollution reduction for five options under the INT scenario compared with the BAU scenario in 2025 (PM2.5 and SO2 with 95% CI, NO2 with 90% CI).</t>
  </si>
  <si>
    <t>Compared with the Business as Usual scenario, the Integrated scenario would achieve about a 68% energy consumption reduction and save 0.23 billion yuan (95% CI: 0.16, 0.32) in health costs in 2025...GHG emissions were 2.59 million tons CO2e in 2008, and under the BAU scenario these would increase to 8.37 million tons CO2e in 2025, with an average annual growth rate of 7.14%. Under the INT scenario, the emissions would rise to 5.35 million tons CO2e in 2025, with a dramatically lower annual increase rate of 2.78%.</t>
  </si>
  <si>
    <t>EC, EG, GG</t>
  </si>
  <si>
    <t>Yamamoto et al. 2007</t>
  </si>
  <si>
    <t>Comparison of Carbonaceous Aerosols in Tokyo before and after Implementation of Diesel Exhaust Restrictions</t>
  </si>
  <si>
    <t>Yamamoto, N., Muramoto, A., Yoshinaga, J., Shibata, K., Endo, M., Endo, O., … &amp; Shibata, Y.</t>
  </si>
  <si>
    <t>http://dx.doi.org/10.1021/es070420p</t>
  </si>
  <si>
    <t>In December 2000, the Tokyo Metropolitan Assembly passed the ordinance to regulate diesel-powered vehicles, i.e., the Diesel Vehicle Regulation. The regulation, implemented as of October 2003, prohibits the use of dieselpowered vehicles violating particle emission criteria (11). Similar to the European standards for on-road vehicles (9), the regulation restricts particle emissions in terms of particle mass per travel distance and particle mass per energy consumption for light-duty and heavy-duty vehicles, respectively. Specifically, diesel exhaust emissions must not exceed 0.08 g km-1, 0.09 g km-1, and 0.25 g kW-1 h-1 for vehicles with weights of 2500 kg, respectively (11). The vehicles failing to meet these particle emission criteria were required to install diesel particulate matter reduction systems such as diesel oxidation catalyst (DOC) and/or diesel particulate filter (DPF) certified by the TMG.</t>
  </si>
  <si>
    <t>Yang et al. 2020</t>
  </si>
  <si>
    <t>Supporting an integrated transportation infrastructure and public space design: A coupled simulation method for evaluating traffic pollution and microclimate</t>
  </si>
  <si>
    <t>Yang, L., Zhang, L., Stettler, M. E. J., Sukitpaneenit, M., Xiao, D., &amp; van Dam, K. H.</t>
  </si>
  <si>
    <t>https://doi.org/10.1016/j.scs.2019.101796</t>
  </si>
  <si>
    <t>System-Internal Integration scenario (Plan 0): uses the remaining urban areas as residential and industrial lands, sews the dead-end roads on the two sides of the old railway with providing walking and cycling lanes, and replaces the old rail by a granite pavement;</t>
  </si>
  <si>
    <t>DMD, ATI</t>
  </si>
  <si>
    <t>The thermal comfort assessment through UTCI indicates that all three plan alternatives contribute to a decrease in UTCI at the linear open space (Location A and B) during the daytime.</t>
  </si>
  <si>
    <t>External Integration scenario (Plan 1): based upon Plan 0, replaces the granite pavement with a linear grassland and adds bushes along the north main road for reducing mobile emissions;</t>
  </si>
  <si>
    <t>DMD, ATI, VRB</t>
  </si>
  <si>
    <t>External Integration scenario using a blue-green approach (Plan 2): based upon Plan 1, configures a linear park equipped with a variety of trees and ponds and doubles the number of roadside trees.</t>
  </si>
  <si>
    <t>DMD, ATI, VRB, GBS</t>
  </si>
  <si>
    <t>Ye et al. 2019</t>
  </si>
  <si>
    <t>Prediction-Based Eco-Approach and Departure at Signalized Intersections With Speed Forecasting on Preceding Vehicles</t>
  </si>
  <si>
    <t>Ye, F., Hao, P., Qi, X., Wu, G., Boriboonsomsin, K., &amp; Barth, M.</t>
  </si>
  <si>
    <t>https://doi.org/10.1109/TITS.2018.2856809</t>
  </si>
  <si>
    <t>14112</t>
  </si>
  <si>
    <t>Results from the numerical simulation using the next generation simulation data set show that the proposed prediction-based EAD system achieve 4.0% energy savings and 4.0% - 41.7% pollutant emission reduction compared with a conventional car following strategy. Prediction-based EAD saves 1.9% energy and reduces criteria pollutant emissions by 1.9% - 33.4% compared with an existing EAD algorithm without prediction in urban traffic...Results show that the subject vehicles equipped with proposed prediction-based EAD system has average 4.0% and 1.9% improvement in terms of energy savings with
respect to baseline and EAD without prediction, respectively. In addition, significant reduction in air pollutant emissions of the prediction-based EAD-equipped vehicle can be observed from Table II. The emissions of HC, CO, NOx, CO2 and PM2.5 per mile in the prediction-based EAD equipped vehicles are 5.2%, 15.3%, 28.3%, 4.0%, 4.0% and 41.7% less
than the baseline vehicles, respectively.</t>
  </si>
  <si>
    <t>Yedla et al. 2003</t>
  </si>
  <si>
    <t>Sustainable urban transportation: Impact of CO2 mitigation strategies on local pollutants</t>
  </si>
  <si>
    <t>Yedla, S., Parikh, J. K., &amp; Shrestha, R. M.</t>
  </si>
  <si>
    <t>https://doi.org/10.1504/IJEP.2003.004332</t>
  </si>
  <si>
    <t>MS-I CO2 emission control level 5%: Alternative fuels…Alternative technologies and management options</t>
  </si>
  <si>
    <t>AFT, FRR, VRP, VRF, IMP, PTP</t>
  </si>
  <si>
    <t>Table 3 CO2 reduction potential under different scenarios for Delhi</t>
  </si>
  <si>
    <t>MS-II CO2 emission control level 10%</t>
  </si>
  <si>
    <t>MS-III CO2 emission control level 15%</t>
  </si>
  <si>
    <t>MS-IV CO2 emission control level 20%</t>
  </si>
  <si>
    <t>MS-V CO2 emission control level 25%</t>
  </si>
  <si>
    <t>MS-I CO2 emission control level 5%</t>
  </si>
  <si>
    <t>Table 4 CO2 reduction potential under different scenarios for Mumbai</t>
  </si>
  <si>
    <t>Yedla et al. 2005</t>
  </si>
  <si>
    <t>Environmentally sustainable urban transportation—comparative analysis of local emission mitigation strategies vis-a`-vis GHG mitigation strategies</t>
  </si>
  <si>
    <t>Yedla, S., Shrestha, R. M., &amp; Anandarajah, G.</t>
  </si>
  <si>
    <t>https://doi.org/10.1016/j.tranpol.2005.02.003</t>
  </si>
  <si>
    <t>5% Optimal vehicular mix for CO2 control strategies (GEMS):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</si>
  <si>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However, the share of diesel buses increases ignoring the CNG options completely, which could be due to the huge difference in capital cost of CNG and Diesel buses.</t>
  </si>
  <si>
    <t>Table 3 Total emissions of various pollutants over 20 years (’000 t) under different CO2 mitigation targets</t>
  </si>
  <si>
    <t>5% Optimal vehicular mix for TSP control strategies (TEMS):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</si>
  <si>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Table 4 Total emissions of various pollutants over 20 years (’000 t) under different TSP mitigation targets</t>
  </si>
  <si>
    <t>5% Optimal vehicular mix for HC emission mitigation strategies (HEMS):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</si>
  <si>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10% Optimal vehicular mix for CO2 control strategies (GEMS):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</si>
  <si>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10% Optimal vehicular mix for TSP control strategies (TEMS):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</si>
  <si>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10% Optimal vehicular mix for HC emission mitigation strategies (HEMS):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</si>
  <si>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15% Optimal vehicular mix for CO2 control strategies (GEMS):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</si>
  <si>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15% Optimal vehicular mix for TSP control strategies (TEMS):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</si>
  <si>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15% Optimal vehicular mix for HC emission mitigation strategies (HEMS):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</si>
  <si>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Table 5 Total emissions of various pollutants over 20 years (’000 t) under different HC mitigation targets</t>
  </si>
  <si>
    <t>20% Optimal vehicular mix for CO2 control strategies (GEMS):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</si>
  <si>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20% Optimal vehicular mix for TSP control strategies (TEMS):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</si>
  <si>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20% Optimal vehicular mix for HC emission mitigation strategies (HEMS): Among the list of alternative options listed in Section 3, the optimization model chose CNG cars over CNG 3 wheelers and CNG buses. It is indeed an interesting observation to note that gasoline cars continue to occupy a major share of vehicular stock. Battery operated vehicles were selected in the beginning of the planning period (2005). Diesel cars were replaced by CNG cars and gasoline cars.</t>
  </si>
  <si>
    <t>Yu et al. 2019</t>
  </si>
  <si>
    <t>Effects of air pollution control measures on air quality improvement in Guangzhou, China</t>
  </si>
  <si>
    <t>Yu, M., Zhu, Y., Lin, C.-J., Wang, S., Xing, J., Jang, C., … &amp; Yu, L.</t>
  </si>
  <si>
    <t>https://doi.org/10.1016/j.jenvman.2019.05.046</t>
  </si>
  <si>
    <t>(5) Six source emission reduction scenarios, including power sector emission reduction scenario (PSC), industrial boiler emission reduction scenario (IBC), industrial process source emission reduction scenario (IPSC), transportation source emission reduction scenario (TRA), dust source emission reduction scenario (DSC), and VOCs product-related source emission reduction scenario (VOCs_PRC), were designed to evaluate the effects of emissions reduction from various sources on air pollution abatement in Guangzhou...The emission reduction contributions of transportation source in reducing the concentrations of NO2, PM2.5, and PM10 were lower than that of power sector, although measures have been taken to eliminate yellow-labeled vehicles and old vehicles and update the emission standards of petrol/diesel in Guangzhou.</t>
  </si>
  <si>
    <t>VUR, FRR</t>
  </si>
  <si>
    <t>Months</t>
  </si>
  <si>
    <t>Yu et al. 2015</t>
  </si>
  <si>
    <t>Coherent approach for modeling and nowcasting hourly near-road Black Carbon concentrations in Seattle, Washington</t>
  </si>
  <si>
    <t>Yu, R., Liu, X. C., Larson, T., &amp; Wang, Y.</t>
  </si>
  <si>
    <t>http://dx.doi.org/10.1016/j.trd.2014.10.009</t>
  </si>
  <si>
    <t>Port of Seattle Clean Truck Program, which was enacted in 2008 requiring drayage trucks serving the ports to be equipped with 1994 or newer engines.</t>
  </si>
  <si>
    <t>Seattle</t>
  </si>
  <si>
    <t>Yuan et al. 2013</t>
  </si>
  <si>
    <t>Long-term trends of ambient particulate matter emission source contributions and the accountability of control strategies in Hong Kong over 1998e2008</t>
  </si>
  <si>
    <t>Yuan, Z., Yadav, V., Turner, J. R., Louie, P. K. K., &amp; Lau, A. K. H.</t>
  </si>
  <si>
    <t>http://dx.doi.org/10.1016/j.atmosenv.2012.09.026</t>
  </si>
  <si>
    <t>The environmental authorities in Hong Kong have undertaken a series of air pollution control measures including but not limited to requirements for lowsulfur diesel fuel, lead-free gasoline, three-way catalytic converters, conversion of diesel taxis and minibuses to liquefied petroleum gas, and capping the VOC content of some solvents and consumer products.</t>
  </si>
  <si>
    <t>FRR, VRF, AFT</t>
  </si>
  <si>
    <t>4167</t>
  </si>
  <si>
    <t>Zawar-Reza and Sturman 2008</t>
  </si>
  <si>
    <t>Application of airshed modelling to the implementation of the New Zealand National Environmental Standards for air quality</t>
  </si>
  <si>
    <t>Zawar-Reza, P., &amp; Sturman, A.</t>
  </si>
  <si>
    <t>http://dx.doi.org/10.1016/j.atmosenv.2008.07.045</t>
  </si>
  <si>
    <t>This paper therefore describes an application of The Air Pollution Model (TAPM; Hurley, 2005) to ensuring that the new National Environmental Standards are achieved in New Zealand by 2013, providing a case study illustrating the application of advanced atmospheric modelling techniques to assessment of the effectiveness of current and proposed emissions reductions.</t>
  </si>
  <si>
    <t>9</t>
  </si>
  <si>
    <t>Christchurch</t>
  </si>
  <si>
    <t>Zhang et al. 2014a</t>
  </si>
  <si>
    <t>An optimal speed limit investigation on highway for emission reductions</t>
  </si>
  <si>
    <t>Zhang, C., Jiang, Y., Zhang, Y., Bing, X., &amp; Lu, J. J.</t>
  </si>
  <si>
    <t>http://www.atsinternationaljournal.com/index.php/2014-issues/xxxiii-july-2014/553-an-optimal-speed-limit-investigation-on-highway-for-emission-reductions</t>
  </si>
  <si>
    <t>Speed limit values of S342 and roads intersecting with S342 were reduced from 90 to 40 km/h and 70 to 20 km/h respectively, at a decrement of 5km/h each time.</t>
  </si>
  <si>
    <t>Wuxi</t>
  </si>
  <si>
    <t>Zhang et al. 2020</t>
  </si>
  <si>
    <t>Do driving restrictions improve air quality: Take Beijing-Tianjin for example?</t>
  </si>
  <si>
    <t>Zhang, M., Shan, C., Wang, W., Pang, J., &amp; Guo, S.</t>
  </si>
  <si>
    <t>https://doi.org/10.1016/j.scitotenv.2019.136408</t>
  </si>
  <si>
    <t>On February 22, 2018, in order to solve the “big city disease” in Beijing and to redistribute the function of the capital, Tianjin started to implement the new driving restriction (NDR), which allowed small and mini passenger cars with Beijing license plate to pass Tianjin. Furthermore, apart from the vehicles whose tail number was restricted, cars with Beijing license plate could pass only within morning and evening peak: during 7 a.m. to 9 a.m. and 4 p.m. to 7 p.m. in working days, or within the outer ring road in Tianjin. In other words, cars from Beijing were treated equally as local cars in Tianjin. T</t>
  </si>
  <si>
    <t>Zhang et al. 2014b</t>
  </si>
  <si>
    <t>Historic and future trends of vehicle emissions in Beijing, 1998e2020: A policy assessment for the most stringent vehicle emission control program in China</t>
  </si>
  <si>
    <t>Zhang, S., Wu, Y., Wu, X., Li, M., Ge, Y., Liang, B., … &amp; Hao, J.</t>
  </si>
  <si>
    <t>http://dx.doi.org/10.1016/j.atmosenv.2013.12.002</t>
  </si>
  <si>
    <t>Beijing implemented the “license control” policy for LDGVs starting in 2011, which could limit the increase of new LDGVs and improve average speed. In addition, as the Clean Air Action requires, Beijing will implement increasingly stringent emission standards for new vehicles, adopt a series of traffic measures to improve driving conditions, further tighten the license control policy and significantly promote alternative fuel vehicles.</t>
  </si>
  <si>
    <t>VER, AFT, VUR</t>
  </si>
  <si>
    <t>Beijing implemented the “license control” policy for LDGVs starting in 2011, which could limit the increase of new LDGVs and improve average speed. I</t>
  </si>
  <si>
    <t>Zhang et al. 2013</t>
  </si>
  <si>
    <t>Historical evaluation of vehicle emission control in Guangzhou based on a multi-year emission inventory</t>
  </si>
  <si>
    <t>Zhang, S., Wu, Y., Liu, H., Wu, X., Zhou, Y., Yao, Z., … &amp; Hao, J.</t>
  </si>
  <si>
    <t>http://dx.doi.org/10.1016/j.atmosenv.2012.11.047</t>
  </si>
  <si>
    <t>(1) to evaluate individual benefits from the implementation of Euro III emission standards for LDVs and heavy-duty diesel vehicles, we assumed that Euro II emission standards were implemented for new LDVs and heavy-duty diesel vehicles in 2009.</t>
  </si>
  <si>
    <t>(2) To evaluate individual benefits from improvement in fuel qualities (i.e., reduction of sulfur content), we assumed that both gasoline and diesel only complied with Euro II standards in 2009, which set sulfur content maximum limits at 500 ppm for both gasoline and diesel.</t>
  </si>
  <si>
    <t>(3) To evaluate joint emission reductions from the two measures together, we assumed that standards for vehicle emission and fuel quality both only complied with Euro II standards in 2009.</t>
  </si>
  <si>
    <t>Zhang et al. 2018a</t>
  </si>
  <si>
    <t>Fine-grained vehicle emission management using intelligent transportation system data</t>
  </si>
  <si>
    <t>Zhang, S., Niu, T., Wu, Y., Zhang, K. M., Wallington, T. J., Xie, Q., … &amp; Xu, H.</t>
  </si>
  <si>
    <t>https://doi.org/10.1016/j.envpol.2018.06.016</t>
  </si>
  <si>
    <t>Regular restriction: We consider the impacts of traffic restriction scenarios (regular restriction and odd-even policy) if imposed in Nanjing. These restrictions under both scenarios would be implemented from 7 am to 8 pm on weekdays.</t>
  </si>
  <si>
    <t>The average speed during the restriction duration is estimated to increase by 10%e27% under the regular restriction scenario (see Fig. 5b). The combined effects of traffic volume and speed changes from the regular restriction results in traffic emission mitigation of 22% for CO2</t>
  </si>
  <si>
    <t>GG, NS, TC</t>
  </si>
  <si>
    <t>Odd-even policy: We consider the impacts of traffic restriction scenarios (regular restriction and odd-even policy) if imposed in Nanjing. These restrictions under both scenarios would be implemented from 7 am to 8 pm on weekdays.</t>
  </si>
  <si>
    <t>Results for the odd-even policy action are shown in Fig. 5b; on average traffic activity during the restriction hours decreases by 45%, traffic speed increases by 33%, CO2 emissions decline by 53%,</t>
  </si>
  <si>
    <t>Zhang et al. 2017a</t>
  </si>
  <si>
    <t>City-specific vehicle emission control strategies to achieve stringent emission reduction targets in China's Yangtze River Delta region</t>
  </si>
  <si>
    <t>Zhang, S., Wu, Y., Zhao, B., Wu, X., Shu, J., &amp; Hao, J.</t>
  </si>
  <si>
    <t>https://doi.org/10.1016/j.jes.2016.06.038</t>
  </si>
  <si>
    <t>Moderate: (1) tightening new vehicle emission standards, (2) tightening fuel quality standards</t>
  </si>
  <si>
    <t>Strengthened: (1) tightening new vehicle emission standards, (2) tightening fuel quality standards, (3) limiting new LDPV sales, (4) controlling vehicle-use intensity of LDPVs, (5) scrappage of older LDPVs, (6) and additional controls for HDDVs (see Table 3)</t>
  </si>
  <si>
    <t>VER, FRR, VUR, VRP, AFT, VRF</t>
  </si>
  <si>
    <t>Strengthened: (1) tightening new vehicle emission standards, (2) tightening fuel quality standards, (3) limiting new LDPV sales, (4) controlling vehicle-use intensity of LDPVs, (5) scrappage of older LDPVs, (6) and additional controls for HDDVs (see Table 3)...Increase the population shares of dedicated NGBs and BEBs to above 50% and 30%, respectively; Phase out all pre-Euro III HDPVs registered before 2007 a; Retrofit ~2900 Euro III diesel HDPVs by adding SCR systems b; Phase out all pre-Euro III trucks registered before 2007 a ; Retrofit ~25,000 Euro III diesel trucks by adding SCR systems b</t>
  </si>
  <si>
    <t>Strengthened: (1) tightening new vehicle emission standards, (2) tightening fuel quality standards, (3) limiting new LDPV sales, (4) controlling vehicle-use intensity of LDPVs, (5) scrappage of older LDPVs, (6) and additional controls for HDDVs (see Table 3)...Increase the population shares of dedicated NGBs and BEBs to above 50% and 30%, respectively; Phase out all pre-Euro III HDPVs registered before 2007 a; Retrofit ~2900 Euro III diesel HDPVs by adding SCR systems b; Phase out all pre-Euro III trucks registered before 2007 a ; Retrofit ~34,000 Euro III diesel trucks by adding SCR systems b</t>
  </si>
  <si>
    <t>Zhang et al. 2018b</t>
  </si>
  <si>
    <t>Decadal changes in emissions of volatile organic compounds (VOCs) from on-road vehicles with intensified automobile pollution control: Case study in a busy urban tunnel in south China</t>
  </si>
  <si>
    <t>Zhang, Y., Yang, W., Simpson, I., Huang, X., Yu, J., Huang, Z., … &amp; Wang, X.</t>
  </si>
  <si>
    <t>https://doi.org/10.1016/j.envpol.2017.10.133</t>
  </si>
  <si>
    <t>A comparison of results between the current and a previous study from the same tunnel (Fu et al., 2005) revealed significant changes in vehicle exhaust VOC compositions following upgraded fuel standards, more stringent emission standards, and increasing use of environmentally friendly fuels such as LPG (Fig. 2).</t>
  </si>
  <si>
    <t>Zhou et al. 2010</t>
  </si>
  <si>
    <t>The impact of transportation control measures on emission reductions during the 2008 Olympic Games in Beijing, China</t>
  </si>
  <si>
    <t>Zhou, Y., Wu, Y., Yang, L., Lixin, F., He, K., Wang, S., … &amp; Li, C.</t>
  </si>
  <si>
    <t>http://dx.doi.org/10.1016/j.atmosenv.2009.10.040</t>
  </si>
  <si>
    <t>In June 2008, the local government of Beijing promulgated temporary transportation control measures to be implemented during the event. Private vehicles could only operate on odd or even days depending on the last digit of their license plates. Seventy percent of government vehicles were ordered off the road during the event. Trucks could only operate inside the 6th Ring Road from midnight to 6 am unless they were issued special passes. Most vehicles with yellow environmental labels (usually referred as “high emitting vehicles”) were banned from the roads throughout Beijing.</t>
  </si>
  <si>
    <t>VUR, FLM</t>
  </si>
  <si>
    <t>Total urban VKT has been reduced by 32.0% during the Games. The average speed weighed by grid VKT has been increased from 25 km h1 to 37 km h1 during the Games...The co-effects of traffic flow reduction,
traffic congestion improvement and the banning of high emitting
vehicles have helped reduce the direct emissions from motor
vehicles by more than one half</t>
  </si>
  <si>
    <t>VM, NS, TC</t>
  </si>
  <si>
    <t>Zhang et al. 2017b</t>
  </si>
  <si>
    <t>Development and Application of Urban High Temporal-Spatial Resolution Vehicle Emission Inventory Model and Decision Support System</t>
  </si>
  <si>
    <t>Zhang, Y., Wu, L., Zou, C., Jing, B., Li, X., Barlow, T., … &amp; Mao, H.</t>
  </si>
  <si>
    <t>Environmental Modeling and Assessment</t>
  </si>
  <si>
    <t>https://doi.org/10.1007/s10666-017-9551-9</t>
  </si>
  <si>
    <t>Scenario A Short term Within the Second Ring CHN I: As a case study of application and evaluation, an emission reduction effect analysis of the supposed low-emission zone (LEZ) policy in Beijing (2012) was conducted.</t>
  </si>
  <si>
    <t>LEZ, VER</t>
  </si>
  <si>
    <t>Fig. 8 The effects on vehicle activity of the short-term LEZ policy</t>
  </si>
  <si>
    <t>VM, NS</t>
  </si>
  <si>
    <t>Scenario B Short term Within the Second Ring CHN II: As a case study of application and evaluation, an emission reduction effect analysis of the supposed low-emission zone (LEZ) policy in Beijing (2012) was conducted.</t>
  </si>
  <si>
    <t>Scenario C Short term Within the Fifth Ring CHN I: As a case study of application and evaluation, an emission reduction effect analysis of the supposed low-emission zone (LEZ) policy in Beijing (2012) was conducted.</t>
  </si>
  <si>
    <t>Scenario D Short term Within the Fifth Ring CHN II: As a case study of application and evaluation, an emission reduction effect analysis of the supposed low-emission zone (LEZ) policy in Beijing (2012) was conducted.</t>
  </si>
  <si>
    <t>Scenario E Long term Within the Second Ring CHN I: As a case study of application and evaluation, an emission reduction effect analysis of the supposed low-emission zone (LEZ) policy in Beijing (2012) was conducted.</t>
  </si>
  <si>
    <t>Scenario F Long term Within the Second Ring CHN II: As a case study of application and evaluation, an emission reduction effect analysis of the supposed low-emission zone (LEZ) policy in Beijing (2012) was conducted.</t>
  </si>
  <si>
    <t>Scenario G Long term Within the Fifth Ring CHN I: As a case study of application and evaluation, an emission reduction effect analysis of the supposed low-emission zone (LEZ) policy in Beijing (2012) was conducted.</t>
  </si>
  <si>
    <t>Scenario H Long term Within the Fifth Ring CHN II: As a case study of application and evaluation, an emission reduction effect analysis of the supposed low-emission zone (LEZ) policy in Beijing (2012) was conducted.</t>
  </si>
  <si>
    <t>Zhao et al. 2017</t>
  </si>
  <si>
    <t>Reducing secondary organic aerosol formation from gasoline vehicle exhaust</t>
  </si>
  <si>
    <t>Zhao, Y., Saleh, R., Saliba, G., Presto, A. A., Gordon, T. D., Drozd, G. T., … &amp; Robinson, A. L.</t>
  </si>
  <si>
    <t>Proceedings of the National Academy of Sciences (PNAS)</t>
  </si>
  <si>
    <t>https://doi.org/10.1073/pnas.1620911114</t>
  </si>
  <si>
    <t>We comprehensively characterized the emissions from 59 light-duty gasoline vehicles and performed smog chamber experiments with a subset of the fleet (25 vehicles) to investigate the effects of tightening vehicle emissions standards on SOA formation.</t>
  </si>
  <si>
    <t>Zhou et al. 2007</t>
  </si>
  <si>
    <t>Characterization of In-Use Light-Duty Gasoline Vehicle Emissions by Remote Sensing in Beijing: Impact of Recent Control Measures</t>
  </si>
  <si>
    <t>Zhou, Y., Fu, L., &amp; Cheng, L.</t>
  </si>
  <si>
    <t>https://doi.org/10.3155/1047-3289.57.9.1071</t>
  </si>
  <si>
    <t>Between 1999 and 2000, the Beijing municipal government initiated a compulsory program to retrofit carbureted LDGVs of almost all popular models with threeway catalysts, electronic controlled air replenishing, and closed loop control. By the end of 2000, approximately 150,000 LDGVs had been retrofitted.5 Other control programs include a voluntary retrofit program, emission labeling, and downtown travel restriction rules.</t>
  </si>
  <si>
    <t>VER, VRF, VUR</t>
  </si>
  <si>
    <t>Zhuge et al. 2020</t>
  </si>
  <si>
    <t>The role of the license plate lottery policy in the adoption of Electric Vehicles: A case study of Beijing</t>
  </si>
  <si>
    <t>Zhuge, C., Wei, B., Shao, C., Shan, Y., &amp; Dong, C.</t>
  </si>
  <si>
    <t>https://doi.org/10.1016/j.enpol.2020.111328</t>
  </si>
  <si>
    <t xml:space="preserve">Scenario A: Vehicle permit allocation methods...Scenario 1 (PermitCVSc1): splits the number of the so-called CV permits into two equal parts for CV and PHEV, respectively. Currently, PHEVs are not competitive with CVs in the Beijing market.
This scenario is therefore to test whether exclusive PHEV purchase permits could increase the competitiveness of PHEVs. </t>
  </si>
  <si>
    <t>VPR</t>
  </si>
  <si>
    <t>Fig. 7. Total Amounts of Petrol Consumed and Vehicular Emissions in One Particular Weekday in PermitCVSc1(more PHEVs but less CVs), PermitBEVSc2 (more PHEVs but less BEVs) and RefSc from 2016 to 2020</t>
  </si>
  <si>
    <t>Scenario A: Vehicle permit allocation methods...Scenario 2 (PermitBEVSc2): splits the number of BEV permits into equal parts for BEV and PHEV, respectively. Due to the range anxiety
and lack of charging facilities, BEVs are not very favoured currently. This scenario is to examine if PHEVs may help to ease the transition.</t>
  </si>
  <si>
    <t>Scenario B: Vehicle permit numbers...Scenario 3 (10%, PermitR10Sc3)</t>
  </si>
  <si>
    <t xml:space="preserve">Scenario B: Vehicle permit numbers...Scenario 4 (30%, PermitR30Sc4) </t>
  </si>
  <si>
    <t>Scenario B: Vehicle permit numbers...Scenario 5 (50%, PermitR50Sc5)</t>
  </si>
  <si>
    <t>Scenario B: Vehicle permit numbers...Scenario 6 (70%, PermitR70Sc6)</t>
  </si>
  <si>
    <t>Scenario B: Vehicle permit numbers...Scenario 7 (100%, PermitR100Sc7)</t>
  </si>
  <si>
    <t>Zito 2009</t>
  </si>
  <si>
    <t>Influence of coordinated traffic lights parameters on roadside pollutant concentrations</t>
  </si>
  <si>
    <t>Zito, P.</t>
  </si>
  <si>
    <t>http://dx.doi.org/10.1016/j.trd.2009.08.006</t>
  </si>
  <si>
    <t>The paper examines the effects of coordinated traffic lights on CO and C6H6 roadside concentrations in an urban area of Palermo in Southern Italy.</t>
  </si>
  <si>
    <t>Urban Policy Interventions</t>
  </si>
  <si>
    <t>Methods Used</t>
  </si>
  <si>
    <t>Geographic Location</t>
  </si>
  <si>
    <t>Traffic Pollutants Studied</t>
  </si>
  <si>
    <t>Traffic Emission Effects</t>
  </si>
  <si>
    <t>TRAP Effects</t>
  </si>
  <si>
    <t>Human Exposures</t>
  </si>
  <si>
    <t>Health Impacts</t>
  </si>
  <si>
    <t>Policy Enablers and Barriers</t>
  </si>
  <si>
    <t>Co-benefits</t>
  </si>
  <si>
    <t>Studies that investigate the full-chain (traffic emissions, TRAP, exposures, and health)</t>
  </si>
  <si>
    <t>Frequency Studied</t>
  </si>
  <si>
    <t>Percent (%)</t>
  </si>
  <si>
    <t>Policy Intervention Code</t>
  </si>
  <si>
    <t>Policy Category</t>
  </si>
  <si>
    <t>Frequency Used</t>
  </si>
  <si>
    <t>Continent</t>
  </si>
  <si>
    <t>Pollutant</t>
  </si>
  <si>
    <t>Pollutant Code</t>
  </si>
  <si>
    <t>Traffic Emission Effect Reported?</t>
  </si>
  <si>
    <t>Frequency Reported</t>
  </si>
  <si>
    <t>%</t>
  </si>
  <si>
    <t>Pollutant Studied for Emissions Effects</t>
  </si>
  <si>
    <t>Emission Reduction</t>
  </si>
  <si>
    <t>Emission Increase</t>
  </si>
  <si>
    <t>Mixed Effect on Emissions</t>
  </si>
  <si>
    <t>No Change on Emissions</t>
  </si>
  <si>
    <t>Frequency each pollutant was studied</t>
  </si>
  <si>
    <t>Pollutant Studied for TRAP Effect</t>
  </si>
  <si>
    <t>TRAP Reduction</t>
  </si>
  <si>
    <t>TRAP Increase</t>
  </si>
  <si>
    <t>Mixed Effect on TRAP</t>
  </si>
  <si>
    <t>No Change on TRAP</t>
  </si>
  <si>
    <t>Exposures Reported?</t>
  </si>
  <si>
    <t>Pollutant Studied for Human Exposures</t>
  </si>
  <si>
    <t>Pollutant Stdied for Health Impacts</t>
  </si>
  <si>
    <t>Health Impact Code</t>
  </si>
  <si>
    <t>Enabler</t>
  </si>
  <si>
    <t>Enabler Code</t>
  </si>
  <si>
    <t>Barrier</t>
  </si>
  <si>
    <t>Barrier Code</t>
  </si>
  <si>
    <t xml:space="preserve"> Frequency Reported</t>
  </si>
  <si>
    <t>Co-benefit</t>
  </si>
  <si>
    <t>Co-benefit Code</t>
  </si>
  <si>
    <t>Pricing</t>
  </si>
  <si>
    <t>Asia</t>
  </si>
  <si>
    <t>AE </t>
  </si>
  <si>
    <t>GG </t>
  </si>
  <si>
    <t>Total</t>
  </si>
  <si>
    <t>Infrastructure</t>
  </si>
  <si>
    <t>Both</t>
  </si>
  <si>
    <t>Europe</t>
  </si>
  <si>
    <t>Black Smoke BS</t>
  </si>
  <si>
    <r>
      <t>BG</t>
    </r>
    <r>
      <rPr>
        <sz val="11"/>
        <color theme="1"/>
        <rFont val="Calibri"/>
        <family val="2"/>
        <scheme val="minor"/>
      </rPr>
      <t> </t>
    </r>
  </si>
  <si>
    <t>Technology</t>
  </si>
  <si>
    <t>TC </t>
  </si>
  <si>
    <t>Management, Standards, and Services</t>
  </si>
  <si>
    <t>TL </t>
  </si>
  <si>
    <t>Neurological or cognitive disorders</t>
  </si>
  <si>
    <t>NC</t>
  </si>
  <si>
    <t>Organic Carbon OC</t>
  </si>
  <si>
    <t>PM </t>
  </si>
  <si>
    <r>
      <t>PM</t>
    </r>
    <r>
      <rPr>
        <vertAlign val="subscript"/>
        <sz val="11"/>
        <rFont val="Calibri"/>
        <family val="2"/>
        <scheme val="minor"/>
      </rPr>
      <t>absorbance</t>
    </r>
  </si>
  <si>
    <t>Respirable Suspended Particulate Matter RSPM</t>
  </si>
  <si>
    <t>Africa</t>
  </si>
  <si>
    <t>Sulfur Dioxide SO2</t>
  </si>
  <si>
    <t xml:space="preserve">Sulfur Dioxide SO2 </t>
  </si>
  <si>
    <t>Sulfur Oxides SOX</t>
  </si>
  <si>
    <t>South America</t>
  </si>
  <si>
    <t>Volatile Organic Compounds VOC</t>
  </si>
  <si>
    <t>Frequency of each effect</t>
  </si>
  <si>
    <t>North America</t>
  </si>
  <si>
    <t>TOTAL</t>
  </si>
  <si>
    <t>Further, impact on ambient air quality would be estimated by using dispersion modeling, extending it up to the local level. Subsequently, the human health impacts of these air pollutants would be captured by adopting health survey and statistical regression analyses, for the proposed alternate scenarios.</t>
  </si>
  <si>
    <t>Database Information: Worksheets Description</t>
  </si>
  <si>
    <t>Policy Intervention</t>
  </si>
  <si>
    <t>Urban authorities, such as cities, air agencies, local authorities including county and district councils, and metropolitan planning organizations (MPOs) or districts, are encouraged to use this database to identify information on various urban-level policy interventions implemented around the world to reduce traffic emissions and TRAP, and potentially yield benefits to human exposures and health and a wide range of documented social, environmental, climate and economic outcomes.</t>
  </si>
  <si>
    <t>Urban Policy Interventions to Reduce Traffic-Related Emissions and Air Pollution: Database for a Systematic Evidence Map</t>
  </si>
  <si>
    <r>
      <t xml:space="preserve">This database hosts information from </t>
    </r>
    <r>
      <rPr>
        <i/>
        <sz val="14"/>
        <color theme="1"/>
        <rFont val="Calibri"/>
        <family val="2"/>
        <scheme val="minor"/>
      </rPr>
      <t>Urban Policy Interventions to Reduce Traffic-Related Emissions and Air Pollution: A Systematic Evidence Map.</t>
    </r>
    <r>
      <rPr>
        <sz val="14"/>
        <color theme="1"/>
        <rFont val="Calibri"/>
        <family val="2"/>
        <scheme val="minor"/>
      </rPr>
      <t xml:space="preserve"> The protocol may be accessed at: https://doi.org/10.1016/j.envint.2020.105826</t>
    </r>
  </si>
  <si>
    <t>The originality of this paper falls in the direction of using hydro-oxy gas to reduce pollution from petrol car engines. Experiments were performed in city areas at low real speeds, with constant engine speeds in the average of 2500 rpm and at variable velocity ratios (first speed was 10–20 km/hr, second speed was 20–35 km/hr, and third speed was 35–50 km/h).</t>
  </si>
  <si>
    <t>standard ethanol blends: 85% (E85 summer; E85S)</t>
  </si>
  <si>
    <t>In Granada, where a similar restriction was implemented in the past, the public transportation system was significantly reorganized. The new scheme reduces overlap between bus lines in the city center and introduces brand-new buses with higher passenger capacity and lower emissions... The new scheme has reduced the overlap between bus lines in downtown and introduced brand-new buses
with higher passenger capacity and lower emissions. The overlap between bus lines was reduced by replacing around 10 bus lines with identical routes when crossing the Granada downtown (from
Caleta to Palacio de Congresos) by a single bus line (named Linea de Alta Capacidad, LAC).</t>
  </si>
  <si>
    <t>Increased densities and a better mix of households and employment in the TOD, Light Rail and Advanced Transit scenario produce dramatic increases in transit mode share and significant increases in walk and bike mode share compared to the Base Case scenario. TODs make transit use quicker and cheaper, and thus drive-alone and shared-ride mode shares are significantly reduced. Auto trips and VMT are also significantly reduced, and mean travel speed is increased slightly</t>
  </si>
  <si>
    <t>The Pricing, TOD, Light Rail and Advanced Transit scenario yields only slightly greater reductions in the auto mode share, a slightly lower transit mode share, and little change in the walk and bike mode share. There is only a slightly higher reduction in auto trips compared to the TOD scenario but a larger reduction in VMT compared to the TOD scenario. Land uses are less intense in this scenario than in the TOD scenario, and thus mode share and auto trips are not dramatically changed by the Pricing policy. However, the pricing policies, again, are very effective in reducing trip lengths.</t>
  </si>
  <si>
    <t xml:space="preserve">The implementation of the planned changes in transport will improve the overall quality of Jilin’s transport, increase the traffic capacity, satisfy the demand for high quality transport, strengthen relationships among various regions inside and outside of Jilin, and improve economic and social intercommunication among regions. In addition, the transport plans will result in an increase in the number of urban vehicles, which is estimated to reach 8.76 × 104 by 2015. Furthermore, these changes will accelerate growth in the transport sector and bring various industries to the region, thereby bolstering the overall economy...The implementation of construction of a high quality network of roads in Jilin and maintenance of such roads will reduce traffic flow and the time that motor vehicles spend idle on the roads, thereby decreasing noise pollution. </t>
  </si>
  <si>
    <t>Fig. 9b shows accessibilities to education facilities in the BSH-b scenario, while Fig. 9c depicts the changes in accessibilities of education facilities for the BSH-b scenario with respect to the BAU scenario. It can be seen that accessibilities to education facilities for bicyclists have improved significantly...The effect of the bicycle superhighway is clearly visible in the BSH-b and BSH-mb scenarios. In the BSH-b scenario, approximately half of the urban trips are made by the bicycle mode. The increase in the bicycle share comes mainly from the PT mode and partly from the motorbike and the walk mode...The left column (Fig. 5a, d and g) shows the congestion patterns for car. A capacity relief on the new bypass and ‘Ashok Rajpath’ can be observed in the BSH-b and BSH-mb scenarios. The traffic patterns on the remaining roads for car traffic remain largely the same in the three scenarios because the share of the car does not change much (approximately 2%; Table 4). The middle column (Fig. 5b, e and h) shows the congestion patterns for the motorbike mode. In the former two, the queues on several streets near Gandhi Setu and other parts of Patna have been reduced or fully dissolved, whereas long queues appear in the latter (BSH-mb) scenario, which is an effect of allowing motorbikes on the bicycle superhighway.</t>
  </si>
  <si>
    <t>In Fig. 9d and e, it can be seen that in the policy scenario where motorbikes are allowed to travel on the bicycle superhighway (BSH-mb scenario) there is an increase in accessibilities as well. However, the increase is – compared to the BSH-b policy scenario – significantly reduced...In the BSH-mb scenario, the superhighway is an attractive option for motorbike riders as well, which increases the share of the motorbike mode to more than 18% and reduces the share of the bicycle mode to 44%. This is significantly higher than the modal share in BAU scenario, but, at the same time, less than the modal share in the BSH-b scenario...The left column (Fig. 5a, d and g) shows the congestion patterns for car. A capacity relief on the new bypass and ‘Ashok Rajpath’ can be observed in the BSH-b and BSH-mb scenarios. The traffic patterns on the remaining roads for car traffic remain largely the same in the three scenarios because the share of the car does not change much (approximately 2%; Table 4). The middle column (Fig. 5b, e and h) shows the congestion patterns for the motorbike mode. In the former two, the queues on several streets near Gandhi Setu and other parts of Patna have been reduced or fully dissolved, whereas long queues appear in the latter (BSH-mb) scenario, which is an effect of allowing motorbikes on the bicycle superhighway.</t>
  </si>
  <si>
    <t>With hydro-oxy gas, there is a reduction in CO by 2.2%vol and CO2 by 2.1%vol, but the reduction is higher in the CO case.</t>
  </si>
  <si>
    <t>In the OHD routes, the congestion at river crossings is less severe, which leads to significant reductions in CO2...the faster travel during the off-hours enables the carriers to deliver to more customers (or deliver more cargo) than would be possible during the regular-hours.</t>
  </si>
  <si>
    <t>The results also imply that the anticipated increase in conventional vehicle efficiency would only deliver a minimal 2 percent reduction in CO2 vehicle emissions relative to the present, but greater reductions were achieved in all the alternative scenarios.</t>
  </si>
  <si>
    <t>As illustrated in this table, air pollution in Tehran includes NOx, SO2, SO3, CO, SPM, CO2, CH4, and N2O. Air pollution (AP) indicator used in this study is a combination of these pollutants...Fig. 6. Air pollution under three policies in road construction.</t>
  </si>
  <si>
    <t>As illustrated in this table, air pollution in Tehran includes NOx, SO2, SO3, CO, SPM, CO2, CH4, and N2O. Air pollution (AP) indicator used in this study is a combination of these pollutants...Fig. 8. Air pollution under three policies on technology improvement</t>
  </si>
  <si>
    <t>As illustrated in this table, air pollution in Tehran includes NOx, SO2, SO3, CO, SPM, CO2, CH4, and N2O. Air pollution (AP) indicator used in this study is a combination of these pollutants...Fig. 10. Air pollution simulation under the three policies on traffic control plans.</t>
  </si>
  <si>
    <t>As illustrated in this table, air pollution in Tehran includes NOx, SO2, SO3, CO, SPM, CO2, CH4, and N2O. Air pollution (AP) indicator used in this study is a combination of these pollutants...Fig. 12. Air pollution simulation under three scenarios on public transportation development. </t>
  </si>
  <si>
    <t>Respiratory function was assessed twice by spirometry and interrupter airway resistance. In addition, nitric oxide (NO) in exhaled air was measured as a marker for airway inflammation…The associations were driven largely by residents at the one street (Stille Veerkade) in The Hague where traffic-related air pollution was drastically reduced. In those residents, FVC (Forced Vital Capacity) improved 6% (ie, 240 mL), and FEV (Forced Expiratory Volume), improved 3% (ie, 90 mL) compared with the matching control population</t>
  </si>
  <si>
    <t>Therefore, development of extensive green roof for urban grids by 30 percent is the second defined scenario (GS2).</t>
  </si>
  <si>
    <t>Scenario 2 includes existing trees in the street as specified by the National Tree MapTM. Total of 50 trees, on average 5.7 m wide x 5 m tall, and total volume occupied by trees is 4000 m3</t>
  </si>
  <si>
    <t>Scenario 3 considers the effect of narrower crowns (reducing crown diameter by almost half) at these existing tree locations, as they have been suggested to be more effective that thick trees in improving local air quality (Janhall, 2015). 3 m wide x 5 m tall trees, and total volume occupied by trees is 1000 m3</t>
  </si>
  <si>
    <t>Scenario 5 introduced a solid barrier in the form of a low boundary wall on each side of the street. The wall dimensions were 0.5 m wide by 1 m high and were based on previous studies examining wall height suitability as a passive control strategy (Gallagher et al., 2012; McNabola et al., 2009). 5300 m2 of barrier</t>
  </si>
  <si>
    <t xml:space="preserve">In Scenarios 2.2 (electric van) and 2.3 (electric cargobike), the collaborative carrier may experience a positive profitability when moving from Strategy A (regular distribution) to Strategy C...variables represent respectively the emission monetization of pollutants CO2, NOx and PM2.5 of the vehicles in the local distribution within the city boundaries and in the access phase from distribution centres to the city centre. </t>
  </si>
  <si>
    <t>RTRW scenario: K-1, K-2, K-3, K-8, K-9, K-11, K-12, K-13, K-14, K-15, K-16….Optimizing and constructing park and ride facilities, Restrictions on private vehicles into the city, Optimizing the Commuter Train (Prameks), Pedestrian Ways, Bike lanes, Building Jogja Outer Ring Road (JORR), Increasing frequency of public and mass transportation, Increasing the activity of each zone, Decrease the activity of each zone, Organizing the building intensity of the region appropriate the RTRW (Regional Spatial Plan) of Yogyakarta City in 2010-2029, Building an attractive regional</t>
  </si>
  <si>
    <t>This paper describes the impact of the Portsmouth “Big Green Commuter Challenge” (BGCC) event, organised by Portsmouth City Council (PCC) in order to reduce carbon and nitrogen oxide emissions from transport within the city...The specific objectives of the BGCC were to increase the number of journeys using sustainable modes, decrease single occupant vehicle journeys, encourage individuals to explore healthier options and to recognize and reward these individuals and groups, as well as contributing to improve air quality in the area...The scheme operated mainly through contacts made by the PCC with employers in the city. Many of these employers have an existing contact with the Travel Plan Officer as a result of formulating a travel plan, although many other employers who did not have a travel plan also participated (as well as members of the public). Each employer appointed a co-ordinator to encourage as many of their employees to take part in the BGCC and record their mileage for a typical working week and for the BGCC week, split by mode. The BGCC was also supported by a number of public transport organisations and bicycle shops (including Stagecoach, FirstHampshire, South West Trains, Cycle World and Town Bikes), some of whom meet on a Steering Group on a regular basis to discuss the best ways of implementing the scheme. Incentives for individuals to take part in the BGCC included a 50% reduction on a weekly bus ticket (Stagecoach and FirstHampshire), a 25% reduction on a 7-day train ticket (South West Trains) and between 5%–10% reduction on all bicycles and accessories (from selected bicycle shops in Portsmouth)</t>
  </si>
  <si>
    <t>Xu et al. 2017</t>
  </si>
  <si>
    <t>Xu, H., Ho, S.S.H., Cao, J., Guinot, B., Kan, H., Shen, Z., Ho, K.F., Liu, S., Zhao, Z., Li, J. and Zhang, N.</t>
  </si>
  <si>
    <t>A 10-year observation of PM2. 5-bound nickel in Xi’an, China: Effects of source control on its trend and associated health risks</t>
  </si>
  <si>
    <t>https://www.nature.com/articles/srep41132?origin=ppub</t>
  </si>
  <si>
    <t>Xi’an</t>
  </si>
  <si>
    <t>Unconventional intersection or intersection alteration</t>
  </si>
  <si>
    <t>During the Phase II, significantly drop in Ni (Nickel) concentration was resulted from the coal consumption reduction (2009–2012) and energy structure reconstruction (i.e., the unitization of coal as energy had been reduced from 2008 to 2013) (Figure S3A in SI)33. Both of the reinforcement of environmental laws and regulations, implementation of the exhaust gas purification equipment, increased investment in waste gas treatment and disposal capacity (Figure S3B in SI) are key factors as well... As mentioned above, increased investment and improved disposal capacity in treatment of waste gas led to purify the exhaust of raw coal, crude oil, and automobile fuels, resulting in a decline on Ni level in the atmosphere.</t>
  </si>
  <si>
    <t>Non-cancer hazard index (HI) and incremental lifetime cancer risk (ILCR)</t>
  </si>
  <si>
    <t>Non-cancer effcts</t>
  </si>
  <si>
    <t>NCE</t>
  </si>
  <si>
    <t>CN, NCE</t>
  </si>
  <si>
    <t>Last updated: January 2023</t>
  </si>
  <si>
    <t>In addition, the lower Ni levels in May to September of 2008 could be strongly related to the 29th Olympics Games held in Beijing in 2008. The Beijing Municipal Government and peripheral provinces authorities have
implemented various environmental control measures to reduce air pollutants emissions directly contributing to the improvement of Beijing-Tianjin-Hebei region atmospheric environment and indirectly promoting the release a series of air pollution control policies and practical actions in surrounding provinces and cities (including Xi’an). Under the guide of the “Green Olympics”, the existing air pollution control policies and relatively strict law enforced, leading to improve atmospheric environment in Xi’an. Moreover, it is worth mentioning that Xi’an is located in downwind position of Northern China (particularly of Shanxi, Hebei and Beijing). While air quality in Northern region was better, less regional transportation of pollutants was approached to Xi’an.</t>
  </si>
  <si>
    <t>Boogaard et al. 2012</t>
  </si>
  <si>
    <t xml:space="preserve">Boogaard, H., Janssen, N.A., Fischer, P.H., Kos, G.P., Weijers, E.P., Cassee, F.R., van der Zee, S.C., de Hartog, J.J., Meliefste, K., Wang, M. and Brunekreef, B. </t>
  </si>
  <si>
    <t>Impact of low emission zones and local traffic policies on ambient air pollution concentrationss</t>
  </si>
  <si>
    <t>https://www.sciencedirect.com/science/article/pii/S0048969712009229</t>
  </si>
  <si>
    <t>Amsterdam, The Hague, Den Bosch, Tilburg, Utrecht</t>
  </si>
  <si>
    <t>LEZ, VRR, VUR</t>
  </si>
  <si>
    <t>This study investigated air pollution at street level before and after implementation of local traffic policies including low emission zones (LEZ) directed at heavy duty vehicles (trucks) in five Dutch cities. Apart from LEZ, other traffic policies measures were introduced in the same period as well (Table 1). In the inner city of The Hague a traffic circulation plan was implemented in 2009 aimed at reducing traffic flows at hotspots including the street we studied. (In two streets in Den Bosch, there was a deal with a local transport company not to drive here, as shown in Table 1)</t>
  </si>
  <si>
    <t>Acero, J.A., Simon, A., Padro, A. and Coloma, O.S.</t>
  </si>
  <si>
    <t>Acero et al. 2012</t>
  </si>
  <si>
    <t>Impact of local urban design and traffic restrictions on air quality in a medium-sized town</t>
  </si>
  <si>
    <t>Environmental Technology</t>
  </si>
  <si>
    <t>https://doi.org/10.1080/09593330.2012.672472</t>
  </si>
  <si>
    <t>Durango</t>
  </si>
  <si>
    <t>Seven scenarios considering different alternatives for traffic management (E1, E2, E3, E4) and local urban design (D1, D2, D3) have been modelled (Table 3).
On one hand, four traffic emission reduction scenarios (E1, E2, E3, E4) have been defined considering variations in
the number of vehicles circulating and a reduction in future vehicle emissions. A baseline scenario (E0) was defined to evaluate NO2 and PM10 concentrations in year 2009. Scenario E1: Add to scenario E0 a minor extension (i.e. Zumalakarregi St.) to the pre-existing LEZ during weekends in year 2009.</t>
  </si>
  <si>
    <t>Ride sharing promotion or shift</t>
  </si>
  <si>
    <t>Scenario E2: Maintain in year 2015 the same vehicle fleet age distribution as in scenario E1 (2009) without including hybrids and electric vehicles. Maintaining the same car fleet age distribution of 2009 in year 2015 (i.e. scenario E2) accounts for the incoming
emission legislation for light passenger and commercial vehicles, i.e. Euro5 and Euro6 that will enter into force
in 2011 and 2015 respectively. Thus, scenarios for the year 2015 (E2, E3, E4) include a reduction in the emission factors due to car fleet renewal.</t>
  </si>
  <si>
    <t>AFT, FLM, VER</t>
  </si>
  <si>
    <t xml:space="preserve">The study case considered in the research presented here is located in Downtown Taipei. Two building layouts commonly seen in Taipei city (i.e., the open and staggered street canopies) are considered to investigate the effect of different building layouts on PM10/PM2.5/PM1 transport mechanisms...Open street canopies </t>
  </si>
  <si>
    <t>Street ventilation or open space creation</t>
  </si>
  <si>
    <t>SVA, AFT, FLM, VER</t>
  </si>
  <si>
    <t>GBS, AFT, FLM, VER</t>
  </si>
  <si>
    <t>Scenario E3: Add to scenario E2 the substitution of 10% of gasoline and diesel passenger cars older than 5 years with hybrid and electric vehicles in year 2015. Maintaining the same car fleet age distribution of 2009 in year 2015 (i.e. scenario E2) accounts for the incoming emission legislation for light passenger and commercial vehicles, i.e. Euro5 and Euro6 that will enter into force
in 2011 and 2015 respectively. Thus, scenarios for the year 2015 (E2, E3, E4) include a reduction in the emission factors due to car fleet renewal.</t>
  </si>
  <si>
    <t>Scenario E4: Add to scenario E3 a 10.2% increase in daily traffic intensity in year 2015. Maintaining the same car fleet age distribution of 2009 in year 2015 (i.e. scenario E2) accounts for the incoming emission legislation for light passenger and commercial vehicles, i.e. Euro5 and Euro6 that will enter into force in 2011 and 2015 respectively. Thus, scenarios for the year 2015 (E2, E3, E4) include a reduction in the emission factors due to car fleet renewal.</t>
  </si>
  <si>
    <t>Scenario D2: Removing all the trees and leaving an open space. This was compared to D1. The analysed options for one side of Zumalakarregi St. urban canyon are: Scenario D1: Actual situation; a park with high lime trees, i.e. a species of Tilia (height = 11.5 m; leaf area density = 0.5m2/m3).  The urban design scenarios have been modelled using the WinMISKAM model (commercial version of MISKAM) with the traffic emission scenario E4 (future baseline) for year 2015.</t>
  </si>
  <si>
    <t>Scenario D3: Replacing the trees with a building (height: 16 m). his was compared to D1. The analysed options for one side of Zumalakarregi St. urban canyon are: Scenario D1: Actual situation; a park with high lime trees, i.e. a species of Tilia (height = 11.5 m; leaf area density = 0.5m2/m3).  The urban design scenarios have been modelled using the WinMISKAM model (commercial version of MISKAM) with the traffic emission scenario E4 (future baseline) for year 2015.</t>
  </si>
  <si>
    <t>Jia, S., Liu, X. and Yan, G.</t>
  </si>
  <si>
    <t>The dynamic analysis of a vehicle pollutant emission reduction management model under economic means</t>
  </si>
  <si>
    <t>https://link.springer.com/article/10.1007/s10098-018-1631-2</t>
  </si>
  <si>
    <t>APC, PRI</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</si>
  <si>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eighth scenario was a (Air pollution charging fee, Subsidy) = (APCF, Subsidy) = (A, S) = (50, 0) yuan/day*vehicle.</t>
  </si>
  <si>
    <t xml:space="preserve">We wish to use intervehicle cooperation to regulate pollution in a non-invasive manner. Our approach to achieve this is to use hybrid vehicles. The basic idea is to orchestrate and coordinate switching between drive modes in a fleet of hybrid vehicles to achieve regulated pollution levels. First, we use an MIMD control algorithm, where the aim is to keep the value of the emissions between 140 and 160 g every minute. </t>
  </si>
  <si>
    <t>We wish to use intervehicle cooperation to regulate pollution in a non-invasive manner. Our approach to achieve this is to use hybrid vehicles. The basic idea is to orchestrate and coordinate switching between drive modes in a fleet of hybrid vehicles to achieve regulated pollution levels. We use the RED-like control algorithm with the same boundary values.</t>
  </si>
  <si>
    <t xml:space="preserve">We wish to use intervehicle cooperation to regulate pollution in a non-invasive manner. Our approach to achieve this is to use hybrid vehicles. The basic idea is to orchestrate and coordinate switching between drive modes in a fleet of hybrid vehicles to achieve regulated pollution levels. We use an integral control strategy, where we aimed at regulating emissions to the value of 150 g of CO every minute. </t>
  </si>
  <si>
    <t>Since 1993, all new gasoline-engine automobiles in the United Kingdom have been supplied with three-way vehicle exhaust catalytic converters (VECs) containing platinum, palladium, and rhodium, to comply with European Commission Stage I limits on emissions of regulated pollutants: carbon monoxide, hydrocarbons, and oxides of nitrogen</t>
  </si>
  <si>
    <t>Vehicle retirement program: The objective of this strategy is to evaluate the emission reduction potential of retiring vehicles older than 20 years.</t>
  </si>
  <si>
    <t>Truck area ban: This alternative assesses the efficiency of banning truck movement during the peak period
as a traffic relief measure...Vehicle retirement program: The objective of this strategy is to evaluate the emission reduction potential of retiring vehicles older than 20 years.</t>
  </si>
  <si>
    <t>Mass transit: The purpose of this alternative is to estimate the maximum link speed benefits attained from applying an extensive mass transit system...Vehicle retirement program: The objective of this strategy is to evaluate the emission reduction potential of retiring vehicles older than 20 years.</t>
  </si>
  <si>
    <t>Car pooling: The purpose of such an alternative is to investigate the effectiveness of high-occupancy vehicles (HOV) in reducing traffic volumes...Vehicle retirement program: The objective of this strategy is to evaluate the emission reduction potential of retiring vehicles older than 20 years.</t>
  </si>
  <si>
    <t>Catalytic converters: The objective of this strategy is to evaluate the emission reduction potential of equipping the vehicle fleet with average catalytic converters (not advanced three-way catalytic converters) for old vehicles...Vehicle retirement program: The objective of this strategy is to evaluate the emission reduction potential of retiring vehicles older than 20 years.</t>
  </si>
  <si>
    <t>Reformulated fuel: The objective of this strategy is to evaluate the reduction benefits from using alternative fuels...Vehicle retirement program: The objective of this strategy is to evaluate the emission reduction potential of retiring vehicles older than 20 years.</t>
  </si>
  <si>
    <t>Additionally, two interventions of the public transport have been proposed. These scenarios are not intended to suggest that these interventions as the best and should not be understood as recommendations. However, they are intended to show the evaluation of realistic interventions in the Colombian capital...Promotion of natural gas: Compressed natural gas (CNG) has been shown to have lower emission levels of particulate matter and other pollution sources. Other cities in the region such as Lima (Peru) and Medellin (Colombia)
have successfully implemented natural gas fleets. In the search for a greener city without major budget requirements, Bogota could potentially substitute part of the diesel fleet by natural gas...The scenario used in this paper suggests a change of 80% of the diesel fleet to until 2019 (20% per year starting in 2016).</t>
  </si>
  <si>
    <t>HEV: Emerging technologies spurred by rising fuel economy standards have yielded several alternative fuel vehicle (AFV) options that could viably be considered for fleet purchases: hybrid electric vehicles (HEV), which use battery technologies to boost the efficiency of a gasoline-fueled vehicle; plug-in hybrid electric vehicles (PHEV), which use a grid electricity charged battery together with a gasoline engine; battery electric vehicles (BEV), recharged solely by grid electricity; compressed natural gas vehicles (CNGV), which use CNG in an internal combustion engine; and propane or liquefied petroleum gas vehicles (LPGV) (Silva et al., 2009)</t>
  </si>
  <si>
    <t>PHEV: Emerging technologies spurred by rising fuel economy standards have yielded several alternative fuel vehicle (AFV) options that could viably be considered for fleet purchases: hybrid electric vehicles (HEV), which use battery technologies to boost the efficiency of a gasoline-fueled vehicle; plug-in hybrid electric vehicles (PHEV), which use a grid electricity charged battery together with a gasoline engine; battery electric vehicles (BEV), recharged solely by grid electricity; compressed natural gas vehicles (CNGV), which use CNG in an internal combustion engine; and propane or liquefied petroleum gas vehicles (LPGV) (Silva et al., 2009)</t>
  </si>
  <si>
    <t>BEV: Emerging technologies spurred by rising fuel economy standards have yielded several alternative fuel vehicle (AFV) options that could viably be considered for fleet purchases: hybrid electric vehicles (HEV), which use battery technologies to boost the efficiency of a gasoline-fueled vehicle; plug-in hybrid electric vehicles (PHEV), which use a grid electricity charged battery together with a gasoline engine; battery electric vehicles (BEV), recharged solely by grid electricity; compressed natural gas vehicles (CNGV), which use CNG in an internal combustion engine; and propane or liquefied petroleum gas vehicles (LPGV) (Silva et al., 2009)</t>
  </si>
  <si>
    <t>CNG: Emerging technologies spurred by rising fuel economy standards have yielded several alternative fuel vehicle (AFV) options that could viably be considered for fleet purchases: hybrid electric vehicles (HEV), which use battery technologies to boost the efficiency of a gasoline-fueled vehicle; plug-in hybrid electric vehicles (PHEV), which use a grid electricity charged battery together with a gasoline engine; battery electric vehicles (BEV), recharged solely by grid electricity; compressed natural gas vehicles (CNGV), which use CNG in an internal combustion engine; and propane or liquefied petroleum gas vehicles (LPGV) (Silva et al., 2009)</t>
  </si>
  <si>
    <t>The reduction scenario considered the same annual emission data as the base scenario, except for NOx. For this pollutant, the emissions values were calculated by subtracting the emissions variation obtained from the implementation of the selected measures (M1, M2, M4, M5, M17, M19, S1, S4, S5, S19 and S20) from the annual NOx emission data used in the base scenario...M1 Introduction of low-emission vehicles for commercial passenger (including public transportation) and freight transport..M4 Renewal of the municipal solid waste management fleet…M5 Decrease the percentage of heavy goods vehicles in circulation...M17 Enhanced surveillance of stationary sources...M19 Reducing emissions from residential combustion...S1 Introduction of low-emission vehicles for commercial passenger (including public transportation) and freight transport...S4 Survey of emission reduction systems in the industries of the northern region...S5 Enhanced surveillance of stationary sources...S19 Publication of a legal diploma with new emission limit values (ELV) for stationary sources...S20 Certification of residential combustion equipment</t>
  </si>
  <si>
    <t>Complex policy measure is considered as alternate combination of three measures mentioned above. (scenario b)</t>
  </si>
  <si>
    <t>Complex policy measure is considered as alternate combination of three measures mentioned above. (scenario c)</t>
  </si>
  <si>
    <t>Complex policy measure is considered as alternate combination of three measures mentioned above. (scenario d)</t>
  </si>
  <si>
    <t>Between these two years, there was a strong dieselisation process of the light-duty fleet  observed in many European countries and several technological improvements to meet the strict emission standards for new vehicles</t>
  </si>
  <si>
    <t>This study is based on pre-existing urban form measurement, as taken by Ewing et al. (2003) and Hamidi et al. (2015) in terms of density, land use mix, centeredness, and street connectivity. This study adds the accessibility factor and contains some modified measurements among the existing four urban form factors. This study assumes that the urban form measured is related to commuting trips and emissions of air pollutants released by travel behaviors...When the urban form index increased by 1%, NV, DT, NOx, and CO2 were decreased to 0.080%, 0.430%, 0.229%, and 0.286%,
respectively, and PT and WK were increased to 0.748% and 1.317%, respectively. When density increased by 1%, NV, DT, and CO2
were decreased to 0.128%, 0.435%, and 0.285%, respectively, and PT and WK were increased to 1.069% and 1.458%, respectively.
When land use mix increased by 1%, NV, DT, NOx, and CO2 were decreased to 0.121%, 0.189%, 0.419%, and 0.344%, respectively,
and PT and WK were increased to 0.640% and 1.347%, respectively. When centeredness increased by 1%, DT, NOx, and CO2 were
decreased to 0.256%, 0.340%, and 0.376%, respectively, and PT and WK were increased to 0.556% and 0.961%, respectively. When street connectivity increased by 1%, DT decreased to 0.251%, and WK and NOx were increased to 0.378% and 0.158%, respectively. When accessibility increased by 1%, DT and CO2 were decreased to 0.342% and 0.131%, respectively, and PT and WK were increased
to 0.426% and 0.715%, respectively.</t>
  </si>
  <si>
    <t>This paper is intended to quantify the sustainability benefit from applying a novel control strategy that manages autonomous vehicles at intersection level. The control strategy applied in this research is an enhanced reservation-based intersection control algorithm (Autonomous Control of Urban Traffic  – ACUTA) for autonomous vehicles (Li et al. 2013b).</t>
  </si>
  <si>
    <t>This policy, implemented for 51 days from November 1 to December 21, mainly included transportation restrictions and emission control from industries, vehicles could be driven only on alternate days under an even-odd license plate system and heavy-duty trucks were not allowed on the road (Liu et al., 2013)</t>
  </si>
  <si>
    <t>B: Shifting trucks from peak to off-peak period (Fig. 5 B): To relieve congestion in peak periods, trucks operated at AM peak period, 7:00 a.m. - 11:59 a.m., on Link-EW are shifted and uniformly distributed to 12:00 p.m. - 6:59 a.m.; trucks operated at PM peak period, 15:00 p.m. - 19:59 p.m., on Link-WE are shifted and uniformly distributed to 20:00 p.m. - 14:59 p.m. A similar strategy has been implemented in Bogotá, Colombia (COE-SUFS, 2016b) and London (Allen et al., 2000). This strategy is appropriate for the cities where peak hours only occur a few hours during the day.</t>
  </si>
  <si>
    <t>C: Shifting trucks from daytime to night-time (Fig. 5 C): For both link directions, trucks operated during the day, 7:00 a.m. - 19:59 p.m., are shifted and uniformly distributed to the night, 20:00 p.m. - 6:59 a.m. The strategy fits the cities with heavy traffic and thus tends to prolong heavy-congested hours throughout the entire day. The consistent restriction time periods in both directions of the corridor also seem easier to implement in terms of management feasibility and public awareness. Similar strategies have been implemented in New York City, USA (Holguín-Veras et al., 2016), Los Angeles, USA (Mani and Fischer, 2009), and São Paulo, Brazil (COE-SUFS, 2016a).</t>
  </si>
  <si>
    <t>D: Shifting trucks from night-time to daytime (Fig. 5 D): For both link directions, trucks operated during the night, 20:00 p.m. - 6:59 a.m., are shifted and uniformly distributed to the day, 7:00 a.m. - 19:59 p.m. The real-world cases of this strategy include some cities across Denmark (Kolstrup et al., 2014) and Stockholm, Sweden (Fu and Jenelius, 2018), where truck operations are restricted during the night mainly due to the noise regulations.</t>
  </si>
  <si>
    <t>Air quality standards have been promulgated and various measures have been implemented in Europe during the last decades. An example is the ban of leaded gasoline, which became effective at 1st January 2000 in Switzerland (Swiss Federal Council, 1999) as well as in the EU (EU Commission, 1998b)... At BER, it is likely that both the decreasing
traffic density and the renewal of the pavement immediately before
the start of PM10 sampling for the 2008/2009 campaign (see
section 3.3) strongly contributed to the generally observed decline
of these elements.</t>
  </si>
  <si>
    <t>Air quality standards have been promulgated and various measures have been implemented in Europe during the last decades. An example is the ban of leaded gasoline, which became effective at 1st January 2000 in Switzerland (Swiss Federal Council, 1999) as well as in the EU (EU Commission, 1998b).</t>
  </si>
  <si>
    <t>Use of biofuels: This scenario includes the use of a percentage of fuels produced from biomass, since the emissions associated with their combustion does not account as greenhouse effect gases for Kyoto commitments. The biofuels most commonly used in Spain are biodiesel and biopetrol. Biodiesel is a methyl-ester produced from vegetable or animal oil that complies all diesel standards. It can be used alone or blended with conventional diesel. Pure
biodiesel is biodegradable, non-toxic, and almost free of sulphur and aromatic compounds. Its main problems are both a small increase of NOx emissions and its cost. In Spain, the first biodiesel was sold in March 2003.
Biopetrol is either a blend of conventional petrol and bioethanol or a mix of petrol and Ethyl Tertiary Butyl Ether (ETBE) produced on the basis of bioethanol substituting the Methyl Tertiary Butyl Ether (MTBE) of oil based petrol.</t>
  </si>
  <si>
    <t>The most common measure adopted for the mitigation of air pollution in major cities of Northern Italy is the partial suspension of urban traffic: the number of circulating vehicles within urban areas is limited on the basis of even or odd numbers of licence plates or/and EURO 0, I and II vehicles are stopped. In the case of very high pollution events, the total ban of traffic on Sundays is taken as an extreme measure. Furthermore, similar to other cities worldwide, some car-free days, so-called ‘ecological Sundays’, are adopted to encourage motorists to give up cars for a day. During these days, collectively named traffic restricted Sundays (TRS), the traffic in the urban road within the city centre is almost absent</t>
  </si>
  <si>
    <t>BE1: 100% of buses fitted with particle traps</t>
  </si>
  <si>
    <t>AF1: 100% of buses in London converted to CNG</t>
  </si>
  <si>
    <t>AF2: 50% of buses in London converted to CNG</t>
  </si>
  <si>
    <t>EC1: AF7, 50% BE1 -  50% o of buses, 25% HGVs and 5% of CLVs converted to LPG,  100% of buses fitted with particle traps</t>
  </si>
  <si>
    <t>CER4: PT1, PK1, AF1, 50% BE1, LEZ C - 20% improvement in bus speeds throughout London, Central London public parking charges doubled, 100% o of buses in London converted to CNG,  100% of buses fitted with particle traps, Central London LEZ, allowing EURO3+cars and EURO3+CV</t>
  </si>
  <si>
    <t>CER5: PT1, PK1, AF4, LEZ C - 20% improvement in bus speeds throughout London, Central London public parking charges doubled, Central London public parking charges doubled, 100% of buses, 50% HGVs and 25% of CLVs converted to CNG, Central London LEZ, allowing EURO3+cars and EURO3+CV</t>
  </si>
  <si>
    <t>CER6: PT1, PK1, AF7, 50% BE1, LEZ D - 20% improvement in bus speeds throughout London, Central London public parking charges doubled, 50% of buses, 25% HGVs and 5% of CLVs converted to LPG, 100% of buses fitted with particle traps, Central and Inner London LEZ, allowing EURO3+cars and EURO3+CV</t>
  </si>
  <si>
    <t>In this context, this work proposes INCIDEnT, an INtelligent protocol of Congestion DETection for urban and highway environments. INCIDEnT is based on a neural network which is able to (i) detect the different level of congestion; (ii) classify the congestion levels and (iii) suggest new routes to avoid the congestion.</t>
  </si>
  <si>
    <t>Network development: The impact of road building on air quality was investigated through two networks.</t>
  </si>
  <si>
    <t>Clean fuel vehicle technology: The air quality impact of clean fuel vehicle (CFV) use was investigated, addressing liquefied petroleum gas (LPG), electric and hybrid vehicles.</t>
  </si>
  <si>
    <t xml:space="preserve">For an aspirational scenario representing full implementation of the plan, we used one of the stated objectives of the Mobility Plan— namely, to decrease per-capita VMT by 20% by 2035. Because this Mobility Plan objective does not specify changes in other travel modes, our second scenario is further divided into 2 sub scenarios: (1) low active transport sets daily walk and bike miles per capita to the levels predicted in the EIR (approximately 2 times BAU levels) </t>
  </si>
  <si>
    <t>For an aspirational scenario representing full implementation of the plan, we used one of the stated objectives of the Mobility Plan— namely, to decrease per-capita VMT by 20% by 2035. Because this Mobility Plan objective does not specify changes in other travel modes, our second scenario is further divided into 2 sub scenarios:... (2) high active transport sets combined daily walk and bike travel per capita to approximately 3 times the BAU level.</t>
  </si>
  <si>
    <t>In January 2008 the one-year (later extended the end of 2009, and then to 2011) Ecopass programme was launched in the central ‘‘Cerchia dei Bastioni’’ area of 8.2 km2 (Fig. 1) from 7:30 a.m. to 7:30 p.m. on weekdays. The charge depends on a vehicle’s engine emissions standard with fees varing from €2 to €10. Free access to the ‘‘zone a traffic limitato’’ (ZTL) was granted to motorbikes, to several types of alternative fuel vehicles, and to conventional fuel vehicles compliant with at least the European emission Euro3 and Euro4 standards. Residents within the zone were exempted only if driving higher emission standard vehicles with owners of vehicles with older more polluting engines were only given a discount if they bought an annual pass costing up to €250 dependant on the vehicle’s engine emission standards. Enforcement was carried out through digital cameras located at 43 electronic gates, with fines for offenders varying from €70 to €275.</t>
  </si>
  <si>
    <t>In this paper, we describe a prediction-based EAD strategy that can be applied toward more realistic scenarios, where the surrounding vehicles can be either a connected or non-connected...In this study, we investigated three approaches for instantaneous vehicle speed prediction in urban intersections. We propose a Prediction-based EAD as a velocity advisory system that makes full use of activity information of preceding vehicle. Such information can be acquired via vehicle-to vehicle (V2V) communication (if the preceding vehicle is a CV), onboard sensors (e.g., radar), or even infrastructure based assistance (e.g., roadside camera).</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</si>
  <si>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first scenario was a (Air pollution charging fee, Subsidy) = (APCF, Subsidy) = (A, S) = (2, 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</si>
  <si>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second scenario was a (Air pollution charging fee, Subsidy) = (APCF, Subsidy) = (A, S) = (20, 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</si>
  <si>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third scenario was a (Air pollution charging fee, Subsidy) = (APCF, Subsidy) = (A, S) = (40, 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</si>
  <si>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fourth scenario was a (Air pollution charging fee, Subsidy) = (APCF, Subsidy) = (A, S) = (60, 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</si>
  <si>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fifth scenario was a (Air pollution charging fee, Subsidy) = (APCF, Subsidy) = (A, S) = (80, 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</si>
  <si>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sixth scenario was a (Air pollution charging fee, Subsidy) = (APCF, Subsidy) = (A, S) = (100, 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</si>
  <si>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seventh scenario was a (Air pollution charging fee, Subsidy) = (APCF, Subsidy) = (A, S) = (1000, 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</si>
  <si>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ninth scenario was a (Air pollution charging fee, Subsidy) = (APCF, Subsidy) = (A, S) = (50, 50)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</si>
  <si>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tenth scenario was a (Air pollution charging fee, Subsidy) = (APCF, Subsidy) = (A, S) = (50, 500)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</si>
  <si>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eleventh scenario was a (Air pollution charging fee, Subsidy) = (APCF, Subsidy) = (A, S) = (2, 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</si>
  <si>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twelvth scenario was a (Air pollution charging fee, Subsidy) = (APCF, Subsidy) = (A, S) = (50, 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</si>
  <si>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thirteenth scenario was a (Air pollution charging fee, Subsidy) = (APCF, Subsidy) = (A, S) = (2, 30) yuan/day*vehicle.</t>
  </si>
  <si>
    <t>To this end, from the perspective of alleviating traffic congestion and reducing air pollution, this paper established an air pollution charging fee and vehicle emission reductions management model, based on an approach that integrates system dynamics with
gray theory. It is essential that the air pollution charging fee use the charge mechanism to gain economic leverage.
Additionally, motorists should be encouraged to alter their trip mode, and public transport (such as the subway, bus, and bicycle sharing) should be promoted as a cleaner and more sustainable mode of transport. Given the decline in the supply level of public traffic, this paper further introduces a subsidy mechanism to improve its service quality. The foureenth scenario was a (Air pollution charging fee, Subsidy) = (APCF, Subsidy) = (A, S) = (50, 30) yuan/day*vehicle.</t>
  </si>
  <si>
    <t>NT, TC</t>
  </si>
  <si>
    <t>Increased supply level for public traffic</t>
  </si>
  <si>
    <t>SL</t>
  </si>
  <si>
    <t>To a certain extent, with an increase in air pollution charging fee, a decline can be observed in the amount of NOx generation, amount of PMx generation, amount of motor vehicle trips, degree of traffic congestion and a significant rise in per vehicle area of roads...Reduced amount of motor vehicle trips will lead to a larger per vehicle area of roads, which finally leads back to a smaller degree of traffic congestion... As shown in Table 4, with the increase in the subsidy, the amount of PMx generation decreased steadily, and the supply level of public traffic increased significantly.</t>
  </si>
  <si>
    <t>NT, TC, SL</t>
  </si>
  <si>
    <t>To a certain extent, with an increase in air pollution charging fee, a decline can be observed in the amount of NOx generation, amount of PMx generation, amount of motor vehicle trips, degree of traffic congestion and a significant rise in per vehicle area of roads...Reduced amount of motor vehicle trips will lead to a larger per vehicle area of roads, which finally leads back to a smaller degree of traffic congestion... Through simulations, tests, and validations, we found that although the air pollution charging fee can effectively relieve congestion and reduce environmental pollution, the supply level of public traffic would decline at the same time.</t>
  </si>
  <si>
    <t>Evaluation of emission reduction benefits of traffic flow management and technology upgrade in a congested urban traffic corridor.</t>
  </si>
  <si>
    <t>Choudhary and Gokhale 2019</t>
  </si>
  <si>
    <t>Choudhary, A. and Gokhale, S.</t>
  </si>
  <si>
    <t>https://link.springer.com/article/10.1007/s10098-018-1634-z</t>
  </si>
  <si>
    <t>Guwahati</t>
  </si>
  <si>
    <t>Therefore, in this study, the next levels of a technology upgrade and trafc fow improvement scenarios with their impacts on emission reduction have been examined. The main objectives are: ... and (3) to reduce emission from three what-if scenarios—upgrade of Euro emission standards from III to VI,...</t>
  </si>
  <si>
    <t>Therefore, in this study, the next levels of a technology upgrade and trafc fow improvement scenarios with their impacts on emission reduction have been examined. The main objectives are: ... and (3) to reduce emission from three what-if scenarios— shift to CNG from gasoline...</t>
  </si>
  <si>
    <t>For passenger cars, the emissions of CO, CO2, HC and NOx reduced signifcantly. It was observed that when Euro-III cars were replaced with EuroVI, the reductions of 86–90% CO, 83–90% HC and 83–84% CO2 during PHs were achieved and 77% of NOx during
OPH.</t>
  </si>
  <si>
    <t>The estimates of the emission reduction for a scenario of shifting gasoline to CNG showed that with the CNG conversion of auto-rickshaws, a reduction of 87–89% CO and HC, 32–36% CO2 (during PHs) and 23–56% NOx (during OPH) was achieved.</t>
  </si>
  <si>
    <t>Therefore, in this study, the next levels of a technology upgrade and trafc fow improvement scenarios with their impacts on emission reduction have been examined. The main objectives are: ... and (3) to reduce emission from three what-if scenarios— regulate the number of buses halts and its duration.</t>
  </si>
  <si>
    <t>About 40–66% reduction in the emissions of HC, CO, CO2 and NOx was observed in both cars and auto-rickshaws. It shows that regulation of bus numbers and management of bus stops, according to the passenger demands are benefcial.</t>
  </si>
  <si>
    <t>Chowdhury et al. 2017</t>
  </si>
  <si>
    <t>Chowdhury, S., Dey, S., Tripathi, S.N., Beig, G., Mishra, A.K. and Sharma, S.</t>
  </si>
  <si>
    <t>“Traffic intervention” policy fails to mitigate air pollution in megacity Delhi</t>
  </si>
  <si>
    <t>Environmental Science and Policy</t>
  </si>
  <si>
    <t>https://doi.org/10.1016/j.envsci.2017.04.018</t>
  </si>
  <si>
    <t>We attempt to quantify whether odd even restriction was able to mitigate ambient PM2.5 concentration using satellite data as well as chemical transport model simulations.</t>
  </si>
  <si>
    <t>Because of intense air pollution, a temporary traffic-rationing policy was implemented in 2005 in the central part of Tehran between 6:30 a.m. AND 7:30 p.m. during working days. If the last digit of the license plate is an even number, the vehicle is allowed to enter the restricted zone on Saturday, Monday and Wednesday. Likewise, vehicles with license plate numbers ending with an odd number were allowed in only on Sundays and Tuesdays. The rationing scheme is referred to as Odd–Even Traffic Rationing (OETR) policy and it restricts personal cars within the policy region...Results of the emissions part of the study were used in the WRF/CAMx modeling system to investigate effects of OETR on air quality and pollutant dispersion over Tehran.</t>
  </si>
  <si>
    <t>Abbasi et al. 2020</t>
  </si>
  <si>
    <t>An investigation of Bus Rapid Transit System (BRT) based on economic and air pollution analysis (Tehran, Iran)</t>
  </si>
  <si>
    <t>Abbasi, M., Hosseinlou, M.H. and JafarzadehFadaki, S.</t>
  </si>
  <si>
    <t>https://doi.org/10.1016/j.cstp.2019.11.008</t>
  </si>
  <si>
    <t>This paper aims to enhance the quantitative indicators in the first line of Tehran's BRT (such as commute times, delay, environmental indicators and fuel consumption). For this purpose, 10 different scenarios were simulated in AIMSUN, including 3 speeding up scenarios (by using exclusive lines), three scenarios related to changes in bus headways, two scenarios related to station removals, and a scenario related to the conversion of fixed-time traffic signals into the actuated type. All these scenarios were compared
with the first one, which expresses the current situation. It should be noted that the 1st scenario represents the current situation. The current scenario is a BRT line 1 is 19 kilometers in length and includes 10 kilometers of exclusive lane. Buses and other vehicles use shared infrastructure in the remaining 9 km. Therefore, in order to increase speed and improve bus performance in the 2nd... scenario, we converted 3 km of shared infrastructure to exclusive lanes.</t>
  </si>
  <si>
    <t>This paper aims to enhance the quantitative indicators in the first line of Tehran's BRT (such as commute times, delay, environmental indicators and fuel consumption). For this purpose, 10 different scenarios were simulated in AIMSUN, including 3 speeding up scenarios (by using exclusive lines), three scenarios related to changes in bus headways, two scenarios related to station removals, and a scenario related to the conversion of fixed-time traffic signals into the actuated type. All these scenarios were compared
with the first one, which expresses the current situation. It should be noted that the 1st scenario represents the current situation. The current scenario is a BRT line 1 is 19 kilometers in length and includes 10 kilometers of exclusive lane. Buses and other vehicles use shared infrastructure in the remaining 9 km. Therefore, in order to increase speed and improve bus performance in the 3rd scenarios, we converted 6 km of shared infrastructure to exclusive lanes.</t>
  </si>
  <si>
    <t>This paper aims to enhance the quantitative indicators in the first line of Tehran's BRT (such as commute times, delay, environmental indicators and fuel consumption). For this purpose, 10 different scenarios were simulated in AIMSUN, including 3 speeding up scenarios (by using exclusive lines), three scenarios related to changes in bus headways, two scenarios related to station removals, and a scenario related to the conversion of fixed-time traffic signals into the actuated type. All these scenarios were compared
with the first one, which expresses the current situation. It should be noted that the 1st scenario represents the current situation. The current scenario is a BRT line 1 is 19 kilometers in length and includes 10 kilometers of exclusive lane. Buses and other vehicles use shared infrastructure in the remaining 9 km. Therefore, in order to increase speed and improve bus performance in the 4th scenarios, we converted 9 km of shared infrastructure to exclusive lanes.</t>
  </si>
  <si>
    <t>BRT, PTR</t>
  </si>
  <si>
    <t>In the 10th scenario, all traffic signals were converted to actuated traffic signals because they could be used effectively in a coordinated signal system and reduced delays compared to pre-timed control.</t>
  </si>
  <si>
    <t xml:space="preserve">In the 8th and 9th scenarios, two unnecessary stations (Forudgah: scenario 8, and Sabalan: scenario 9) were removed according to some criteria because the distance between these two stations and their pre and post stations was about 410 meters. According to research by Walker, the proposed distance between BRT stations should be within the range of 0.5 to 1 mile. </t>
  </si>
  <si>
    <t>BRT, TSO</t>
  </si>
  <si>
    <t>BRT, PTI</t>
  </si>
  <si>
    <t>In the 5th, 6th and 7th scenarios, bus flow was increased and the time headway between buses was decreased as well. In scenario 5, Flow(Veh/h) = 30</t>
  </si>
  <si>
    <t>In the 5th, 6th and 7th scenarios, bus flow was increased and the time headway between buses was decreased as well. In scenario 6, Flow(Veh/h) = 36</t>
  </si>
  <si>
    <t>In the 5th, 6th and 7th scenarios, bus flow was increased and the time headway between buses was decreased as well. In scenario 7, Flow(Veh/h) = 42</t>
  </si>
  <si>
    <t>For assessing vehicle's travel time, that is the total travel time experienced by all the vehicles that have made the trip. Fig. 6 can be
interpreted in many ways, considering that speed would increase in the 2nd, 3rd, and 4th scenarios because of exclusive lanes, it’s clear that commute times would be reduced in ascending order. Thus the 4th scenario, where all the route is exclusive, has the greatest reduction in commute times, and the 3rd and 2nd scenarios experience high reductions in commute times as well. In the 10th Scenario, in which all traffic signals are converted into actuated lights and there is no change in the number of buses, actuated signals improve bus passage at intersections and reduce related delays. In the 5th, 6th and 7th scenarios, the number of buses increased in ascending order, but there was no change in the speed and performance of the signals and stations.
Therefore, increasing the number of buses would decrease headways, as well as stopping times at stations, which leads to reduced commute times and delays. The 8th and 9th scenarios were the least impressive for the removal of stations; In these scenarios, revisions caused lower stops and continuous movement, which resulted in lower delays. In terms of vehicle emissions and
fuel consumption, scenarios 2nd, 3rd, and 4th have the most impact on vehicle emissions and fuel consumption. Allocating an exclusive bus lane and reduction in lane capacities for cars are possible reason for this matter. See Figure 7</t>
  </si>
  <si>
    <t>For assessing vehicle's travel time, that is the total travel time experienced by all the vehicles that have made the trip. Fig. 6 can be
interpreted in many ways, considering that speed would increase in the 2nd, 3rd, and 4th scenarios because of exclusive lanes, it’s clear that commute times would be reduced in ascending order. Thus the 4th scenario, where all the route is exclusive, has the greatest reduction in commute times, and the 3rd and 2nd scenarios experience high reductions in commute times as well. In the 10th Scenario, in which all traffic signals are converted into actuated lights and there is no change in the number of buses, actuated signals improve bus passage at intersections and reduce related delays. In the 5th, 6th and 7th scenarios, the number of buses increased in ascending order, but there was no change in the speed and performance of the signals and stations.
Therefore, increasing the number of buses would decrease headways, as well as stopping times at stations, which leads to reduced commute times and delays. The 8th and 9th scenarios were the least impressive for the removal of stations; In these scenarios, revisions caused lower stops and continuous movement, which resulted in lower delays. See Figure 7</t>
  </si>
  <si>
    <t>Tan et al. 2018</t>
  </si>
  <si>
    <t>Tan, R., Tang, D. and Lin, B.</t>
  </si>
  <si>
    <t>Policy impact of new energy vehicles promotion on air quality in Chinese cities.</t>
  </si>
  <si>
    <t>https://doi.org/10.1016/j.enpol.2018.03.018</t>
  </si>
  <si>
    <t>Beijing, Changchun, Chungzhutan, Chengdu, Dalian, Guangzhou, Haikou, Hangzhou, Hefei, Hohhot, Jinan, Kunming, Nanchang. Nantong, Shanghai, Shenzhen, Shenyang, Suzhou, Tangshan, Tianjin, Wuhan, Xiamen, Xiangyang, Zhengzhou, Chongqing</t>
  </si>
  <si>
    <t>The government plans to use financial subsidies and other measures to pilot the use of new energy vehicles in thirty cities within three years, and seeks to make new energy vehicles account for 10% of the automobile market by the end of 2012. The extension coverage includes buses, taxis, official, municipal and postal services. Because new energy vehicles are mainly fueled by electricity, their emissions can be seen as zero in the urban districts...Therefore, we intend to use nitrogen dioxide concentration as an indicator of air quality in order to evaluate the policy effects of new energy vehicle promotion on air quality. We contribute to the existing literature in the following aspects. First, we prove that the “Ten Cities, Ten Thousand NEVs project” initiated from 2009 can be seen as a quasi-natural experiment. Second, we prove that the “difference-in-differences” method can be adopted to analyze the impact of new energy vehicles promotion policy on air quality. Third, we find evidence that the adoption of new energy vehicles can reduce the nitrogen dioxide concentration in Chinese cities.</t>
  </si>
  <si>
    <t>Adiang et al. 2017</t>
  </si>
  <si>
    <t>Adiang, C.M., Monkam, D., Njeugna, E. and Gokhale, S.</t>
  </si>
  <si>
    <t>Projecting impacts of two-wheelers on urban air quality of Douala, Cameroon</t>
  </si>
  <si>
    <t>Transportation Research Part D: Transport and Environment</t>
  </si>
  <si>
    <t>https://doi.org/10.1016/j.trd.2017.02.010</t>
  </si>
  <si>
    <t>Douala</t>
  </si>
  <si>
    <t>Cameroon</t>
  </si>
  <si>
    <t>CM</t>
  </si>
  <si>
    <t>BE </t>
  </si>
  <si>
    <t>GR </t>
  </si>
  <si>
    <t>Portugal </t>
  </si>
  <si>
    <t>AFT </t>
  </si>
  <si>
    <t>APC </t>
  </si>
  <si>
    <t>ATI </t>
  </si>
  <si>
    <t>AVT </t>
  </si>
  <si>
    <t>BRT </t>
  </si>
  <si>
    <t>FLM </t>
  </si>
  <si>
    <t>FRR </t>
  </si>
  <si>
    <t>FUT </t>
  </si>
  <si>
    <t>FWA </t>
  </si>
  <si>
    <t>ITS </t>
  </si>
  <si>
    <t>MCT </t>
  </si>
  <si>
    <t>MUF </t>
  </si>
  <si>
    <t>PAS </t>
  </si>
  <si>
    <t>PRI </t>
  </si>
  <si>
    <t>PTE </t>
  </si>
  <si>
    <t>PTI  </t>
  </si>
  <si>
    <t>PTP </t>
  </si>
  <si>
    <t>PTR </t>
  </si>
  <si>
    <t>RDV </t>
  </si>
  <si>
    <t>ROP </t>
  </si>
  <si>
    <t>RPI </t>
  </si>
  <si>
    <t>SCT </t>
  </si>
  <si>
    <t>SPB </t>
  </si>
  <si>
    <t>SVA </t>
  </si>
  <si>
    <t>TSO </t>
  </si>
  <si>
    <t>USP </t>
  </si>
  <si>
    <t>VER </t>
  </si>
  <si>
    <t>VES </t>
  </si>
  <si>
    <t>VMA </t>
  </si>
  <si>
    <t>VPR </t>
  </si>
  <si>
    <t>VRB </t>
  </si>
  <si>
    <t>VRF </t>
  </si>
  <si>
    <t>VRP </t>
  </si>
  <si>
    <t>VRR </t>
  </si>
  <si>
    <t>VUR </t>
  </si>
  <si>
    <t>The potential impacts of Euro emissions standards to improve the roadside air quality in Douala were studied… The main aim of this study was to predict CO concentration levels based on the data collected in 2002 by the World Bank and to study the impacts of two-wheelers at a highly-trafficked intersection in Douala, Cameroon. The busiest junction of Ndokoti and the focus on CO as the study area and pollutant have been chosen contingent on the data available from the World Bank survey of 2002. The study includes estimates of the traffic growth, vehicular emissions and projection of the CO concentration levels till the year 2015 using the World Bank CO concentration levels of 2002 and also the traffic data of 2008 collected by the Douala Urban Council. The prior CO concentration levels have been first validated by the traffic data of 2008. Further, we investigated to what extent the air quality can be impacted with the implementation of Euro emissions standards in Douala. For this, the number of two-wheelers and cars was projected using the Gompertz model (Dargay et al., 2007), vehicular emissions were estimated using a semi-empirical model (Dirks et al., 2003) and the CO concentration levels were estimated using CALINE4 (Benson, 1992) line source dispersion model for two-wheelers and cars. See Table 10: Scenario 1 included a EURO III emission standard for two wheelers and a EURO II emission standard for cars</t>
  </si>
  <si>
    <t>The potential impacts of Euro emissions standards to improve the roadside air quality in Douala were studied… The main aim of this study was to predict CO concentration levels based on the data collected in 2002 by the World Bank and to study the impacts of two-wheelers at a highly-trafficked intersection in Douala, Cameroon. The busiest junction of Ndokoti and the focus on CO as the study area and pollutant have been chosen contingent on the data available from the World Bank survey of 2002. The study includes estimates of the traffic growth, vehicular emissions and projection of the CO concentration levels till the year 2015 using the World Bank CO concentration levels of 2002 and also the traffic data of 2008 collected by the Douala Urban Council. The prior CO concentration levels have been first validated by the traffic data of 2008. Further, we investigated to what extent the air quality can be impacted with the implementation of Euro emissions standards in Douala. For this, the number of two-wheelers and cars was projected using the Gompertz model (Dargay et al., 2007), vehicular emissions were estimated using a semi-empirical model (Dirks et al., 2003) and the CO concentration levels were estimated using CALINE4 (Benson, 1992) line source dispersion model for two-wheelers and cars. See Table 10: Scenario 2 included a EURO II emission standard for two wheelers and a EURO II emission standard for cars</t>
  </si>
  <si>
    <t>Effect of APCF policy on the haze pollution in China: A system dynamics approach</t>
  </si>
  <si>
    <t>Jia et al. 2019 a</t>
  </si>
  <si>
    <t>Jia et al. 2019 b</t>
  </si>
  <si>
    <t>https://doi.org/10.1016/j.enpol.2018.10.012</t>
  </si>
  <si>
    <t>The simulation results showed that the APCF policy effectively realized the “win-win” scenario of emission reduction and congestion release… Considering the alleviation of traffic congestion, we focus on the number of passenger car trips and the number of truck trips (see Fig. 1).</t>
  </si>
  <si>
    <t>Low air pollution charging fee policy = 5 yuan/day*vehicle</t>
  </si>
  <si>
    <t>Air pollution charging fee policy = 10 yuan/day*vehicle</t>
  </si>
  <si>
    <t>Air pollution charging fee policy = 30 yuan/day*vehicle</t>
  </si>
  <si>
    <t>Air pollution charging fee policy = 100 yuan/day*vehicle</t>
  </si>
  <si>
    <t>To explore the impact of traffic pollution on health, environment, economic and social conditions, the following variables such as reduction of GDP (from an economic perspective), reduction of population (from social perspective), health impact index (from health factor), and environmental impact index (from environmental perspective) were mainly considered. Their dynamic simulation results are presented in Fig. 6.</t>
  </si>
  <si>
    <t>HI</t>
  </si>
  <si>
    <t>Moderate air pollution charging fee policy = 50 yuan/day*vehicle</t>
  </si>
  <si>
    <t>Health impact index</t>
  </si>
  <si>
    <t>High air pollution charging fee policy = 1000 yuan/day*vehicle</t>
  </si>
  <si>
    <t>Sulfur Dioxide Studied</t>
  </si>
  <si>
    <t>Volatile Organic Compounds Studied</t>
  </si>
  <si>
    <t xml:space="preserve">Sulfur Oxides SOX </t>
  </si>
  <si>
    <t xml:space="preserve">Sulfur Dioxide Studied  </t>
  </si>
  <si>
    <t>Scenario 1: Removal of passenger car fleet - Assessment of different emission scenarios to quantify the impact of each vehicle fleet in producing pollution during such severe episodes. For this reason, eight different scenarios were considered in which the emissions of each vehicle category were entirely eliminated from the corresponding scenario...To quantify the contribution of each vehicle category to air pollution production during the episode, eight different emission scenarios were designed. For each emission reduction scenario, the emissions caused by each vehicle category (including passenger car, taxi, pickup, motorcycle, minibus, truck, municipality bus, and private-sector bus) were entirely eliminated over the whole city during the studied period.</t>
  </si>
  <si>
    <t>This model studies changes in transport construction, passenger transport and cargo transport and then  provides  an  estimate  of  the  impacts  that these changes will have on society, economy and environment  after  the  implementation  of  Jilin transport planning. To  measure  the  potential  impacts  of  planned changes in transport on the subsystems of society, the  economy  and  the  environment,  we  designed and  analyzed  two  different  scenarios.  Scenario one was designed to predict social, economic and environmental changes based on implementation of  transport  related  construction  and  the  operation of the transport planning. Scenario two was designed to predict the base value of the system.</t>
  </si>
  <si>
    <t>Modelling Transportation Policy Impacts on Mobility Benefits and Kyoto-Protocol-Related Emissions</t>
  </si>
  <si>
    <t>Our results indicate that the I/M system in the MAMC lacks the technical capability and investment to ensure that software and hardware are properly maintained, calibrated, and upgraded....A potentially serious problem, especially where most vehicles still remain equipped with simple carburetor technology, is the “clean for-a-day” syndrome in which vehicles are tuned up to pass the test and then immediately readjusted to a high-pollution condition afterward.</t>
  </si>
  <si>
    <t>Effects of the 80 km/h and variable speed limits on air pollution in the metropolitan area of Barcelona</t>
  </si>
  <si>
    <t>The annual average daily 1-h maximum ozone concentration is estimated to be lower by 11.0, 2.7, and 4.2 ppb in the year 2002 for Mexico City, Santiago, and Sao Paulo, respectively...The economic value of these avoided health impacts was
estimated using two methods, each of which estimates
benefits for only a subset of the health outcomes
considered. In the first year alone of the control policy
scenario, almost $567 million (US) in health effects could
be saved for the three cities combined, as estimated with
the WTP approach. The first year of savings using the COI
approach is almost $71 million. By 2020, these reductions
in air pollution could save approximately $21 billion (COI)
to $165 billion (WTP) in avoided health outcomes across
the three cities. Much of the economic value comes from
averted premature mortality, especially from chronic
exposure to PM, as has been found in other studies (e.g.,
USEPA, 1997, 1999). Avoided mortality accounts for
almost half of the overall economic benefit from the COI
approach and about three quarters of the total benefit
using the WTP approach.</t>
  </si>
  <si>
    <t>Borge, R., Santiago, J. L., de la Paz, D., Martin, F., Domingo, J., Valdes, C., … &amp; Fernandez, A.</t>
  </si>
  <si>
    <t>EP I (Energy Policy Scenario I): Expanding natural gas controlling coal consumption at the level of 50 million tons</t>
  </si>
  <si>
    <t>EP II (Energy Policy Scenario II): Expanding natural gas controlling coal consumption at the level of 45 million tons</t>
  </si>
  <si>
    <t>The total traffic volume and the total passenger column of the NT policy are the largest ones in these three scenarios, and those of the FB policy are the smallest ones. The SB policy has total passenger and vehicle traffic volumes less than the NT policy, while larger than the FB policy.</t>
  </si>
  <si>
    <t>Ecodriving is a strategy that aims to reduce fuel consumption and emissions through the modification or optimization of driver behaviors. By the use of information on the signal phases and the queue discharge time, Ecodriving could optimize the speed trajectories for a vehicle approaching an intersection to reduce fuel consumption and emissions.</t>
  </si>
  <si>
    <t>The Ecodriving strategy can lead to better performance to reduce both emissions and travel time compared with those achieved with the normal driving strategy</t>
  </si>
  <si>
    <t>Stop to private vehicles circulation (A9–A11): A9 Circulation restriction to diesel
vehicles without DPF during ferial days (period: 15/10–15/04) (EA); A10 Speed limit reduction on extra urban roads (EA); A11 Circulation banning during weekend
days for private auto vehicles (period: 15/10–15/04) (EA)</t>
  </si>
  <si>
    <t>Restrictions to vehicles speed (A10): A10 Speed limit reduction on extra urban
roads (EA)</t>
  </si>
  <si>
    <t>This study aimed to evaluate the operating performance of human-powered cargo cycles compared to motorized delivery vehicles for local delivery in Manhattan, New York City (NYC) in the United States of America (USA). While many recent studies have more broadly examined cost and impact trade-offs in the use of cargo cycles for last-mile parcel delivery, the primary focus of this study was to understand how human-powered cargo cycle moving and parking behaviors differ from those of motorized vehicles in NYC...Scenario A - direct replication of all daily tricycle trips via commercial van</t>
  </si>
  <si>
    <t>This study aimed to evaluate the operating performance of human-powered cargo cycles compared to motorized delivery vehicles for local delivery in Manhattan, New York City (NYC) in the United States of America (USA). While many recent studies have more broadly examined cost and impact trade-offs in the use of cargo cycles for last-mile parcel delivery, the primary focus of this study was to understand how human-powered cargo cycle moving and parking behaviors differ from those of motorized vehicles in NYC...Scenario B - implementation of one combined van tour for regular morning deliveries currently completed by two cargo cycles, followed by direct replication of all on-demand trips.</t>
  </si>
  <si>
    <t>The impact on CO2 emissions from traffic was also calculated. In Hamburg (passenger transport) and Naples (passenger transport), Stockholm, the Randstad, and Paris, in the medium-adoption, high adoption, and high-adoption-plus scenarios, CO2 emissions decreased relative to the reference scenario. Only in Paris (and passenger transport in Naples without relocation), CO2 emissions decreased to below the 2004 level... For high and medium adoption, there is an increase in utility or accessibility of 70.05 per person for work and 70.01 for
shopping and other purposes...For the five urban areas investigated, for the high-adoption  
substantial reductions were found in passenger kilometers in Naples (−9%), the Randstad (−8%), Paris (−7%), Stockholm (−3%), and Hamburg (−3%). In the medium-adoption scenario, the reductions in the Randstad (−7%), Paris (−6%), Naples (−6%), Stockholm (−3%), and Hamburg (−1%) are the same or smaller, because the behavioral reaction of the travelers to the e-economy is more modest...And the reduction in congestion and increase
in accessibility might make the region more competitive (e.g., with
respect to location choice of firms).</t>
  </si>
  <si>
    <t>Therefore, the policies considered in the diesel phase-out scenario are:
1. Vehicles older than 20 years will be banned from 2018, this will imply that all the Euro 1 (PC:1992–1996; LCV:1994–1997;
bus:1994–1996), Euro 2 (passenger car:1997–2001; LCV:1998–2001; bus:1997–2001) and Euro 3 (PC, LCV and bus:2002–2005)vehicles (Dieselnet, 2016) which are more polluting than later technology classes will be phased out by the end of 2024.
2. The diesel excise duty will be increased by 2.1c from 2017 until 2021 when it will be equal to the petrol excise duty, which was22.69% higher than diesel, by 2021 (Department of Finance, 2016) to demotivate the diesel car uptake. Earlier the excise duty on diesel was 47.9c and for petrol 58.77c.
3. CO2 emissions based motor tax will be changed back to engine capacity based from 2018 on newly registered cars.
4. Fiscal incentives will be given to the consumers for scrapping their diesel vehicles to buy EVs.</t>
  </si>
  <si>
    <t>It can be observed that off-hours deliveries allowed an increase of 66 percent in the average operating speed of the operation (from 20 km/h to 33 km/h)…Moreover, the reduction in the total travel time due to off-hour deliveries could allow an increase in number of daily trips per vehicle...Figure 9 Emission of Carbon Dioxide Gas Equivalent - CO2 eq (kg)...implicating thus in a decrease (9%) in monthly fuel consumption when compared to daytime deliveries and an average 13 percent reduction in emission of polluting gases and GHG.</t>
  </si>
  <si>
    <t>Adamidis, F.K., Mantouka, E.G. and Vlahogianni, E.I.</t>
  </si>
  <si>
    <t>Effects of controlling aggressive driving behavior on network-wide traffic flow and emissions</t>
  </si>
  <si>
    <t>International Journal of Transportation Science and Technology</t>
  </si>
  <si>
    <t>Adamidis et al. 2020</t>
  </si>
  <si>
    <t>https://doi.org/10.1016/j.ijtst.2020.05.003</t>
  </si>
  <si>
    <t>This paper focuses on how drivers’ behavior may affect the traffic and emissions impacts in a city. We consider ecodriving as the adoption of a smoother driving style, characterized by smooth acceleration and braking events. We use data driven approaches to identify eco driving profiles and the departure from them using naturalistic driving data. Finally, we quantify the impacts of eco-driving on the macroscopic properties of traffic flow and on the emission of harmful air pollutants from passenger vehicles through specifically designed microscopic simulation scenarios. The first scenario concerns uninterrupted traffic conditions on an urban, one-lane circular route with no traffic lights, which can be used to extract the fundamental diagram of traffic flow and estimate the impact of the different driving profiles under different traffic density conditions.</t>
  </si>
  <si>
    <t>This paper focuses on how drivers’ behavior may affect the traffic and emissions impacts in a city. We consider ecodriving as the adoption of a smoother driving style, characterized by smooth acceleration and braking events. We use data driven approaches to identify eco driving profiles and the departure from them using naturalistic driving data. Finally, we quantify the impacts of eco-driving on the macroscopic properties of traffic flow and on the emission of harmful air pollutants from passenger vehicles through specifically designed microscopic simulation scenarios. The second scenario contains a simple route, in which passenger vehicles stop in front of a traffic light, aiming to study the restrictions that traffic lights impose on passenger vehicles’ movement.</t>
  </si>
  <si>
    <t>To investigate the potential long term impact of speed control traffic signals on drivers behaviour, namely a reduction of vehicles speed, and decrease in local pollutant emissions...In general, speed control traffic signals operate in one of two modes: • Warning and speed control system: individual vehicle speeds are detected upstream of the signal and if the detected speed remains below a programmed speed threshold, the signal rests in green. When the signal detects a vehicle travelling over the speed threshold, it displays a fixed clearance time, followed by a red time (of fixed or variable length) and a minimum green time. Depending on the controller settings, any additional high speed calls registered by the controller during the minimum green time could be either ignored or could trigger the start of a new cycle as soon as the current (minimum) cycle has elapsed; • Warning and limited speed system: the signal rests in red if there are no vehicles on the approach. When a vehicle is detected, a call for the green phase is relayed to the controller. The time until the green phase is displayed is computed so that only those vehicles travelling below a speed threshold reach the signal on green.
Speed control traffic signals combined with electromagnetic detectors are the focus here...In the case of the speed control traffic signal with a red time extension on Highway N6 (average speed ffi 65 kph
and standard deviation ffi 20% of mean speed—see Table 2) the presence of this signal causes an
increase of 34%, 105% and 131% in NO, HC and CO emissions, respectively (see Fig. 5b).</t>
  </si>
  <si>
    <t>This paper focuses on how drivers’ behavior may affect the traffic and emissions impacts in a city. We consider ecodriving as the adoption of a smoother driving style, characterized by smooth acceleration and braking events. We use data driven approaches to identify eco driving profiles and the departure from them using naturalistic driving data. Finally, we quantify the impacts of eco-driving on the macroscopic properties of traffic flow and on the emission of harmful air pollutants from passenger vehicles through specifically designed microscopic simulation scenarios. The last scenario aims to simulate an entire network and to investigate the influence of the acceleration and deceleration profiles on a network scale.</t>
  </si>
  <si>
    <t>Results indicate that harmonizing vehicles’ accelerating and decelerating properties may result in an increase in the levels of mobility. Simulations using the dau, hrs and eco profiles led to increased number of vehicles entering the circuit at the same density in comparison to the mix profile, which can be explained by the fact that vehicles with the same abilities can optimize the safety gaps between them and achieve greater average speed... As can be observed, profile eco results in the lowest emissions of CO2 justifying the assumption that lower values of acceleration and deceleration lead to lower fuel consumption.</t>
  </si>
  <si>
    <t>NS, GG</t>
  </si>
  <si>
    <t>The most important finding in this case is the reduction in the traffic flow from about 2000 veh/h in the freeflowing case (Scenario I) to about 800 veh/h in this scenario, owing to the current phasing of the traffic light.</t>
  </si>
  <si>
    <r>
      <t xml:space="preserve">The objective the systematic evidence map (SEM) is to examine and characterize the evidence on urban-level policy interventions that can be implemented by urban authorities to reduce traffic emissions and/or traffic-related air pollution (TRAP) from on-road mobile sources, thus potentially reducing human exposures and adverse health impacts. We created this open access, query-able database to facilitate the identification of relevant trends and gaps in the evidence base and serve as the foundation for future research and a reference for practice and policy recommendations. The database contains information for </t>
    </r>
    <r>
      <rPr>
        <sz val="14"/>
        <rFont val="Calibri"/>
        <family val="2"/>
        <scheme val="minor"/>
      </rPr>
      <t xml:space="preserve">376 </t>
    </r>
    <r>
      <rPr>
        <sz val="14"/>
        <color theme="1"/>
        <rFont val="Calibri"/>
        <family val="2"/>
        <scheme val="minor"/>
      </rPr>
      <t>articles and 1,139 policy scenarios within. There are 58 unique policy interventions documented which fall under one of the following overarching policy categories: 1) pricing, 2) land-use, 3) infrastructure, 4) behavioral, 5) technology, and 6) management, standards, and services.</t>
    </r>
  </si>
  <si>
    <r>
      <t xml:space="preserve">The </t>
    </r>
    <r>
      <rPr>
        <u/>
        <sz val="14"/>
        <color theme="1"/>
        <rFont val="Calibri"/>
        <family val="2"/>
        <scheme val="minor"/>
      </rPr>
      <t>Codebook</t>
    </r>
    <r>
      <rPr>
        <sz val="14"/>
        <color theme="1"/>
        <rFont val="Calibri"/>
        <family val="2"/>
        <scheme val="minor"/>
      </rPr>
      <t xml:space="preserve"> contains information on how data was coded. The </t>
    </r>
    <r>
      <rPr>
        <u/>
        <sz val="14"/>
        <color theme="1"/>
        <rFont val="Calibri"/>
        <family val="2"/>
        <scheme val="minor"/>
      </rPr>
      <t xml:space="preserve">Mater Sheet </t>
    </r>
    <r>
      <rPr>
        <sz val="14"/>
        <color theme="1"/>
        <rFont val="Calibri"/>
        <family val="2"/>
        <scheme val="minor"/>
      </rPr>
      <t>contains all extracted informatio</t>
    </r>
    <r>
      <rPr>
        <sz val="14"/>
        <rFont val="Calibri"/>
        <family val="2"/>
        <scheme val="minor"/>
      </rPr>
      <t xml:space="preserve">n for the 376 </t>
    </r>
    <r>
      <rPr>
        <sz val="14"/>
        <color theme="1"/>
        <rFont val="Calibri"/>
        <family val="2"/>
        <scheme val="minor"/>
      </rPr>
      <t xml:space="preserve">included studies and all 1,139 policy scenarios. </t>
    </r>
    <r>
      <rPr>
        <u/>
        <sz val="14"/>
        <color theme="1"/>
        <rFont val="Calibri"/>
        <family val="2"/>
        <scheme val="minor"/>
      </rPr>
      <t>Queries</t>
    </r>
    <r>
      <rPr>
        <sz val="14"/>
        <color theme="1"/>
        <rFont val="Calibri"/>
        <family val="2"/>
        <scheme val="minor"/>
      </rPr>
      <t xml:space="preserve"> contains a set of ready-to-go information based on the data from the Master Sheet.</t>
    </r>
  </si>
  <si>
    <t xml:space="preserve">Cite as: Khreis, H., Sanchez, K.A., Foster, M., Burns, J., Nieuwenhuijsen, M.J., Jaikumar, R., Ramani, T., Zietsman, J. 2023. Urban policy interventions to reduce traffic-related emissions and air pollution: Database for a systematic evidence map. Available from: https://carteehdata.org/library/dataset/urban-policy-intervention-f08c </t>
  </si>
  <si>
    <t>Luxembourg</t>
  </si>
  <si>
    <t>LU</t>
  </si>
  <si>
    <t>As can be seen in Table 4, eco-driving leads to a reduction in all categories of emissions; 8.39% in CO2, 1.85% in CO, 11.55% in PMx and 9.94% in NOx.</t>
  </si>
  <si>
    <t>344-347</t>
  </si>
  <si>
    <t>727-729</t>
  </si>
  <si>
    <t>730-787</t>
  </si>
  <si>
    <t>857-859</t>
  </si>
  <si>
    <t>1018-1022</t>
  </si>
  <si>
    <t>Non-cancer effects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</si>
</sst>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Calibri"/>
      <family val="2"/>
      <scheme val="minor"/>
    </font>
    <font>
      <u/>
      <sz val="11"/>
      <color theme="10"/>
      <name val="Calibri"/>
      <family val="2"/>
      <scheme val="minor"/>
    </font>
    <font>
      <u/>
      <sz val="12"/>
      <color theme="10"/>
      <name val="Calibri"/>
      <family val="2"/>
      <scheme val="minor"/>
    </font>
    <font>
      <sz val="14"/>
      <color theme="1"/>
      <name val="Calibri"/>
      <family val="2"/>
      <scheme val="minor"/>
    </font>
    <font>
      <i/>
      <sz val="14"/>
      <color theme="1"/>
      <name val="Calibri"/>
      <family val="2"/>
      <scheme val="minor"/>
    </font>
    <font>
      <sz val="8"/>
      <name val="Calibri"/>
      <family val="2"/>
      <scheme val="minor"/>
    </font>
    <font>
      <sz val="11"/>
      <name val="Calibri"/>
      <family val="2"/>
      <scheme val="minor"/>
    </font>
    <font>
      <b/>
      <sz val="11"/>
      <color theme="1"/>
      <name val="Calibri"/>
      <family val="2"/>
      <scheme val="minor"/>
    </font>
    <font>
      <b/>
      <sz val="14"/>
      <name val="Calibri"/>
      <family val="2"/>
      <scheme val="minor"/>
    </font>
    <font>
      <b/>
      <sz val="14"/>
      <color theme="10"/>
      <name val="Calibri"/>
      <family val="2"/>
      <scheme val="minor"/>
    </font>
    <font>
      <b/>
      <sz val="16"/>
      <name val="Calibri"/>
      <family val="2"/>
      <scheme val="minor"/>
    </font>
    <font>
      <b/>
      <sz val="11"/>
      <color theme="0"/>
      <name val="Calibri"/>
      <family val="2"/>
      <scheme val="minor"/>
    </font>
    <font>
      <b/>
      <sz val="11"/>
      <name val="Calibri"/>
      <family val="2"/>
      <scheme val="minor"/>
    </font>
    <font>
      <u/>
      <sz val="11"/>
      <name val="Calibri"/>
      <family val="2"/>
      <scheme val="minor"/>
    </font>
    <font>
      <sz val="10"/>
      <color rgb="FF2A2A2A"/>
      <name val="Roboto"/>
    </font>
    <font>
      <sz val="11"/>
      <name val="Calibri"/>
      <family val="2"/>
    </font>
    <font>
      <sz val="11"/>
      <color theme="1"/>
      <name val="Calibri"/>
      <family val="2"/>
    </font>
    <font>
      <sz val="11"/>
      <color rgb="FF202124"/>
      <name val="Calibri"/>
      <family val="2"/>
      <scheme val="minor"/>
    </font>
    <font>
      <sz val="11"/>
      <color rgb="FF212529"/>
      <name val="Calibri"/>
      <family val="2"/>
      <scheme val="minor"/>
    </font>
    <font>
      <sz val="10"/>
      <color rgb="FF343332"/>
      <name val="Arial"/>
      <family val="2"/>
    </font>
    <font>
      <sz val="11"/>
      <color theme="0"/>
      <name val="Calibri"/>
      <family val="2"/>
      <scheme val="minor"/>
    </font>
    <font>
      <sz val="11"/>
      <color rgb="FF000000"/>
      <name val="Calibri"/>
      <family val="2"/>
      <scheme val="minor"/>
    </font>
    <font>
      <vertAlign val="subscript"/>
      <sz val="11"/>
      <color theme="1"/>
      <name val="Calibri"/>
      <family val="2"/>
      <scheme val="minor"/>
    </font>
    <font>
      <sz val="14"/>
      <name val="Calibri"/>
      <family val="2"/>
      <scheme val="minor"/>
    </font>
    <font>
      <sz val="11"/>
      <color theme="1"/>
      <name val="Calibri"/>
      <family val="2"/>
      <scheme val="minor"/>
    </font>
    <font>
      <vertAlign val="subscript"/>
      <sz val="11"/>
      <name val="Calibri"/>
      <family val="2"/>
      <scheme val="minor"/>
    </font>
    <font>
      <b/>
      <sz val="16"/>
      <color theme="10"/>
      <name val="Calibri"/>
      <family val="2"/>
      <scheme val="minor"/>
    </font>
    <font>
      <b/>
      <u/>
      <sz val="14"/>
      <name val="Calibri"/>
      <family val="2"/>
      <scheme val="minor"/>
    </font>
    <font>
      <b/>
      <sz val="14"/>
      <color theme="1"/>
      <name val="Calibri"/>
      <family val="2"/>
      <scheme val="minor"/>
    </font>
    <font>
      <u/>
      <sz val="14"/>
      <color theme="1"/>
      <name val="Calibri"/>
      <family val="2"/>
      <scheme val="minor"/>
    </font>
    <font>
      <i/>
      <sz val="12"/>
      <name val="Calibri"/>
      <family val="2"/>
      <scheme val="minor"/>
    </font>
    <font>
      <sz val="11"/>
      <color rgb="FF222222"/>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rgb="FFDEBA08"/>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6" tint="0.79998168889431442"/>
        <bgColor theme="6" tint="0.79998168889431442"/>
      </patternFill>
    </fill>
    <fill>
      <patternFill patternType="solid">
        <fgColor theme="8" tint="0.79998168889431442"/>
        <bgColor indexed="64"/>
      </patternFill>
    </fill>
    <fill>
      <patternFill patternType="solid">
        <fgColor them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0" fontId="1" fillId="0" borderId="0" applyNumberFormat="0" applyFill="0" applyBorder="0" applyAlignment="0" applyProtection="0"/>
    <xf numFmtId="9" fontId="24" fillId="0" borderId="0" applyFont="0" applyFill="0" applyBorder="0" applyAlignment="0" applyProtection="0"/>
  </cellStyleXfs>
  <cellXfs count="166">
    <xf numFmtId="0" fontId="0" fillId="0" borderId="0" xfId="0"/>
    <xf numFmtId="0" fontId="0" fillId="2" borderId="0" xfId="0" applyFill="1"/>
    <xf numFmtId="0" fontId="7" fillId="0" borderId="0" xfId="0" applyFont="1"/>
    <xf numFmtId="0" fontId="0" fillId="2" borderId="0" xfId="0" applyFill="1" applyAlignment="1">
      <alignment horizontal="left" vertical="center"/>
    </xf>
    <xf numFmtId="0" fontId="8" fillId="2" borderId="0" xfId="1" applyFont="1" applyFill="1" applyBorder="1" applyAlignment="1">
      <alignment vertical="center"/>
    </xf>
    <xf numFmtId="0" fontId="0" fillId="2" borderId="0" xfId="0" applyFill="1" applyAlignment="1">
      <alignment vertical="center"/>
    </xf>
    <xf numFmtId="49" fontId="6" fillId="0" borderId="1" xfId="0" applyNumberFormat="1" applyFont="1" applyBorder="1" applyAlignment="1">
      <alignment horizontal="center"/>
    </xf>
    <xf numFmtId="0" fontId="6" fillId="0" borderId="1" xfId="0" applyFont="1" applyBorder="1" applyAlignment="1">
      <alignment horizontal="center"/>
    </xf>
    <xf numFmtId="0" fontId="0" fillId="0" borderId="1" xfId="0" applyBorder="1" applyAlignment="1">
      <alignment horizontal="center"/>
    </xf>
    <xf numFmtId="0" fontId="0" fillId="0" borderId="1" xfId="0" applyBorder="1" applyAlignment="1">
      <alignment horizontal="center" wrapText="1"/>
    </xf>
    <xf numFmtId="0" fontId="9" fillId="2" borderId="0" xfId="1" applyFont="1" applyFill="1" applyBorder="1" applyAlignment="1">
      <alignment horizontal="center" vertical="center"/>
    </xf>
    <xf numFmtId="49" fontId="0" fillId="2" borderId="0" xfId="0" applyNumberFormat="1" applyFill="1" applyAlignment="1">
      <alignment horizontal="center" vertical="center"/>
    </xf>
    <xf numFmtId="0" fontId="0" fillId="2" borderId="0" xfId="0" applyFill="1" applyAlignment="1">
      <alignment horizontal="center" vertical="center"/>
    </xf>
    <xf numFmtId="49" fontId="0" fillId="2" borderId="0" xfId="0" applyNumberFormat="1" applyFill="1"/>
    <xf numFmtId="49" fontId="6" fillId="2" borderId="0" xfId="0" applyNumberFormat="1" applyFont="1" applyFill="1"/>
    <xf numFmtId="0" fontId="2" fillId="2" borderId="0" xfId="1" applyFont="1" applyFill="1" applyBorder="1" applyAlignment="1">
      <alignment horizontal="center"/>
    </xf>
    <xf numFmtId="0" fontId="0" fillId="2" borderId="0" xfId="0" applyFill="1" applyAlignment="1">
      <alignment horizontal="center"/>
    </xf>
    <xf numFmtId="49" fontId="6" fillId="0" borderId="2" xfId="0" applyNumberFormat="1" applyFont="1" applyBorder="1" applyAlignment="1">
      <alignment horizont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center" wrapText="1"/>
    </xf>
    <xf numFmtId="0" fontId="0" fillId="0" borderId="0" xfId="0" applyAlignment="1">
      <alignment horizontal="left" vertical="center" wrapText="1"/>
    </xf>
    <xf numFmtId="0" fontId="21" fillId="0" borderId="0" xfId="0" applyFont="1" applyAlignment="1">
      <alignment horizontal="left" vertical="center" wrapText="1"/>
    </xf>
    <xf numFmtId="0" fontId="20" fillId="0" borderId="0" xfId="0" applyFont="1" applyAlignment="1">
      <alignment horizontal="center" vertical="center" wrapText="1"/>
    </xf>
    <xf numFmtId="0" fontId="0" fillId="0" borderId="0" xfId="0" applyAlignment="1">
      <alignment vertical="center"/>
    </xf>
    <xf numFmtId="0" fontId="20" fillId="0" borderId="0" xfId="0" applyFont="1" applyAlignment="1">
      <alignment horizontal="center" vertical="center"/>
    </xf>
    <xf numFmtId="0" fontId="11" fillId="0" borderId="0" xfId="0" applyFont="1" applyAlignment="1">
      <alignment horizontal="center" vertical="center" wrapText="1"/>
    </xf>
    <xf numFmtId="0" fontId="0" fillId="0" borderId="0" xfId="0" applyAlignment="1">
      <alignment horizontal="center" wrapText="1"/>
    </xf>
    <xf numFmtId="49" fontId="6" fillId="0" borderId="1" xfId="0" applyNumberFormat="1" applyFont="1" applyBorder="1" applyAlignment="1">
      <alignment horizontal="center" wrapText="1"/>
    </xf>
    <xf numFmtId="9" fontId="0" fillId="0" borderId="0" xfId="2" applyFont="1" applyFill="1" applyBorder="1"/>
    <xf numFmtId="164" fontId="0" fillId="0" borderId="0" xfId="2" applyNumberFormat="1" applyFont="1" applyFill="1" applyBorder="1"/>
    <xf numFmtId="49" fontId="6" fillId="0" borderId="0" xfId="0" applyNumberFormat="1" applyFont="1"/>
    <xf numFmtId="0" fontId="6" fillId="0" borderId="0" xfId="0" applyFont="1"/>
    <xf numFmtId="164" fontId="6" fillId="0" borderId="0" xfId="2" applyNumberFormat="1" applyFont="1" applyFill="1" applyBorder="1"/>
    <xf numFmtId="49" fontId="6" fillId="0" borderId="0" xfId="0" applyNumberFormat="1" applyFont="1" applyAlignment="1">
      <alignment horizontal="center"/>
    </xf>
    <xf numFmtId="0" fontId="6" fillId="0" borderId="0" xfId="0" applyFont="1" applyAlignment="1">
      <alignment vertical="center"/>
    </xf>
    <xf numFmtId="49" fontId="20" fillId="0" borderId="0" xfId="0" applyNumberFormat="1" applyFont="1" applyAlignment="1">
      <alignment horizontal="center" vertical="center" wrapText="1"/>
    </xf>
    <xf numFmtId="49" fontId="11" fillId="0" borderId="0" xfId="0" applyNumberFormat="1" applyFont="1" applyAlignment="1">
      <alignment horizontal="center" vertical="center" wrapText="1"/>
    </xf>
    <xf numFmtId="164" fontId="6" fillId="0" borderId="0" xfId="0" applyNumberFormat="1" applyFont="1"/>
    <xf numFmtId="0" fontId="0" fillId="0" borderId="0" xfId="0" applyAlignment="1">
      <alignment horizontal="center" vertical="center" wrapText="1"/>
    </xf>
    <xf numFmtId="0" fontId="26" fillId="2" borderId="0" xfId="1" applyFont="1" applyFill="1" applyAlignment="1">
      <alignment horizontal="center" vertical="center"/>
    </xf>
    <xf numFmtId="0" fontId="7" fillId="2" borderId="0" xfId="0" applyFont="1" applyFill="1"/>
    <xf numFmtId="164" fontId="0" fillId="0" borderId="0" xfId="0" applyNumberFormat="1"/>
    <xf numFmtId="49" fontId="11" fillId="0" borderId="0" xfId="0" applyNumberFormat="1" applyFont="1" applyAlignment="1">
      <alignment horizontal="center" vertical="center"/>
    </xf>
    <xf numFmtId="164" fontId="24" fillId="0" borderId="0" xfId="2" applyNumberFormat="1" applyFont="1" applyFill="1" applyBorder="1"/>
    <xf numFmtId="0" fontId="7" fillId="0" borderId="0" xfId="0" applyFont="1" applyAlignment="1">
      <alignment horizontal="center" vertical="center" wrapText="1"/>
    </xf>
    <xf numFmtId="1" fontId="11" fillId="0" borderId="0" xfId="0" applyNumberFormat="1" applyFont="1" applyAlignment="1">
      <alignment horizontal="center" vertical="center"/>
    </xf>
    <xf numFmtId="0" fontId="11" fillId="0" borderId="0" xfId="0" applyFont="1" applyAlignment="1">
      <alignment horizontal="center" vertical="center"/>
    </xf>
    <xf numFmtId="1" fontId="6" fillId="0" borderId="0" xfId="0" applyNumberFormat="1" applyFont="1" applyAlignment="1">
      <alignment horizontal="center" vertical="center"/>
    </xf>
    <xf numFmtId="0" fontId="6" fillId="0" borderId="0" xfId="0" applyFont="1" applyAlignment="1">
      <alignment horizontal="center" vertical="center"/>
    </xf>
    <xf numFmtId="0" fontId="27" fillId="12" borderId="0" xfId="0" applyFont="1" applyFill="1" applyAlignment="1">
      <alignment horizontal="center" vertical="center"/>
    </xf>
    <xf numFmtId="0" fontId="8" fillId="12" borderId="0" xfId="0" applyFont="1" applyFill="1" applyAlignment="1">
      <alignment horizontal="left" vertical="top"/>
    </xf>
    <xf numFmtId="0" fontId="3" fillId="12" borderId="0" xfId="0" applyFont="1" applyFill="1" applyAlignment="1">
      <alignment horizontal="left" vertical="center" wrapText="1"/>
    </xf>
    <xf numFmtId="0" fontId="30" fillId="12" borderId="0" xfId="0" applyFont="1" applyFill="1"/>
    <xf numFmtId="0" fontId="28" fillId="12" borderId="0" xfId="0" applyFont="1" applyFill="1" applyAlignment="1">
      <alignment horizontal="left" vertical="top" wrapText="1"/>
    </xf>
    <xf numFmtId="0" fontId="6" fillId="0" borderId="4" xfId="0" applyFont="1" applyBorder="1" applyAlignment="1">
      <alignment horizontal="center"/>
    </xf>
    <xf numFmtId="49" fontId="6" fillId="0" borderId="4" xfId="0" applyNumberFormat="1" applyFont="1" applyBorder="1" applyAlignment="1">
      <alignment horizontal="center"/>
    </xf>
    <xf numFmtId="0" fontId="0" fillId="0" borderId="0" xfId="0" applyAlignment="1">
      <alignment horizontal="center"/>
    </xf>
    <xf numFmtId="49" fontId="0" fillId="0" borderId="0" xfId="0" applyNumberFormat="1" applyAlignment="1">
      <alignment horizontal="center"/>
    </xf>
    <xf numFmtId="49" fontId="0" fillId="2" borderId="0" xfId="0" applyNumberFormat="1" applyFill="1" applyAlignment="1">
      <alignment horizontal="center"/>
    </xf>
    <xf numFmtId="0" fontId="6" fillId="2" borderId="0" xfId="0" applyFont="1" applyFill="1" applyAlignment="1">
      <alignment horizontal="center"/>
    </xf>
    <xf numFmtId="49" fontId="0" fillId="0" borderId="1" xfId="0" applyNumberFormat="1" applyBorder="1" applyAlignment="1">
      <alignment horizontal="center"/>
    </xf>
    <xf numFmtId="49" fontId="0" fillId="0" borderId="2" xfId="0" applyNumberFormat="1" applyBorder="1" applyAlignment="1">
      <alignment horizontal="center"/>
    </xf>
    <xf numFmtId="0" fontId="9" fillId="2" borderId="0" xfId="1" applyFont="1" applyFill="1" applyBorder="1" applyAlignment="1">
      <alignment horizontal="center"/>
    </xf>
    <xf numFmtId="1" fontId="2" fillId="2" borderId="0" xfId="1" applyNumberFormat="1" applyFont="1" applyFill="1" applyBorder="1" applyAlignment="1">
      <alignment horizontal="center"/>
    </xf>
    <xf numFmtId="1" fontId="6" fillId="0" borderId="1" xfId="0" applyNumberFormat="1" applyFont="1" applyBorder="1" applyAlignment="1">
      <alignment horizontal="center"/>
    </xf>
    <xf numFmtId="49" fontId="12" fillId="0" borderId="1" xfId="0" applyNumberFormat="1" applyFont="1" applyBorder="1" applyAlignment="1">
      <alignment horizontal="center"/>
    </xf>
    <xf numFmtId="49" fontId="0" fillId="0" borderId="1" xfId="0" applyNumberFormat="1" applyBorder="1" applyAlignment="1">
      <alignment horizontal="center" wrapText="1"/>
    </xf>
    <xf numFmtId="49" fontId="6" fillId="0" borderId="4" xfId="0" applyNumberFormat="1" applyFont="1" applyBorder="1" applyAlignment="1">
      <alignment horizontal="center" wrapText="1"/>
    </xf>
    <xf numFmtId="49" fontId="6" fillId="0" borderId="3" xfId="0" applyNumberFormat="1" applyFont="1" applyBorder="1" applyAlignment="1">
      <alignment horizontal="center"/>
    </xf>
    <xf numFmtId="1" fontId="0" fillId="0" borderId="0" xfId="0" applyNumberFormat="1" applyAlignment="1">
      <alignment horizontal="center"/>
    </xf>
    <xf numFmtId="49" fontId="6" fillId="13" borderId="4" xfId="0" applyNumberFormat="1" applyFont="1" applyFill="1" applyBorder="1" applyAlignment="1">
      <alignment horizontal="center"/>
    </xf>
    <xf numFmtId="1" fontId="6" fillId="13" borderId="9" xfId="0" applyNumberFormat="1" applyFont="1" applyFill="1" applyBorder="1" applyAlignment="1">
      <alignment horizontal="center"/>
    </xf>
    <xf numFmtId="0" fontId="6" fillId="13" borderId="4" xfId="0" applyFont="1" applyFill="1" applyBorder="1" applyAlignment="1">
      <alignment horizontal="center"/>
    </xf>
    <xf numFmtId="49" fontId="6" fillId="13" borderId="4" xfId="0" applyNumberFormat="1" applyFont="1" applyFill="1" applyBorder="1" applyAlignment="1">
      <alignment horizontal="center" wrapText="1"/>
    </xf>
    <xf numFmtId="49" fontId="6" fillId="13" borderId="3" xfId="0" applyNumberFormat="1" applyFont="1" applyFill="1" applyBorder="1" applyAlignment="1">
      <alignment horizontal="center"/>
    </xf>
    <xf numFmtId="0" fontId="0" fillId="13" borderId="0" xfId="0" applyFill="1" applyAlignment="1">
      <alignment horizontal="center"/>
    </xf>
    <xf numFmtId="0" fontId="0" fillId="2" borderId="1" xfId="0" applyFill="1" applyBorder="1" applyAlignment="1">
      <alignment horizontal="center"/>
    </xf>
    <xf numFmtId="0" fontId="0" fillId="13" borderId="1" xfId="0" applyFill="1" applyBorder="1" applyAlignment="1">
      <alignment horizontal="center"/>
    </xf>
    <xf numFmtId="49" fontId="6" fillId="13" borderId="1" xfId="0" applyNumberFormat="1" applyFont="1" applyFill="1" applyBorder="1" applyAlignment="1">
      <alignment horizontal="center"/>
    </xf>
    <xf numFmtId="0" fontId="6" fillId="0" borderId="0" xfId="0" applyFont="1" applyAlignment="1">
      <alignment horizontal="center"/>
    </xf>
    <xf numFmtId="1" fontId="6" fillId="0" borderId="10" xfId="0" applyNumberFormat="1" applyFont="1" applyBorder="1" applyAlignment="1">
      <alignment horizontal="center"/>
    </xf>
    <xf numFmtId="1" fontId="6" fillId="13" borderId="10" xfId="0" applyNumberFormat="1" applyFont="1" applyFill="1" applyBorder="1" applyAlignment="1">
      <alignment horizontal="center"/>
    </xf>
    <xf numFmtId="0" fontId="6" fillId="13" borderId="1" xfId="0" applyFont="1" applyFill="1" applyBorder="1" applyAlignment="1">
      <alignment horizontal="center"/>
    </xf>
    <xf numFmtId="49" fontId="6" fillId="13" borderId="1" xfId="0" applyNumberFormat="1" applyFont="1" applyFill="1" applyBorder="1" applyAlignment="1">
      <alignment horizontal="center" wrapText="1"/>
    </xf>
    <xf numFmtId="49" fontId="6" fillId="13" borderId="2" xfId="0" applyNumberFormat="1" applyFont="1" applyFill="1" applyBorder="1" applyAlignment="1">
      <alignment horizontal="center"/>
    </xf>
    <xf numFmtId="0" fontId="6" fillId="0" borderId="0" xfId="0" applyFont="1" applyAlignment="1">
      <alignment vertical="center" wrapText="1"/>
    </xf>
    <xf numFmtId="49" fontId="6" fillId="0" borderId="1" xfId="0" applyNumberFormat="1" applyFont="1" applyBorder="1" applyAlignment="1">
      <alignment horizontal="fill"/>
    </xf>
    <xf numFmtId="49" fontId="6" fillId="13" borderId="1" xfId="0" applyNumberFormat="1" applyFont="1" applyFill="1" applyBorder="1" applyAlignment="1">
      <alignment horizontal="fill"/>
    </xf>
    <xf numFmtId="49" fontId="6" fillId="13" borderId="4" xfId="0" applyNumberFormat="1" applyFont="1" applyFill="1" applyBorder="1" applyAlignment="1">
      <alignment horizontal="fill"/>
    </xf>
    <xf numFmtId="49" fontId="6" fillId="0" borderId="1" xfId="0" applyNumberFormat="1" applyFont="1" applyBorder="1" applyAlignment="1">
      <alignment horizontal="fill" wrapText="1"/>
    </xf>
    <xf numFmtId="0" fontId="6" fillId="0" borderId="1" xfId="0" applyFont="1" applyBorder="1" applyAlignment="1">
      <alignment horizontal="fill"/>
    </xf>
    <xf numFmtId="0" fontId="0" fillId="0" borderId="0" xfId="0" applyAlignment="1">
      <alignment horizontal="fill"/>
    </xf>
    <xf numFmtId="0" fontId="0" fillId="0" borderId="1" xfId="0" applyBorder="1" applyAlignment="1">
      <alignment horizontal="fill"/>
    </xf>
    <xf numFmtId="0" fontId="0" fillId="0" borderId="1" xfId="0" applyBorder="1" applyAlignment="1">
      <alignment horizontal="fill" wrapText="1"/>
    </xf>
    <xf numFmtId="49" fontId="0" fillId="0" borderId="1" xfId="0" applyNumberFormat="1" applyBorder="1" applyAlignment="1">
      <alignment horizontal="fill"/>
    </xf>
    <xf numFmtId="49" fontId="6" fillId="0" borderId="4" xfId="0" applyNumberFormat="1" applyFont="1" applyBorder="1" applyAlignment="1">
      <alignment horizontal="fill"/>
    </xf>
    <xf numFmtId="49" fontId="6" fillId="0" borderId="4" xfId="0" applyNumberFormat="1" applyFont="1" applyBorder="1" applyAlignment="1">
      <alignment horizontal="fill" wrapText="1"/>
    </xf>
    <xf numFmtId="49" fontId="6" fillId="0" borderId="1" xfId="0" applyNumberFormat="1" applyFont="1" applyBorder="1" applyAlignment="1">
      <alignment horizontal="left"/>
    </xf>
    <xf numFmtId="0" fontId="6" fillId="0" borderId="1" xfId="0" applyFont="1" applyBorder="1" applyAlignment="1">
      <alignment horizontal="left"/>
    </xf>
    <xf numFmtId="0" fontId="0" fillId="0" borderId="1" xfId="0" applyBorder="1" applyAlignment="1">
      <alignment horizontal="left"/>
    </xf>
    <xf numFmtId="49" fontId="6" fillId="0" borderId="4" xfId="0" applyNumberFormat="1" applyFont="1" applyBorder="1" applyAlignment="1">
      <alignment horizontal="left"/>
    </xf>
    <xf numFmtId="0" fontId="0" fillId="0" borderId="0" xfId="0" applyAlignment="1">
      <alignment horizontal="left"/>
    </xf>
    <xf numFmtId="49" fontId="6" fillId="13" borderId="1" xfId="0" applyNumberFormat="1" applyFont="1" applyFill="1" applyBorder="1" applyAlignment="1">
      <alignment horizontal="left"/>
    </xf>
    <xf numFmtId="49" fontId="6" fillId="13" borderId="4" xfId="0" applyNumberFormat="1" applyFont="1" applyFill="1" applyBorder="1" applyAlignment="1">
      <alignment horizontal="left"/>
    </xf>
    <xf numFmtId="49" fontId="6" fillId="0" borderId="0" xfId="0" applyNumberFormat="1" applyFont="1" applyAlignment="1">
      <alignment horizontal="center" vertical="center"/>
    </xf>
    <xf numFmtId="1" fontId="11" fillId="3"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49" fontId="11" fillId="3" borderId="1" xfId="0" applyNumberFormat="1" applyFont="1" applyFill="1" applyBorder="1" applyAlignment="1">
      <alignment horizontal="center" vertical="center"/>
    </xf>
    <xf numFmtId="0" fontId="11" fillId="3" borderId="1" xfId="0" applyFont="1" applyFill="1" applyBorder="1" applyAlignment="1">
      <alignment horizontal="center" vertical="center" wrapText="1"/>
    </xf>
    <xf numFmtId="49"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49" fontId="11" fillId="8" borderId="1"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xf>
    <xf numFmtId="49" fontId="11" fillId="10" borderId="2" xfId="0" applyNumberFormat="1" applyFont="1" applyFill="1" applyBorder="1" applyAlignment="1">
      <alignment horizontal="center" vertical="center"/>
    </xf>
    <xf numFmtId="0" fontId="2" fillId="2" borderId="0" xfId="1" applyFont="1" applyFill="1" applyBorder="1" applyAlignment="1">
      <alignment horizontal="left"/>
    </xf>
    <xf numFmtId="0" fontId="17" fillId="0" borderId="1" xfId="0" applyFont="1" applyBorder="1" applyAlignment="1">
      <alignment horizontal="left"/>
    </xf>
    <xf numFmtId="0" fontId="18" fillId="0" borderId="1" xfId="0" applyFont="1" applyBorder="1" applyAlignment="1">
      <alignment horizontal="left"/>
    </xf>
    <xf numFmtId="0" fontId="19" fillId="0" borderId="1" xfId="0" applyFont="1" applyBorder="1" applyAlignment="1">
      <alignment horizontal="left"/>
    </xf>
    <xf numFmtId="49" fontId="0" fillId="0" borderId="0" xfId="0" applyNumberFormat="1" applyAlignment="1">
      <alignment horizontal="left"/>
    </xf>
    <xf numFmtId="49" fontId="6" fillId="0" borderId="1" xfId="0" applyNumberFormat="1" applyFont="1" applyBorder="1" applyAlignment="1">
      <alignment horizontal="left" wrapText="1"/>
    </xf>
    <xf numFmtId="0" fontId="14" fillId="0" borderId="1" xfId="0" applyFont="1" applyBorder="1" applyAlignment="1">
      <alignment horizontal="left"/>
    </xf>
    <xf numFmtId="49" fontId="13" fillId="0" borderId="1" xfId="1" applyNumberFormat="1" applyFont="1" applyBorder="1" applyAlignment="1">
      <alignment horizontal="left"/>
    </xf>
    <xf numFmtId="49" fontId="13" fillId="0" borderId="1" xfId="1" applyNumberFormat="1" applyFont="1" applyFill="1" applyBorder="1" applyAlignment="1">
      <alignment horizontal="left"/>
    </xf>
    <xf numFmtId="0" fontId="13" fillId="0" borderId="1" xfId="1" applyFont="1" applyBorder="1" applyAlignment="1">
      <alignment horizontal="left"/>
    </xf>
    <xf numFmtId="49" fontId="1" fillId="0" borderId="4" xfId="1" applyNumberFormat="1" applyBorder="1" applyAlignment="1">
      <alignment horizontal="left"/>
    </xf>
    <xf numFmtId="49" fontId="13" fillId="13" borderId="1" xfId="1" applyNumberFormat="1" applyFont="1" applyFill="1" applyBorder="1" applyAlignment="1">
      <alignment horizontal="left"/>
    </xf>
    <xf numFmtId="49" fontId="13" fillId="13" borderId="4" xfId="1" applyNumberFormat="1" applyFont="1" applyFill="1" applyBorder="1" applyAlignment="1">
      <alignment horizontal="left"/>
    </xf>
    <xf numFmtId="49" fontId="0" fillId="2" borderId="0" xfId="0" applyNumberFormat="1" applyFill="1" applyAlignment="1">
      <alignment horizontal="left"/>
    </xf>
    <xf numFmtId="0" fontId="6" fillId="0" borderId="1" xfId="0" applyFont="1" applyBorder="1" applyAlignment="1">
      <alignment horizontal="left" wrapText="1"/>
    </xf>
    <xf numFmtId="0" fontId="0" fillId="0" borderId="1" xfId="0" applyBorder="1" applyAlignment="1">
      <alignment horizontal="left" wrapText="1"/>
    </xf>
    <xf numFmtId="49" fontId="6" fillId="11" borderId="1" xfId="0" applyNumberFormat="1" applyFont="1" applyFill="1" applyBorder="1" applyAlignment="1">
      <alignment horizontal="left"/>
    </xf>
    <xf numFmtId="49" fontId="6" fillId="0" borderId="4" xfId="0" applyNumberFormat="1" applyFont="1" applyBorder="1" applyAlignment="1">
      <alignment horizontal="left" wrapText="1"/>
    </xf>
    <xf numFmtId="0" fontId="31" fillId="0" borderId="0" xfId="0" applyFont="1"/>
    <xf numFmtId="0" fontId="30" fillId="12" borderId="0" xfId="0" applyFont="1" applyFill="1" applyAlignment="1">
      <alignment horizontal="left" wrapText="1"/>
    </xf>
    <xf numFmtId="0" fontId="3" fillId="12" borderId="0" xfId="0" applyFont="1" applyFill="1" applyAlignment="1">
      <alignment horizontal="left" vertical="center" wrapText="1"/>
    </xf>
    <xf numFmtId="0" fontId="27" fillId="12" borderId="0" xfId="0" applyFont="1" applyFill="1" applyAlignment="1">
      <alignment horizontal="center" vertical="center"/>
    </xf>
    <xf numFmtId="0" fontId="10" fillId="2" borderId="0" xfId="1" applyFont="1" applyFill="1" applyBorder="1" applyAlignment="1">
      <alignment horizontal="center" vertical="center"/>
    </xf>
    <xf numFmtId="0" fontId="9" fillId="2" borderId="0" xfId="1" applyFont="1" applyFill="1" applyBorder="1" applyAlignment="1">
      <alignment horizontal="center" vertical="center"/>
    </xf>
    <xf numFmtId="49" fontId="11" fillId="10" borderId="6" xfId="0" applyNumberFormat="1" applyFont="1" applyFill="1" applyBorder="1" applyAlignment="1">
      <alignment horizontal="center" vertical="center"/>
    </xf>
    <xf numFmtId="49" fontId="11" fillId="10" borderId="7" xfId="0" applyNumberFormat="1" applyFont="1" applyFill="1" applyBorder="1" applyAlignment="1">
      <alignment horizontal="center" vertical="center"/>
    </xf>
    <xf numFmtId="0" fontId="9" fillId="2" borderId="0" xfId="1" applyFont="1" applyFill="1" applyBorder="1" applyAlignment="1">
      <alignment horizontal="center"/>
    </xf>
    <xf numFmtId="0" fontId="11" fillId="3" borderId="5" xfId="0" applyFont="1" applyFill="1" applyBorder="1" applyAlignment="1">
      <alignment horizontal="center" vertical="center"/>
    </xf>
    <xf numFmtId="49" fontId="11" fillId="9" borderId="6" xfId="0" applyNumberFormat="1" applyFont="1" applyFill="1" applyBorder="1" applyAlignment="1">
      <alignment horizontal="center" vertical="center"/>
    </xf>
    <xf numFmtId="49" fontId="11" fillId="9" borderId="7" xfId="0" applyNumberFormat="1" applyFont="1" applyFill="1" applyBorder="1" applyAlignment="1">
      <alignment horizontal="center" vertical="center"/>
    </xf>
    <xf numFmtId="49" fontId="11" fillId="9" borderId="8" xfId="0" applyNumberFormat="1" applyFont="1" applyFill="1" applyBorder="1" applyAlignment="1">
      <alignment horizontal="center" vertical="center"/>
    </xf>
    <xf numFmtId="49" fontId="11" fillId="4" borderId="6" xfId="0" applyNumberFormat="1" applyFont="1" applyFill="1" applyBorder="1" applyAlignment="1">
      <alignment horizontal="center" vertical="center"/>
    </xf>
    <xf numFmtId="49" fontId="11" fillId="4" borderId="7" xfId="0" applyNumberFormat="1" applyFont="1" applyFill="1" applyBorder="1" applyAlignment="1">
      <alignment horizontal="center" vertical="center"/>
    </xf>
    <xf numFmtId="49" fontId="11" fillId="4" borderId="8" xfId="0" applyNumberFormat="1" applyFont="1" applyFill="1" applyBorder="1" applyAlignment="1">
      <alignment horizontal="center" vertical="center"/>
    </xf>
    <xf numFmtId="49" fontId="11" fillId="8" borderId="6" xfId="0" applyNumberFormat="1" applyFont="1" applyFill="1" applyBorder="1" applyAlignment="1">
      <alignment horizontal="center" vertical="center"/>
    </xf>
    <xf numFmtId="49" fontId="11" fillId="8" borderId="7" xfId="0" applyNumberFormat="1" applyFont="1" applyFill="1" applyBorder="1" applyAlignment="1">
      <alignment horizontal="center" vertical="center"/>
    </xf>
    <xf numFmtId="49" fontId="11" fillId="8" borderId="8" xfId="0" applyNumberFormat="1" applyFont="1" applyFill="1" applyBorder="1" applyAlignment="1">
      <alignment horizontal="center" vertical="center"/>
    </xf>
    <xf numFmtId="49" fontId="11" fillId="5" borderId="6" xfId="0" applyNumberFormat="1" applyFont="1" applyFill="1" applyBorder="1" applyAlignment="1">
      <alignment horizontal="center" vertical="center"/>
    </xf>
    <xf numFmtId="49" fontId="11" fillId="5" borderId="7" xfId="0" applyNumberFormat="1" applyFont="1" applyFill="1" applyBorder="1" applyAlignment="1">
      <alignment horizontal="center" vertical="center"/>
    </xf>
    <xf numFmtId="49" fontId="11" fillId="5" borderId="8" xfId="0" applyNumberFormat="1" applyFont="1" applyFill="1" applyBorder="1" applyAlignment="1">
      <alignment horizontal="center" vertical="center"/>
    </xf>
    <xf numFmtId="49" fontId="11" fillId="6" borderId="6" xfId="0" applyNumberFormat="1" applyFont="1" applyFill="1" applyBorder="1" applyAlignment="1">
      <alignment horizontal="center" vertical="center"/>
    </xf>
    <xf numFmtId="49" fontId="11" fillId="6" borderId="7" xfId="0" applyNumberFormat="1" applyFont="1" applyFill="1" applyBorder="1" applyAlignment="1">
      <alignment horizontal="center" vertical="center"/>
    </xf>
    <xf numFmtId="49" fontId="11" fillId="6" borderId="8" xfId="0" applyNumberFormat="1" applyFont="1" applyFill="1" applyBorder="1" applyAlignment="1">
      <alignment horizontal="center" vertical="center"/>
    </xf>
    <xf numFmtId="49" fontId="11" fillId="7" borderId="6" xfId="0" applyNumberFormat="1" applyFont="1" applyFill="1" applyBorder="1" applyAlignment="1">
      <alignment horizontal="center" vertical="center"/>
    </xf>
    <xf numFmtId="49" fontId="11" fillId="7" borderId="7" xfId="0" applyNumberFormat="1" applyFont="1" applyFill="1" applyBorder="1" applyAlignment="1">
      <alignment horizontal="center" vertical="center"/>
    </xf>
    <xf numFmtId="49" fontId="11" fillId="7" borderId="8" xfId="0" applyNumberFormat="1" applyFont="1" applyFill="1" applyBorder="1" applyAlignment="1">
      <alignment horizontal="center" vertical="center"/>
    </xf>
    <xf numFmtId="0" fontId="9" fillId="2" borderId="0" xfId="1" applyFont="1" applyFill="1" applyBorder="1" applyAlignment="1">
      <alignment horizontal="center" vertical="top"/>
    </xf>
  </cellXfs>
  <cellStyles count="3">
    <cellStyle name="Hyperlink" xfId="1" builtinId="8"/>
    <cellStyle name="Normal" xfId="0" builtinId="0"/>
    <cellStyle name="Percent" xfId="2" builtinId="5"/>
  </cellStyles>
  <dxfs count="283">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center" vertical="center" textRotation="0" wrapText="0" indent="0" justifyLastLine="0" shrinkToFit="0" readingOrder="0"/>
    </dxf>
    <dxf>
      <alignment horizontal="center" vertical="center" textRotation="0" wrapText="1" indent="0" justifyLastLine="0" shrinkToFit="0" readingOrder="0"/>
    </dxf>
    <dxf>
      <fill>
        <patternFill patternType="none">
          <fgColor indexed="64"/>
          <bgColor indexed="65"/>
        </patternFill>
      </fill>
      <alignment horizontal="general"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alignment horizontal="general" textRotation="0" wrapText="0" indent="0" justifyLastLine="0" shrinkToFit="0" readingOrder="0"/>
    </dxf>
    <dxf>
      <fill>
        <patternFill patternType="none">
          <fgColor indexed="64"/>
          <bgColor indexed="65"/>
        </patternFill>
      </fill>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0"/>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0"/>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alignment horizontal="center" vertical="center" textRotation="0" wrapText="1" indent="0" justifyLastLine="0" shrinkToFit="0" readingOrder="0"/>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theme="0"/>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dxf>
    <dxf>
      <fill>
        <patternFill patternType="none">
          <fgColor indexed="64"/>
          <bgColor indexed="65"/>
        </patternFill>
      </fill>
    </dxf>
    <dxf>
      <fill>
        <patternFill patternType="none">
          <fgColor indexed="64"/>
          <bgColor indexed="65"/>
        </patternFill>
      </fill>
      <alignment horizontal="center" vertical="center" textRotation="0" wrapText="1" indent="0" justifyLastLine="0" shrinkToFit="0" readingOrder="0"/>
    </dxf>
    <dxf>
      <font>
        <color rgb="FF9C0006"/>
      </font>
      <fill>
        <patternFill>
          <bgColor rgb="FFFFC7CE"/>
        </patternFill>
      </fill>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vertAlign val="baseline"/>
        <sz val="11"/>
        <color auto="1"/>
        <name val="Calibri"/>
        <family val="2"/>
        <scheme val="minor"/>
      </font>
      <numFmt numFmtId="30" formatCode="@"/>
      <alignment horizontal="fill"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fill"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fill"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vertAlign val="baseline"/>
        <sz val="11"/>
        <color auto="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30" formatCode="@"/>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Calibri"/>
        <family val="2"/>
        <scheme val="minor"/>
      </font>
      <numFmt numFmtId="1" formatCode="0"/>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top style="thin">
          <color indexed="64"/>
        </top>
        <bottom style="thin">
          <color indexed="64"/>
        </bottom>
      </border>
    </dxf>
    <dxf>
      <font>
        <strike val="0"/>
        <outline val="0"/>
        <shadow val="0"/>
        <vertAlign val="baseline"/>
        <sz val="11"/>
        <color auto="1"/>
        <name val="Calibri"/>
        <family val="2"/>
        <scheme val="minor"/>
      </font>
      <numFmt numFmtId="30" formatCode="@"/>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numFmt numFmtId="30" formatCode="@"/>
      <fill>
        <patternFill patternType="solid">
          <fgColor indexed="64"/>
          <bgColor theme="8" tint="0.5999938962981048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font>
        <strike val="0"/>
        <outline val="0"/>
        <shadow val="0"/>
        <u val="none"/>
        <vertAlign val="baseline"/>
        <sz val="11"/>
        <color theme="0"/>
        <name val="Calibri"/>
        <family val="2"/>
        <scheme val="minor"/>
      </font>
      <alignment horizont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color rgb="FF9C0006"/>
      </font>
      <fill>
        <patternFill>
          <bgColor rgb="FFFFC7CE"/>
        </patternFill>
      </fill>
    </dxf>
  </dxfs>
  <tableStyles count="0" defaultTableStyle="TableStyleMedium2" defaultPivotStyle="PivotStyleLight16"/>
  <colors>
    <mruColors>
      <color rgb="FFBADAF4"/>
      <color rgb="FFDEBA08"/>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microsoft.com/office/2007/relationships/slicerCache" Target="slicerCaches/slicerCache9.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microsoft.com/office/2007/relationships/slicerCache" Target="slicerCaches/slicerCache3.xml"/><Relationship Id="rId12" Type="http://schemas.microsoft.com/office/2007/relationships/slicerCache" Target="slicerCaches/slicerCache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microsoft.com/office/2007/relationships/slicerCache" Target="slicerCaches/slicerCache2.xml"/><Relationship Id="rId11" Type="http://schemas.microsoft.com/office/2007/relationships/slicerCache" Target="slicerCaches/slicerCache7.xml"/><Relationship Id="rId5" Type="http://schemas.microsoft.com/office/2007/relationships/slicerCache" Target="slicerCaches/slicerCache1.xml"/><Relationship Id="rId15" Type="http://schemas.openxmlformats.org/officeDocument/2006/relationships/theme" Target="theme/theme1.xml"/><Relationship Id="rId10" Type="http://schemas.microsoft.com/office/2007/relationships/slicerCache" Target="slicerCaches/slicerCache6.xml"/><Relationship Id="rId19" Type="http://schemas.openxmlformats.org/officeDocument/2006/relationships/customXml" Target="../customXml/item1.xml"/><Relationship Id="rId4" Type="http://schemas.openxmlformats.org/officeDocument/2006/relationships/worksheet" Target="worksheets/sheet4.xml"/><Relationship Id="rId9" Type="http://schemas.microsoft.com/office/2007/relationships/slicerCache" Target="slicerCaches/slicerCache5.xml"/><Relationship Id="rId14" Type="http://schemas.microsoft.com/office/2007/relationships/slicerCache" Target="slicerCaches/slicerCache10.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15239</xdr:rowOff>
    </xdr:from>
    <xdr:to>
      <xdr:col>1</xdr:col>
      <xdr:colOff>434340</xdr:colOff>
      <xdr:row>4</xdr:row>
      <xdr:rowOff>1161990</xdr:rowOff>
    </xdr:to>
    <xdr:pic>
      <xdr:nvPicPr>
        <xdr:cNvPr id="5" name="Picture 4" descr="City on a sunny day">
          <a:extLst>
            <a:ext uri="{FF2B5EF4-FFF2-40B4-BE49-F238E27FC236}">
              <a16:creationId xmlns:a16="http://schemas.microsoft.com/office/drawing/2014/main" id="{80B6DB27-B154-4ABB-9977-1E65F35439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73379"/>
          <a:ext cx="3474720" cy="2358331"/>
        </a:xfrm>
        <a:prstGeom prst="rect">
          <a:avLst/>
        </a:prstGeom>
      </xdr:spPr>
    </xdr:pic>
    <xdr:clientData/>
  </xdr:twoCellAnchor>
  <xdr:twoCellAnchor editAs="oneCell">
    <xdr:from>
      <xdr:col>0</xdr:col>
      <xdr:colOff>0</xdr:colOff>
      <xdr:row>4</xdr:row>
      <xdr:rowOff>1318895</xdr:rowOff>
    </xdr:from>
    <xdr:to>
      <xdr:col>1</xdr:col>
      <xdr:colOff>426720</xdr:colOff>
      <xdr:row>7</xdr:row>
      <xdr:rowOff>483235</xdr:rowOff>
    </xdr:to>
    <xdr:pic>
      <xdr:nvPicPr>
        <xdr:cNvPr id="7" name="Picture 6" descr="A photo of a city at the time">
          <a:extLst>
            <a:ext uri="{FF2B5EF4-FFF2-40B4-BE49-F238E27FC236}">
              <a16:creationId xmlns:a16="http://schemas.microsoft.com/office/drawing/2014/main" id="{918F0A88-2207-496C-B5A0-5B4A7D20D4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900045"/>
          <a:ext cx="3465195" cy="2307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-33782</xdr:colOff>
          <xdr:row>1</xdr:row>
          <xdr:rowOff>279019</xdr:rowOff>
        </xdr:from>
        <xdr:to>
          <xdr:col>0</xdr:col>
          <xdr:colOff>-33782</xdr:colOff>
          <xdr:row>1</xdr:row>
          <xdr:rowOff>279019</xdr:rowOff>
        </xdr:to>
        <xdr:grpSp>
          <xdr:nvGrpSpPr>
            <xdr:cNvPr id="2" name="Group 1">
              <a:extLst>
                <a:ext uri="{FF2B5EF4-FFF2-40B4-BE49-F238E27FC236}">
                  <a16:creationId xmlns:a16="http://schemas.microsoft.com/office/drawing/2014/main" id="{40B99A7E-191B-49A3-85CA-6573B7A87823}"/>
                </a:ext>
              </a:extLst>
            </xdr:cNvPr>
            <xdr:cNvGrpSpPr/>
          </xdr:nvGrpSpPr>
          <xdr:grpSpPr>
            <a:xfrm>
              <a:off x="-33782" y="499999"/>
              <a:ext cx="0" cy="0"/>
              <a:chOff x="-33782" y="499999"/>
              <a:chExt cx="0" cy="0"/>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601980</xdr:colOff>
      <xdr:row>1</xdr:row>
      <xdr:rowOff>1111310</xdr:rowOff>
    </xdr:to>
    <xdr:grpSp>
      <xdr:nvGrpSpPr>
        <xdr:cNvPr id="13" name="Group 12">
          <a:extLst>
            <a:ext uri="{FF2B5EF4-FFF2-40B4-BE49-F238E27FC236}">
              <a16:creationId xmlns:a16="http://schemas.microsoft.com/office/drawing/2014/main" id="{F04C6183-6750-4F1F-99CC-6B8E7C10B3D7}"/>
            </a:ext>
          </a:extLst>
        </xdr:cNvPr>
        <xdr:cNvGrpSpPr/>
      </xdr:nvGrpSpPr>
      <xdr:grpSpPr>
        <a:xfrm>
          <a:off x="0" y="0"/>
          <a:ext cx="14557466" cy="2243424"/>
          <a:chOff x="0" y="232185"/>
          <a:chExt cx="14602460" cy="1926814"/>
        </a:xfrm>
      </xdr:grpSpPr>
      <mc:AlternateContent xmlns:mc="http://schemas.openxmlformats.org/markup-compatibility/2006" xmlns:sle15="http://schemas.microsoft.com/office/drawing/2012/slicer">
        <mc:Choice Requires="sle15">
          <xdr:graphicFrame macro="">
            <xdr:nvGraphicFramePr>
              <xdr:cNvPr id="2" name="Publication Year">
                <a:extLst>
                  <a:ext uri="{FF2B5EF4-FFF2-40B4-BE49-F238E27FC236}">
                    <a16:creationId xmlns:a16="http://schemas.microsoft.com/office/drawing/2014/main" id="{6A634C2A-76FE-4870-9CDB-DDD2E0C497BA}"/>
                  </a:ext>
                </a:extLst>
              </xdr:cNvPr>
              <xdr:cNvGraphicFramePr/>
            </xdr:nvGraphicFramePr>
            <xdr:xfrm>
              <a:off x="0" y="235493"/>
              <a:ext cx="2402355" cy="1919992"/>
            </xdr:xfrm>
            <a:graphic>
              <a:graphicData uri="http://schemas.microsoft.com/office/drawing/2010/slicer">
                <sle:slicer xmlns:sle="http://schemas.microsoft.com/office/drawing/2010/slicer" name="Publication Year"/>
              </a:graphicData>
            </a:graphic>
          </xdr:graphicFrame>
        </mc:Choice>
        <mc:Fallback xmlns="">
          <xdr:sp macro="" textlink="">
            <xdr:nvSpPr>
              <xdr:cNvPr id="0" name=""/>
              <xdr:cNvSpPr>
                <a:spLocks noTextEdit="1"/>
              </xdr:cNvSpPr>
            </xdr:nvSpPr>
            <xdr:spPr>
              <a:xfrm>
                <a:off x="0" y="1877"/>
                <a:ext cx="2466263" cy="1089427"/>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3" name="Study Type">
                <a:extLst>
                  <a:ext uri="{FF2B5EF4-FFF2-40B4-BE49-F238E27FC236}">
                    <a16:creationId xmlns:a16="http://schemas.microsoft.com/office/drawing/2014/main" id="{A7C37758-4C8B-4667-8BD9-4430D0930F4B}"/>
                  </a:ext>
                </a:extLst>
              </xdr:cNvPr>
              <xdr:cNvGraphicFramePr/>
            </xdr:nvGraphicFramePr>
            <xdr:xfrm>
              <a:off x="2402355" y="240817"/>
              <a:ext cx="1524890" cy="1914667"/>
            </xdr:xfrm>
            <a:graphic>
              <a:graphicData uri="http://schemas.microsoft.com/office/drawing/2010/slicer">
                <sle:slicer xmlns:sle="http://schemas.microsoft.com/office/drawing/2010/slicer" name="Study Type"/>
              </a:graphicData>
            </a:graphic>
          </xdr:graphicFrame>
        </mc:Choice>
        <mc:Fallback xmlns="">
          <xdr:sp macro="" textlink="">
            <xdr:nvSpPr>
              <xdr:cNvPr id="0" name=""/>
              <xdr:cNvSpPr>
                <a:spLocks noTextEdit="1"/>
              </xdr:cNvSpPr>
            </xdr:nvSpPr>
            <xdr:spPr>
              <a:xfrm>
                <a:off x="2388695" y="10040"/>
                <a:ext cx="1516219" cy="22270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5" name="Policy Packaging">
                <a:extLst>
                  <a:ext uri="{FF2B5EF4-FFF2-40B4-BE49-F238E27FC236}">
                    <a16:creationId xmlns:a16="http://schemas.microsoft.com/office/drawing/2014/main" id="{BE2656B3-6250-4D26-92C2-30303C1EA336}"/>
                  </a:ext>
                </a:extLst>
              </xdr:cNvPr>
              <xdr:cNvGraphicFramePr/>
            </xdr:nvGraphicFramePr>
            <xdr:xfrm>
              <a:off x="3930863" y="235889"/>
              <a:ext cx="2040047" cy="974429"/>
            </xdr:xfrm>
            <a:graphic>
              <a:graphicData uri="http://schemas.microsoft.com/office/drawing/2010/slicer">
                <sle:slicer xmlns:sle="http://schemas.microsoft.com/office/drawing/2010/slicer" name="Policy Packaging"/>
              </a:graphicData>
            </a:graphic>
          </xdr:graphicFrame>
        </mc:Choice>
        <mc:Fallback xmlns="">
          <xdr:sp macro="" textlink="">
            <xdr:nvSpPr>
              <xdr:cNvPr id="0" name=""/>
              <xdr:cNvSpPr>
                <a:spLocks noTextEdit="1"/>
              </xdr:cNvSpPr>
            </xdr:nvSpPr>
            <xdr:spPr>
              <a:xfrm>
                <a:off x="4035432" y="2102"/>
                <a:ext cx="2094316" cy="552903"/>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6" name="Method(s) Used">
                <a:extLst>
                  <a:ext uri="{FF2B5EF4-FFF2-40B4-BE49-F238E27FC236}">
                    <a16:creationId xmlns:a16="http://schemas.microsoft.com/office/drawing/2014/main" id="{AE988061-D534-4049-978B-18FDFA97807E}"/>
                  </a:ext>
                </a:extLst>
              </xdr:cNvPr>
              <xdr:cNvGraphicFramePr/>
            </xdr:nvGraphicFramePr>
            <xdr:xfrm>
              <a:off x="3933855" y="1210319"/>
              <a:ext cx="2041324" cy="942841"/>
            </xdr:xfrm>
            <a:graphic>
              <a:graphicData uri="http://schemas.microsoft.com/office/drawing/2010/slicer">
                <sle:slicer xmlns:sle="http://schemas.microsoft.com/office/drawing/2010/slicer" name="Method(s) Used"/>
              </a:graphicData>
            </a:graphic>
          </xdr:graphicFrame>
        </mc:Choice>
        <mc:Fallback xmlns="">
          <xdr:sp macro="" textlink="">
            <xdr:nvSpPr>
              <xdr:cNvPr id="0" name=""/>
              <xdr:cNvSpPr>
                <a:spLocks noTextEdit="1"/>
              </xdr:cNvSpPr>
            </xdr:nvSpPr>
            <xdr:spPr>
              <a:xfrm>
                <a:off x="4038504" y="555005"/>
                <a:ext cx="2095627" cy="53498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7" name="Country">
                <a:extLst>
                  <a:ext uri="{FF2B5EF4-FFF2-40B4-BE49-F238E27FC236}">
                    <a16:creationId xmlns:a16="http://schemas.microsoft.com/office/drawing/2014/main" id="{50FC49F6-6CF2-410B-A77D-66D16F9EC04A}"/>
                  </a:ext>
                </a:extLst>
              </xdr:cNvPr>
              <xdr:cNvGraphicFramePr/>
            </xdr:nvGraphicFramePr>
            <xdr:xfrm>
              <a:off x="5971286" y="232185"/>
              <a:ext cx="1738720" cy="192103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6130134" y="0"/>
                <a:ext cx="1784973" cy="1090016"/>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8" name="Urban Area/City (Free Text)">
                <a:extLst>
                  <a:ext uri="{FF2B5EF4-FFF2-40B4-BE49-F238E27FC236}">
                    <a16:creationId xmlns:a16="http://schemas.microsoft.com/office/drawing/2014/main" id="{4DEF655B-AC83-4CB0-AADD-ED3F9037CAFE}"/>
                  </a:ext>
                </a:extLst>
              </xdr:cNvPr>
              <xdr:cNvGraphicFramePr/>
            </xdr:nvGraphicFramePr>
            <xdr:xfrm>
              <a:off x="7712038" y="235529"/>
              <a:ext cx="1940841" cy="1915407"/>
            </xdr:xfrm>
            <a:graphic>
              <a:graphicData uri="http://schemas.microsoft.com/office/drawing/2010/slicer">
                <sle:slicer xmlns:sle="http://schemas.microsoft.com/office/drawing/2010/slicer" name="Urban Area/City (Free Text)"/>
              </a:graphicData>
            </a:graphic>
          </xdr:graphicFrame>
        </mc:Choice>
        <mc:Fallback xmlns="">
          <xdr:sp macro="" textlink="">
            <xdr:nvSpPr>
              <xdr:cNvPr id="0" name=""/>
              <xdr:cNvSpPr>
                <a:spLocks noTextEdit="1"/>
              </xdr:cNvSpPr>
            </xdr:nvSpPr>
            <xdr:spPr>
              <a:xfrm>
                <a:off x="7917194" y="1897"/>
                <a:ext cx="1992471" cy="1086826"/>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9" name="Traffic Emissions Effect Reported?">
                <a:extLst>
                  <a:ext uri="{FF2B5EF4-FFF2-40B4-BE49-F238E27FC236}">
                    <a16:creationId xmlns:a16="http://schemas.microsoft.com/office/drawing/2014/main" id="{38FBFD4F-BF93-4B95-AEA9-784220E2F5AE}"/>
                  </a:ext>
                </a:extLst>
              </xdr:cNvPr>
              <xdr:cNvGraphicFramePr/>
            </xdr:nvGraphicFramePr>
            <xdr:xfrm>
              <a:off x="9641581" y="236583"/>
              <a:ext cx="2301499" cy="970765"/>
            </xdr:xfrm>
            <a:graphic>
              <a:graphicData uri="http://schemas.microsoft.com/office/drawing/2010/slicer">
                <sle:slicer xmlns:sle="http://schemas.microsoft.com/office/drawing/2010/slicer" name="Traffic Emissions Effect Reported?"/>
              </a:graphicData>
            </a:graphic>
          </xdr:graphicFrame>
        </mc:Choice>
        <mc:Fallback xmlns="">
          <xdr:sp macro="" textlink="">
            <xdr:nvSpPr>
              <xdr:cNvPr id="0" name=""/>
              <xdr:cNvSpPr>
                <a:spLocks noTextEdit="1"/>
              </xdr:cNvSpPr>
            </xdr:nvSpPr>
            <xdr:spPr>
              <a:xfrm>
                <a:off x="9898067" y="2495"/>
                <a:ext cx="2362724" cy="550824"/>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10" name="TRAP Effect Reported?">
                <a:extLst>
                  <a:ext uri="{FF2B5EF4-FFF2-40B4-BE49-F238E27FC236}">
                    <a16:creationId xmlns:a16="http://schemas.microsoft.com/office/drawing/2014/main" id="{477BA50B-662B-41AD-8858-A19FCC00F3CF}"/>
                  </a:ext>
                </a:extLst>
              </xdr:cNvPr>
              <xdr:cNvGraphicFramePr/>
            </xdr:nvGraphicFramePr>
            <xdr:xfrm>
              <a:off x="9643599" y="1199836"/>
              <a:ext cx="2299482" cy="951939"/>
            </xdr:xfrm>
            <a:graphic>
              <a:graphicData uri="http://schemas.microsoft.com/office/drawing/2010/slicer">
                <sle:slicer xmlns:sle="http://schemas.microsoft.com/office/drawing/2010/slicer" name="TRAP Effect Reported?"/>
              </a:graphicData>
            </a:graphic>
          </xdr:graphicFrame>
        </mc:Choice>
        <mc:Fallback xmlns="">
          <xdr:sp macro="" textlink="">
            <xdr:nvSpPr>
              <xdr:cNvPr id="0" name=""/>
              <xdr:cNvSpPr>
                <a:spLocks noTextEdit="1"/>
              </xdr:cNvSpPr>
            </xdr:nvSpPr>
            <xdr:spPr>
              <a:xfrm>
                <a:off x="9900138" y="549057"/>
                <a:ext cx="2360653" cy="540142"/>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11" name="Human Exposures Reported?">
                <a:extLst>
                  <a:ext uri="{FF2B5EF4-FFF2-40B4-BE49-F238E27FC236}">
                    <a16:creationId xmlns:a16="http://schemas.microsoft.com/office/drawing/2014/main" id="{96AA312A-CBAE-482E-900A-3B6C4606A15C}"/>
                  </a:ext>
                </a:extLst>
              </xdr:cNvPr>
              <xdr:cNvGraphicFramePr/>
            </xdr:nvGraphicFramePr>
            <xdr:xfrm>
              <a:off x="11942052" y="239505"/>
              <a:ext cx="2646862" cy="960328"/>
            </xdr:xfrm>
            <a:graphic>
              <a:graphicData uri="http://schemas.microsoft.com/office/drawing/2010/slicer">
                <sle:slicer xmlns:sle="http://schemas.microsoft.com/office/drawing/2010/slicer" name="Human Exposures Reported?"/>
              </a:graphicData>
            </a:graphic>
          </xdr:graphicFrame>
        </mc:Choice>
        <mc:Fallback xmlns="">
          <xdr:sp macro="" textlink="">
            <xdr:nvSpPr>
              <xdr:cNvPr id="0" name=""/>
              <xdr:cNvSpPr>
                <a:spLocks noTextEdit="1"/>
              </xdr:cNvSpPr>
            </xdr:nvSpPr>
            <xdr:spPr>
              <a:xfrm>
                <a:off x="12259735" y="4153"/>
                <a:ext cx="2717274" cy="544902"/>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mc:AlternateContent xmlns:mc="http://schemas.openxmlformats.org/markup-compatibility/2006" xmlns:sle15="http://schemas.microsoft.com/office/drawing/2012/slicer">
        <mc:Choice Requires="sle15">
          <xdr:graphicFrame macro="">
            <xdr:nvGraphicFramePr>
              <xdr:cNvPr id="12" name="Health Impacts Reported?">
                <a:extLst>
                  <a:ext uri="{FF2B5EF4-FFF2-40B4-BE49-F238E27FC236}">
                    <a16:creationId xmlns:a16="http://schemas.microsoft.com/office/drawing/2014/main" id="{E0B12516-2CBD-4269-8B27-9C6D2354B62C}"/>
                  </a:ext>
                </a:extLst>
              </xdr:cNvPr>
              <xdr:cNvGraphicFramePr/>
            </xdr:nvGraphicFramePr>
            <xdr:xfrm>
              <a:off x="11940313" y="1193800"/>
              <a:ext cx="2662147" cy="965199"/>
            </xdr:xfrm>
            <a:graphic>
              <a:graphicData uri="http://schemas.microsoft.com/office/drawing/2010/slicer">
                <sle:slicer xmlns:sle="http://schemas.microsoft.com/office/drawing/2010/slicer" name="Health Impacts Reported?"/>
              </a:graphicData>
            </a:graphic>
          </xdr:graphicFrame>
        </mc:Choice>
        <mc:Fallback xmlns="">
          <xdr:sp macro="" textlink="">
            <xdr:nvSpPr>
              <xdr:cNvPr id="0" name=""/>
              <xdr:cNvSpPr>
                <a:spLocks noTextEdit="1"/>
              </xdr:cNvSpPr>
            </xdr:nvSpPr>
            <xdr:spPr>
              <a:xfrm>
                <a:off x="12257950" y="545632"/>
                <a:ext cx="2732965" cy="547666"/>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grp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ublication_Year" xr10:uid="{DB6BAC93-B4B6-446F-A67A-831FABB1C46B}" sourceName="Publication Year">
  <extLst>
    <x:ext xmlns:x15="http://schemas.microsoft.com/office/spreadsheetml/2010/11/main" uri="{2F2917AC-EB37-4324-AD4E-5DD8C200BD13}">
      <x15:tableSlicerCache tableId="1" column="6"/>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ealth_Impacts_Reported?" xr10:uid="{755CD124-8C6F-4457-B321-9164296364B6}" sourceName="Health Impacts Reported?">
  <extLst>
    <x:ext xmlns:x15="http://schemas.microsoft.com/office/spreadsheetml/2010/11/main" uri="{2F2917AC-EB37-4324-AD4E-5DD8C200BD13}">
      <x15:tableSlicerCache tableId="1" column="96"/>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udy_Type" xr10:uid="{537CE1B7-5F74-498B-9421-0483F5D223AB}" sourceName="Study Type">
  <extLst>
    <x:ext xmlns:x15="http://schemas.microsoft.com/office/spreadsheetml/2010/11/main" uri="{2F2917AC-EB37-4324-AD4E-5DD8C200BD13}">
      <x15:tableSlicerCache tableId="1" column="9"/>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licy_Packaging" xr10:uid="{3B239B9C-41EA-48A2-9927-48345067E180}" sourceName="Policy Packaging">
  <extLst>
    <x:ext xmlns:x15="http://schemas.microsoft.com/office/spreadsheetml/2010/11/main" uri="{2F2917AC-EB37-4324-AD4E-5DD8C200BD13}">
      <x15:tableSlicerCache tableId="1" column="12"/>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thod_s__Used" xr10:uid="{C91E7823-DF4A-4EA4-BE6E-62E7F503DDEB}" sourceName="Method(s) Used">
  <extLst>
    <x:ext xmlns:x15="http://schemas.microsoft.com/office/spreadsheetml/2010/11/main" uri="{2F2917AC-EB37-4324-AD4E-5DD8C200BD13}">
      <x15:tableSlicerCache tableId="1" column="13"/>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6CEEA50E-E8B9-479A-9963-78435C3B36F5}" sourceName="Country">
  <extLst>
    <x:ext xmlns:x15="http://schemas.microsoft.com/office/spreadsheetml/2010/11/main" uri="{2F2917AC-EB37-4324-AD4E-5DD8C200BD13}">
      <x15:tableSlicerCache tableId="1" column="18"/>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rban_Area_City__Free_Text" xr10:uid="{D3414267-8CF2-4A27-BB3F-F01E1A9F9ED0}" sourceName="Urban Area/City">
  <extLst>
    <x:ext xmlns:x15="http://schemas.microsoft.com/office/spreadsheetml/2010/11/main" uri="{2F2917AC-EB37-4324-AD4E-5DD8C200BD13}">
      <x15:tableSlicerCache tableId="1" column="19"/>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ffic_Emissions_Effect_Reported?" xr10:uid="{1021A050-A007-43DC-A10B-ED279A2F56D5}" sourceName="Traffic Emissions Effect Reported?">
  <extLst>
    <x:ext xmlns:x15="http://schemas.microsoft.com/office/spreadsheetml/2010/11/main" uri="{2F2917AC-EB37-4324-AD4E-5DD8C200BD13}">
      <x15:tableSlicerCache tableId="1" column="39"/>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P_Effect_Reported?" xr10:uid="{3125E871-6696-4636-AE3F-82838E14AA58}" sourceName="TRAP Effect Reported?">
  <extLst>
    <x:ext xmlns:x15="http://schemas.microsoft.com/office/spreadsheetml/2010/11/main" uri="{2F2917AC-EB37-4324-AD4E-5DD8C200BD13}">
      <x15:tableSlicerCache tableId="1" column="58"/>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uman_Exposures_Reported?" xr10:uid="{E8FBDAD7-EE67-453E-8F57-3FA2AC47DF36}" sourceName="Human Exposures Reported?">
  <extLst>
    <x:ext xmlns:x15="http://schemas.microsoft.com/office/spreadsheetml/2010/11/main" uri="{2F2917AC-EB37-4324-AD4E-5DD8C200BD13}">
      <x15:tableSlicerCache tableId="1" column="77"/>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ublication Year" xr10:uid="{21CB55F7-B072-4F00-90A6-B2073F908AA6}" cache="Slicer_Publication_Year" caption="Publication Year" columnCount="3" style="SlicerStyleDark1" rowHeight="234950"/>
  <slicer name="Study Type" xr10:uid="{383F1D5B-D060-424F-BD98-77165F378B25}" cache="Slicer_Study_Type" caption="Study Type" columnCount="2" style="SlicerStyleDark1" rowHeight="234950"/>
  <slicer name="Policy Packaging" xr10:uid="{2C859F53-BFC3-4090-B219-756A45AFE5CA}" cache="Slicer_Policy_Packaging" caption="Policy Packaging" columnCount="2" style="SlicerStyleDark6" rowHeight="234950"/>
  <slicer name="Method(s) Used" xr10:uid="{C425CE18-C9F2-44DD-8785-97481531FD34}" cache="Slicer_Method_s__Used" caption="Method(s) Used" columnCount="3" style="SlicerStyleDark6" rowHeight="234950"/>
  <slicer name="Country" xr10:uid="{CF235BA9-F02F-4BA0-8B8D-1192ADB8D139}" cache="Slicer_Country" caption="Country" startItem="27" columnCount="3" style="SlicerStyleDark6" rowHeight="234950"/>
  <slicer name="Urban Area/City (Free Text)" xr10:uid="{3FA81D70-397C-4A1D-945C-AF9902A1952F}" cache="Slicer_Urban_Area_City__Free_Text" caption="Urban Area/City" startItem="115" style="SlicerStyleDark6" rowHeight="234950"/>
  <slicer name="Traffic Emissions Effect Reported?" xr10:uid="{1484B896-0B1F-4C30-A03A-03FF88C975AF}" cache="Slicer_Traffic_Emissions_Effect_Reported?" caption="Traffic Emissions Effect Reported?" columnCount="2" style="SlicerStyleDark2" rowHeight="234950"/>
  <slicer name="TRAP Effect Reported?" xr10:uid="{3C103E4C-1A88-4177-AF82-F3D91D6E57BF}" cache="Slicer_TRAP_Effect_Reported?" caption="TRAP Effect Reported?" columnCount="2" style="SlicerStyleDark3" rowHeight="234950"/>
  <slicer name="Human Exposures Reported?" xr10:uid="{F6B9D9EA-88D4-4E06-924A-9911FCAAACA9}" cache="Slicer_Human_Exposures_Reported?" caption="Human Exposures Reported?" columnCount="2" style="SlicerStyleDark5" rowHeight="234950"/>
  <slicer name="Health Impacts Reported?" xr10:uid="{9E7B9E22-BC39-4364-A4E5-37F59000D45F}" cache="Slicer_Health_Impacts_Reported?" caption="Health Impacts Reported?" columnCount="2" style="SlicerStyleLight6"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E58B28F-63DC-4178-A690-0BD5341956D1}" name="Table3" displayName="Table3" ref="A3:B11" totalsRowShown="0" headerRowDxfId="281" dataDxfId="280">
  <autoFilter ref="A3:B11" xr:uid="{3E58B28F-63DC-4178-A690-0BD5341956D1}"/>
  <tableColumns count="2">
    <tableColumn id="1" xr3:uid="{4302125C-E607-4D82-8D72-3437C04954DC}" name="Study Type" dataDxfId="279"/>
    <tableColumn id="2" xr3:uid="{03A79912-0C73-4330-B0CB-D2902CB3054B}" name="Code" dataDxfId="278"/>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28C58EA-FEB0-4996-BF2A-690BE387C9EB}" name="Table13" displayName="Table13" ref="M3:N5" totalsRowShown="0" headerRowDxfId="245" dataDxfId="244">
  <autoFilter ref="M3:N5" xr:uid="{128C58EA-FEB0-4996-BF2A-690BE387C9EB}"/>
  <tableColumns count="2">
    <tableColumn id="1" xr3:uid="{BBA2E017-1621-49A1-8B71-5A2CA441BEB8}" name="Is effect on traffic emissions reported?" dataDxfId="243"/>
    <tableColumn id="2" xr3:uid="{FDCDD113-40B8-4CBB-9394-ED734B939B77}" name="Code" dataDxfId="24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D94E214-824A-4814-8F6F-6086DE6D017E}" name="Table14" displayName="Table14" ref="M6:N10" totalsRowShown="0" headerRowDxfId="241" dataDxfId="240">
  <autoFilter ref="M6:N10" xr:uid="{CD94E214-824A-4814-8F6F-6086DE6D017E}"/>
  <tableColumns count="2">
    <tableColumn id="1" xr3:uid="{6711987F-6C9F-4C29-861B-A1B9740C95A1}" name="What is the direction of the effect on traffic emissions?" dataDxfId="239"/>
    <tableColumn id="2" xr3:uid="{65ABE534-F304-4FB2-995D-0D3AA2E3376D}" name="Code" dataDxfId="23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1D4C32E-E30D-498E-9700-5BF72BE9FE95}" name="Table15" displayName="Table15" ref="M11:N13" totalsRowShown="0" headerRowDxfId="237" dataDxfId="236">
  <autoFilter ref="M11:N13" xr:uid="{51D4C32E-E30D-498E-9700-5BF72BE9FE95}"/>
  <tableColumns count="2">
    <tableColumn id="1" xr3:uid="{AFB91450-A8D9-4014-A5C9-47DE62B9AB51}" name="Is effect on TRAP reported?" dataDxfId="235"/>
    <tableColumn id="2" xr3:uid="{0C063003-2707-4D18-8C7F-9B69B19137A2}" name="Code" dataDxfId="234"/>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72B793E-7D56-4E9D-AE61-5025719B73B4}" name="Table18" displayName="Table18" ref="M14:N18" totalsRowShown="0" headerRowDxfId="233" dataDxfId="232">
  <autoFilter ref="M14:N18" xr:uid="{872B793E-7D56-4E9D-AE61-5025719B73B4}"/>
  <tableColumns count="2">
    <tableColumn id="1" xr3:uid="{65D54A69-F426-4CAA-8039-34C3A791C083}" name="What is the direction of the effect on TRAP?" dataDxfId="231"/>
    <tableColumn id="2" xr3:uid="{EA9205D4-1E05-46AE-A057-E8AE02EBA451}" name="Code" dataDxfId="230"/>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3562D05-5D6C-42D3-9750-3CCF408BCB5C}" name="Table19" displayName="Table19" ref="O3:P5" totalsRowShown="0" headerRowDxfId="229" dataDxfId="228">
  <autoFilter ref="O3:P5" xr:uid="{E3562D05-5D6C-42D3-9750-3CCF408BCB5C}"/>
  <tableColumns count="2">
    <tableColumn id="1" xr3:uid="{EC629989-D585-43C2-9650-C3A2A5EAF4CA}" name="Is human exposure to TRAP reported?" dataDxfId="227"/>
    <tableColumn id="2" xr3:uid="{CE097DEB-1F39-41D3-B870-D31E79C56BB0}" name="Code" dataDxfId="226"/>
  </tableColumns>
  <tableStyleInfo name="TableStyleMedium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039ACC6-4F79-4C76-A4EC-BBB53FB75903}" name="Table20" displayName="Table20" ref="O6:P16" totalsRowShown="0" headerRowDxfId="225" dataDxfId="224">
  <autoFilter ref="O6:P16" xr:uid="{D039ACC6-4F79-4C76-A4EC-BBB53FB75903}"/>
  <tableColumns count="2">
    <tableColumn id="1" xr3:uid="{1E8423F5-E59E-40A8-B722-8C140E0C39EA}" name="Which pollutants were studied for human exposure specifically?" dataDxfId="223"/>
    <tableColumn id="2" xr3:uid="{FBD7FE8D-144A-4727-8A1F-428201E29E5A}" name="Code " dataDxfId="222"/>
  </tableColumns>
  <tableStyleInfo name="TableStyleMedium3"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365D759-9130-4FAB-970A-6AE08D345A6F}" name="Table21" displayName="Table21" ref="Q3:R5" totalsRowShown="0" headerRowDxfId="221" dataDxfId="220">
  <autoFilter ref="Q3:R5" xr:uid="{A365D759-9130-4FAB-970A-6AE08D345A6F}"/>
  <tableColumns count="2">
    <tableColumn id="1" xr3:uid="{97B160C5-245F-4963-AF45-FB458C724831}" name="Are health impacts reported?" dataDxfId="219"/>
    <tableColumn id="2" xr3:uid="{0C501255-8F5A-4445-9DCC-442B56827E76}" name="Code" dataDxfId="218"/>
  </tableColumns>
  <tableStyleInfo name="TableStyleMedium4"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FBC3D79-4C6F-4481-B711-A51A287CBA31}" name="Table22" displayName="Table22" ref="Q16:R29" totalsRowShown="0" headerRowDxfId="217" dataDxfId="216">
  <autoFilter ref="Q16:R29" xr:uid="{5FBC3D79-4C6F-4481-B711-A51A287CBA31}"/>
  <sortState xmlns:xlrd2="http://schemas.microsoft.com/office/spreadsheetml/2017/richdata2" ref="Q17:R29">
    <sortCondition ref="Q16:Q29"/>
  </sortState>
  <tableColumns count="2">
    <tableColumn id="1" xr3:uid="{9523CF87-5154-4C01-A97D-554E10B2BFD6}" name="Health Impact Category " dataDxfId="215"/>
    <tableColumn id="2" xr3:uid="{2CF3489D-8378-4ED8-9F7F-127BBCBAF2E4}" name="Code" dataDxfId="214"/>
  </tableColumns>
  <tableStyleInfo name="TableStyleMedium4"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E2766A5-5E45-45E7-B359-C2F5F2C8A72D}" name="Table23" displayName="Table23" ref="Q6:R15" totalsRowShown="0" headerRowDxfId="213" dataDxfId="212">
  <autoFilter ref="Q6:R15" xr:uid="{4E2766A5-5E45-45E7-B359-C2F5F2C8A72D}"/>
  <tableColumns count="2">
    <tableColumn id="1" xr3:uid="{C3F88205-71E2-40E1-A2F3-318C0766C86D}" name="Which pollutants were studied for health impacts specifically?" dataDxfId="211"/>
    <tableColumn id="2" xr3:uid="{F5A869A7-9858-46BA-81E3-B9C47BCA5679}" name="Code" dataDxfId="210"/>
  </tableColumns>
  <tableStyleInfo name="TableStyleMedium4"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3C3E387-768E-462B-A191-4190C6D386E2}" name="Table24" displayName="Table24" ref="S3:T11" totalsRowShown="0" headerRowDxfId="209" dataDxfId="208">
  <autoFilter ref="S3:T11" xr:uid="{13C3E387-768E-462B-A191-4190C6D386E2}"/>
  <tableColumns count="2">
    <tableColumn id="1" xr3:uid="{287CCF90-84C0-4414-A180-5562C03F6C1B}" name="Enabler Category " dataDxfId="207"/>
    <tableColumn id="2" xr3:uid="{AFEE15D1-5DE9-437D-B426-DD2FB2AC81CD}" name="Code" dataDxfId="20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793D82E-7603-4437-AFC0-737FCE527673}" name="Table4" displayName="Table4" ref="C3:D61" totalsRowShown="0" headerRowDxfId="277" dataDxfId="276">
  <autoFilter ref="C3:D61" xr:uid="{A793D82E-7603-4437-AFC0-737FCE527673}"/>
  <sortState xmlns:xlrd2="http://schemas.microsoft.com/office/spreadsheetml/2017/richdata2" ref="C4:D61">
    <sortCondition ref="D3:D61"/>
  </sortState>
  <tableColumns count="2">
    <tableColumn id="1" xr3:uid="{40BD4224-7CB3-4AAD-9094-2B785155C940}" name="Urban Policy Intervention" dataDxfId="275"/>
    <tableColumn id="2" xr3:uid="{E3C435C8-447C-4518-B43D-E08FF544E884}" name="Code" dataDxfId="274"/>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303E9F8-281B-4221-B05B-216226AC6C03}" name="Table26" displayName="Table26" ref="U3:V23" totalsRowShown="0" headerRowDxfId="205" dataDxfId="204">
  <autoFilter ref="U3:V23" xr:uid="{2303E9F8-281B-4221-B05B-216226AC6C03}"/>
  <sortState xmlns:xlrd2="http://schemas.microsoft.com/office/spreadsheetml/2017/richdata2" ref="U4:V22">
    <sortCondition ref="V3:V22"/>
  </sortState>
  <tableColumns count="2">
    <tableColumn id="1" xr3:uid="{C5D061C0-0AB4-4770-8AE1-55CE7FC23E0B}" name="Co-benefit Category" dataDxfId="203"/>
    <tableColumn id="2" xr3:uid="{83829613-0E67-4E86-B818-BA1C40B8345C}" name="Code" dataDxfId="202"/>
  </tableColumns>
  <tableStyleInfo name="TableStyleMedium3"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85DD696-6C26-49EC-BCFA-B90D8D7B5B26}" name="Table25" displayName="Table25" ref="S12:T20" totalsRowShown="0" headerRowDxfId="201" dataDxfId="200">
  <autoFilter ref="S12:T20" xr:uid="{185DD696-6C26-49EC-BCFA-B90D8D7B5B26}"/>
  <tableColumns count="2">
    <tableColumn id="1" xr3:uid="{C28F060C-CCA0-4EDD-9F15-007610205F75}" name="Barrier Category" dataDxfId="199"/>
    <tableColumn id="2" xr3:uid="{E8E876B3-96A5-4526-AB4B-EC1551AA54CC}" name="Code" dataDxfId="198"/>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09D88F5-57F4-4BCA-A500-C6CCA8A2A904}" name="MasterSheet" displayName="MasterSheet" ref="A4:DT1143" totalsRowShown="0" headerRowDxfId="194" dataDxfId="192" headerRowBorderDxfId="193" tableBorderDxfId="191">
  <autoFilter ref="A4:DT1143" xr:uid="{6F1BF46A-3FE8-431D-9791-7F99B080FC30}"/>
  <tableColumns count="124">
    <tableColumn id="1" xr3:uid="{DE2702CA-937E-4132-985D-2CAF74CBEF5A}" name="Entry ID" dataDxfId="190"/>
    <tableColumn id="2" xr3:uid="{2CA5759E-8005-4449-B0BC-185E4F60E290}" name="Article ID" dataDxfId="189"/>
    <tableColumn id="3" xr3:uid="{D67E1D8B-277E-41AA-815D-CAC93E663587}" name="Ref ID" dataDxfId="188"/>
    <tableColumn id="4" xr3:uid="{4AEC6DC4-D158-4EBC-B0C5-AA90910A002C}" name="Title" dataDxfId="187"/>
    <tableColumn id="5" xr3:uid="{1B21DBAF-2730-457D-BEDF-B564A05DF508}" name="Author(s)" dataDxfId="186"/>
    <tableColumn id="6" xr3:uid="{E5BAA25F-5053-4558-8729-9BEE959BC4DC}" name="Publication Year" dataDxfId="185"/>
    <tableColumn id="7" xr3:uid="{6E0B17A3-E57C-4221-8ACC-F138E4372E8B}" name="Journal" dataDxfId="184"/>
    <tableColumn id="8" xr3:uid="{083BB3CA-D51D-4E39-940A-7E2687427BC7}" name="URL to article" dataDxfId="183"/>
    <tableColumn id="9" xr3:uid="{03D3E2C1-D5D8-4149-8361-46231BD291CE}" name="Study Type" dataDxfId="182"/>
    <tableColumn id="10" xr3:uid="{B275AAB3-0BE5-4AA5-B30C-78926A6B42E9}" name="Urban Policy Intervention (Raw Data) " dataDxfId="181"/>
    <tableColumn id="11" xr3:uid="{90640FA6-A970-4A29-A3E7-C51F2E18EC36}" name="Urban Policy Intervention" dataDxfId="180"/>
    <tableColumn id="12" xr3:uid="{7D37851C-4261-4E24-8CE4-066B739C9445}" name="Policy Packaging" dataDxfId="179"/>
    <tableColumn id="13" xr3:uid="{60D26292-CB6F-4C7F-AE44-46CF7704E167}" name="Method(s) Used" dataDxfId="178"/>
    <tableColumn id="14" xr3:uid="{3D29433C-738B-42E9-BC19-127AB8E17796}" name="Population Age" dataDxfId="177"/>
    <tableColumn id="15" xr3:uid="{CE5A3041-48A0-43B5-8CD9-54012FA9DED2}" name="Population Gender" dataDxfId="176"/>
    <tableColumn id="16" xr3:uid="{DFA58C04-1924-4B56-8365-10C6CEF52CB4}" name="Population Race" dataDxfId="175"/>
    <tableColumn id="17" xr3:uid="{DC8A1442-781E-41B6-9F2A-4907F03AC319}" name="Sample Size" dataDxfId="174"/>
    <tableColumn id="131" xr3:uid="{4478ECFD-45A3-4DC5-9256-BE7F7E9FB14F}" name="Sample Size Units" dataDxfId="173"/>
    <tableColumn id="18" xr3:uid="{E6AAD8D9-5267-4F53-B20E-D47D04F3F848}" name="Country" dataDxfId="172"/>
    <tableColumn id="19" xr3:uid="{9A196ACB-B640-4089-9EE4-061FBC7E4EA7}" name="Urban Area/City" dataDxfId="171"/>
    <tableColumn id="20" xr3:uid="{791F0869-3B01-4055-8FA8-88BD5EDF544C}" name="Start Analysis Year" dataDxfId="170"/>
    <tableColumn id="21" xr3:uid="{D3E589FE-3AB5-4D46-BD07-88314FE27640}" name="End Analysis Year" dataDxfId="169"/>
    <tableColumn id="126" xr3:uid="{A7D0F66C-8624-4F60-A17B-1A529C56090A}" name="Ammonia Studied" dataDxfId="168"/>
    <tableColumn id="22" xr3:uid="{42A75BA4-5ECD-45AA-BAD7-C570A31D2CC6}" name="Black Carbon Studied" dataDxfId="167"/>
    <tableColumn id="137" xr3:uid="{28A20628-C537-48AF-B6E8-628BBE762C18}" name="Black Smoke Studied" dataDxfId="166"/>
    <tableColumn id="23" xr3:uid="{9FA544BF-C682-418E-ACD7-A995A1F7D269}" name="Carbon Monoxide Studied" dataDxfId="165"/>
    <tableColumn id="24" xr3:uid="{74DACADD-A3B1-4987-9E0B-DBEEE8EF7B86}" name="Elemental Carbon Studied" dataDxfId="164"/>
    <tableColumn id="25" xr3:uid="{71CD2EC0-41C3-4EED-A209-A1D016CACCE8}" name="Hydrocarbons Studied" dataDxfId="163"/>
    <tableColumn id="26" xr3:uid="{ECC489D2-01C7-47F4-A775-B8D1FD364F0C}" name="Nitric Oxide Studied" dataDxfId="162"/>
    <tableColumn id="27" xr3:uid="{844C80F6-6432-41EB-9885-517F4A5908B7}" name="Nitrogen Dioxide Studied" dataDxfId="161"/>
    <tableColumn id="28" xr3:uid="{88896AF1-4A8B-432F-A94E-CA058013A8E6}" name="Nitrogen Oxides Studied" dataDxfId="160"/>
    <tableColumn id="138" xr3:uid="{E06FAE25-98F7-4213-88EB-E4291FDE8C46}" name="Organic Carbon Studied" dataDxfId="159"/>
    <tableColumn id="130" xr3:uid="{C8B52081-D80E-47EB-BBAD-AA236B5ED7A2}" name="Particulate Matter 1 Studied" dataDxfId="158"/>
    <tableColumn id="29" xr3:uid="{DC2239FC-D2F7-43B4-AF1C-9D556AF487D5}" name="Particulate Matter 2.5  Studied" dataDxfId="157"/>
    <tableColumn id="30" xr3:uid="{079753C8-5167-4CBD-955F-C8D29984B72E}" name="Particulate Matter 10 Studied" dataDxfId="156"/>
    <tableColumn id="32" xr3:uid="{D6BC09C8-10DF-4000-93A2-032EBBD351B2}" name="Particulate Matter Absorbance Studied" dataDxfId="155"/>
    <tableColumn id="31" xr3:uid="{0469C1B4-2BFC-4DE3-BC34-D1AAD44E7293}" name="Particulate Matter X Studied" dataDxfId="154"/>
    <tableColumn id="123" xr3:uid="{F5C1A6E4-62EB-4EEA-BB76-C59A5E656CF2}" name="Reactive Organic Gases Studied" dataDxfId="153"/>
    <tableColumn id="34" xr3:uid="{9FDC0B35-199C-4224-82C7-FB0F3986D206}" name="Respirable Suspended Particulate Matter Studied" dataDxfId="152"/>
    <tableColumn id="147" xr3:uid="{9894DB31-1BA9-4388-8A71-08E4BEA906EE}" name="Secondary Organic Aerosols Studied" dataDxfId="151"/>
    <tableColumn id="35" xr3:uid="{5DC57695-8F38-4588-A881-9DEAC81CBC99}" name="Sulfur Dioxide Studied" dataDxfId="150"/>
    <tableColumn id="134" xr3:uid="{48A3646D-B0E5-4BE0-BB95-B4CA5CAC83E8}" name="Sulfur Oxides Studied" dataDxfId="149"/>
    <tableColumn id="38" xr3:uid="{7C28E8AF-220A-4454-925E-AD63987755A0}" name="Suspended Particulate Matter Studied" dataDxfId="148"/>
    <tableColumn id="145" xr3:uid="{B13FFE62-DA82-46AA-B226-ABF8B6101C33}" name="Total Carbon Studied" dataDxfId="147"/>
    <tableColumn id="125" xr3:uid="{C51FCD23-B01A-49FD-BD02-FB4B9C6A0D3E}" name="Total Organic Gases Studied" dataDxfId="146"/>
    <tableColumn id="36" xr3:uid="{B0EAD7C8-53F9-4C65-A388-7C74779655DF}" name="Ultrafine Particles Studied" dataDxfId="145"/>
    <tableColumn id="37" xr3:uid="{C89619C5-D674-4748-82E2-2C2B83E869C3}" name="Volatile Organic Compounds Studied" dataDxfId="144"/>
    <tableColumn id="124" xr3:uid="{C8E4A228-68BD-4694-9A1D-EC84CC5F1AF7}" name="Other Studied" dataDxfId="143"/>
    <tableColumn id="39" xr3:uid="{03D1148A-F7FE-4EC7-BA4F-50242EB95BC3}" name="Traffic Emissions Effect Reported?" dataDxfId="142"/>
    <tableColumn id="127" xr3:uid="{FD568943-8937-47DD-9221-DE99452C2110}" name="Ammonia NH3" dataDxfId="141"/>
    <tableColumn id="40" xr3:uid="{50D4BD01-51FE-4976-8ED2-81308C9676A6}" name="Black Carbon BC " dataDxfId="140"/>
    <tableColumn id="144" xr3:uid="{55B76048-F3F5-44FE-8CD7-69CC1662A347}" name="Black Smoke  BS" dataDxfId="139"/>
    <tableColumn id="41" xr3:uid="{8387D942-29F9-4015-8AC2-EF77DF840AAB}" name="Carbon Monoxide CO" dataDxfId="138"/>
    <tableColumn id="42" xr3:uid="{FCC068E8-0E25-4FD3-A4B7-729D95B45AD0}" name="Elemental Carbon EC" dataDxfId="137"/>
    <tableColumn id="43" xr3:uid="{10EF9E47-413D-422F-BD54-3616E7A57ABC}" name="Hydrocarbons HC" dataDxfId="136"/>
    <tableColumn id="44" xr3:uid="{55B98C91-6664-4131-BC31-378CD23B77B4}" name="Nitric Oxide NO" dataDxfId="135"/>
    <tableColumn id="45" xr3:uid="{34F1A6A4-8A91-4AE6-9FF6-C38A7EF27E3C}" name="Nitrogen Dioxide NO2" dataDxfId="134"/>
    <tableColumn id="46" xr3:uid="{6B5E2932-B547-43C2-9EA6-5F25102D92E7}" name="Nitrogen Oxides NOX" dataDxfId="133"/>
    <tableColumn id="140" xr3:uid="{2DF0E9FB-5CE5-4421-80AD-D0570075A2C4}" name="Organic Carbon OC " dataDxfId="132"/>
    <tableColumn id="139" xr3:uid="{6144EC19-567B-4DAB-AE44-186BA1E921C8}" name="Particulate Matter 1  PM1 " dataDxfId="131"/>
    <tableColumn id="47" xr3:uid="{1F259D73-A59D-44AC-A194-045CBD7F6C64}" name="Particulate Matter 2.5 PM2.5 " dataDxfId="130"/>
    <tableColumn id="48" xr3:uid="{74B70794-247F-41E1-939E-BB1548E2740F}" name="Particulate Matter 10 PM10" dataDxfId="129"/>
    <tableColumn id="49" xr3:uid="{CA19A12C-F7D8-4D11-A90E-B1500938B936}" name="Particulate Matter X PMX" dataDxfId="128"/>
    <tableColumn id="128" xr3:uid="{AED60B9A-B976-4FEC-9656-316791DD969C}" name="Reactive Organic Gases ROG" dataDxfId="127"/>
    <tableColumn id="148" xr3:uid="{066F894C-41A3-43BD-88C1-C16109CFDBFD}" name="Secondary Organic Aerosols SOA " dataDxfId="126"/>
    <tableColumn id="53" xr3:uid="{CCCB9BF7-7586-464E-8156-A464764F0EB2}" name="Sulfur Dioxide SO2" dataDxfId="125"/>
    <tableColumn id="133" xr3:uid="{8D970F9F-7855-4696-AA45-B6F2CB4D71DC}" name="Sulfur Oxides SOX" dataDxfId="124"/>
    <tableColumn id="56" xr3:uid="{7E54453E-3A85-4878-B6D0-425692F50AA6}" name="Suspended Particulate Matter SPM" dataDxfId="123"/>
    <tableColumn id="146" xr3:uid="{C7AE1604-233F-4C03-ADB1-992D804938D6}" name="Total Carbon  TC" dataDxfId="122"/>
    <tableColumn id="129" xr3:uid="{F17BCD59-9E72-49CD-868D-30D7E30525B7}" name="Total Organic Gases TOG" dataDxfId="121"/>
    <tableColumn id="54" xr3:uid="{66C9F138-BC1D-4EE6-B2A6-41C086AEC79F}" name="Ultrafine Particles UFP" dataDxfId="120"/>
    <tableColumn id="55" xr3:uid="{DFCC4A18-CE8B-4E7D-96F1-76E7C5DA6411}" name="Volative Organic Compounds VOC" dataDxfId="119"/>
    <tableColumn id="57" xr3:uid="{5C5017E0-0FD2-45F4-A51B-C9B49193DDE8}" name="Other OTH" dataDxfId="118"/>
    <tableColumn id="58" xr3:uid="{9868274A-D872-4357-8248-4807C06327A1}" name="TRAP Effect Reported?" dataDxfId="117"/>
    <tableColumn id="141" xr3:uid="{8168E959-EB3E-4235-AAE0-AAD8EAAEA7B9}" name="Ammonia NH3 " dataDxfId="116"/>
    <tableColumn id="59" xr3:uid="{2946E71C-D223-42EC-B975-9608610348FB}" name="Black Carbon BC" dataDxfId="115"/>
    <tableColumn id="136" xr3:uid="{70E32A3A-D839-490E-A407-E084F06D4D31}" name="Black Smoke BS2" dataDxfId="114"/>
    <tableColumn id="60" xr3:uid="{9066926A-BC48-4E46-B90D-2FF4F3B30301}" name="Carbon Monoxide CO " dataDxfId="113"/>
    <tableColumn id="61" xr3:uid="{360D9306-4744-4FB9-AA41-98568EFB77C2}" name="Elemental Carbon EC " dataDxfId="112"/>
    <tableColumn id="62" xr3:uid="{85A5303C-D70F-4DF3-BB54-1619B145C67E}" name="Hydrocarbons HC " dataDxfId="111"/>
    <tableColumn id="63" xr3:uid="{1FA7509B-F6E4-45E6-BF49-CAE13664CD1D}" name="Nitric Oxide NO  " dataDxfId="110"/>
    <tableColumn id="64" xr3:uid="{060EC437-412A-463D-85FF-2C70316C33F1}" name="Nitrogen Dioxide NO2 " dataDxfId="109"/>
    <tableColumn id="65" xr3:uid="{143B78A0-2AEC-4B80-8F9E-81F7AC877C7C}" name="Nitrogen Oxides  NOX" dataDxfId="108"/>
    <tableColumn id="142" xr3:uid="{88801778-792D-4B3D-B64D-4F656D89A243}" name="Organic Carbon OC  " dataDxfId="107"/>
    <tableColumn id="132" xr3:uid="{3F49C205-BAFF-41A1-AE78-EA35A75E2C5B}" name="Particulate Matter 1 PM1" dataDxfId="106"/>
    <tableColumn id="66" xr3:uid="{FF3BF18B-55F8-4BCF-B37E-B20E7B5D4084}" name="Particulate Matter 2.5 PM2.5" dataDxfId="105"/>
    <tableColumn id="67" xr3:uid="{BCCC73AD-5A14-45D1-A51B-E9BC9E5E02D7}" name="Particulate Matter 10 PM 10" dataDxfId="104"/>
    <tableColumn id="69" xr3:uid="{F104FA0D-1A4B-4698-9263-B5ACCD50C6CE}" name="Particulate Matter Absorbance PMA" dataDxfId="103"/>
    <tableColumn id="68" xr3:uid="{7FD307D4-5F14-414A-86AA-097C681868CC}" name="Particulate Matter X PMX2" dataDxfId="102"/>
    <tableColumn id="71" xr3:uid="{0E26F0D5-559D-4601-93F7-F1AC8CC6AD50}" name="Respirable Suspended Particulate Matter RSPM " dataDxfId="101"/>
    <tableColumn id="72" xr3:uid="{335F468E-9923-4553-AA32-81150CC48019}" name="Sulfur Dioxide SO2 " dataDxfId="100"/>
    <tableColumn id="135" xr3:uid="{23A38A2F-0090-4AF4-8AD3-CC8C55FD1F10}" name="Sulfur Oxides SOX " dataDxfId="99"/>
    <tableColumn id="75" xr3:uid="{3A7D4E1F-17A4-49AD-B23D-40D038F30EB9}" name="Suspended Particulate Matter SPM " dataDxfId="98"/>
    <tableColumn id="73" xr3:uid="{9AD81917-7065-4C02-8E70-40C9E3C67275}" name="Ultrafine Particles UFP " dataDxfId="97"/>
    <tableColumn id="74" xr3:uid="{361E7B23-1EF3-4C2B-A021-FEE42CE98C32}" name="Volative Organic Compounds VOC " dataDxfId="96"/>
    <tableColumn id="76" xr3:uid="{74DB1645-2C18-4ED0-B699-8D8F91E16C5C}" name="Other OTH " dataDxfId="95"/>
    <tableColumn id="77" xr3:uid="{F9861C6B-E0D7-447B-8169-126FA182DED1}" name="Human Exposures Reported?" dataDxfId="94"/>
    <tableColumn id="78" xr3:uid="{88361892-FB03-4514-83AD-AA65D8648905}" name="Black Carbon Studied " dataDxfId="93"/>
    <tableColumn id="80" xr3:uid="{19CE89B8-F44F-49C5-974E-030A5F137609}" name="Elemental Carbon Studied  " dataDxfId="92"/>
    <tableColumn id="81" xr3:uid="{F12B4B88-7B2D-40E7-8490-2C68A26EE42A}" name="Hydrocarbons Studied " dataDxfId="91"/>
    <tableColumn id="83" xr3:uid="{861E3DD6-0428-431A-9F1F-F9C31456A846}" name="Nitrogen Dioxide Studied " dataDxfId="90"/>
    <tableColumn id="84" xr3:uid="{46BB4D2E-AA03-4AF9-928E-A5A7D83291A9}" name="Nitrogen Oxides Studied " dataDxfId="89"/>
    <tableColumn id="143" xr3:uid="{B9F1D60F-CA3B-4139-8608-843CDEB05118}" name="Organic Carbon Studied  " dataDxfId="88"/>
    <tableColumn id="85" xr3:uid="{82463922-999D-435C-B8F9-E6F15E2BFEBE}" name="Particulate Matter 2.5  Studied " dataDxfId="87"/>
    <tableColumn id="86" xr3:uid="{D8854489-5A79-491B-BD1F-D286EAF5EBD5}" name="Particulate Matter 10 Studied " dataDxfId="86"/>
    <tableColumn id="92" xr3:uid="{4BCBC658-ECD1-4F7D-A1CB-3583F77E1BE1}" name="Ultrafine Particles Studied  " dataDxfId="85"/>
    <tableColumn id="95" xr3:uid="{3A621B61-03B4-46EF-AE29-D3EDE3D7786C}" name="Other Studied  " dataDxfId="84"/>
    <tableColumn id="96" xr3:uid="{E6FE771C-8900-4F03-B3E4-126E2DA64831}" name="Health Impacts Reported?" dataDxfId="83"/>
    <tableColumn id="97" xr3:uid="{B4A1CC57-F18D-454E-9B82-C11EF2C74533}" name="Health Impact Category (Raw Data)" dataDxfId="82"/>
    <tableColumn id="98" xr3:uid="{F6BB1292-08AC-436A-8B6C-8D3DB6BEFD13}" name="Health Impact Category" dataDxfId="81"/>
    <tableColumn id="100" xr3:uid="{5D1B6474-63AC-4647-AD55-888439F85BFB}" name="Carbon Monoxide Studied  " dataDxfId="80"/>
    <tableColumn id="101" xr3:uid="{F4536248-52B5-4E7F-B9F5-E614F5AFD6F8}" name="Elemental Carbon Studied   " dataDxfId="79"/>
    <tableColumn id="104" xr3:uid="{6060AEDB-E832-48D3-BB0D-316A724E7203}" name="Nitrogen Dioxide Studied  " dataDxfId="78"/>
    <tableColumn id="105" xr3:uid="{C05B7670-65D1-4732-BE32-F0B8E6C54018}" name="Nitrogen Oxides Studied 2" dataDxfId="77"/>
    <tableColumn id="106" xr3:uid="{468FFB6F-8ED1-478E-8FED-A6DEEA612F56}" name="Particulate Matter 2.5  Studied   " dataDxfId="76"/>
    <tableColumn id="107" xr3:uid="{DA9C23D1-34AA-4E6F-9D47-C1428BCBA6B3}" name="Particulate Matter 10 Studied  " dataDxfId="75"/>
    <tableColumn id="112" xr3:uid="{643CB8F1-1CDB-4543-986F-C4A2ED203B70}" name="Sulfur Dioxide Studied  " dataDxfId="74"/>
    <tableColumn id="114" xr3:uid="{1B563A05-C42B-4756-B86F-1D8894431B55}" name="Volative Organic Compounds Studied " dataDxfId="73"/>
    <tableColumn id="117" xr3:uid="{3DE2C097-E661-4054-A3FB-0CF45FBA9164}" name="Enablers (Raw Data)" dataDxfId="72"/>
    <tableColumn id="118" xr3:uid="{22F9DADA-3869-41F9-ADC7-06F49C378BA7}" name="Enablers" dataDxfId="71"/>
    <tableColumn id="119" xr3:uid="{6C922A0D-28E8-4255-BC8F-241094E14AD9}" name="Barriers (Raw Data)" dataDxfId="70"/>
    <tableColumn id="120" xr3:uid="{1AD4838C-28F6-45C6-9E8D-4B044DAE4A65}" name="Barriers " dataDxfId="69"/>
    <tableColumn id="121" xr3:uid="{7FBA9A28-FB00-44D8-BF7A-03E490BC1E68}" name="Co-Benefits (Raw Data)" dataDxfId="68"/>
    <tableColumn id="122" xr3:uid="{F53F6AC3-143E-4AB5-BBA7-A0863EE68F3A}" name="Co-Benefits " dataDxfId="67"/>
  </tableColumns>
  <tableStyleInfo name="TableStyleLight1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BF875C2-F292-4A81-9E89-96277CB0419E}" name="Table2" displayName="Table2" ref="A3:C6" totalsRowShown="0" headerRowDxfId="65">
  <autoFilter ref="A3:C6" xr:uid="{0BF875C2-F292-4A81-9E89-96277CB0419E}"/>
  <tableColumns count="3">
    <tableColumn id="1" xr3:uid="{0A468EC2-1810-4E44-A946-EED3F53C4E00}" name="Policy Packaging"/>
    <tableColumn id="2" xr3:uid="{18EECEDE-CC4D-4DC4-B909-C33ACE528668}" name="Frequency Studied" dataDxfId="64"/>
    <tableColumn id="3" xr3:uid="{4A95157A-451B-4EDD-B59C-F45DB8418250}" name="Percent (%)"/>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956CB36-25AF-4FAC-BC9B-FC863C3FE944}" name="Table16" displayName="Table16" ref="D3:F61" totalsRowShown="0" headerRowDxfId="63" dataDxfId="62">
  <autoFilter ref="D3:F61" xr:uid="{8956CB36-25AF-4FAC-BC9B-FC863C3FE944}"/>
  <sortState xmlns:xlrd2="http://schemas.microsoft.com/office/spreadsheetml/2017/richdata2" ref="D13:F61">
    <sortCondition descending="1" ref="F3:F61"/>
  </sortState>
  <tableColumns count="3">
    <tableColumn id="1" xr3:uid="{644559BF-1401-42D0-BE0E-A2B2FE3C9A21}" name="Policy Intervention" dataDxfId="61"/>
    <tableColumn id="2" xr3:uid="{A4B0F7CB-2099-4099-BDD8-9FA42E51A14E}" name="Policy Intervention Code" dataDxfId="60"/>
    <tableColumn id="3" xr3:uid="{39114184-A9E0-4BC8-9DA5-36BF0EC951A1}" name="Frequency Studied" dataDxfId="59"/>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C44C9BF-A7D2-4090-9C17-A7FF252DA3CB}" name="Table17" displayName="Table17" ref="G3:H9" totalsRowShown="0" headerRowDxfId="58" dataDxfId="57">
  <autoFilter ref="G3:H9" xr:uid="{6C44C9BF-A7D2-4090-9C17-A7FF252DA3CB}"/>
  <sortState xmlns:xlrd2="http://schemas.microsoft.com/office/spreadsheetml/2017/richdata2" ref="G4:H9">
    <sortCondition descending="1" ref="H3:H9"/>
  </sortState>
  <tableColumns count="2">
    <tableColumn id="1" xr3:uid="{9A1856E7-F98C-4B56-934F-313E468BEAD1}" name="Policy Category" dataDxfId="56"/>
    <tableColumn id="2" xr3:uid="{9274D92A-B2A3-46F4-9CD6-AB8A555B8348}" name="Frequency Studied" dataDxfId="55"/>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DB83FCF-9A5B-4968-9046-CBAA039E9B28}" name="Table27" displayName="Table27" ref="I3:K7" totalsRowShown="0" headerRowDxfId="54">
  <autoFilter ref="I3:K7" xr:uid="{ADB83FCF-9A5B-4968-9046-CBAA039E9B28}"/>
  <tableColumns count="3">
    <tableColumn id="1" xr3:uid="{8250CD02-1E63-45E9-A869-E26F96436168}" name="Method(s) Used" dataDxfId="53"/>
    <tableColumn id="2" xr3:uid="{6658FAA6-B582-4BA0-B5A7-EB743877DF4C}" name="Frequency Used" dataDxfId="52"/>
    <tableColumn id="3" xr3:uid="{C815AB29-4961-45CB-A124-2BE8961F4C0F}" name="Percent (%)" dataDxfId="51" dataCellStyle="Percent"/>
  </tableColumns>
  <tableStyleInfo name="TableStyleMedium4"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22D60DB-C24D-451E-BBD8-29197790F204}" name="Table28" displayName="Table28" ref="L3:O57" totalsRowShown="0" headerRowDxfId="50" dataDxfId="49">
  <autoFilter ref="L3:O57" xr:uid="{C22D60DB-C24D-451E-BBD8-29197790F204}"/>
  <sortState xmlns:xlrd2="http://schemas.microsoft.com/office/spreadsheetml/2017/richdata2" ref="L4:O57">
    <sortCondition ref="N3:N57"/>
  </sortState>
  <tableColumns count="4">
    <tableColumn id="1" xr3:uid="{9A3BB8A4-0F97-408D-9B8E-86AF5A0FB919}" name="Continent" dataDxfId="48"/>
    <tableColumn id="2" xr3:uid="{C28FA660-A042-4DD4-A0A6-EFE086AB51DD}" name="Country" dataDxfId="47"/>
    <tableColumn id="3" xr3:uid="{9D6B938B-F72D-46D9-BA86-F654D0DFFA1F}" name="Frequency Studied" dataDxfId="46"/>
    <tableColumn id="4" xr3:uid="{9F840104-0D9D-4D52-8B78-EA5E9D0E0C9C}" name="Percent (%)" dataDxfId="45" dataCellStyle="Percent"/>
  </tableColumns>
  <tableStyleInfo name="TableStyleMedium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FA442C9-8C5F-4615-BE27-D3638EF11C0C}" name="Table29" displayName="Table29" ref="P3:R29" totalsRowShown="0" headerRowDxfId="44">
  <autoFilter ref="P3:R29" xr:uid="{FFA442C9-8C5F-4615-BE27-D3638EF11C0C}"/>
  <sortState xmlns:xlrd2="http://schemas.microsoft.com/office/spreadsheetml/2017/richdata2" ref="P4:R29">
    <sortCondition descending="1" ref="R3:R29"/>
  </sortState>
  <tableColumns count="3">
    <tableColumn id="1" xr3:uid="{68C4B9D1-AB51-4FCA-9167-CA9839F25736}" name="Pollutant" dataDxfId="43"/>
    <tableColumn id="2" xr3:uid="{F54A2C6B-6109-4723-A229-69945B9B5A48}" name="Pollutant Code" dataDxfId="42"/>
    <tableColumn id="3" xr3:uid="{D5DC2449-CBD8-4339-8567-2439BB9ABC99}" name="Frequency Studied" dataDxfId="41">
      <calculatedColumnFormula>COUNTIF(MasterSheet[[#All],[Ammonia Studied]:[Other Studied]],Table29[[#This Row],[Pollutant Code]])</calculatedColumnFormula>
    </tableColumn>
  </tableColumns>
  <tableStyleInfo name="TableStyleMedium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D55F7D9-FC6A-47F4-851F-E42D1C2CEEA7}" name="Table30" displayName="Table30" ref="S3:U6" totalsRowShown="0" headerRowDxfId="40">
  <autoFilter ref="S3:U6" xr:uid="{7D55F7D9-FC6A-47F4-851F-E42D1C2CEEA7}"/>
  <tableColumns count="3">
    <tableColumn id="1" xr3:uid="{C786D9CE-9326-4D3E-88E8-1458AB77DBDC}" name="Traffic Emission Effect Reported?" dataDxfId="39"/>
    <tableColumn id="2" xr3:uid="{B1011472-E642-43CD-9A11-EA6599D8C115}" name="Frequency Reported" dataDxfId="38"/>
    <tableColumn id="3" xr3:uid="{3427B309-1A0F-46C9-9B6E-C1F03CD3C703}" name="%"/>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B61ADE1-3FE6-4D4B-87D4-57EF3BF5ED12}" name="Table5" displayName="Table5" ref="E3:F5" totalsRowShown="0" headerRowDxfId="273" dataDxfId="272">
  <autoFilter ref="E3:F5" xr:uid="{2B61ADE1-3FE6-4D4B-87D4-57EF3BF5ED12}"/>
  <tableColumns count="2">
    <tableColumn id="1" xr3:uid="{189B9A87-0590-4E78-9FE6-B7D6C5DE3750}" name="Policy Packaging" dataDxfId="271"/>
    <tableColumn id="2" xr3:uid="{B446CECE-5BAF-4FE4-BA78-C51AEFA9A49A}" name="Code" dataDxfId="270"/>
  </tableColumns>
  <tableStyleInfo name="TableStyleMedium3"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A7C05E0-208D-401A-A8E1-1391B11D35FC}" name="Table31" displayName="Table31" ref="V3:AA28" totalsRowShown="0" headerRowDxfId="37">
  <autoFilter ref="V3:AA28" xr:uid="{EA7C05E0-208D-401A-A8E1-1391B11D35FC}"/>
  <tableColumns count="6">
    <tableColumn id="1" xr3:uid="{D941547F-4890-411C-8D9E-89C87649EABF}" name="Pollutant Studied for Emissions Effects"/>
    <tableColumn id="2" xr3:uid="{A716AED6-5DB0-44AF-9474-2F76A130420E}" name="Emission Reduction"/>
    <tableColumn id="3" xr3:uid="{FC6F1FC7-E0B5-4A83-A079-53D17EC66714}" name="Emission Increase"/>
    <tableColumn id="4" xr3:uid="{64183F90-FE3E-4CF6-8068-96744383768B}" name="Mixed Effect on Emissions"/>
    <tableColumn id="5" xr3:uid="{638959C8-3CA1-483C-BE5C-7B386F793CA3}" name="No Change on Emissions"/>
    <tableColumn id="7" xr3:uid="{DE6801A8-8BBC-4B4F-A34F-92139B3B76B5}" name="Frequency each pollutant was studied"/>
  </tableColumns>
  <tableStyleInfo name="TableStyleMedium3"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ABEE4A6-FEAA-4791-9F0F-41325345D8B7}" name="Table32" displayName="Table32" ref="AB3:AD6" totalsRowShown="0" headerRowDxfId="36">
  <autoFilter ref="AB3:AD6" xr:uid="{5ABEE4A6-FEAA-4791-9F0F-41325345D8B7}"/>
  <tableColumns count="3">
    <tableColumn id="1" xr3:uid="{3858BA43-A5F6-4865-9B57-75C2C24A4D96}" name="TRAP Effect Reported?" dataDxfId="35"/>
    <tableColumn id="2" xr3:uid="{4F9E2915-5313-4DA0-880F-B3332DF63D2A}" name="Frequency Reported" dataDxfId="34"/>
    <tableColumn id="3" xr3:uid="{765E341F-B071-443A-A7D1-BC89C07D3EA3}" name="Percent (%)"/>
  </tableColumns>
  <tableStyleInfo name="TableStyleMedium4"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BBA705A-9F48-4AE1-84F3-D3AFA48FD60F}" name="Table33" displayName="Table33" ref="AE3:AJ26" totalsRowShown="0" headerRowDxfId="33" dataDxfId="32">
  <autoFilter ref="AE3:AJ26" xr:uid="{8BBA705A-9F48-4AE1-84F3-D3AFA48FD60F}"/>
  <tableColumns count="6">
    <tableColumn id="1" xr3:uid="{3FDE11B1-C61D-4D82-9740-E7877CC28063}" name="Pollutant Studied for TRAP Effect" dataDxfId="31"/>
    <tableColumn id="2" xr3:uid="{EF72C427-3CD8-4C83-8EB5-2FDFBF80699C}" name="TRAP Reduction" dataDxfId="30"/>
    <tableColumn id="3" xr3:uid="{98B106A2-18A2-4693-B6C8-FC1655E30C41}" name="TRAP Increase" dataDxfId="29"/>
    <tableColumn id="4" xr3:uid="{5509AF28-4FD5-4B64-A319-448124EDFFF0}" name="Mixed Effect on TRAP" dataDxfId="28"/>
    <tableColumn id="5" xr3:uid="{51AEFC1E-1C70-4737-87B4-352F6EF26C88}" name="No Change on TRAP" dataDxfId="27"/>
    <tableColumn id="6" xr3:uid="{4DDCFB5A-C5D0-42F5-B9A0-2A2BC70B3E5D}" name="Frequency each pollutant was studied" dataDxfId="26"/>
  </tableColumns>
  <tableStyleInfo name="TableStyleMedium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481480E-FA1F-495B-9A86-BD8B9674C73C}" name="Table34" displayName="Table34" ref="AK3:AM6" totalsRowShown="0" headerRowDxfId="25">
  <autoFilter ref="AK3:AM6" xr:uid="{C481480E-FA1F-495B-9A86-BD8B9674C73C}"/>
  <tableColumns count="3">
    <tableColumn id="1" xr3:uid="{2EF8B830-A9F0-4AE4-BF1D-A09BAC84B953}" name="Exposures Reported?" dataDxfId="24"/>
    <tableColumn id="2" xr3:uid="{FBC511CD-7060-41FA-933B-42EF93E80A3E}" name="Frequency Reported" dataDxfId="23"/>
    <tableColumn id="3" xr3:uid="{AD662834-1232-4C8C-A48F-BD36A78A5E14}" name="Percent (%)"/>
  </tableColumns>
  <tableStyleInfo name="TableStyleMedium6"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C579A1C8-1729-43C7-94C8-6E084ADC98D2}" name="Table35" displayName="Table35" ref="AN3:AP13" totalsRowShown="0" headerRowDxfId="22">
  <autoFilter ref="AN3:AP13" xr:uid="{C579A1C8-1729-43C7-94C8-6E084ADC98D2}"/>
  <tableColumns count="3">
    <tableColumn id="1" xr3:uid="{FBE1D320-8A98-48BB-9A0E-0C829E52ED1E}" name="Pollutant Studied for Human Exposures" dataDxfId="21"/>
    <tableColumn id="2" xr3:uid="{BE48DE59-69F6-4F62-902F-654C07A9DC32}" name="Pollutant Code" dataDxfId="20"/>
    <tableColumn id="3" xr3:uid="{017F2546-02C3-41B8-842F-FAFADD26DAC5}" name="Frequency Studied" dataDxfId="19">
      <calculatedColumnFormula>COUNTIF(MasterSheet[[#All],[Black Carbon Studied ]:[Other Studied  ]],Table35[[#This Row],[Pollutant Code]])</calculatedColumnFormula>
    </tableColumn>
  </tableColumns>
  <tableStyleInfo name="TableStyleMedium6"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8CDCB49-A221-46CF-8B39-B179A7CA721A}" name="Table36" displayName="Table36" ref="AQ3:AS6" totalsRowShown="0" headerRowDxfId="18">
  <autoFilter ref="AQ3:AS6" xr:uid="{08CDCB49-A221-46CF-8B39-B179A7CA721A}"/>
  <tableColumns count="3">
    <tableColumn id="1" xr3:uid="{277D468B-F5B1-406F-849B-1D2B09B24E6D}" name="Health Impacts Reported?" dataDxfId="17"/>
    <tableColumn id="2" xr3:uid="{8A00E679-0309-467E-9B55-4AD10C356D53}" name="Frequency Reported" dataDxfId="16"/>
    <tableColumn id="3" xr3:uid="{8621B6B8-5F13-4739-8090-E9283F22C31D}" name="Percent (%)" dataDxfId="15" dataCellStyle="Percent"/>
  </tableColumns>
  <tableStyleInfo name="TableStyleMedium7"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31A81EB-D55A-419A-8240-84D20A7B58FF}" name="Table37" displayName="Table37" ref="AT3:AV11" totalsRowShown="0" headerRowDxfId="14">
  <autoFilter ref="AT3:AV11" xr:uid="{731A81EB-D55A-419A-8240-84D20A7B58FF}"/>
  <tableColumns count="3">
    <tableColumn id="1" xr3:uid="{9C4F6CCF-8024-4982-8AA0-C18CE90BBA4C}" name="Pollutant Stdied for Health Impacts" dataDxfId="13"/>
    <tableColumn id="2" xr3:uid="{0669CEB5-3526-48E9-8D34-8CD0842009AD}" name="Pollutant Code" dataDxfId="12"/>
    <tableColumn id="3" xr3:uid="{8914524C-1CC4-42E0-9BC3-EC9A63E523F5}" name="Frequency Studied" dataDxfId="11">
      <calculatedColumnFormula>COUNTIF(MasterSheet[[#All],[Carbon Monoxide Studied  ]:[Volative Organic Compounds Studied ]],Table37[[#This Row],[Pollutant Code]])</calculatedColumnFormula>
    </tableColumn>
  </tableColumns>
  <tableStyleInfo name="TableStyleMedium7"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92278A9B-4204-4F67-9ECF-4747203B1108}" name="Table38" displayName="Table38" ref="AW3:AY16" totalsRowShown="0" headerRowDxfId="10">
  <autoFilter ref="AW3:AY16" xr:uid="{92278A9B-4204-4F67-9ECF-4747203B1108}"/>
  <tableColumns count="3">
    <tableColumn id="1" xr3:uid="{F1414E9D-9D44-414D-B25D-EE87519D4E5A}" name="Health Impact Category"/>
    <tableColumn id="2" xr3:uid="{B8F39B40-15DD-400A-ADFC-4DA74CB3D9AD}" name="Health Impact Code"/>
    <tableColumn id="3" xr3:uid="{9885BA58-890E-447B-9C44-18B667810BEB}" name="Frequency Reported"/>
  </tableColumns>
  <tableStyleInfo name="TableStyleMedium7"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D7AA4AA-2356-4424-A299-64FDB4915090}" name="Table39" displayName="Table39" ref="AZ3:BB11" totalsRowShown="0" headerRowDxfId="9">
  <autoFilter ref="AZ3:BB11" xr:uid="{8D7AA4AA-2356-4424-A299-64FDB4915090}"/>
  <tableColumns count="3">
    <tableColumn id="1" xr3:uid="{0119A377-FB2C-4232-BF9E-EA3D22D5D86F}" name="Enabler"/>
    <tableColumn id="2" xr3:uid="{AEAAF47E-A726-444D-8F1F-12C9092160D3}" name="Enabler Code"/>
    <tableColumn id="3" xr3:uid="{5207AFB9-C002-43B3-BAC6-7ECB809F8D17}" name="Frequency Reported"/>
  </tableColumns>
  <tableStyleInfo name="TableStyleMedium3"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A292260-3508-4E4E-AFB1-F6AAF2720D08}" name="Table40" displayName="Table40" ref="BC3:BE11" totalsRowShown="0" headerRowDxfId="8" dataDxfId="7">
  <autoFilter ref="BC3:BE11" xr:uid="{AA292260-3508-4E4E-AFB1-F6AAF2720D08}"/>
  <tableColumns count="3">
    <tableColumn id="1" xr3:uid="{2A4F65EB-44CE-40D4-A1A2-6AE2AB385DB9}" name="Barrier" dataDxfId="6"/>
    <tableColumn id="2" xr3:uid="{9857354B-5D5F-4072-9614-E5CFF8E1FAB1}" name="Barrier Code" dataDxfId="5"/>
    <tableColumn id="3" xr3:uid="{0FB5673C-7BDA-4241-8839-887B9D10F07A}" name=" Frequency Reported" dataDxfId="4"/>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F0E989D-F450-4DC4-8E7C-D51E93011545}" name="Table7" displayName="Table7" ref="E6:F9" totalsRowShown="0" headerRowDxfId="269" dataDxfId="268">
  <autoFilter ref="E6:F9" xr:uid="{CF0E989D-F450-4DC4-8E7C-D51E93011545}"/>
  <tableColumns count="2">
    <tableColumn id="1" xr3:uid="{B5500EF5-A562-40EA-A653-EECCF710549F}" name="Method(s) Used" dataDxfId="267"/>
    <tableColumn id="2" xr3:uid="{25CA74E9-E93D-4BB4-84BA-52CCACEFEA75}" name="Code" dataDxfId="266"/>
  </tableColumns>
  <tableStyleInfo name="TableStyleMedium4"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28E9E270-9F97-41AA-AC5F-699AD7FF1881}" name="Table41" displayName="Table41" ref="BF3:BH23" totalsRowShown="0" headerRowDxfId="3">
  <autoFilter ref="BF3:BH23" xr:uid="{28E9E270-9F97-41AA-AC5F-699AD7FF1881}"/>
  <sortState xmlns:xlrd2="http://schemas.microsoft.com/office/spreadsheetml/2017/richdata2" ref="BF4:BH23">
    <sortCondition ref="BH3:BH23"/>
  </sortState>
  <tableColumns count="3">
    <tableColumn id="1" xr3:uid="{DBE87F0B-C7F8-4D4F-B628-0A498D3C2FA2}" name="Co-benefit"/>
    <tableColumn id="2" xr3:uid="{BA95EF59-980C-4725-837B-DDCB7A315076}" name="Co-benefit Code"/>
    <tableColumn id="3" xr3:uid="{0224823A-80A9-45AF-B104-5AFB444A7E74}" name="Frequency Reported"/>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4DFC76C9-3CD4-4A3A-A460-8CD1E16816B5}" name="Table42" displayName="Table42" ref="BI3:BK14" totalsRowShown="0">
  <autoFilter ref="BI3:BK14" xr:uid="{4DFC76C9-3CD4-4A3A-A460-8CD1E16816B5}"/>
  <tableColumns count="3">
    <tableColumn id="1" xr3:uid="{AE842FB6-D2BC-45C6-8AD2-00D1B4EFC2D3}" name="Entry ID" dataDxfId="2"/>
    <tableColumn id="2" xr3:uid="{3C038C58-791C-4ED5-8C75-E04E62677941}" name="Article ID" dataDxfId="1"/>
    <tableColumn id="3" xr3:uid="{CED54877-9920-4F54-98B1-1DE6A8702199}" name="Ref ID" dataDxfId="0"/>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BBA608-4FE4-4897-A262-93BFCF972B6C}" name="Table8" displayName="Table8" ref="E10:F16" totalsRowShown="0" headerRowDxfId="265" dataDxfId="264">
  <autoFilter ref="E10:F16" xr:uid="{BCBBA608-4FE4-4897-A262-93BFCF972B6C}"/>
  <tableColumns count="2">
    <tableColumn id="1" xr3:uid="{D527C687-8BA2-495C-8BCA-8FD64FC66D7A}" name="Age" dataDxfId="263"/>
    <tableColumn id="2" xr3:uid="{31FE5D58-C17C-4697-A79E-DC1E9D571CC4}" name="Code" dataDxfId="262"/>
  </tableColumns>
  <tableStyleInfo name="TableStyleMedium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4AD6FEF-81A6-4AEA-8A4C-972F29496315}" name="Table9" displayName="Table9" ref="G3:H6" totalsRowShown="0" headerRowDxfId="261" dataDxfId="260">
  <autoFilter ref="G3:H6" xr:uid="{94AD6FEF-81A6-4AEA-8A4C-972F29496315}"/>
  <tableColumns count="2">
    <tableColumn id="1" xr3:uid="{A27D1BB1-0B29-4E2D-A86E-CEDAD0D7B926}" name="Gender" dataDxfId="259"/>
    <tableColumn id="2" xr3:uid="{E5A6ADC1-0716-48B1-8C05-726563A8DD1A}" name="Code" dataDxfId="25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8B8DD57-0016-490B-8694-81CEA06D272C}" name="Table10" displayName="Table10" ref="G7:H16" totalsRowShown="0" headerRowDxfId="257" dataDxfId="256">
  <autoFilter ref="G7:H16" xr:uid="{78B8DD57-0016-490B-8694-81CEA06D272C}"/>
  <tableColumns count="2">
    <tableColumn id="1" xr3:uid="{E07B601F-E649-4AB6-9369-ADC75B08002C}" name="Race/Ethnicity" dataDxfId="255"/>
    <tableColumn id="2" xr3:uid="{3387D7BA-FFBC-4FC1-A0AE-50F9867A8D05}" name="Code" dataDxfId="254"/>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4FE9E9D-B28B-4487-886F-839E4E91CA85}" name="Table11" displayName="Table11" ref="I3:J79" totalsRowShown="0" headerRowDxfId="253" dataDxfId="252">
  <autoFilter ref="I3:J79" xr:uid="{A4FE9E9D-B28B-4487-886F-839E4E91CA85}"/>
  <sortState xmlns:xlrd2="http://schemas.microsoft.com/office/spreadsheetml/2017/richdata2" ref="I4:J79">
    <sortCondition ref="J3:J79"/>
  </sortState>
  <tableColumns count="2">
    <tableColumn id="1" xr3:uid="{F5F30696-F2CB-4A21-BBDC-0AC2B1DC5781}" name="Country" dataDxfId="251"/>
    <tableColumn id="2" xr3:uid="{5DDC6928-BDF7-4885-89E4-71B83A137CF5}" name="Code" dataDxfId="250"/>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20CDE5E-A00F-48F4-88E0-C79467847199}" name="Table12" displayName="Table12" ref="K3:L29" totalsRowShown="0" headerRowDxfId="249" dataDxfId="248">
  <autoFilter ref="K3:L29" xr:uid="{C20CDE5E-A00F-48F4-88E0-C79467847199}"/>
  <tableColumns count="2">
    <tableColumn id="1" xr3:uid="{D23662D5-58A4-4520-9F8A-1B4B9EEAF97A}" name="Pollutants Studied" dataDxfId="247"/>
    <tableColumn id="2" xr3:uid="{5F605B3E-8B2B-4800-9019-E0DE96A7719D}" name="Code" dataDxfId="246"/>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 Type="http://schemas.openxmlformats.org/officeDocument/2006/relationships/drawing" Target="../drawings/drawing2.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2.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3.xml.rels><?xml version="1.0" encoding="UTF-8" standalone="yes"?>
<Relationships xmlns="http://schemas.openxmlformats.org/package/2006/relationships"><Relationship Id="rId117" Type="http://schemas.openxmlformats.org/officeDocument/2006/relationships/hyperlink" Target="http://dx.doi.org/10.1016/j.atmosenv.2010.09.024" TargetMode="External"/><Relationship Id="rId21" Type="http://schemas.openxmlformats.org/officeDocument/2006/relationships/hyperlink" Target="https://doi.org/10.1016/j.scitotenv.2020.137136" TargetMode="External"/><Relationship Id="rId42" Type="http://schemas.openxmlformats.org/officeDocument/2006/relationships/hyperlink" Target="https://doi.org/10.1016/j.eng.2018.03.003" TargetMode="External"/><Relationship Id="rId63" Type="http://schemas.openxmlformats.org/officeDocument/2006/relationships/hyperlink" Target="http://dx.doi.org/10.1061/(ASCE)0733-947X(2006)132:6(482)" TargetMode="External"/><Relationship Id="rId84" Type="http://schemas.openxmlformats.org/officeDocument/2006/relationships/hyperlink" Target="https://doi.org/10.1016/j.tra.2010.04.005" TargetMode="External"/><Relationship Id="rId138" Type="http://schemas.openxmlformats.org/officeDocument/2006/relationships/hyperlink" Target="http://dx.doi.org/10.1016/j.trd.2016.10.013" TargetMode="External"/><Relationship Id="rId159" Type="http://schemas.openxmlformats.org/officeDocument/2006/relationships/hyperlink" Target="https://doi.org/10.1016/j.cstp.2019.11.008" TargetMode="External"/><Relationship Id="rId170" Type="http://schemas.openxmlformats.org/officeDocument/2006/relationships/hyperlink" Target="https://doi.org/10.1016/j.enpol.2018.10.012" TargetMode="External"/><Relationship Id="rId107" Type="http://schemas.openxmlformats.org/officeDocument/2006/relationships/hyperlink" Target="https://doi.org/10.3141%2F2531-11" TargetMode="External"/><Relationship Id="rId11" Type="http://schemas.openxmlformats.org/officeDocument/2006/relationships/hyperlink" Target="https://doi.org/10.1504/WRITR.2007.016276" TargetMode="External"/><Relationship Id="rId32" Type="http://schemas.openxmlformats.org/officeDocument/2006/relationships/hyperlink" Target="https://trid.trb.org/view/1267783" TargetMode="External"/><Relationship Id="rId53" Type="http://schemas.openxmlformats.org/officeDocument/2006/relationships/hyperlink" Target="http://dx.doi.org/10.1016/j.trd.2017.03.020" TargetMode="External"/><Relationship Id="rId74" Type="http://schemas.openxmlformats.org/officeDocument/2006/relationships/hyperlink" Target="http://dx.doi.org/10.1016/j.envint.2012.08.009" TargetMode="External"/><Relationship Id="rId128" Type="http://schemas.openxmlformats.org/officeDocument/2006/relationships/hyperlink" Target="http://dx.doi.org/10.1016/j.atmosenv.2014.09.048" TargetMode="External"/><Relationship Id="rId149" Type="http://schemas.openxmlformats.org/officeDocument/2006/relationships/hyperlink" Target="https://www.sciencedirect.com/science/article/pii/S0048969712009229" TargetMode="External"/><Relationship Id="rId5" Type="http://schemas.openxmlformats.org/officeDocument/2006/relationships/hyperlink" Target="http://www.jstor.org/stable/enviassepolimana.6.2.213" TargetMode="External"/><Relationship Id="rId95" Type="http://schemas.openxmlformats.org/officeDocument/2006/relationships/hyperlink" Target="http://dx.doi.org/10.1016/j.trd.2017.04.039" TargetMode="External"/><Relationship Id="rId160" Type="http://schemas.openxmlformats.org/officeDocument/2006/relationships/hyperlink" Target="https://doi.org/10.1016/j.cstp.2019.11.008" TargetMode="External"/><Relationship Id="rId181" Type="http://schemas.microsoft.com/office/2007/relationships/slicer" Target="../slicers/slicer1.xml"/><Relationship Id="rId22" Type="http://schemas.openxmlformats.org/officeDocument/2006/relationships/hyperlink" Target="https://doi.org/10.1016/j.scitotenv.2020.137136" TargetMode="External"/><Relationship Id="rId43" Type="http://schemas.openxmlformats.org/officeDocument/2006/relationships/hyperlink" Target="https://doi.org/10.1016/j.scitotenv.2018.12.349" TargetMode="External"/><Relationship Id="rId64" Type="http://schemas.openxmlformats.org/officeDocument/2006/relationships/hyperlink" Target="http://dx.doi.org/10.1016/j.atmosenv.2011.03.035" TargetMode="External"/><Relationship Id="rId118" Type="http://schemas.openxmlformats.org/officeDocument/2006/relationships/hyperlink" Target="http://doi.org/10.5038/2375-0901.16.2.8" TargetMode="External"/><Relationship Id="rId139" Type="http://schemas.openxmlformats.org/officeDocument/2006/relationships/hyperlink" Target="http://dx.doi.org/10.1016/j.atmosenv.2011.03.073" TargetMode="External"/><Relationship Id="rId85" Type="http://schemas.openxmlformats.org/officeDocument/2006/relationships/hyperlink" Target="https://doi.org/10.1016/j.tra.2010.04.005" TargetMode="External"/><Relationship Id="rId150" Type="http://schemas.openxmlformats.org/officeDocument/2006/relationships/hyperlink" Target="https://doi.org/10.1080/09593330.2012.672472" TargetMode="External"/><Relationship Id="rId171" Type="http://schemas.openxmlformats.org/officeDocument/2006/relationships/hyperlink" Target="https://doi.org/10.1016/j.enpol.2018.10.012" TargetMode="External"/><Relationship Id="rId12" Type="http://schemas.openxmlformats.org/officeDocument/2006/relationships/hyperlink" Target="http://dx.doi.org/10.1016/j.trd.2014.06.010" TargetMode="External"/><Relationship Id="rId33" Type="http://schemas.openxmlformats.org/officeDocument/2006/relationships/hyperlink" Target="https://trid.trb.org/view/1267783" TargetMode="External"/><Relationship Id="rId108" Type="http://schemas.openxmlformats.org/officeDocument/2006/relationships/hyperlink" Target="https://doi.org/10.3141%2F2531-11" TargetMode="External"/><Relationship Id="rId129" Type="http://schemas.openxmlformats.org/officeDocument/2006/relationships/hyperlink" Target="http://dx.doi.org/10.1016/j.atmosenv.2014.09.048" TargetMode="External"/><Relationship Id="rId54" Type="http://schemas.openxmlformats.org/officeDocument/2006/relationships/hyperlink" Target="http://dx.doi.org/10.1016/j.trd.2017.03.020" TargetMode="External"/><Relationship Id="rId75" Type="http://schemas.openxmlformats.org/officeDocument/2006/relationships/hyperlink" Target="http://dx.doi.org/10.1016/j.envint.2012.08.009" TargetMode="External"/><Relationship Id="rId96" Type="http://schemas.openxmlformats.org/officeDocument/2006/relationships/hyperlink" Target="https://doi.org/10.1080/10962247.2018.1526137" TargetMode="External"/><Relationship Id="rId140" Type="http://schemas.openxmlformats.org/officeDocument/2006/relationships/hyperlink" Target="https://doi.org/10.1016/j.scitotenv.2020.138171" TargetMode="External"/><Relationship Id="rId161" Type="http://schemas.openxmlformats.org/officeDocument/2006/relationships/hyperlink" Target="https://doi.org/10.1016/j.cstp.2019.11.008" TargetMode="External"/><Relationship Id="rId6" Type="http://schemas.openxmlformats.org/officeDocument/2006/relationships/hyperlink" Target="https://doi.org/10.1289/ehp.6349" TargetMode="External"/><Relationship Id="rId23" Type="http://schemas.openxmlformats.org/officeDocument/2006/relationships/hyperlink" Target="http://www.atsinternationaljournal.com/index.php/2018-issues/xlvi-november-2018/1000-optimization-of-vehicle-delay-and-exhaust-emissions-at-signalized-intersections" TargetMode="External"/><Relationship Id="rId119" Type="http://schemas.openxmlformats.org/officeDocument/2006/relationships/hyperlink" Target="http://dx.doi.org/10.1016/j.jenvman.2016.08.079" TargetMode="External"/><Relationship Id="rId44" Type="http://schemas.openxmlformats.org/officeDocument/2006/relationships/hyperlink" Target="https://www.jstor.org/stable/23288298" TargetMode="External"/><Relationship Id="rId60" Type="http://schemas.openxmlformats.org/officeDocument/2006/relationships/hyperlink" Target="http://dx.doi.org/10.1016/j.jth.2016.06.005" TargetMode="External"/><Relationship Id="rId65" Type="http://schemas.openxmlformats.org/officeDocument/2006/relationships/hyperlink" Target="http://dx.doi.org/10.1016/j.atmosenv.2012.08.074" TargetMode="External"/><Relationship Id="rId81" Type="http://schemas.openxmlformats.org/officeDocument/2006/relationships/hyperlink" Target="https://doi.org/10.1061/(ASCE)0733-947X(2001)127:4(327)" TargetMode="External"/><Relationship Id="rId86" Type="http://schemas.openxmlformats.org/officeDocument/2006/relationships/hyperlink" Target="https://doi.org/10.1016/j.tra.2020.03.006" TargetMode="External"/><Relationship Id="rId130" Type="http://schemas.openxmlformats.org/officeDocument/2006/relationships/hyperlink" Target="http://dx.doi.org/10.1016/j.atmosenv.2012.07.043" TargetMode="External"/><Relationship Id="rId135" Type="http://schemas.openxmlformats.org/officeDocument/2006/relationships/hyperlink" Target="http://dx.doi.org/10.1016/j.enpol.2013.11.026" TargetMode="External"/><Relationship Id="rId151" Type="http://schemas.openxmlformats.org/officeDocument/2006/relationships/hyperlink" Target="https://doi.org/10.1080/09593330.2012.672472" TargetMode="External"/><Relationship Id="rId156" Type="http://schemas.openxmlformats.org/officeDocument/2006/relationships/hyperlink" Target="https://link.springer.com/article/10.1007/s10098-018-1634-z" TargetMode="External"/><Relationship Id="rId177" Type="http://schemas.openxmlformats.org/officeDocument/2006/relationships/hyperlink" Target="https://doi.org/10.1016/j.ijtst.2020.05.003" TargetMode="External"/><Relationship Id="rId172" Type="http://schemas.openxmlformats.org/officeDocument/2006/relationships/hyperlink" Target="https://doi.org/10.1016/j.enpol.2018.10.012" TargetMode="External"/><Relationship Id="rId13" Type="http://schemas.openxmlformats.org/officeDocument/2006/relationships/hyperlink" Target="http://dx.doi.org/10.1016/j.trd.2014.06.010" TargetMode="External"/><Relationship Id="rId18" Type="http://schemas.openxmlformats.org/officeDocument/2006/relationships/hyperlink" Target="https://doi.org/10.1177/0361198119836770" TargetMode="External"/><Relationship Id="rId39" Type="http://schemas.openxmlformats.org/officeDocument/2006/relationships/hyperlink" Target="https://doi.org/10.1016/s1001-0742(11)60878-4" TargetMode="External"/><Relationship Id="rId109" Type="http://schemas.openxmlformats.org/officeDocument/2006/relationships/hyperlink" Target="https://doi.org/10.3141%2F2531-11" TargetMode="External"/><Relationship Id="rId34" Type="http://schemas.openxmlformats.org/officeDocument/2006/relationships/hyperlink" Target="http://dx.doi.org/10.1016/j.atmosenv.2011.03.073" TargetMode="External"/><Relationship Id="rId50" Type="http://schemas.openxmlformats.org/officeDocument/2006/relationships/hyperlink" Target="http://dx.doi.org/10.1016/j.atmosenv.2011.04.008" TargetMode="External"/><Relationship Id="rId55" Type="http://schemas.openxmlformats.org/officeDocument/2006/relationships/hyperlink" Target="https://doi.org/10.1016/j.envres.2019.109021" TargetMode="External"/><Relationship Id="rId76" Type="http://schemas.openxmlformats.org/officeDocument/2006/relationships/hyperlink" Target="https://doi.org/10.1016/j.scitotenv.2006.11.021" TargetMode="External"/><Relationship Id="rId97" Type="http://schemas.openxmlformats.org/officeDocument/2006/relationships/hyperlink" Target="https://doi.org/10.1016/j.trd.2018.04.003" TargetMode="External"/><Relationship Id="rId104" Type="http://schemas.openxmlformats.org/officeDocument/2006/relationships/hyperlink" Target="https://doi.org/10.3141%2F2531-11" TargetMode="External"/><Relationship Id="rId120" Type="http://schemas.openxmlformats.org/officeDocument/2006/relationships/hyperlink" Target="http://dx.doi.org/10.1016/j.jenvman.2016.08.079" TargetMode="External"/><Relationship Id="rId125" Type="http://schemas.openxmlformats.org/officeDocument/2006/relationships/hyperlink" Target="http://dx.doi.org/10.1016/j.atmosenv.2014.09.048" TargetMode="External"/><Relationship Id="rId141" Type="http://schemas.openxmlformats.org/officeDocument/2006/relationships/hyperlink" Target="https://doi.org/10.1016/j.trd.2008.09.001" TargetMode="External"/><Relationship Id="rId146" Type="http://schemas.openxmlformats.org/officeDocument/2006/relationships/hyperlink" Target="https://doi.org/10.3141%2F1794-11" TargetMode="External"/><Relationship Id="rId167" Type="http://schemas.openxmlformats.org/officeDocument/2006/relationships/hyperlink" Target="https://doi.org/10.1016/j.enpol.2018.03.018" TargetMode="External"/><Relationship Id="rId7" Type="http://schemas.openxmlformats.org/officeDocument/2006/relationships/hyperlink" Target="https://doi.org/10.1016/S1361-9209(01)00022-0" TargetMode="External"/><Relationship Id="rId71" Type="http://schemas.openxmlformats.org/officeDocument/2006/relationships/hyperlink" Target="http://dx.doi.org/10.1016/j.envint.2012.08.009" TargetMode="External"/><Relationship Id="rId92" Type="http://schemas.openxmlformats.org/officeDocument/2006/relationships/hyperlink" Target="http://dx.doi.org/10.1016/j.trd.2017.04.039" TargetMode="External"/><Relationship Id="rId162" Type="http://schemas.openxmlformats.org/officeDocument/2006/relationships/hyperlink" Target="https://doi.org/10.1016/j.cstp.2019.11.008" TargetMode="External"/><Relationship Id="rId2" Type="http://schemas.openxmlformats.org/officeDocument/2006/relationships/hyperlink" Target="https://doi.org/10.1016/S0386-1112(14)60170-9" TargetMode="External"/><Relationship Id="rId29" Type="http://schemas.openxmlformats.org/officeDocument/2006/relationships/hyperlink" Target="https://trid.trb.org/view/1267783" TargetMode="External"/><Relationship Id="rId24" Type="http://schemas.openxmlformats.org/officeDocument/2006/relationships/hyperlink" Target="http://dx.doi.org/10.7708/ijtte.2017.7(1).03" TargetMode="External"/><Relationship Id="rId40" Type="http://schemas.openxmlformats.org/officeDocument/2006/relationships/hyperlink" Target="http://dx.doi.org/10.1021/acs.est.8b03984" TargetMode="External"/><Relationship Id="rId45" Type="http://schemas.openxmlformats.org/officeDocument/2006/relationships/hyperlink" Target="https://www.jstor.org/stable/23288298" TargetMode="External"/><Relationship Id="rId66" Type="http://schemas.openxmlformats.org/officeDocument/2006/relationships/hyperlink" Target="https://doi.org/10.1016/j.envpol.2019.113745" TargetMode="External"/><Relationship Id="rId87" Type="http://schemas.openxmlformats.org/officeDocument/2006/relationships/hyperlink" Target="https://doi.org/10.1021/es001177w" TargetMode="External"/><Relationship Id="rId110" Type="http://schemas.openxmlformats.org/officeDocument/2006/relationships/hyperlink" Target="https://doi.org/10.3141%2F2531-11" TargetMode="External"/><Relationship Id="rId115" Type="http://schemas.openxmlformats.org/officeDocument/2006/relationships/hyperlink" Target="https://doi.org/10.3141%2F2531-11" TargetMode="External"/><Relationship Id="rId131" Type="http://schemas.openxmlformats.org/officeDocument/2006/relationships/hyperlink" Target="http://dx.doi.org/10.1016/j.enpol.2013.11.026" TargetMode="External"/><Relationship Id="rId136" Type="http://schemas.openxmlformats.org/officeDocument/2006/relationships/hyperlink" Target="http://dx.doi.org/10.1016/j.enpol.2013.11.026" TargetMode="External"/><Relationship Id="rId157" Type="http://schemas.openxmlformats.org/officeDocument/2006/relationships/hyperlink" Target="https://doi.org/10.1016/j.envsci.2017.04.018" TargetMode="External"/><Relationship Id="rId178" Type="http://schemas.openxmlformats.org/officeDocument/2006/relationships/printerSettings" Target="../printerSettings/printerSettings3.bin"/><Relationship Id="rId61" Type="http://schemas.openxmlformats.org/officeDocument/2006/relationships/hyperlink" Target="http://dx.doi.org/10.1061/(ASCE)0733-947X(2006)132:6(482)" TargetMode="External"/><Relationship Id="rId82" Type="http://schemas.openxmlformats.org/officeDocument/2006/relationships/hyperlink" Target="http://dx.doi.org/10.1016/j.scitotenv.2016.11.142" TargetMode="External"/><Relationship Id="rId152" Type="http://schemas.openxmlformats.org/officeDocument/2006/relationships/hyperlink" Target="https://doi.org/10.1080/09593330.2012.672472" TargetMode="External"/><Relationship Id="rId173" Type="http://schemas.openxmlformats.org/officeDocument/2006/relationships/hyperlink" Target="https://doi.org/10.1016/j.enpol.2018.10.012" TargetMode="External"/><Relationship Id="rId19" Type="http://schemas.openxmlformats.org/officeDocument/2006/relationships/hyperlink" Target="https://doi.org/10.1177/0361198119836770" TargetMode="External"/><Relationship Id="rId14" Type="http://schemas.openxmlformats.org/officeDocument/2006/relationships/hyperlink" Target="http://dx.doi.org/10.1016/j.trd.2014.06.010" TargetMode="External"/><Relationship Id="rId30" Type="http://schemas.openxmlformats.org/officeDocument/2006/relationships/hyperlink" Target="https://trid.trb.org/view/1267783" TargetMode="External"/><Relationship Id="rId35" Type="http://schemas.openxmlformats.org/officeDocument/2006/relationships/hyperlink" Target="http://dx.doi.org/10.1016/j.trd.2016.10.013" TargetMode="External"/><Relationship Id="rId56" Type="http://schemas.openxmlformats.org/officeDocument/2006/relationships/hyperlink" Target="http://dx.doi.org/10.1016/j.jth.2016.06.005" TargetMode="External"/><Relationship Id="rId77" Type="http://schemas.openxmlformats.org/officeDocument/2006/relationships/hyperlink" Target="https://doi.org/10.1016/j.envint.2017.07.009" TargetMode="External"/><Relationship Id="rId100" Type="http://schemas.openxmlformats.org/officeDocument/2006/relationships/hyperlink" Target="https://doi.org/10.3155/1047-3289.58.12.1560" TargetMode="External"/><Relationship Id="rId105" Type="http://schemas.openxmlformats.org/officeDocument/2006/relationships/hyperlink" Target="https://doi.org/10.3141%2F2531-11" TargetMode="External"/><Relationship Id="rId126" Type="http://schemas.openxmlformats.org/officeDocument/2006/relationships/hyperlink" Target="http://dx.doi.org/10.1016/j.atmosenv.2014.09.048" TargetMode="External"/><Relationship Id="rId147" Type="http://schemas.openxmlformats.org/officeDocument/2006/relationships/hyperlink" Target="https://doi.org/10.1016/j.scitotenv.2006.08.017" TargetMode="External"/><Relationship Id="rId168" Type="http://schemas.openxmlformats.org/officeDocument/2006/relationships/hyperlink" Target="https://doi.org/10.1016/j.trd.2017.02.010" TargetMode="External"/><Relationship Id="rId8" Type="http://schemas.openxmlformats.org/officeDocument/2006/relationships/hyperlink" Target="https://doi.org/10.1109/TITS.2013.2264754" TargetMode="External"/><Relationship Id="rId51" Type="http://schemas.openxmlformats.org/officeDocument/2006/relationships/hyperlink" Target="http://dx.doi.org/10.1016/j.atmosenv.2011.04.008" TargetMode="External"/><Relationship Id="rId72" Type="http://schemas.openxmlformats.org/officeDocument/2006/relationships/hyperlink" Target="http://dx.doi.org/10.1016/j.envint.2012.08.009" TargetMode="External"/><Relationship Id="rId93" Type="http://schemas.openxmlformats.org/officeDocument/2006/relationships/hyperlink" Target="http://dx.doi.org/10.1016/j.trd.2017.04.039" TargetMode="External"/><Relationship Id="rId98" Type="http://schemas.openxmlformats.org/officeDocument/2006/relationships/hyperlink" Target="https://doi.org/10.1016/j.trd.2018.04.003" TargetMode="External"/><Relationship Id="rId121" Type="http://schemas.openxmlformats.org/officeDocument/2006/relationships/hyperlink" Target="http://dx.doi.org/10.1016/j.jenvman.2016.08.079" TargetMode="External"/><Relationship Id="rId142" Type="http://schemas.openxmlformats.org/officeDocument/2006/relationships/hyperlink" Target="https://doi.org/10.1016/S0386-1112(14)60170-9" TargetMode="External"/><Relationship Id="rId163" Type="http://schemas.openxmlformats.org/officeDocument/2006/relationships/hyperlink" Target="https://doi.org/10.1016/j.cstp.2019.11.008" TargetMode="External"/><Relationship Id="rId3" Type="http://schemas.openxmlformats.org/officeDocument/2006/relationships/hyperlink" Target="https://doi.org/10.1016/j.trd.2008.02.004" TargetMode="External"/><Relationship Id="rId25" Type="http://schemas.openxmlformats.org/officeDocument/2006/relationships/hyperlink" Target="https://doi.org/10.1016/j.scitotenv.2018.12.336" TargetMode="External"/><Relationship Id="rId46" Type="http://schemas.openxmlformats.org/officeDocument/2006/relationships/hyperlink" Target="https://www.jstor.org/stable/23288298" TargetMode="External"/><Relationship Id="rId67" Type="http://schemas.openxmlformats.org/officeDocument/2006/relationships/hyperlink" Target="https://doi.org/10.1016/j.envpol.2019.113745" TargetMode="External"/><Relationship Id="rId116" Type="http://schemas.openxmlformats.org/officeDocument/2006/relationships/hyperlink" Target="https://doi.org/10.3141%2F2531-11" TargetMode="External"/><Relationship Id="rId137" Type="http://schemas.openxmlformats.org/officeDocument/2006/relationships/hyperlink" Target="https://doi.org/10.1080/12265934.2019.1571432" TargetMode="External"/><Relationship Id="rId158" Type="http://schemas.openxmlformats.org/officeDocument/2006/relationships/hyperlink" Target="https://doi.org/10.1016/j.cstp.2019.11.008" TargetMode="External"/><Relationship Id="rId20" Type="http://schemas.openxmlformats.org/officeDocument/2006/relationships/hyperlink" Target="https://doi.org/10.1016/j.scitotenv.2020.137136" TargetMode="External"/><Relationship Id="rId41" Type="http://schemas.openxmlformats.org/officeDocument/2006/relationships/hyperlink" Target="https://doi.org/10.1016/j.jenvman.2019.109975" TargetMode="External"/><Relationship Id="rId62" Type="http://schemas.openxmlformats.org/officeDocument/2006/relationships/hyperlink" Target="http://dx.doi.org/10.1061/(ASCE)0733-947X(2006)132:6(482)" TargetMode="External"/><Relationship Id="rId83" Type="http://schemas.openxmlformats.org/officeDocument/2006/relationships/hyperlink" Target="http://dx.doi.org/10.1016/j.scitotenv.2016.11.142" TargetMode="External"/><Relationship Id="rId88" Type="http://schemas.openxmlformats.org/officeDocument/2006/relationships/hyperlink" Target="https://doi.org/10.1021/es001177w" TargetMode="External"/><Relationship Id="rId111" Type="http://schemas.openxmlformats.org/officeDocument/2006/relationships/hyperlink" Target="https://doi.org/10.3141%2F2531-11" TargetMode="External"/><Relationship Id="rId132" Type="http://schemas.openxmlformats.org/officeDocument/2006/relationships/hyperlink" Target="http://dx.doi.org/10.1016/j.enpol.2013.11.026" TargetMode="External"/><Relationship Id="rId153" Type="http://schemas.openxmlformats.org/officeDocument/2006/relationships/hyperlink" Target="https://doi.org/10.1080/09593330.2012.672472" TargetMode="External"/><Relationship Id="rId174" Type="http://schemas.openxmlformats.org/officeDocument/2006/relationships/hyperlink" Target="https://doi.org/10.1016/j.enpol.2018.10.012" TargetMode="External"/><Relationship Id="rId179" Type="http://schemas.openxmlformats.org/officeDocument/2006/relationships/drawing" Target="../drawings/drawing3.xml"/><Relationship Id="rId15" Type="http://schemas.openxmlformats.org/officeDocument/2006/relationships/hyperlink" Target="https://doi.org/10.1089/109287501753359582" TargetMode="External"/><Relationship Id="rId36" Type="http://schemas.openxmlformats.org/officeDocument/2006/relationships/hyperlink" Target="http://dx.doi.org/10.1016/j.trd.2016.10.013" TargetMode="External"/><Relationship Id="rId57" Type="http://schemas.openxmlformats.org/officeDocument/2006/relationships/hyperlink" Target="http://dx.doi.org/10.1016/j.jth.2016.06.005" TargetMode="External"/><Relationship Id="rId106" Type="http://schemas.openxmlformats.org/officeDocument/2006/relationships/hyperlink" Target="https://doi.org/10.3141%2F2531-11" TargetMode="External"/><Relationship Id="rId127" Type="http://schemas.openxmlformats.org/officeDocument/2006/relationships/hyperlink" Target="http://dx.doi.org/10.1016/j.atmosenv.2014.09.048" TargetMode="External"/><Relationship Id="rId10" Type="http://schemas.openxmlformats.org/officeDocument/2006/relationships/hyperlink" Target="https://doi.org/10.1007/s10661-008-0525-x" TargetMode="External"/><Relationship Id="rId31" Type="http://schemas.openxmlformats.org/officeDocument/2006/relationships/hyperlink" Target="https://trid.trb.org/view/1267783" TargetMode="External"/><Relationship Id="rId52" Type="http://schemas.openxmlformats.org/officeDocument/2006/relationships/hyperlink" Target="https://doi.org/10.3141%2F2570-14" TargetMode="External"/><Relationship Id="rId73" Type="http://schemas.openxmlformats.org/officeDocument/2006/relationships/hyperlink" Target="http://dx.doi.org/10.1016/j.envint.2012.08.009" TargetMode="External"/><Relationship Id="rId78" Type="http://schemas.openxmlformats.org/officeDocument/2006/relationships/hyperlink" Target="https://doi.org/10.1016/j.envint.2017.07.009" TargetMode="External"/><Relationship Id="rId94" Type="http://schemas.openxmlformats.org/officeDocument/2006/relationships/hyperlink" Target="http://dx.doi.org/10.1016/j.trd.2017.04.039" TargetMode="External"/><Relationship Id="rId99" Type="http://schemas.openxmlformats.org/officeDocument/2006/relationships/hyperlink" Target="http://dx.doi.org/10.1016/j.trd.2017.08.001" TargetMode="External"/><Relationship Id="rId101" Type="http://schemas.openxmlformats.org/officeDocument/2006/relationships/hyperlink" Target="https://doi.org/10.1023/A:1014267003243" TargetMode="External"/><Relationship Id="rId122" Type="http://schemas.openxmlformats.org/officeDocument/2006/relationships/hyperlink" Target="https://doi.org/10.3141%2F2340-04" TargetMode="External"/><Relationship Id="rId143" Type="http://schemas.openxmlformats.org/officeDocument/2006/relationships/hyperlink" Target="https://doi.org/10.1016/S1361-9209(01)00022-0" TargetMode="External"/><Relationship Id="rId148" Type="http://schemas.openxmlformats.org/officeDocument/2006/relationships/hyperlink" Target="https://www.nature.com/articles/srep41132?origin=ppub" TargetMode="External"/><Relationship Id="rId164" Type="http://schemas.openxmlformats.org/officeDocument/2006/relationships/hyperlink" Target="https://doi.org/10.1016/j.cstp.2019.11.008" TargetMode="External"/><Relationship Id="rId169" Type="http://schemas.openxmlformats.org/officeDocument/2006/relationships/hyperlink" Target="https://doi.org/10.1016/j.enpol.2018.10.012" TargetMode="External"/><Relationship Id="rId4" Type="http://schemas.openxmlformats.org/officeDocument/2006/relationships/hyperlink" Target="https://doi.org/10.1016/j.trd.2008.09.001" TargetMode="External"/><Relationship Id="rId9" Type="http://schemas.openxmlformats.org/officeDocument/2006/relationships/hyperlink" Target="https://doi.org/10.1007/s11356-012-1108-5" TargetMode="External"/><Relationship Id="rId180" Type="http://schemas.openxmlformats.org/officeDocument/2006/relationships/table" Target="../tables/table22.xml"/><Relationship Id="rId26" Type="http://schemas.openxmlformats.org/officeDocument/2006/relationships/hyperlink" Target="https://www.jstor.org/stable/23288294" TargetMode="External"/><Relationship Id="rId47" Type="http://schemas.openxmlformats.org/officeDocument/2006/relationships/hyperlink" Target="https://www.jstor.org/stable/23288298" TargetMode="External"/><Relationship Id="rId68" Type="http://schemas.openxmlformats.org/officeDocument/2006/relationships/hyperlink" Target="http://dx.doi.org/10.1016/j.envint.2012.08.009" TargetMode="External"/><Relationship Id="rId89" Type="http://schemas.openxmlformats.org/officeDocument/2006/relationships/hyperlink" Target="https://doi.org/10.1021/es001177w" TargetMode="External"/><Relationship Id="rId112" Type="http://schemas.openxmlformats.org/officeDocument/2006/relationships/hyperlink" Target="https://doi.org/10.3141%2F2531-11" TargetMode="External"/><Relationship Id="rId133" Type="http://schemas.openxmlformats.org/officeDocument/2006/relationships/hyperlink" Target="http://dx.doi.org/10.1016/j.enpol.2013.11.026" TargetMode="External"/><Relationship Id="rId154" Type="http://schemas.openxmlformats.org/officeDocument/2006/relationships/hyperlink" Target="https://doi.org/10.1080/09593330.2012.672472" TargetMode="External"/><Relationship Id="rId175" Type="http://schemas.openxmlformats.org/officeDocument/2006/relationships/hyperlink" Target="https://doi.org/10.1016/j.ijtst.2020.05.003" TargetMode="External"/><Relationship Id="rId16" Type="http://schemas.openxmlformats.org/officeDocument/2006/relationships/hyperlink" Target="https://doi.org/10.1089/109287501753359582" TargetMode="External"/><Relationship Id="rId37" Type="http://schemas.openxmlformats.org/officeDocument/2006/relationships/hyperlink" Target="https://doi.org/10.1021/es048295u" TargetMode="External"/><Relationship Id="rId58" Type="http://schemas.openxmlformats.org/officeDocument/2006/relationships/hyperlink" Target="http://dx.doi.org/10.1016/j.jth.2016.06.005" TargetMode="External"/><Relationship Id="rId79" Type="http://schemas.openxmlformats.org/officeDocument/2006/relationships/hyperlink" Target="https://doi.org/10.1016/j.envint.2017.07.009" TargetMode="External"/><Relationship Id="rId102" Type="http://schemas.openxmlformats.org/officeDocument/2006/relationships/hyperlink" Target="https://doi.org/10.3141%2F2531-11" TargetMode="External"/><Relationship Id="rId123" Type="http://schemas.openxmlformats.org/officeDocument/2006/relationships/hyperlink" Target="http://dx.doi.org/10.1016/j.atmosenv.2014.09.048" TargetMode="External"/><Relationship Id="rId144" Type="http://schemas.openxmlformats.org/officeDocument/2006/relationships/hyperlink" Target="http://www.jstor.org/stable/enviassepolimana.6.2.213" TargetMode="External"/><Relationship Id="rId90" Type="http://schemas.openxmlformats.org/officeDocument/2006/relationships/hyperlink" Target="https://doi.org/10.1177%2F0361198106198700107" TargetMode="External"/><Relationship Id="rId165" Type="http://schemas.openxmlformats.org/officeDocument/2006/relationships/hyperlink" Target="https://doi.org/10.1016/j.cstp.2019.11.008" TargetMode="External"/><Relationship Id="rId27" Type="http://schemas.openxmlformats.org/officeDocument/2006/relationships/hyperlink" Target="https://doi.org/10.1016/j.scitotenv.2018.12.336" TargetMode="External"/><Relationship Id="rId48" Type="http://schemas.openxmlformats.org/officeDocument/2006/relationships/hyperlink" Target="https://doi.org/10.1016/j.scitotenv.2006.08.017" TargetMode="External"/><Relationship Id="rId69" Type="http://schemas.openxmlformats.org/officeDocument/2006/relationships/hyperlink" Target="http://dx.doi.org/10.1016/j.envint.2012.08.009" TargetMode="External"/><Relationship Id="rId113" Type="http://schemas.openxmlformats.org/officeDocument/2006/relationships/hyperlink" Target="https://doi.org/10.3141%2F2531-11" TargetMode="External"/><Relationship Id="rId134" Type="http://schemas.openxmlformats.org/officeDocument/2006/relationships/hyperlink" Target="http://dx.doi.org/10.1016/j.enpol.2013.11.026" TargetMode="External"/><Relationship Id="rId80" Type="http://schemas.openxmlformats.org/officeDocument/2006/relationships/hyperlink" Target="http://dx.doi.org/10.1016/j.tranpol.2014.05.015" TargetMode="External"/><Relationship Id="rId155" Type="http://schemas.openxmlformats.org/officeDocument/2006/relationships/hyperlink" Target="https://doi.org/10.1080/09593330.2012.672472" TargetMode="External"/><Relationship Id="rId176" Type="http://schemas.openxmlformats.org/officeDocument/2006/relationships/hyperlink" Target="https://doi.org/10.1016/j.ijtst.2020.05.003" TargetMode="External"/><Relationship Id="rId17" Type="http://schemas.openxmlformats.org/officeDocument/2006/relationships/hyperlink" Target="https://doi.org/10.1109/TITS.2013.2264754" TargetMode="External"/><Relationship Id="rId38" Type="http://schemas.openxmlformats.org/officeDocument/2006/relationships/hyperlink" Target="https://doi.org/10.1021/es048295u" TargetMode="External"/><Relationship Id="rId59" Type="http://schemas.openxmlformats.org/officeDocument/2006/relationships/hyperlink" Target="http://dx.doi.org/10.1016/j.jth.2016.06.005" TargetMode="External"/><Relationship Id="rId103" Type="http://schemas.openxmlformats.org/officeDocument/2006/relationships/hyperlink" Target="https://doi.org/10.3141%2F2531-11" TargetMode="External"/><Relationship Id="rId124" Type="http://schemas.openxmlformats.org/officeDocument/2006/relationships/hyperlink" Target="http://dx.doi.org/10.1016/j.atmosenv.2014.09.048" TargetMode="External"/><Relationship Id="rId70" Type="http://schemas.openxmlformats.org/officeDocument/2006/relationships/hyperlink" Target="http://dx.doi.org/10.1016/j.envint.2012.08.009" TargetMode="External"/><Relationship Id="rId91" Type="http://schemas.openxmlformats.org/officeDocument/2006/relationships/hyperlink" Target="https://doi.org/10.1177%2F0361198106198700107" TargetMode="External"/><Relationship Id="rId145" Type="http://schemas.openxmlformats.org/officeDocument/2006/relationships/hyperlink" Target="https://doi.org/10.3141%2F2427-09" TargetMode="External"/><Relationship Id="rId166" Type="http://schemas.openxmlformats.org/officeDocument/2006/relationships/hyperlink" Target="https://doi.org/10.1016/j.cstp.2019.11.008" TargetMode="External"/><Relationship Id="rId1" Type="http://schemas.openxmlformats.org/officeDocument/2006/relationships/hyperlink" Target="https://doi.org/10.1016/j.scitotenv.2020.138171" TargetMode="External"/><Relationship Id="rId28" Type="http://schemas.openxmlformats.org/officeDocument/2006/relationships/hyperlink" Target="https://trid.trb.org/view/1267783" TargetMode="External"/><Relationship Id="rId49" Type="http://schemas.openxmlformats.org/officeDocument/2006/relationships/hyperlink" Target="https://doi.org/10.1021/es020549t" TargetMode="External"/><Relationship Id="rId114" Type="http://schemas.openxmlformats.org/officeDocument/2006/relationships/hyperlink" Target="https://doi.org/10.3141%2F2531-11" TargetMode="External"/></Relationships>
</file>

<file path=xl/worksheets/_rels/sheet4.xml.rels><?xml version="1.0" encoding="UTF-8" standalone="yes"?>
<Relationships xmlns="http://schemas.openxmlformats.org/package/2006/relationships"><Relationship Id="rId8" Type="http://schemas.openxmlformats.org/officeDocument/2006/relationships/table" Target="../tables/table29.xml"/><Relationship Id="rId13" Type="http://schemas.openxmlformats.org/officeDocument/2006/relationships/table" Target="../tables/table34.xml"/><Relationship Id="rId18" Type="http://schemas.openxmlformats.org/officeDocument/2006/relationships/table" Target="../tables/table39.xml"/><Relationship Id="rId3" Type="http://schemas.openxmlformats.org/officeDocument/2006/relationships/table" Target="../tables/table24.xml"/><Relationship Id="rId7" Type="http://schemas.openxmlformats.org/officeDocument/2006/relationships/table" Target="../tables/table28.xml"/><Relationship Id="rId12" Type="http://schemas.openxmlformats.org/officeDocument/2006/relationships/table" Target="../tables/table33.xml"/><Relationship Id="rId17" Type="http://schemas.openxmlformats.org/officeDocument/2006/relationships/table" Target="../tables/table38.xml"/><Relationship Id="rId2" Type="http://schemas.openxmlformats.org/officeDocument/2006/relationships/table" Target="../tables/table23.xml"/><Relationship Id="rId16" Type="http://schemas.openxmlformats.org/officeDocument/2006/relationships/table" Target="../tables/table37.xml"/><Relationship Id="rId20" Type="http://schemas.openxmlformats.org/officeDocument/2006/relationships/table" Target="../tables/table41.xml"/><Relationship Id="rId1" Type="http://schemas.openxmlformats.org/officeDocument/2006/relationships/printerSettings" Target="../printerSettings/printerSettings4.bin"/><Relationship Id="rId6" Type="http://schemas.openxmlformats.org/officeDocument/2006/relationships/table" Target="../tables/table27.xml"/><Relationship Id="rId11" Type="http://schemas.openxmlformats.org/officeDocument/2006/relationships/table" Target="../tables/table32.xml"/><Relationship Id="rId5" Type="http://schemas.openxmlformats.org/officeDocument/2006/relationships/table" Target="../tables/table26.xml"/><Relationship Id="rId15" Type="http://schemas.openxmlformats.org/officeDocument/2006/relationships/table" Target="../tables/table36.xml"/><Relationship Id="rId10" Type="http://schemas.openxmlformats.org/officeDocument/2006/relationships/table" Target="../tables/table31.xml"/><Relationship Id="rId19" Type="http://schemas.openxmlformats.org/officeDocument/2006/relationships/table" Target="../tables/table40.xml"/><Relationship Id="rId4" Type="http://schemas.openxmlformats.org/officeDocument/2006/relationships/table" Target="../tables/table25.xml"/><Relationship Id="rId9" Type="http://schemas.openxmlformats.org/officeDocument/2006/relationships/table" Target="../tables/table30.xml"/><Relationship Id="rId14" Type="http://schemas.openxmlformats.org/officeDocument/2006/relationships/table" Target="../tables/table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57FD2-DE20-4A06-87A0-934CA4A9D6AE}">
  <dimension ref="C1:AS617"/>
  <sheetViews>
    <sheetView showGridLines="0" tabSelected="1" zoomScale="70" zoomScaleNormal="70" workbookViewId="0">
      <selection activeCell="C6" sqref="C6:E6"/>
    </sheetView>
  </sheetViews>
  <sheetFormatPr defaultRowHeight="14.4" x14ac:dyDescent="0.3"/>
  <cols>
    <col min="1" max="1" width="44.33203125" customWidth="1"/>
    <col min="2" max="2" width="7.33203125" customWidth="1"/>
    <col min="3" max="3" width="56.33203125" customWidth="1"/>
    <col min="4" max="4" width="48.33203125" customWidth="1"/>
    <col min="5" max="5" width="57.6640625" customWidth="1"/>
  </cols>
  <sheetData>
    <row r="1" spans="3:45" ht="28.2" customHeight="1" x14ac:dyDescent="0.3">
      <c r="C1" s="40" t="s">
        <v>0</v>
      </c>
      <c r="D1" s="40" t="s">
        <v>1</v>
      </c>
      <c r="E1" s="40" t="s">
        <v>2</v>
      </c>
      <c r="F1" s="2"/>
    </row>
    <row r="2" spans="3:45" ht="36.6" customHeight="1" x14ac:dyDescent="0.3">
      <c r="C2" s="140" t="s">
        <v>4073</v>
      </c>
      <c r="D2" s="140"/>
      <c r="E2" s="140"/>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3:45" ht="19.2" customHeight="1" x14ac:dyDescent="0.3">
      <c r="C3" s="51" t="s">
        <v>3</v>
      </c>
      <c r="D3" s="50"/>
      <c r="E3" s="50"/>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row>
    <row r="4" spans="3:45" ht="39.6" customHeight="1" x14ac:dyDescent="0.3">
      <c r="C4" s="139" t="s">
        <v>4074</v>
      </c>
      <c r="D4" s="139"/>
      <c r="E4" s="139"/>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3:45" ht="132.6" customHeight="1" x14ac:dyDescent="0.3">
      <c r="C5" s="139" t="s">
        <v>4342</v>
      </c>
      <c r="D5" s="139"/>
      <c r="E5" s="139"/>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row>
    <row r="6" spans="3:45" ht="94.95" customHeight="1" x14ac:dyDescent="0.3">
      <c r="C6" s="139" t="s">
        <v>4072</v>
      </c>
      <c r="D6" s="139"/>
      <c r="E6" s="139"/>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3:45" ht="20.55" customHeight="1" x14ac:dyDescent="0.3">
      <c r="C7" s="54" t="s">
        <v>4070</v>
      </c>
      <c r="D7" s="52"/>
      <c r="E7" s="52"/>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row>
    <row r="8" spans="3:45" ht="42.6" customHeight="1" x14ac:dyDescent="0.3">
      <c r="C8" s="139" t="s">
        <v>4343</v>
      </c>
      <c r="D8" s="139"/>
      <c r="E8" s="139"/>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row>
    <row r="9" spans="3:45" ht="24.6" customHeight="1" x14ac:dyDescent="0.3">
      <c r="C9" s="139" t="s">
        <v>4</v>
      </c>
      <c r="D9" s="139"/>
      <c r="E9" s="139"/>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row>
    <row r="10" spans="3:45" ht="22.2" customHeight="1" x14ac:dyDescent="0.3">
      <c r="C10" s="53" t="s">
        <v>4109</v>
      </c>
      <c r="D10" s="53"/>
      <c r="E10" s="53"/>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row>
    <row r="11" spans="3:45" ht="36.6" customHeight="1" x14ac:dyDescent="0.3">
      <c r="C11" s="138" t="s">
        <v>4344</v>
      </c>
      <c r="D11" s="138"/>
      <c r="E11" s="138"/>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row>
    <row r="12" spans="3:45" x14ac:dyDescent="0.3">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row>
    <row r="13" spans="3:45" x14ac:dyDescent="0.3">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3:45" x14ac:dyDescent="0.3">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row>
    <row r="15" spans="3:45" x14ac:dyDescent="0.3">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row>
    <row r="16" spans="3:45" x14ac:dyDescent="0.3">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row>
    <row r="17" spans="3:45" x14ac:dyDescent="0.3">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3:45" x14ac:dyDescent="0.3">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row>
    <row r="19" spans="3:45" x14ac:dyDescent="0.3">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row>
    <row r="20" spans="3:45" x14ac:dyDescent="0.3">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row>
    <row r="21" spans="3:45" x14ac:dyDescent="0.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row>
    <row r="22" spans="3:45" x14ac:dyDescent="0.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row>
    <row r="23" spans="3:45" x14ac:dyDescent="0.3">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row>
    <row r="24" spans="3:45" x14ac:dyDescent="0.3">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row>
    <row r="25" spans="3:45" x14ac:dyDescent="0.3">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row>
    <row r="26" spans="3:45" x14ac:dyDescent="0.3">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row>
    <row r="27" spans="3:45" x14ac:dyDescent="0.3">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row>
    <row r="28" spans="3:45" x14ac:dyDescent="0.3">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row>
    <row r="29" spans="3:45" x14ac:dyDescent="0.3">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row>
    <row r="30" spans="3:45" x14ac:dyDescent="0.3">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row>
    <row r="31" spans="3:45" x14ac:dyDescent="0.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row>
    <row r="32" spans="3:45" x14ac:dyDescent="0.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row>
    <row r="33" spans="3:45" x14ac:dyDescent="0.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row>
    <row r="34" spans="3:45" x14ac:dyDescent="0.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row>
    <row r="35" spans="3:45" x14ac:dyDescent="0.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row>
    <row r="36" spans="3:45" x14ac:dyDescent="0.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row>
    <row r="37" spans="3:45" x14ac:dyDescent="0.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3:45" x14ac:dyDescent="0.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row>
    <row r="39" spans="3:45" x14ac:dyDescent="0.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row>
    <row r="40" spans="3:45" x14ac:dyDescent="0.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3:45" x14ac:dyDescent="0.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row>
    <row r="42" spans="3:45" x14ac:dyDescent="0.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row>
    <row r="43" spans="3:45" x14ac:dyDescent="0.3">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row>
    <row r="44" spans="3:45" x14ac:dyDescent="0.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row>
    <row r="45" spans="3:45" x14ac:dyDescent="0.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row>
    <row r="46" spans="3:45" x14ac:dyDescent="0.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3:45" x14ac:dyDescent="0.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row>
    <row r="48" spans="3:45" x14ac:dyDescent="0.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row>
    <row r="49" spans="3:45" x14ac:dyDescent="0.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row>
    <row r="50" spans="3:45" x14ac:dyDescent="0.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row>
    <row r="51" spans="3:45" x14ac:dyDescent="0.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row>
    <row r="52" spans="3:45" x14ac:dyDescent="0.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row>
    <row r="53" spans="3:45" x14ac:dyDescent="0.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row>
    <row r="54" spans="3:45" x14ac:dyDescent="0.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row>
    <row r="55" spans="3:45" x14ac:dyDescent="0.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row>
    <row r="56" spans="3:45" x14ac:dyDescent="0.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row>
    <row r="57" spans="3:45" x14ac:dyDescent="0.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row>
    <row r="58" spans="3:45" x14ac:dyDescent="0.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row>
    <row r="59" spans="3:45" x14ac:dyDescent="0.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row>
    <row r="60" spans="3:45" x14ac:dyDescent="0.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row>
    <row r="61" spans="3:45" x14ac:dyDescent="0.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row>
    <row r="62" spans="3:45" x14ac:dyDescent="0.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row>
    <row r="63" spans="3:45" x14ac:dyDescent="0.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row>
    <row r="64" spans="3:45" x14ac:dyDescent="0.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row>
    <row r="65" spans="3:45" x14ac:dyDescent="0.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row>
    <row r="66" spans="3:45" x14ac:dyDescent="0.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row>
    <row r="67" spans="3:45" x14ac:dyDescent="0.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row>
    <row r="68" spans="3:45" x14ac:dyDescent="0.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row>
    <row r="69" spans="3:45" x14ac:dyDescent="0.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row>
    <row r="70" spans="3:45" x14ac:dyDescent="0.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row>
    <row r="71" spans="3:45" x14ac:dyDescent="0.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row>
    <row r="72" spans="3:45" x14ac:dyDescent="0.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row>
    <row r="73" spans="3:45" x14ac:dyDescent="0.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row>
    <row r="74" spans="3:45" x14ac:dyDescent="0.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row>
    <row r="75" spans="3:45" x14ac:dyDescent="0.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row>
    <row r="76" spans="3:45" x14ac:dyDescent="0.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row>
    <row r="77" spans="3:45" x14ac:dyDescent="0.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row>
    <row r="78" spans="3:45" x14ac:dyDescent="0.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row>
    <row r="79" spans="3:45" x14ac:dyDescent="0.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row>
    <row r="80" spans="3:45" x14ac:dyDescent="0.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row>
    <row r="81" spans="3:45" x14ac:dyDescent="0.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row>
    <row r="82" spans="3:45" x14ac:dyDescent="0.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row>
    <row r="83" spans="3:45" x14ac:dyDescent="0.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row>
    <row r="84" spans="3:45" x14ac:dyDescent="0.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row>
    <row r="85" spans="3:45" x14ac:dyDescent="0.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row>
    <row r="86" spans="3:45" x14ac:dyDescent="0.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row>
    <row r="87" spans="3:45" x14ac:dyDescent="0.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row>
    <row r="88" spans="3:45" x14ac:dyDescent="0.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row>
    <row r="89" spans="3:45" x14ac:dyDescent="0.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row>
    <row r="90" spans="3:45" x14ac:dyDescent="0.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row>
    <row r="91" spans="3:45" x14ac:dyDescent="0.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row>
    <row r="92" spans="3:45" x14ac:dyDescent="0.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row>
    <row r="93" spans="3:45" x14ac:dyDescent="0.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row>
    <row r="94" spans="3:45" x14ac:dyDescent="0.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row>
    <row r="95" spans="3:45" x14ac:dyDescent="0.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row>
    <row r="96" spans="3:45" x14ac:dyDescent="0.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row>
    <row r="97" spans="3:45" x14ac:dyDescent="0.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row>
    <row r="98" spans="3:45" x14ac:dyDescent="0.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row>
    <row r="99" spans="3:45" x14ac:dyDescent="0.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row>
    <row r="100" spans="3:45" x14ac:dyDescent="0.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row>
    <row r="101" spans="3:45" x14ac:dyDescent="0.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row>
    <row r="102" spans="3:45" x14ac:dyDescent="0.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row>
    <row r="103" spans="3:45" x14ac:dyDescent="0.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row>
    <row r="104" spans="3:45" x14ac:dyDescent="0.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row>
    <row r="105" spans="3:45" x14ac:dyDescent="0.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3:45" x14ac:dyDescent="0.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3:45" x14ac:dyDescent="0.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3:45" x14ac:dyDescent="0.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3:45" x14ac:dyDescent="0.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3:45" x14ac:dyDescent="0.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3:45" x14ac:dyDescent="0.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3:45" x14ac:dyDescent="0.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3:45" x14ac:dyDescent="0.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3:45" x14ac:dyDescent="0.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3:45" x14ac:dyDescent="0.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3:45" x14ac:dyDescent="0.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row>
    <row r="117" spans="3:45" x14ac:dyDescent="0.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row>
    <row r="118" spans="3:45" x14ac:dyDescent="0.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row>
    <row r="119" spans="3:45" x14ac:dyDescent="0.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3:45" x14ac:dyDescent="0.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3:45" x14ac:dyDescent="0.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row>
    <row r="122" spans="3:45" x14ac:dyDescent="0.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row>
    <row r="123" spans="3:45" x14ac:dyDescent="0.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row>
    <row r="124" spans="3:45" x14ac:dyDescent="0.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row>
    <row r="125" spans="3:45" x14ac:dyDescent="0.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3:45" x14ac:dyDescent="0.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row>
    <row r="127" spans="3:45" x14ac:dyDescent="0.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row>
    <row r="128" spans="3:45" x14ac:dyDescent="0.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row>
    <row r="129" spans="3:45" x14ac:dyDescent="0.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row>
    <row r="130" spans="3:45" x14ac:dyDescent="0.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row>
    <row r="131" spans="3:45" x14ac:dyDescent="0.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row>
    <row r="132" spans="3:45" x14ac:dyDescent="0.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row>
    <row r="133" spans="3:45" x14ac:dyDescent="0.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3:45" x14ac:dyDescent="0.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3:45" x14ac:dyDescent="0.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row>
    <row r="136" spans="3:45" x14ac:dyDescent="0.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row>
    <row r="137" spans="3:45" x14ac:dyDescent="0.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3:45" x14ac:dyDescent="0.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3:45" x14ac:dyDescent="0.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3:45" x14ac:dyDescent="0.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3:45" x14ac:dyDescent="0.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3:45" x14ac:dyDescent="0.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3:45" x14ac:dyDescent="0.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row>
    <row r="144" spans="3:45" x14ac:dyDescent="0.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3:45" x14ac:dyDescent="0.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3:45" x14ac:dyDescent="0.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3:45" x14ac:dyDescent="0.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3:45" x14ac:dyDescent="0.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row>
    <row r="149" spans="3:45" x14ac:dyDescent="0.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row>
    <row r="150" spans="3:45" x14ac:dyDescent="0.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row>
    <row r="151" spans="3:45" x14ac:dyDescent="0.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row>
    <row r="152" spans="3:45" x14ac:dyDescent="0.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row>
    <row r="153" spans="3:45" x14ac:dyDescent="0.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row>
    <row r="154" spans="3:45" x14ac:dyDescent="0.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row>
    <row r="155" spans="3:45" x14ac:dyDescent="0.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row>
    <row r="156" spans="3:45" x14ac:dyDescent="0.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3:45" x14ac:dyDescent="0.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row>
    <row r="158" spans="3:45" x14ac:dyDescent="0.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row>
    <row r="159" spans="3:45" x14ac:dyDescent="0.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row>
    <row r="160" spans="3:45" x14ac:dyDescent="0.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3:45" x14ac:dyDescent="0.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3:45" x14ac:dyDescent="0.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row>
    <row r="163" spans="3:45" x14ac:dyDescent="0.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row>
    <row r="164" spans="3:45" x14ac:dyDescent="0.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3:45" x14ac:dyDescent="0.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row>
    <row r="166" spans="3:45" x14ac:dyDescent="0.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3:45" x14ac:dyDescent="0.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3:45" x14ac:dyDescent="0.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row>
    <row r="169" spans="3:45" x14ac:dyDescent="0.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row>
    <row r="170" spans="3:45" x14ac:dyDescent="0.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3:45" x14ac:dyDescent="0.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3:45" x14ac:dyDescent="0.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3:45" x14ac:dyDescent="0.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3:45" x14ac:dyDescent="0.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3:45" x14ac:dyDescent="0.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3:45" x14ac:dyDescent="0.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row>
    <row r="177" spans="3:45" x14ac:dyDescent="0.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3:45" x14ac:dyDescent="0.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3:45" x14ac:dyDescent="0.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3:45" x14ac:dyDescent="0.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3:45" x14ac:dyDescent="0.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row>
    <row r="182" spans="3:45" x14ac:dyDescent="0.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row>
    <row r="183" spans="3:45" x14ac:dyDescent="0.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row>
    <row r="184" spans="3:45" x14ac:dyDescent="0.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row>
    <row r="185" spans="3:45" x14ac:dyDescent="0.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row>
    <row r="186" spans="3:45" x14ac:dyDescent="0.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row>
    <row r="187" spans="3:45" x14ac:dyDescent="0.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row>
    <row r="188" spans="3:45" x14ac:dyDescent="0.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row>
    <row r="189" spans="3:45" x14ac:dyDescent="0.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3:45" x14ac:dyDescent="0.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row>
    <row r="191" spans="3:45" x14ac:dyDescent="0.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row>
    <row r="192" spans="3:45" x14ac:dyDescent="0.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3:45" x14ac:dyDescent="0.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row>
    <row r="194" spans="3:45" x14ac:dyDescent="0.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3:45" x14ac:dyDescent="0.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row>
    <row r="196" spans="3:45" x14ac:dyDescent="0.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row>
    <row r="197" spans="3:45" x14ac:dyDescent="0.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row>
    <row r="198" spans="3:45" x14ac:dyDescent="0.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row>
    <row r="199" spans="3:45" x14ac:dyDescent="0.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3:45" x14ac:dyDescent="0.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3:45" x14ac:dyDescent="0.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row>
    <row r="202" spans="3:45" x14ac:dyDescent="0.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row>
    <row r="203" spans="3:45" x14ac:dyDescent="0.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3:45" x14ac:dyDescent="0.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row>
    <row r="205" spans="3:45" x14ac:dyDescent="0.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row>
    <row r="206" spans="3:45" x14ac:dyDescent="0.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row>
    <row r="207" spans="3:45" x14ac:dyDescent="0.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spans="3:45" x14ac:dyDescent="0.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row>
    <row r="209" spans="3:45" x14ac:dyDescent="0.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row>
    <row r="210" spans="3:45" x14ac:dyDescent="0.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row>
    <row r="211" spans="3:45" x14ac:dyDescent="0.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row>
    <row r="212" spans="3:45" x14ac:dyDescent="0.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row>
    <row r="213" spans="3:45" x14ac:dyDescent="0.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row>
    <row r="214" spans="3:45" x14ac:dyDescent="0.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row>
    <row r="215" spans="3:45" x14ac:dyDescent="0.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row>
    <row r="216" spans="3:45" x14ac:dyDescent="0.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row>
    <row r="217" spans="3:45" x14ac:dyDescent="0.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row>
    <row r="218" spans="3:45" x14ac:dyDescent="0.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row>
    <row r="219" spans="3:45" x14ac:dyDescent="0.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row>
    <row r="220" spans="3:45" x14ac:dyDescent="0.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row>
    <row r="221" spans="3:45" x14ac:dyDescent="0.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row>
    <row r="222" spans="3:45" x14ac:dyDescent="0.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row>
    <row r="223" spans="3:45" x14ac:dyDescent="0.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row>
    <row r="224" spans="3:45" x14ac:dyDescent="0.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row>
    <row r="225" spans="3:45" x14ac:dyDescent="0.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row>
    <row r="226" spans="3:45" x14ac:dyDescent="0.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row>
    <row r="227" spans="3:45" x14ac:dyDescent="0.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row>
    <row r="228" spans="3:45" x14ac:dyDescent="0.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3:45" x14ac:dyDescent="0.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row>
    <row r="230" spans="3:45" x14ac:dyDescent="0.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row>
    <row r="231" spans="3:45" x14ac:dyDescent="0.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3:45" x14ac:dyDescent="0.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row>
    <row r="233" spans="3:45" x14ac:dyDescent="0.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row>
    <row r="234" spans="3:45" x14ac:dyDescent="0.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row>
    <row r="235" spans="3:45" x14ac:dyDescent="0.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row>
    <row r="236" spans="3:45" x14ac:dyDescent="0.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row>
    <row r="237" spans="3:45" x14ac:dyDescent="0.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row>
    <row r="238" spans="3:45" x14ac:dyDescent="0.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row>
    <row r="239" spans="3:45" x14ac:dyDescent="0.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row>
    <row r="240" spans="3:45" x14ac:dyDescent="0.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row>
    <row r="241" spans="3:45" x14ac:dyDescent="0.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row>
    <row r="242" spans="3:45" x14ac:dyDescent="0.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row>
    <row r="243" spans="3:45" x14ac:dyDescent="0.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row>
    <row r="244" spans="3:45" x14ac:dyDescent="0.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row>
    <row r="245" spans="3:45" x14ac:dyDescent="0.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row>
    <row r="246" spans="3:45" x14ac:dyDescent="0.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row>
    <row r="247" spans="3:45" x14ac:dyDescent="0.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row>
    <row r="248" spans="3:45" x14ac:dyDescent="0.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row>
    <row r="249" spans="3:45" x14ac:dyDescent="0.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row>
    <row r="250" spans="3:45" x14ac:dyDescent="0.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row>
    <row r="251" spans="3:45" x14ac:dyDescent="0.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row>
    <row r="252" spans="3:45" x14ac:dyDescent="0.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row>
    <row r="253" spans="3:45" x14ac:dyDescent="0.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row>
    <row r="254" spans="3:45" x14ac:dyDescent="0.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row>
    <row r="255" spans="3:45" x14ac:dyDescent="0.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row>
    <row r="256" spans="3:45" x14ac:dyDescent="0.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row>
    <row r="257" spans="3:45" x14ac:dyDescent="0.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row>
    <row r="258" spans="3:45" x14ac:dyDescent="0.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row>
    <row r="259" spans="3:45" x14ac:dyDescent="0.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row>
    <row r="260" spans="3:45" x14ac:dyDescent="0.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row>
    <row r="261" spans="3:45" x14ac:dyDescent="0.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row>
    <row r="262" spans="3:45" x14ac:dyDescent="0.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row>
    <row r="263" spans="3:45" x14ac:dyDescent="0.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row>
    <row r="264" spans="3:45" x14ac:dyDescent="0.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3:45" x14ac:dyDescent="0.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row>
    <row r="266" spans="3:45" x14ac:dyDescent="0.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row>
    <row r="267" spans="3:45" x14ac:dyDescent="0.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row>
    <row r="268" spans="3:45" x14ac:dyDescent="0.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row>
    <row r="269" spans="3:45" x14ac:dyDescent="0.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row>
    <row r="270" spans="3:45" x14ac:dyDescent="0.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row>
    <row r="271" spans="3:45" x14ac:dyDescent="0.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row>
    <row r="272" spans="3:45" x14ac:dyDescent="0.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row>
    <row r="273" spans="3:45" x14ac:dyDescent="0.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row>
    <row r="274" spans="3:45" x14ac:dyDescent="0.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row>
    <row r="275" spans="3:45" x14ac:dyDescent="0.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row>
    <row r="276" spans="3:45" x14ac:dyDescent="0.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row>
    <row r="277" spans="3:45" x14ac:dyDescent="0.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row>
    <row r="278" spans="3:45" x14ac:dyDescent="0.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row>
    <row r="279" spans="3:45" x14ac:dyDescent="0.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row>
    <row r="280" spans="3:45" x14ac:dyDescent="0.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row>
    <row r="281" spans="3:45" x14ac:dyDescent="0.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row>
    <row r="282" spans="3:45" x14ac:dyDescent="0.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row>
    <row r="283" spans="3:45" x14ac:dyDescent="0.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row>
    <row r="284" spans="3:45" x14ac:dyDescent="0.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row>
    <row r="285" spans="3:45" x14ac:dyDescent="0.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row>
    <row r="286" spans="3:45" x14ac:dyDescent="0.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row>
    <row r="287" spans="3:45" x14ac:dyDescent="0.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row>
    <row r="288" spans="3:45" x14ac:dyDescent="0.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row>
    <row r="289" spans="3:45" x14ac:dyDescent="0.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row>
    <row r="290" spans="3:45" x14ac:dyDescent="0.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row>
    <row r="291" spans="3:45" x14ac:dyDescent="0.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row>
    <row r="292" spans="3:45" x14ac:dyDescent="0.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row>
    <row r="293" spans="3:45" x14ac:dyDescent="0.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row>
    <row r="294" spans="3:45" x14ac:dyDescent="0.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row>
    <row r="295" spans="3:45" x14ac:dyDescent="0.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row>
    <row r="296" spans="3:45" x14ac:dyDescent="0.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row>
    <row r="297" spans="3:45" x14ac:dyDescent="0.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row>
    <row r="298" spans="3:45" x14ac:dyDescent="0.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row>
    <row r="299" spans="3:45" x14ac:dyDescent="0.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row>
    <row r="300" spans="3:45" x14ac:dyDescent="0.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3:45" x14ac:dyDescent="0.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row>
    <row r="302" spans="3:45" x14ac:dyDescent="0.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row>
    <row r="303" spans="3:45" x14ac:dyDescent="0.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row>
    <row r="304" spans="3:45" x14ac:dyDescent="0.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row>
    <row r="305" spans="3:45" x14ac:dyDescent="0.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row>
    <row r="306" spans="3:45" x14ac:dyDescent="0.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row>
    <row r="307" spans="3:45" x14ac:dyDescent="0.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row>
    <row r="308" spans="3:45" x14ac:dyDescent="0.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row>
    <row r="309" spans="3:45" x14ac:dyDescent="0.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row>
    <row r="310" spans="3:45" x14ac:dyDescent="0.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row>
    <row r="311" spans="3:45" x14ac:dyDescent="0.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row>
    <row r="312" spans="3:45" x14ac:dyDescent="0.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row>
    <row r="313" spans="3:45" x14ac:dyDescent="0.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row>
    <row r="314" spans="3:45" x14ac:dyDescent="0.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row>
    <row r="315" spans="3:45" x14ac:dyDescent="0.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row>
    <row r="316" spans="3:45" x14ac:dyDescent="0.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row>
    <row r="317" spans="3:45" x14ac:dyDescent="0.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row>
    <row r="318" spans="3:45" x14ac:dyDescent="0.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row>
    <row r="319" spans="3:45" x14ac:dyDescent="0.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row>
    <row r="320" spans="3:45" x14ac:dyDescent="0.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row>
    <row r="321" spans="3:45" x14ac:dyDescent="0.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row>
    <row r="322" spans="3:45" x14ac:dyDescent="0.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row>
    <row r="323" spans="3:45" x14ac:dyDescent="0.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row>
    <row r="324" spans="3:45" x14ac:dyDescent="0.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row>
    <row r="325" spans="3:45" x14ac:dyDescent="0.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row>
    <row r="326" spans="3:45" x14ac:dyDescent="0.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row>
    <row r="327" spans="3:45" x14ac:dyDescent="0.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row>
    <row r="328" spans="3:45" x14ac:dyDescent="0.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row>
    <row r="329" spans="3:45" x14ac:dyDescent="0.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row>
    <row r="330" spans="3:45" x14ac:dyDescent="0.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row>
    <row r="331" spans="3:45" x14ac:dyDescent="0.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row>
    <row r="332" spans="3:45" x14ac:dyDescent="0.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row>
    <row r="333" spans="3:45" x14ac:dyDescent="0.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row>
    <row r="334" spans="3:45" x14ac:dyDescent="0.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row>
    <row r="335" spans="3:45" x14ac:dyDescent="0.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row>
    <row r="336" spans="3:45" x14ac:dyDescent="0.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3:45" x14ac:dyDescent="0.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row>
    <row r="338" spans="3:45" x14ac:dyDescent="0.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row>
    <row r="339" spans="3:45" x14ac:dyDescent="0.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row>
    <row r="340" spans="3:45" x14ac:dyDescent="0.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row>
    <row r="341" spans="3:45" x14ac:dyDescent="0.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row>
    <row r="342" spans="3:45" x14ac:dyDescent="0.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row>
    <row r="343" spans="3:45" x14ac:dyDescent="0.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row>
    <row r="344" spans="3:45" x14ac:dyDescent="0.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row>
    <row r="345" spans="3:45" x14ac:dyDescent="0.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row>
    <row r="346" spans="3:45" x14ac:dyDescent="0.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row>
    <row r="347" spans="3:45" x14ac:dyDescent="0.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row>
    <row r="348" spans="3:45" x14ac:dyDescent="0.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row>
    <row r="349" spans="3:45" x14ac:dyDescent="0.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row>
    <row r="350" spans="3:45" x14ac:dyDescent="0.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row>
    <row r="351" spans="3:45" x14ac:dyDescent="0.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row>
    <row r="352" spans="3:45" x14ac:dyDescent="0.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row>
    <row r="353" spans="3:45" x14ac:dyDescent="0.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row>
    <row r="354" spans="3:45" x14ac:dyDescent="0.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row>
    <row r="355" spans="3:45" x14ac:dyDescent="0.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row>
    <row r="356" spans="3:45" x14ac:dyDescent="0.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row>
    <row r="357" spans="3:45" x14ac:dyDescent="0.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row>
    <row r="358" spans="3:45" x14ac:dyDescent="0.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row>
    <row r="359" spans="3:45" x14ac:dyDescent="0.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row>
    <row r="360" spans="3:45" x14ac:dyDescent="0.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row>
    <row r="361" spans="3:45" x14ac:dyDescent="0.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row>
    <row r="362" spans="3:45" x14ac:dyDescent="0.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row>
    <row r="363" spans="3:45" x14ac:dyDescent="0.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row>
    <row r="364" spans="3:45" x14ac:dyDescent="0.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row>
    <row r="365" spans="3:45" x14ac:dyDescent="0.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row>
    <row r="366" spans="3:45" x14ac:dyDescent="0.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row>
    <row r="367" spans="3:45" x14ac:dyDescent="0.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row>
    <row r="368" spans="3:45" x14ac:dyDescent="0.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row>
    <row r="369" spans="3:45" x14ac:dyDescent="0.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row>
    <row r="370" spans="3:45" x14ac:dyDescent="0.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row>
    <row r="371" spans="3:45" x14ac:dyDescent="0.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row>
    <row r="372" spans="3:45" x14ac:dyDescent="0.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3:45" x14ac:dyDescent="0.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row>
    <row r="374" spans="3:45" x14ac:dyDescent="0.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row>
    <row r="375" spans="3:45" x14ac:dyDescent="0.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row>
    <row r="376" spans="3:45" x14ac:dyDescent="0.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row>
    <row r="377" spans="3:45" x14ac:dyDescent="0.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row>
    <row r="378" spans="3:45" x14ac:dyDescent="0.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row>
    <row r="379" spans="3:45" x14ac:dyDescent="0.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row>
    <row r="380" spans="3:45" x14ac:dyDescent="0.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row>
    <row r="381" spans="3:45" x14ac:dyDescent="0.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row>
    <row r="382" spans="3:45" x14ac:dyDescent="0.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row>
    <row r="383" spans="3:45" x14ac:dyDescent="0.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row>
    <row r="384" spans="3:45" x14ac:dyDescent="0.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row>
    <row r="385" spans="3:45" x14ac:dyDescent="0.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row>
    <row r="386" spans="3:45" x14ac:dyDescent="0.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row>
    <row r="387" spans="3:45" x14ac:dyDescent="0.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row>
    <row r="388" spans="3:45" x14ac:dyDescent="0.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row>
    <row r="389" spans="3:45" x14ac:dyDescent="0.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row>
    <row r="390" spans="3:45" x14ac:dyDescent="0.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row>
    <row r="391" spans="3:45" x14ac:dyDescent="0.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row>
    <row r="392" spans="3:45" x14ac:dyDescent="0.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row>
    <row r="393" spans="3:45" x14ac:dyDescent="0.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row>
    <row r="394" spans="3:45" x14ac:dyDescent="0.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row>
    <row r="395" spans="3:45" x14ac:dyDescent="0.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row>
    <row r="396" spans="3:45" x14ac:dyDescent="0.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row>
    <row r="397" spans="3:45" x14ac:dyDescent="0.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row>
    <row r="398" spans="3:45" x14ac:dyDescent="0.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row>
    <row r="399" spans="3:45" x14ac:dyDescent="0.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row>
    <row r="400" spans="3:45" x14ac:dyDescent="0.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row>
    <row r="401" spans="3:45" x14ac:dyDescent="0.3">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row>
    <row r="402" spans="3:45" x14ac:dyDescent="0.3">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row>
    <row r="403" spans="3:45" x14ac:dyDescent="0.3">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row>
    <row r="404" spans="3:45" x14ac:dyDescent="0.3">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row>
    <row r="405" spans="3:45" x14ac:dyDescent="0.3">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row>
    <row r="406" spans="3:45" x14ac:dyDescent="0.3">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row>
    <row r="407" spans="3:45" x14ac:dyDescent="0.3">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row>
    <row r="408" spans="3:45" x14ac:dyDescent="0.3">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3:45" x14ac:dyDescent="0.3">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row>
    <row r="410" spans="3:45" x14ac:dyDescent="0.3">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row>
    <row r="411" spans="3:45" x14ac:dyDescent="0.3">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row>
    <row r="412" spans="3:45" x14ac:dyDescent="0.3">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row>
    <row r="413" spans="3:45" x14ac:dyDescent="0.3">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row>
    <row r="414" spans="3:45" x14ac:dyDescent="0.3">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row>
    <row r="415" spans="3:45" x14ac:dyDescent="0.3">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row>
    <row r="416" spans="3:45" x14ac:dyDescent="0.3">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row>
    <row r="417" spans="3:45" x14ac:dyDescent="0.3">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row>
    <row r="418" spans="3:45" x14ac:dyDescent="0.3">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row>
    <row r="419" spans="3:45" x14ac:dyDescent="0.3">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row>
    <row r="420" spans="3:45" x14ac:dyDescent="0.3">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row>
    <row r="421" spans="3:45" x14ac:dyDescent="0.3">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row>
    <row r="422" spans="3:45" x14ac:dyDescent="0.3">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row>
    <row r="423" spans="3:45" x14ac:dyDescent="0.3">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row>
    <row r="424" spans="3:45" x14ac:dyDescent="0.3">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row>
    <row r="425" spans="3:45" x14ac:dyDescent="0.3">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row>
    <row r="426" spans="3:45" x14ac:dyDescent="0.3">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row>
    <row r="427" spans="3:45" x14ac:dyDescent="0.3">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row>
    <row r="428" spans="3:45" x14ac:dyDescent="0.3">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row>
    <row r="429" spans="3:45" x14ac:dyDescent="0.3">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row>
    <row r="430" spans="3:45" x14ac:dyDescent="0.3">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row>
    <row r="431" spans="3:45" x14ac:dyDescent="0.3">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row>
    <row r="432" spans="3:45" x14ac:dyDescent="0.3">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row>
    <row r="433" spans="3:45" x14ac:dyDescent="0.3">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row>
    <row r="434" spans="3:45" x14ac:dyDescent="0.3">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row>
    <row r="435" spans="3:45" x14ac:dyDescent="0.3">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row>
    <row r="436" spans="3:45" x14ac:dyDescent="0.3">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row>
    <row r="437" spans="3:45" x14ac:dyDescent="0.3">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row>
    <row r="438" spans="3:45" x14ac:dyDescent="0.3">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row>
    <row r="439" spans="3:45" x14ac:dyDescent="0.3">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row>
    <row r="440" spans="3:45" x14ac:dyDescent="0.3">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row>
    <row r="441" spans="3:45" x14ac:dyDescent="0.3">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row>
    <row r="442" spans="3:45" x14ac:dyDescent="0.3">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row>
    <row r="443" spans="3:45" x14ac:dyDescent="0.3">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row>
    <row r="444" spans="3:45" x14ac:dyDescent="0.3">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row>
    <row r="445" spans="3:45" x14ac:dyDescent="0.3">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row>
    <row r="446" spans="3:45" x14ac:dyDescent="0.3">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row>
    <row r="447" spans="3:45" x14ac:dyDescent="0.3">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row>
    <row r="448" spans="3:45" x14ac:dyDescent="0.3">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row>
    <row r="449" spans="3:45" x14ac:dyDescent="0.3">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row>
    <row r="450" spans="3:45" x14ac:dyDescent="0.3">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row>
    <row r="451" spans="3:45" x14ac:dyDescent="0.3">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row>
    <row r="452" spans="3:45" x14ac:dyDescent="0.3">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row>
    <row r="453" spans="3:45" x14ac:dyDescent="0.3">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row>
    <row r="454" spans="3:45" x14ac:dyDescent="0.3">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row>
    <row r="455" spans="3:45" x14ac:dyDescent="0.3">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row>
    <row r="456" spans="3:45" x14ac:dyDescent="0.3">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row>
    <row r="457" spans="3:45" x14ac:dyDescent="0.3">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row>
    <row r="458" spans="3:45" x14ac:dyDescent="0.3">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row>
    <row r="459" spans="3:45" x14ac:dyDescent="0.3">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row>
    <row r="460" spans="3:45" x14ac:dyDescent="0.3">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row>
    <row r="461" spans="3:45" x14ac:dyDescent="0.3">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row>
    <row r="462" spans="3:45" x14ac:dyDescent="0.3">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row>
    <row r="463" spans="3:45" x14ac:dyDescent="0.3">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row>
    <row r="464" spans="3:45" x14ac:dyDescent="0.3">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row>
    <row r="465" spans="3:45" x14ac:dyDescent="0.3">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row>
    <row r="466" spans="3:45" x14ac:dyDescent="0.3">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row>
    <row r="467" spans="3:45" x14ac:dyDescent="0.3">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row>
    <row r="468" spans="3:45" x14ac:dyDescent="0.3">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row>
    <row r="469" spans="3:45" x14ac:dyDescent="0.3">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row>
    <row r="470" spans="3:45" x14ac:dyDescent="0.3">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row>
    <row r="471" spans="3:45" x14ac:dyDescent="0.3">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row>
    <row r="472" spans="3:45" x14ac:dyDescent="0.3">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row>
    <row r="473" spans="3:45" x14ac:dyDescent="0.3">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row>
    <row r="474" spans="3:45" x14ac:dyDescent="0.3">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row>
    <row r="475" spans="3:45" x14ac:dyDescent="0.3">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row>
    <row r="476" spans="3:45" x14ac:dyDescent="0.3">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row>
    <row r="477" spans="3:45" x14ac:dyDescent="0.3">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row>
    <row r="478" spans="3:45" x14ac:dyDescent="0.3">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row>
    <row r="479" spans="3:45" x14ac:dyDescent="0.3">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row>
    <row r="480" spans="3:45" x14ac:dyDescent="0.3">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row>
    <row r="481" spans="3:45" x14ac:dyDescent="0.3">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row>
    <row r="482" spans="3:45" x14ac:dyDescent="0.3">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row>
    <row r="483" spans="3:45" x14ac:dyDescent="0.3">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row>
    <row r="484" spans="3:45" x14ac:dyDescent="0.3">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row>
    <row r="485" spans="3:45" x14ac:dyDescent="0.3">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row>
    <row r="486" spans="3:45" x14ac:dyDescent="0.3">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row>
    <row r="487" spans="3:45" x14ac:dyDescent="0.3">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row>
    <row r="488" spans="3:45" x14ac:dyDescent="0.3">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row>
    <row r="489" spans="3:45" x14ac:dyDescent="0.3">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row>
    <row r="490" spans="3:45" x14ac:dyDescent="0.3">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row>
    <row r="491" spans="3:45" x14ac:dyDescent="0.3">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row>
    <row r="492" spans="3:45" x14ac:dyDescent="0.3">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row>
    <row r="493" spans="3:45" x14ac:dyDescent="0.3">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row>
    <row r="494" spans="3:45" x14ac:dyDescent="0.3">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row>
    <row r="495" spans="3:45" x14ac:dyDescent="0.3">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row>
    <row r="496" spans="3:45" x14ac:dyDescent="0.3">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row>
    <row r="497" spans="3:45" x14ac:dyDescent="0.3">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row>
    <row r="498" spans="3:45" x14ac:dyDescent="0.3">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row>
    <row r="499" spans="3:45" x14ac:dyDescent="0.3">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row>
    <row r="500" spans="3:45" x14ac:dyDescent="0.3">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row>
    <row r="501" spans="3:45" x14ac:dyDescent="0.3">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row>
    <row r="502" spans="3:45" x14ac:dyDescent="0.3">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row>
    <row r="503" spans="3:45" x14ac:dyDescent="0.3">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row>
    <row r="504" spans="3:45" x14ac:dyDescent="0.3">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row>
    <row r="505" spans="3:45" x14ac:dyDescent="0.3">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row>
    <row r="506" spans="3:45" x14ac:dyDescent="0.3">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row>
    <row r="507" spans="3:45" x14ac:dyDescent="0.3">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row>
    <row r="508" spans="3:45" x14ac:dyDescent="0.3">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row>
    <row r="509" spans="3:45" x14ac:dyDescent="0.3">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row>
    <row r="510" spans="3:45" x14ac:dyDescent="0.3">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row>
    <row r="511" spans="3:45" x14ac:dyDescent="0.3">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row>
    <row r="512" spans="3:45" x14ac:dyDescent="0.3">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row>
    <row r="513" spans="3:45" x14ac:dyDescent="0.3">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row>
    <row r="514" spans="3:45" x14ac:dyDescent="0.3">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row>
    <row r="515" spans="3:45" x14ac:dyDescent="0.3">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row>
    <row r="516" spans="3:45" x14ac:dyDescent="0.3">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row>
    <row r="517" spans="3:45" x14ac:dyDescent="0.3">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row>
    <row r="518" spans="3:45" x14ac:dyDescent="0.3">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row>
    <row r="519" spans="3:45" x14ac:dyDescent="0.3">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row>
    <row r="520" spans="3:45" x14ac:dyDescent="0.3">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row>
    <row r="521" spans="3:45" x14ac:dyDescent="0.3">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row>
    <row r="522" spans="3:45" x14ac:dyDescent="0.3">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row>
    <row r="523" spans="3:45" x14ac:dyDescent="0.3">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row>
    <row r="524" spans="3:45" x14ac:dyDescent="0.3">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row>
    <row r="525" spans="3:45" x14ac:dyDescent="0.3">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row>
    <row r="526" spans="3:45" x14ac:dyDescent="0.3">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row>
    <row r="527" spans="3:45" x14ac:dyDescent="0.3">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row>
    <row r="528" spans="3:45" x14ac:dyDescent="0.3">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row>
    <row r="529" spans="3:45" x14ac:dyDescent="0.3">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row>
    <row r="530" spans="3:45" x14ac:dyDescent="0.3">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row>
    <row r="531" spans="3:45" x14ac:dyDescent="0.3">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row>
    <row r="532" spans="3:45" x14ac:dyDescent="0.3">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row>
    <row r="533" spans="3:45" x14ac:dyDescent="0.3">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row>
    <row r="534" spans="3:45" x14ac:dyDescent="0.3">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row>
    <row r="535" spans="3:45" x14ac:dyDescent="0.3">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row>
    <row r="536" spans="3:45" x14ac:dyDescent="0.3">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row>
    <row r="537" spans="3:45" x14ac:dyDescent="0.3">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row>
    <row r="538" spans="3:45" x14ac:dyDescent="0.3">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row>
    <row r="539" spans="3:45" x14ac:dyDescent="0.3">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row>
    <row r="540" spans="3:45" x14ac:dyDescent="0.3">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row>
    <row r="541" spans="3:45" x14ac:dyDescent="0.3">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row>
    <row r="542" spans="3:45" x14ac:dyDescent="0.3">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row>
    <row r="543" spans="3:45" x14ac:dyDescent="0.3">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row>
    <row r="544" spans="3:45" x14ac:dyDescent="0.3">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row>
    <row r="545" spans="3:45" x14ac:dyDescent="0.3">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row>
    <row r="546" spans="3:45" x14ac:dyDescent="0.3">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row>
    <row r="547" spans="3:45" x14ac:dyDescent="0.3">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row>
    <row r="548" spans="3:45" x14ac:dyDescent="0.3">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row>
    <row r="549" spans="3:45" x14ac:dyDescent="0.3">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row>
    <row r="550" spans="3:45" x14ac:dyDescent="0.3">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row>
    <row r="551" spans="3:45" x14ac:dyDescent="0.3">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row>
    <row r="552" spans="3:45" x14ac:dyDescent="0.3">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row>
    <row r="553" spans="3:45" x14ac:dyDescent="0.3">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row>
    <row r="554" spans="3:45" x14ac:dyDescent="0.3">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row>
    <row r="555" spans="3:45" x14ac:dyDescent="0.3">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row>
    <row r="556" spans="3:45" x14ac:dyDescent="0.3">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row>
    <row r="557" spans="3:45" x14ac:dyDescent="0.3">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row>
    <row r="558" spans="3:45" x14ac:dyDescent="0.3">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row>
    <row r="559" spans="3:45" x14ac:dyDescent="0.3">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row>
    <row r="560" spans="3:45" x14ac:dyDescent="0.3">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row>
    <row r="561" spans="3:45" x14ac:dyDescent="0.3">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row>
    <row r="562" spans="3:45" x14ac:dyDescent="0.3">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row>
    <row r="563" spans="3:45" x14ac:dyDescent="0.3">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row>
    <row r="564" spans="3:45" x14ac:dyDescent="0.3">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row>
    <row r="565" spans="3:45" x14ac:dyDescent="0.3">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row>
    <row r="566" spans="3:45" x14ac:dyDescent="0.3">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row>
    <row r="567" spans="3:45" x14ac:dyDescent="0.3">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row>
    <row r="568" spans="3:45" x14ac:dyDescent="0.3">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row>
    <row r="569" spans="3:45" x14ac:dyDescent="0.3">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row>
    <row r="570" spans="3:45" x14ac:dyDescent="0.3">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row>
    <row r="571" spans="3:45" x14ac:dyDescent="0.3">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row>
    <row r="572" spans="3:45" x14ac:dyDescent="0.3">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row>
    <row r="573" spans="3:45" x14ac:dyDescent="0.3">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row>
    <row r="574" spans="3:45" x14ac:dyDescent="0.3">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row>
    <row r="575" spans="3:45" x14ac:dyDescent="0.3">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row>
    <row r="576" spans="3:45" x14ac:dyDescent="0.3">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row>
    <row r="577" spans="3:45" x14ac:dyDescent="0.3">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row>
    <row r="578" spans="3:45" x14ac:dyDescent="0.3">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row>
    <row r="579" spans="3:45" x14ac:dyDescent="0.3">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row>
    <row r="580" spans="3:45" x14ac:dyDescent="0.3">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row>
    <row r="581" spans="3:45" x14ac:dyDescent="0.3">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row>
    <row r="582" spans="3:45" x14ac:dyDescent="0.3">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row>
    <row r="583" spans="3:45" x14ac:dyDescent="0.3">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row>
    <row r="584" spans="3:45" x14ac:dyDescent="0.3">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row>
    <row r="585" spans="3:45" x14ac:dyDescent="0.3">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row>
    <row r="586" spans="3:45" x14ac:dyDescent="0.3">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row>
    <row r="587" spans="3:45" x14ac:dyDescent="0.3">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row>
    <row r="588" spans="3:45" x14ac:dyDescent="0.3">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row>
    <row r="589" spans="3:45" x14ac:dyDescent="0.3">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row>
    <row r="590" spans="3:45" x14ac:dyDescent="0.3">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row>
    <row r="591" spans="3:45" x14ac:dyDescent="0.3">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row>
    <row r="592" spans="3:45" x14ac:dyDescent="0.3">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row>
    <row r="593" spans="3:45" x14ac:dyDescent="0.3">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row>
    <row r="594" spans="3:45" x14ac:dyDescent="0.3">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row>
    <row r="595" spans="3:45" x14ac:dyDescent="0.3">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row>
    <row r="596" spans="3:45" x14ac:dyDescent="0.3">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row>
    <row r="597" spans="3:45" x14ac:dyDescent="0.3">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row>
    <row r="598" spans="3:45" x14ac:dyDescent="0.3">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row>
    <row r="599" spans="3:45" x14ac:dyDescent="0.3">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row>
    <row r="600" spans="3:45" x14ac:dyDescent="0.3">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row>
    <row r="601" spans="3:45" x14ac:dyDescent="0.3">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row>
    <row r="602" spans="3:45" x14ac:dyDescent="0.3">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row>
    <row r="603" spans="3:45" x14ac:dyDescent="0.3">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row>
    <row r="604" spans="3:45" x14ac:dyDescent="0.3">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row>
    <row r="605" spans="3:45" x14ac:dyDescent="0.3">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row>
    <row r="606" spans="3:45" x14ac:dyDescent="0.3">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row>
    <row r="607" spans="3:45" x14ac:dyDescent="0.3">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row>
    <row r="608" spans="3:45" x14ac:dyDescent="0.3">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row>
    <row r="609" spans="3:45" x14ac:dyDescent="0.3">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row>
    <row r="610" spans="3:45" x14ac:dyDescent="0.3">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row>
    <row r="611" spans="3:45" x14ac:dyDescent="0.3">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row>
    <row r="612" spans="3:45" x14ac:dyDescent="0.3">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row>
    <row r="613" spans="3:45" x14ac:dyDescent="0.3">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row>
    <row r="614" spans="3:45" x14ac:dyDescent="0.3">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row>
    <row r="615" spans="3:45" x14ac:dyDescent="0.3">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row>
    <row r="616" spans="3:45" x14ac:dyDescent="0.3">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row>
    <row r="617" spans="3:45" x14ac:dyDescent="0.3">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row>
  </sheetData>
  <mergeCells count="7">
    <mergeCell ref="C11:E11"/>
    <mergeCell ref="C9:E9"/>
    <mergeCell ref="C2:E2"/>
    <mergeCell ref="C4:E4"/>
    <mergeCell ref="C5:E5"/>
    <mergeCell ref="C6:E6"/>
    <mergeCell ref="C8:E8"/>
  </mergeCells>
  <hyperlinks>
    <hyperlink ref="C1" location="Codebook!A1" display="Click here to view Data Extraction Codes" xr:uid="{88CDD8E2-9C1F-49F1-919C-4A374A999967}"/>
    <hyperlink ref="D1" location="'Master Data Sheet'!A1" display="Click here to view the Master Sheet" xr:uid="{17CD7B29-3E14-46BE-B4ED-825D77D987CC}"/>
    <hyperlink ref="E1" location="Queries!A1" display="Click here to view Queries" xr:uid="{D99FBD3D-07F2-4A23-941A-26D6165CC32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1B1BE-2BCB-46A8-A659-150C64F142D5}">
  <dimension ref="A1:V79"/>
  <sheetViews>
    <sheetView topLeftCell="N1" zoomScaleNormal="100" workbookViewId="0">
      <pane ySplit="2" topLeftCell="A18" activePane="bottomLeft" state="frozen"/>
      <selection activeCell="AB1" sqref="AB1"/>
      <selection pane="bottomLeft" activeCell="U1" sqref="U1:U1048576"/>
    </sheetView>
  </sheetViews>
  <sheetFormatPr defaultColWidth="12.6640625" defaultRowHeight="14.4" x14ac:dyDescent="0.3"/>
  <cols>
    <col min="1" max="1" width="20.6640625" style="19" customWidth="1"/>
    <col min="2" max="2" width="7.6640625" style="19" bestFit="1" customWidth="1"/>
    <col min="3" max="3" width="60.6640625" style="19" bestFit="1" customWidth="1"/>
    <col min="4" max="4" width="7.6640625" style="19" bestFit="1" customWidth="1"/>
    <col min="5" max="5" width="22.109375" style="19" customWidth="1"/>
    <col min="6" max="6" width="10" style="19" bestFit="1" customWidth="1"/>
    <col min="7" max="7" width="22" style="19" bestFit="1" customWidth="1"/>
    <col min="8" max="8" width="10" style="19" bestFit="1" customWidth="1"/>
    <col min="9" max="9" width="18.6640625" style="19" bestFit="1" customWidth="1"/>
    <col min="10" max="10" width="10" style="19" bestFit="1" customWidth="1"/>
    <col min="11" max="11" width="37" style="19" customWidth="1"/>
    <col min="12" max="12" width="10" style="19" bestFit="1" customWidth="1"/>
    <col min="13" max="13" width="31" customWidth="1"/>
    <col min="14" max="14" width="10" bestFit="1" customWidth="1"/>
    <col min="15" max="15" width="30.109375" customWidth="1"/>
    <col min="16" max="16" width="10.33203125" bestFit="1" customWidth="1"/>
    <col min="17" max="17" width="34.6640625" customWidth="1"/>
    <col min="18" max="18" width="10" bestFit="1" customWidth="1"/>
    <col min="19" max="19" width="30.88671875" customWidth="1"/>
    <col min="20" max="20" width="10" bestFit="1" customWidth="1"/>
    <col min="21" max="21" width="52.33203125" bestFit="1" customWidth="1"/>
    <col min="22" max="22" width="10" bestFit="1" customWidth="1"/>
    <col min="23" max="23" width="14.6640625" customWidth="1"/>
    <col min="24" max="24" width="16.33203125" customWidth="1"/>
    <col min="25" max="25" width="14.6640625" customWidth="1"/>
    <col min="26" max="26" width="19.6640625" customWidth="1"/>
    <col min="27" max="35" width="14.6640625" customWidth="1"/>
  </cols>
  <sheetData>
    <row r="1" spans="1:22" s="5" customFormat="1" ht="17.55" customHeight="1" x14ac:dyDescent="0.3">
      <c r="A1" s="142" t="s">
        <v>5</v>
      </c>
      <c r="B1" s="142"/>
      <c r="C1" s="142"/>
      <c r="D1" s="142" t="s">
        <v>1</v>
      </c>
      <c r="E1" s="142"/>
      <c r="F1" s="142"/>
      <c r="G1" s="142" t="s">
        <v>2</v>
      </c>
      <c r="H1" s="142"/>
      <c r="I1" s="142"/>
      <c r="J1" s="3"/>
      <c r="K1" s="3"/>
      <c r="L1" s="3"/>
    </row>
    <row r="2" spans="1:22" s="4" customFormat="1" ht="22.95" customHeight="1" x14ac:dyDescent="0.3">
      <c r="A2" s="141" t="s">
        <v>6</v>
      </c>
      <c r="B2" s="141"/>
      <c r="C2" s="141"/>
      <c r="D2" s="141"/>
      <c r="E2" s="141"/>
      <c r="F2" s="141"/>
      <c r="G2" s="141"/>
      <c r="H2" s="141"/>
      <c r="I2" s="141"/>
    </row>
    <row r="3" spans="1:22" s="27" customFormat="1" ht="28.8" x14ac:dyDescent="0.3">
      <c r="A3" s="26" t="s">
        <v>7</v>
      </c>
      <c r="B3" s="26" t="s">
        <v>8</v>
      </c>
      <c r="C3" s="26" t="s">
        <v>9</v>
      </c>
      <c r="D3" s="26" t="s">
        <v>8</v>
      </c>
      <c r="E3" s="26" t="s">
        <v>10</v>
      </c>
      <c r="F3" s="26" t="s">
        <v>8</v>
      </c>
      <c r="G3" s="23" t="s">
        <v>11</v>
      </c>
      <c r="H3" s="23" t="s">
        <v>8</v>
      </c>
      <c r="I3" s="23" t="s">
        <v>12</v>
      </c>
      <c r="J3" s="23" t="s">
        <v>8</v>
      </c>
      <c r="K3" s="23" t="s">
        <v>13</v>
      </c>
      <c r="L3" s="23" t="s">
        <v>8</v>
      </c>
      <c r="M3" s="23" t="s">
        <v>14</v>
      </c>
      <c r="N3" s="23" t="s">
        <v>8</v>
      </c>
      <c r="O3" s="23" t="s">
        <v>15</v>
      </c>
      <c r="P3" s="23" t="s">
        <v>8</v>
      </c>
      <c r="Q3" s="23" t="s">
        <v>16</v>
      </c>
      <c r="R3" s="23" t="s">
        <v>8</v>
      </c>
      <c r="S3" s="23" t="s">
        <v>17</v>
      </c>
      <c r="T3" s="23" t="s">
        <v>8</v>
      </c>
      <c r="U3" s="23" t="s">
        <v>18</v>
      </c>
      <c r="V3" s="23" t="s">
        <v>8</v>
      </c>
    </row>
    <row r="4" spans="1:22" x14ac:dyDescent="0.3">
      <c r="A4" s="19" t="s">
        <v>19</v>
      </c>
      <c r="B4" s="19" t="s">
        <v>20</v>
      </c>
      <c r="C4" s="24" t="s">
        <v>69</v>
      </c>
      <c r="D4" s="20" t="s">
        <v>70</v>
      </c>
      <c r="E4" s="19" t="s">
        <v>22</v>
      </c>
      <c r="F4" s="19" t="s">
        <v>23</v>
      </c>
      <c r="G4" s="24" t="s">
        <v>24</v>
      </c>
      <c r="H4" s="20" t="s">
        <v>25</v>
      </c>
      <c r="I4" s="35" t="s">
        <v>429</v>
      </c>
      <c r="J4" s="86" t="s">
        <v>430</v>
      </c>
      <c r="K4" s="24" t="s">
        <v>28</v>
      </c>
      <c r="L4" s="20" t="s">
        <v>29</v>
      </c>
      <c r="M4" s="24" t="s">
        <v>22</v>
      </c>
      <c r="N4" s="20" t="s">
        <v>23</v>
      </c>
      <c r="O4" s="24" t="s">
        <v>22</v>
      </c>
      <c r="P4" s="20" t="s">
        <v>23</v>
      </c>
      <c r="Q4" s="24" t="s">
        <v>22</v>
      </c>
      <c r="R4" s="20" t="s">
        <v>23</v>
      </c>
      <c r="S4" s="24" t="s">
        <v>30</v>
      </c>
      <c r="T4" s="20" t="s">
        <v>31</v>
      </c>
      <c r="U4" s="24" t="s">
        <v>32</v>
      </c>
      <c r="V4" s="20" t="s">
        <v>33</v>
      </c>
    </row>
    <row r="5" spans="1:22" x14ac:dyDescent="0.3">
      <c r="A5" s="19" t="s">
        <v>34</v>
      </c>
      <c r="B5" s="19" t="s">
        <v>35</v>
      </c>
      <c r="C5" s="24" t="s">
        <v>51</v>
      </c>
      <c r="D5" s="20" t="s">
        <v>4258</v>
      </c>
      <c r="E5" s="19" t="s">
        <v>37</v>
      </c>
      <c r="F5" s="19" t="s">
        <v>38</v>
      </c>
      <c r="G5" s="24" t="s">
        <v>39</v>
      </c>
      <c r="H5" s="20" t="s">
        <v>40</v>
      </c>
      <c r="I5" s="24" t="s">
        <v>26</v>
      </c>
      <c r="J5" s="20" t="s">
        <v>27</v>
      </c>
      <c r="K5" s="24" t="s">
        <v>43</v>
      </c>
      <c r="L5" s="20" t="s">
        <v>44</v>
      </c>
      <c r="M5" s="24" t="s">
        <v>37</v>
      </c>
      <c r="N5" s="20" t="s">
        <v>38</v>
      </c>
      <c r="O5" s="24" t="s">
        <v>37</v>
      </c>
      <c r="P5" s="20" t="s">
        <v>38</v>
      </c>
      <c r="Q5" s="24" t="s">
        <v>37</v>
      </c>
      <c r="R5" s="20" t="s">
        <v>38</v>
      </c>
      <c r="S5" s="24" t="s">
        <v>45</v>
      </c>
      <c r="T5" s="20" t="s">
        <v>46</v>
      </c>
      <c r="U5" s="24" t="s">
        <v>47</v>
      </c>
      <c r="V5" s="20" t="s">
        <v>48</v>
      </c>
    </row>
    <row r="6" spans="1:22" ht="14.55" customHeight="1" x14ac:dyDescent="0.3">
      <c r="A6" s="19" t="s">
        <v>49</v>
      </c>
      <c r="B6" s="19" t="s">
        <v>50</v>
      </c>
      <c r="C6" s="24" t="s">
        <v>36</v>
      </c>
      <c r="D6" s="20" t="s">
        <v>4257</v>
      </c>
      <c r="E6" s="23" t="s">
        <v>52</v>
      </c>
      <c r="F6" s="23" t="s">
        <v>8</v>
      </c>
      <c r="G6" s="24" t="s">
        <v>53</v>
      </c>
      <c r="H6" s="20" t="s">
        <v>54</v>
      </c>
      <c r="I6" s="24" t="s">
        <v>41</v>
      </c>
      <c r="J6" s="20" t="s">
        <v>42</v>
      </c>
      <c r="K6" s="24" t="s">
        <v>57</v>
      </c>
      <c r="L6" s="20" t="s">
        <v>58</v>
      </c>
      <c r="M6" s="23" t="s">
        <v>59</v>
      </c>
      <c r="N6" s="23" t="s">
        <v>8</v>
      </c>
      <c r="O6" s="23" t="s">
        <v>60</v>
      </c>
      <c r="P6" s="25" t="s">
        <v>61</v>
      </c>
      <c r="Q6" s="23" t="s">
        <v>62</v>
      </c>
      <c r="R6" s="23" t="s">
        <v>8</v>
      </c>
      <c r="S6" s="24" t="s">
        <v>63</v>
      </c>
      <c r="T6" s="20" t="s">
        <v>64</v>
      </c>
      <c r="U6" s="24" t="s">
        <v>65</v>
      </c>
      <c r="V6" s="20" t="s">
        <v>66</v>
      </c>
    </row>
    <row r="7" spans="1:22" x14ac:dyDescent="0.3">
      <c r="A7" s="19" t="s">
        <v>67</v>
      </c>
      <c r="B7" s="19" t="s">
        <v>68</v>
      </c>
      <c r="C7" s="24" t="s">
        <v>21</v>
      </c>
      <c r="D7" s="20" t="s">
        <v>4256</v>
      </c>
      <c r="E7" s="20" t="s">
        <v>71</v>
      </c>
      <c r="F7" s="20" t="s">
        <v>72</v>
      </c>
      <c r="G7" s="23" t="s">
        <v>73</v>
      </c>
      <c r="H7" s="23" t="s">
        <v>8</v>
      </c>
      <c r="I7" s="24" t="s">
        <v>55</v>
      </c>
      <c r="J7" s="20" t="s">
        <v>56</v>
      </c>
      <c r="K7" s="24" t="s">
        <v>75</v>
      </c>
      <c r="L7" s="20" t="s">
        <v>76</v>
      </c>
      <c r="M7" s="24" t="s">
        <v>77</v>
      </c>
      <c r="N7" s="20" t="s">
        <v>78</v>
      </c>
      <c r="O7" s="24" t="s">
        <v>43</v>
      </c>
      <c r="P7" s="20" t="s">
        <v>44</v>
      </c>
      <c r="Q7" s="24" t="s">
        <v>75</v>
      </c>
      <c r="R7" s="20" t="s">
        <v>76</v>
      </c>
      <c r="S7" s="24" t="s">
        <v>79</v>
      </c>
      <c r="T7" s="20" t="s">
        <v>80</v>
      </c>
      <c r="U7" s="24" t="s">
        <v>81</v>
      </c>
      <c r="V7" s="20" t="s">
        <v>64</v>
      </c>
    </row>
    <row r="8" spans="1:22" x14ac:dyDescent="0.3">
      <c r="A8" s="19" t="s">
        <v>82</v>
      </c>
      <c r="B8" s="19" t="s">
        <v>83</v>
      </c>
      <c r="C8" s="24" t="s">
        <v>84</v>
      </c>
      <c r="D8" s="20" t="s">
        <v>4259</v>
      </c>
      <c r="E8" s="20" t="s">
        <v>85</v>
      </c>
      <c r="F8" s="20" t="s">
        <v>86</v>
      </c>
      <c r="G8" s="24" t="s">
        <v>87</v>
      </c>
      <c r="H8" s="24" t="s">
        <v>27</v>
      </c>
      <c r="I8" s="24" t="s">
        <v>74</v>
      </c>
      <c r="J8" s="20" t="s">
        <v>48</v>
      </c>
      <c r="K8" s="24" t="s">
        <v>90</v>
      </c>
      <c r="L8" s="20" t="s">
        <v>66</v>
      </c>
      <c r="M8" s="24" t="s">
        <v>91</v>
      </c>
      <c r="N8" s="20" t="s">
        <v>80</v>
      </c>
      <c r="O8" s="24" t="s">
        <v>90</v>
      </c>
      <c r="P8" s="20" t="s">
        <v>66</v>
      </c>
      <c r="Q8" s="24" t="s">
        <v>90</v>
      </c>
      <c r="R8" s="20" t="s">
        <v>66</v>
      </c>
      <c r="S8" s="24" t="s">
        <v>92</v>
      </c>
      <c r="T8" s="20" t="s">
        <v>93</v>
      </c>
      <c r="U8" s="24" t="s">
        <v>94</v>
      </c>
      <c r="V8" s="20" t="s">
        <v>95</v>
      </c>
    </row>
    <row r="9" spans="1:22" x14ac:dyDescent="0.3">
      <c r="A9" s="19" t="s">
        <v>96</v>
      </c>
      <c r="B9" s="19" t="s">
        <v>97</v>
      </c>
      <c r="C9" s="24" t="s">
        <v>98</v>
      </c>
      <c r="D9" s="20" t="s">
        <v>4260</v>
      </c>
      <c r="E9" s="20" t="s">
        <v>99</v>
      </c>
      <c r="F9" s="20" t="s">
        <v>100</v>
      </c>
      <c r="G9" s="24" t="s">
        <v>101</v>
      </c>
      <c r="H9" s="24" t="s">
        <v>56</v>
      </c>
      <c r="I9" s="24" t="s">
        <v>88</v>
      </c>
      <c r="J9" s="20" t="s">
        <v>89</v>
      </c>
      <c r="K9" s="24" t="s">
        <v>103</v>
      </c>
      <c r="L9" s="20" t="s">
        <v>104</v>
      </c>
      <c r="M9" s="24" t="s">
        <v>105</v>
      </c>
      <c r="N9" s="20" t="s">
        <v>106</v>
      </c>
      <c r="O9" s="24" t="s">
        <v>103</v>
      </c>
      <c r="P9" s="20" t="s">
        <v>107</v>
      </c>
      <c r="Q9" s="24" t="s">
        <v>108</v>
      </c>
      <c r="R9" s="20" t="s">
        <v>109</v>
      </c>
      <c r="S9" s="24" t="s">
        <v>140</v>
      </c>
      <c r="T9" s="20" t="s">
        <v>141</v>
      </c>
      <c r="U9" s="24" t="s">
        <v>110</v>
      </c>
      <c r="V9" s="20" t="s">
        <v>111</v>
      </c>
    </row>
    <row r="10" spans="1:22" x14ac:dyDescent="0.3">
      <c r="A10" s="19" t="s">
        <v>112</v>
      </c>
      <c r="B10" s="19" t="s">
        <v>113</v>
      </c>
      <c r="C10" s="24" t="s">
        <v>114</v>
      </c>
      <c r="D10" s="20" t="s">
        <v>115</v>
      </c>
      <c r="E10" s="23" t="s">
        <v>116</v>
      </c>
      <c r="F10" s="23" t="s">
        <v>8</v>
      </c>
      <c r="G10" s="24" t="s">
        <v>117</v>
      </c>
      <c r="H10" s="24" t="s">
        <v>118</v>
      </c>
      <c r="I10" s="24" t="s">
        <v>102</v>
      </c>
      <c r="J10" s="20" t="s">
        <v>4253</v>
      </c>
      <c r="K10" s="24" t="s">
        <v>121</v>
      </c>
      <c r="L10" s="20" t="s">
        <v>122</v>
      </c>
      <c r="M10" s="24" t="s">
        <v>123</v>
      </c>
      <c r="N10" s="20" t="s">
        <v>124</v>
      </c>
      <c r="O10" s="24" t="s">
        <v>108</v>
      </c>
      <c r="P10" s="20" t="s">
        <v>109</v>
      </c>
      <c r="Q10" s="24" t="s">
        <v>125</v>
      </c>
      <c r="R10" s="20" t="s">
        <v>126</v>
      </c>
      <c r="S10" s="24" t="s">
        <v>156</v>
      </c>
      <c r="T10" s="20" t="s">
        <v>157</v>
      </c>
      <c r="U10" s="24" t="s">
        <v>127</v>
      </c>
      <c r="V10" s="20" t="s">
        <v>107</v>
      </c>
    </row>
    <row r="11" spans="1:22" x14ac:dyDescent="0.3">
      <c r="A11" s="19" t="s">
        <v>128</v>
      </c>
      <c r="B11" s="19" t="s">
        <v>129</v>
      </c>
      <c r="C11" s="24" t="s">
        <v>130</v>
      </c>
      <c r="D11" s="20" t="s">
        <v>131</v>
      </c>
      <c r="E11" s="24" t="s">
        <v>132</v>
      </c>
      <c r="F11" s="20" t="s">
        <v>133</v>
      </c>
      <c r="G11" s="24" t="s">
        <v>134</v>
      </c>
      <c r="H11" s="24" t="s">
        <v>72</v>
      </c>
      <c r="I11" s="24" t="s">
        <v>119</v>
      </c>
      <c r="J11" s="20" t="s">
        <v>120</v>
      </c>
      <c r="K11" s="24" t="s">
        <v>108</v>
      </c>
      <c r="L11" s="20" t="s">
        <v>109</v>
      </c>
      <c r="M11" s="23" t="s">
        <v>137</v>
      </c>
      <c r="N11" s="23" t="s">
        <v>8</v>
      </c>
      <c r="O11" s="24" t="s">
        <v>125</v>
      </c>
      <c r="P11" s="20" t="s">
        <v>126</v>
      </c>
      <c r="Q11" s="24" t="s">
        <v>138</v>
      </c>
      <c r="R11" s="20" t="s">
        <v>139</v>
      </c>
      <c r="S11" s="24" t="s">
        <v>169</v>
      </c>
      <c r="T11" s="20" t="s">
        <v>170</v>
      </c>
      <c r="U11" s="24" t="s">
        <v>142</v>
      </c>
      <c r="V11" s="20" t="s">
        <v>143</v>
      </c>
    </row>
    <row r="12" spans="1:22" x14ac:dyDescent="0.3">
      <c r="C12" s="24" t="s">
        <v>144</v>
      </c>
      <c r="D12" s="20" t="s">
        <v>145</v>
      </c>
      <c r="E12" s="24" t="s">
        <v>146</v>
      </c>
      <c r="F12" s="20" t="s">
        <v>147</v>
      </c>
      <c r="G12" s="24" t="s">
        <v>148</v>
      </c>
      <c r="H12" s="24" t="s">
        <v>149</v>
      </c>
      <c r="I12" s="35" t="s">
        <v>135</v>
      </c>
      <c r="J12" s="86" t="s">
        <v>136</v>
      </c>
      <c r="K12" s="24" t="s">
        <v>125</v>
      </c>
      <c r="L12" s="20" t="s">
        <v>126</v>
      </c>
      <c r="M12" s="24" t="s">
        <v>22</v>
      </c>
      <c r="N12" s="20" t="s">
        <v>23</v>
      </c>
      <c r="O12" s="24" t="s">
        <v>152</v>
      </c>
      <c r="P12" s="20" t="s">
        <v>153</v>
      </c>
      <c r="Q12" s="24" t="s">
        <v>154</v>
      </c>
      <c r="R12" s="20" t="s">
        <v>155</v>
      </c>
      <c r="S12" s="23" t="s">
        <v>184</v>
      </c>
      <c r="T12" s="23" t="s">
        <v>8</v>
      </c>
      <c r="U12" s="24" t="s">
        <v>158</v>
      </c>
      <c r="V12" s="20" t="s">
        <v>159</v>
      </c>
    </row>
    <row r="13" spans="1:22" x14ac:dyDescent="0.3">
      <c r="C13" s="24" t="s">
        <v>160</v>
      </c>
      <c r="D13" s="20" t="s">
        <v>4261</v>
      </c>
      <c r="E13" s="24" t="s">
        <v>161</v>
      </c>
      <c r="F13" s="20" t="s">
        <v>162</v>
      </c>
      <c r="G13" s="24" t="s">
        <v>163</v>
      </c>
      <c r="H13" s="24" t="s">
        <v>164</v>
      </c>
      <c r="I13" s="35" t="s">
        <v>422</v>
      </c>
      <c r="J13" s="86" t="s">
        <v>68</v>
      </c>
      <c r="K13" s="24" t="s">
        <v>152</v>
      </c>
      <c r="L13" s="20" t="s">
        <v>153</v>
      </c>
      <c r="M13" s="24" t="s">
        <v>37</v>
      </c>
      <c r="N13" s="20" t="s">
        <v>38</v>
      </c>
      <c r="O13" s="24" t="s">
        <v>138</v>
      </c>
      <c r="P13" s="20" t="s">
        <v>139</v>
      </c>
      <c r="Q13" s="24" t="s">
        <v>167</v>
      </c>
      <c r="R13" s="20" t="s">
        <v>168</v>
      </c>
      <c r="S13" s="24" t="s">
        <v>30</v>
      </c>
      <c r="T13" s="20" t="s">
        <v>200</v>
      </c>
      <c r="U13" s="24" t="s">
        <v>171</v>
      </c>
      <c r="V13" s="20" t="s">
        <v>172</v>
      </c>
    </row>
    <row r="14" spans="1:22" ht="14.55" customHeight="1" x14ac:dyDescent="0.3">
      <c r="C14" s="24" t="s">
        <v>203</v>
      </c>
      <c r="D14" s="20" t="s">
        <v>4264</v>
      </c>
      <c r="E14" s="24" t="s">
        <v>174</v>
      </c>
      <c r="F14" s="20" t="s">
        <v>175</v>
      </c>
      <c r="G14" s="24" t="s">
        <v>176</v>
      </c>
      <c r="H14" s="24" t="s">
        <v>177</v>
      </c>
      <c r="I14" s="35" t="s">
        <v>150</v>
      </c>
      <c r="J14" s="86" t="s">
        <v>151</v>
      </c>
      <c r="K14" s="24" t="s">
        <v>179</v>
      </c>
      <c r="L14" s="20" t="s">
        <v>180</v>
      </c>
      <c r="M14" s="23" t="s">
        <v>181</v>
      </c>
      <c r="N14" s="23" t="s">
        <v>8</v>
      </c>
      <c r="O14" s="24" t="s">
        <v>154</v>
      </c>
      <c r="P14" s="20" t="s">
        <v>155</v>
      </c>
      <c r="Q14" s="24" t="s">
        <v>182</v>
      </c>
      <c r="R14" s="20" t="s">
        <v>183</v>
      </c>
      <c r="S14" s="24" t="s">
        <v>45</v>
      </c>
      <c r="T14" s="20" t="s">
        <v>212</v>
      </c>
      <c r="U14" s="24" t="s">
        <v>185</v>
      </c>
      <c r="V14" s="20" t="s">
        <v>186</v>
      </c>
    </row>
    <row r="15" spans="1:22" x14ac:dyDescent="0.3">
      <c r="C15" s="24" t="s">
        <v>173</v>
      </c>
      <c r="D15" s="20" t="s">
        <v>4262</v>
      </c>
      <c r="E15" s="24" t="s">
        <v>188</v>
      </c>
      <c r="F15" s="20" t="s">
        <v>189</v>
      </c>
      <c r="G15" s="24" t="s">
        <v>190</v>
      </c>
      <c r="H15" s="24" t="s">
        <v>191</v>
      </c>
      <c r="I15" s="35" t="s">
        <v>4251</v>
      </c>
      <c r="J15" s="86" t="s">
        <v>4252</v>
      </c>
      <c r="K15" s="24" t="s">
        <v>138</v>
      </c>
      <c r="L15" s="20" t="s">
        <v>139</v>
      </c>
      <c r="M15" s="24" t="s">
        <v>194</v>
      </c>
      <c r="N15" s="20" t="s">
        <v>195</v>
      </c>
      <c r="O15" s="24" t="s">
        <v>196</v>
      </c>
      <c r="P15" s="20" t="s">
        <v>197</v>
      </c>
      <c r="Q15" s="24" t="s">
        <v>198</v>
      </c>
      <c r="R15" s="20" t="s">
        <v>199</v>
      </c>
      <c r="S15" s="24" t="s">
        <v>63</v>
      </c>
      <c r="T15" s="20" t="s">
        <v>224</v>
      </c>
      <c r="U15" s="24" t="s">
        <v>201</v>
      </c>
      <c r="V15" s="20" t="s">
        <v>202</v>
      </c>
    </row>
    <row r="16" spans="1:22" x14ac:dyDescent="0.3">
      <c r="C16" s="24" t="s">
        <v>187</v>
      </c>
      <c r="D16" s="20" t="s">
        <v>4263</v>
      </c>
      <c r="E16" s="24" t="s">
        <v>204</v>
      </c>
      <c r="F16" s="20" t="s">
        <v>205</v>
      </c>
      <c r="G16" s="24" t="s">
        <v>206</v>
      </c>
      <c r="H16" s="24" t="s">
        <v>205</v>
      </c>
      <c r="I16" s="35" t="s">
        <v>165</v>
      </c>
      <c r="J16" s="86" t="s">
        <v>166</v>
      </c>
      <c r="K16" s="24" t="s">
        <v>154</v>
      </c>
      <c r="L16" s="20" t="s">
        <v>155</v>
      </c>
      <c r="M16" s="24" t="s">
        <v>209</v>
      </c>
      <c r="N16" s="20" t="s">
        <v>210</v>
      </c>
      <c r="O16" s="24" t="s">
        <v>198</v>
      </c>
      <c r="P16" s="20" t="s">
        <v>199</v>
      </c>
      <c r="Q16" s="23" t="s">
        <v>211</v>
      </c>
      <c r="R16" s="23" t="s">
        <v>8</v>
      </c>
      <c r="S16" s="24" t="s">
        <v>79</v>
      </c>
      <c r="T16" s="20" t="s">
        <v>236</v>
      </c>
      <c r="U16" s="24" t="s">
        <v>213</v>
      </c>
      <c r="V16" s="20" t="s">
        <v>214</v>
      </c>
    </row>
    <row r="17" spans="3:22" ht="15.6" x14ac:dyDescent="0.3">
      <c r="C17" s="24" t="s">
        <v>215</v>
      </c>
      <c r="D17" s="20" t="s">
        <v>216</v>
      </c>
      <c r="I17" s="35" t="s">
        <v>178</v>
      </c>
      <c r="J17" s="86" t="s">
        <v>76</v>
      </c>
      <c r="K17" s="24" t="s">
        <v>219</v>
      </c>
      <c r="L17" s="20" t="s">
        <v>220</v>
      </c>
      <c r="M17" s="24" t="s">
        <v>105</v>
      </c>
      <c r="N17" s="20" t="s">
        <v>221</v>
      </c>
      <c r="Q17" s="24" t="s">
        <v>222</v>
      </c>
      <c r="R17" s="20" t="s">
        <v>223</v>
      </c>
      <c r="S17" s="24" t="s">
        <v>92</v>
      </c>
      <c r="T17" s="20" t="s">
        <v>245</v>
      </c>
      <c r="U17" s="24" t="s">
        <v>225</v>
      </c>
      <c r="V17" s="20" t="s">
        <v>226</v>
      </c>
    </row>
    <row r="18" spans="3:22" x14ac:dyDescent="0.3">
      <c r="C18" s="24" t="s">
        <v>227</v>
      </c>
      <c r="D18" s="20" t="s">
        <v>228</v>
      </c>
      <c r="I18" s="35" t="s">
        <v>192</v>
      </c>
      <c r="J18" s="86" t="s">
        <v>193</v>
      </c>
      <c r="K18" s="24" t="s">
        <v>231</v>
      </c>
      <c r="L18" s="20" t="s">
        <v>232</v>
      </c>
      <c r="M18" s="24" t="s">
        <v>123</v>
      </c>
      <c r="N18" s="20" t="s">
        <v>233</v>
      </c>
      <c r="Q18" s="24" t="s">
        <v>234</v>
      </c>
      <c r="R18" s="20" t="s">
        <v>235</v>
      </c>
      <c r="S18" s="24" t="s">
        <v>140</v>
      </c>
      <c r="T18" s="20" t="s">
        <v>253</v>
      </c>
      <c r="U18" s="24" t="s">
        <v>237</v>
      </c>
      <c r="V18" s="20" t="s">
        <v>238</v>
      </c>
    </row>
    <row r="19" spans="3:22" x14ac:dyDescent="0.3">
      <c r="C19" s="24" t="s">
        <v>239</v>
      </c>
      <c r="D19" s="20" t="s">
        <v>240</v>
      </c>
      <c r="I19" s="35" t="s">
        <v>207</v>
      </c>
      <c r="J19" s="86" t="s">
        <v>208</v>
      </c>
      <c r="K19" s="24" t="s">
        <v>242</v>
      </c>
      <c r="L19" s="20" t="s">
        <v>243</v>
      </c>
      <c r="Q19" s="24" t="s">
        <v>244</v>
      </c>
      <c r="R19" s="20" t="s">
        <v>166</v>
      </c>
      <c r="S19" s="24" t="s">
        <v>156</v>
      </c>
      <c r="T19" s="20" t="s">
        <v>263</v>
      </c>
      <c r="U19" s="24" t="s">
        <v>246</v>
      </c>
      <c r="V19" s="20" t="s">
        <v>233</v>
      </c>
    </row>
    <row r="20" spans="3:22" x14ac:dyDescent="0.3">
      <c r="C20" s="24" t="s">
        <v>247</v>
      </c>
      <c r="D20" s="20" t="s">
        <v>4265</v>
      </c>
      <c r="I20" s="35" t="s">
        <v>289</v>
      </c>
      <c r="J20" s="86" t="s">
        <v>290</v>
      </c>
      <c r="K20" s="24" t="s">
        <v>249</v>
      </c>
      <c r="L20" s="20" t="s">
        <v>250</v>
      </c>
      <c r="Q20" s="24" t="s">
        <v>251</v>
      </c>
      <c r="R20" s="20" t="s">
        <v>252</v>
      </c>
      <c r="S20" s="24" t="s">
        <v>169</v>
      </c>
      <c r="T20" s="20" t="s">
        <v>271</v>
      </c>
      <c r="U20" s="24" t="s">
        <v>254</v>
      </c>
      <c r="V20" s="20" t="s">
        <v>255</v>
      </c>
    </row>
    <row r="21" spans="3:22" x14ac:dyDescent="0.3">
      <c r="C21" s="24" t="s">
        <v>266</v>
      </c>
      <c r="D21" s="20" t="s">
        <v>267</v>
      </c>
      <c r="I21" s="35" t="s">
        <v>217</v>
      </c>
      <c r="J21" s="86" t="s">
        <v>218</v>
      </c>
      <c r="K21" s="24" t="s">
        <v>260</v>
      </c>
      <c r="L21" s="20" t="s">
        <v>261</v>
      </c>
      <c r="Q21" s="24" t="s">
        <v>262</v>
      </c>
      <c r="R21" s="20" t="s">
        <v>83</v>
      </c>
      <c r="U21" s="24" t="s">
        <v>264</v>
      </c>
      <c r="V21" s="20" t="s">
        <v>265</v>
      </c>
    </row>
    <row r="22" spans="3:22" x14ac:dyDescent="0.3">
      <c r="C22" s="24" t="s">
        <v>256</v>
      </c>
      <c r="D22" s="20" t="s">
        <v>257</v>
      </c>
      <c r="I22" s="35" t="s">
        <v>229</v>
      </c>
      <c r="J22" s="86" t="s">
        <v>230</v>
      </c>
      <c r="K22" s="24" t="s">
        <v>167</v>
      </c>
      <c r="L22" s="20" t="s">
        <v>168</v>
      </c>
      <c r="Q22" s="24" t="s">
        <v>269</v>
      </c>
      <c r="R22" s="20" t="s">
        <v>270</v>
      </c>
      <c r="U22" s="24" t="s">
        <v>272</v>
      </c>
      <c r="V22" s="20" t="s">
        <v>273</v>
      </c>
    </row>
    <row r="23" spans="3:22" x14ac:dyDescent="0.3">
      <c r="C23" s="24" t="s">
        <v>274</v>
      </c>
      <c r="D23" s="20" t="s">
        <v>4266</v>
      </c>
      <c r="I23" s="35" t="s">
        <v>241</v>
      </c>
      <c r="J23" s="86" t="s">
        <v>66</v>
      </c>
      <c r="K23" s="24" t="s">
        <v>277</v>
      </c>
      <c r="L23" s="20" t="s">
        <v>278</v>
      </c>
      <c r="Q23" s="35" t="s">
        <v>4305</v>
      </c>
      <c r="R23" s="86" t="s">
        <v>4303</v>
      </c>
      <c r="U23" s="35" t="s">
        <v>4199</v>
      </c>
      <c r="V23" s="86" t="s">
        <v>4200</v>
      </c>
    </row>
    <row r="24" spans="3:22" x14ac:dyDescent="0.3">
      <c r="C24" s="24" t="s">
        <v>281</v>
      </c>
      <c r="D24" s="20" t="s">
        <v>4267</v>
      </c>
      <c r="I24" s="35" t="s">
        <v>248</v>
      </c>
      <c r="J24" s="86" t="s">
        <v>64</v>
      </c>
      <c r="K24" s="24" t="s">
        <v>284</v>
      </c>
      <c r="L24" s="20" t="s">
        <v>285</v>
      </c>
      <c r="Q24" s="24" t="s">
        <v>279</v>
      </c>
      <c r="R24" s="20" t="s">
        <v>280</v>
      </c>
      <c r="U24" s="20"/>
      <c r="V24" s="20"/>
    </row>
    <row r="25" spans="3:22" x14ac:dyDescent="0.3">
      <c r="C25" s="24" t="s">
        <v>303</v>
      </c>
      <c r="D25" s="20" t="s">
        <v>304</v>
      </c>
      <c r="I25" s="35" t="s">
        <v>419</v>
      </c>
      <c r="J25" s="86" t="s">
        <v>97</v>
      </c>
      <c r="K25" s="24" t="s">
        <v>291</v>
      </c>
      <c r="L25" s="20" t="s">
        <v>292</v>
      </c>
      <c r="Q25" s="24" t="s">
        <v>286</v>
      </c>
      <c r="R25" s="20" t="s">
        <v>86</v>
      </c>
      <c r="U25" s="20"/>
      <c r="V25" s="20"/>
    </row>
    <row r="26" spans="3:22" x14ac:dyDescent="0.3">
      <c r="C26" s="24" t="s">
        <v>287</v>
      </c>
      <c r="D26" s="20" t="s">
        <v>288</v>
      </c>
      <c r="I26" s="35" t="s">
        <v>268</v>
      </c>
      <c r="J26" s="86" t="s">
        <v>170</v>
      </c>
      <c r="K26" s="24" t="s">
        <v>299</v>
      </c>
      <c r="L26" s="20" t="s">
        <v>300</v>
      </c>
      <c r="Q26" s="24" t="s">
        <v>4054</v>
      </c>
      <c r="R26" s="20" t="s">
        <v>4055</v>
      </c>
      <c r="U26" s="20"/>
      <c r="V26" s="20"/>
    </row>
    <row r="27" spans="3:22" x14ac:dyDescent="0.3">
      <c r="C27" s="24" t="s">
        <v>295</v>
      </c>
      <c r="D27" s="20" t="s">
        <v>296</v>
      </c>
      <c r="I27" s="35" t="s">
        <v>275</v>
      </c>
      <c r="J27" s="86" t="s">
        <v>276</v>
      </c>
      <c r="K27" s="24" t="s">
        <v>196</v>
      </c>
      <c r="L27" s="20" t="s">
        <v>306</v>
      </c>
      <c r="Q27" s="24" t="s">
        <v>4106</v>
      </c>
      <c r="R27" s="20" t="s">
        <v>4107</v>
      </c>
    </row>
    <row r="28" spans="3:22" x14ac:dyDescent="0.3">
      <c r="C28" s="24" t="s">
        <v>309</v>
      </c>
      <c r="D28" s="20" t="s">
        <v>4268</v>
      </c>
      <c r="I28" s="35" t="s">
        <v>282</v>
      </c>
      <c r="J28" s="86" t="s">
        <v>283</v>
      </c>
      <c r="K28" s="24" t="s">
        <v>182</v>
      </c>
      <c r="L28" s="20" t="s">
        <v>183</v>
      </c>
      <c r="Q28" s="24" t="s">
        <v>293</v>
      </c>
      <c r="R28" s="20" t="s">
        <v>294</v>
      </c>
    </row>
    <row r="29" spans="3:22" x14ac:dyDescent="0.3">
      <c r="C29" s="24" t="s">
        <v>313</v>
      </c>
      <c r="D29" s="20" t="s">
        <v>4269</v>
      </c>
      <c r="I29" s="35" t="s">
        <v>431</v>
      </c>
      <c r="J29" s="86" t="s">
        <v>432</v>
      </c>
      <c r="K29" s="24" t="s">
        <v>198</v>
      </c>
      <c r="L29" s="20" t="s">
        <v>312</v>
      </c>
      <c r="Q29" s="24" t="s">
        <v>301</v>
      </c>
      <c r="R29" s="20" t="s">
        <v>302</v>
      </c>
    </row>
    <row r="30" spans="3:22" x14ac:dyDescent="0.3">
      <c r="C30" s="24" t="s">
        <v>322</v>
      </c>
      <c r="D30" s="20" t="s">
        <v>4272</v>
      </c>
      <c r="I30" s="35" t="s">
        <v>297</v>
      </c>
      <c r="J30" s="86" t="s">
        <v>298</v>
      </c>
      <c r="L30" s="21"/>
    </row>
    <row r="31" spans="3:22" x14ac:dyDescent="0.3">
      <c r="C31" s="24" t="s">
        <v>316</v>
      </c>
      <c r="D31" s="20" t="s">
        <v>4270</v>
      </c>
      <c r="I31" s="35" t="s">
        <v>305</v>
      </c>
      <c r="J31" s="86" t="s">
        <v>4254</v>
      </c>
      <c r="L31" s="21"/>
    </row>
    <row r="32" spans="3:22" x14ac:dyDescent="0.3">
      <c r="C32" s="24" t="s">
        <v>319</v>
      </c>
      <c r="D32" s="20" t="s">
        <v>4271</v>
      </c>
      <c r="I32" s="35" t="s">
        <v>314</v>
      </c>
      <c r="J32" s="86" t="s">
        <v>315</v>
      </c>
      <c r="L32" s="21"/>
    </row>
    <row r="33" spans="3:12" x14ac:dyDescent="0.3">
      <c r="C33" s="24" t="s">
        <v>325</v>
      </c>
      <c r="D33" s="20" t="s">
        <v>4273</v>
      </c>
      <c r="I33" s="35" t="s">
        <v>310</v>
      </c>
      <c r="J33" s="86" t="s">
        <v>311</v>
      </c>
      <c r="L33" s="21"/>
    </row>
    <row r="34" spans="3:12" x14ac:dyDescent="0.3">
      <c r="C34" s="24" t="s">
        <v>334</v>
      </c>
      <c r="D34" s="20" t="s">
        <v>4276</v>
      </c>
      <c r="I34" s="35" t="s">
        <v>307</v>
      </c>
      <c r="J34" s="86" t="s">
        <v>308</v>
      </c>
      <c r="L34" s="21"/>
    </row>
    <row r="35" spans="3:12" x14ac:dyDescent="0.3">
      <c r="C35" s="24" t="s">
        <v>4125</v>
      </c>
      <c r="D35" s="20" t="s">
        <v>337</v>
      </c>
      <c r="I35" s="35" t="s">
        <v>317</v>
      </c>
      <c r="J35" s="86" t="s">
        <v>318</v>
      </c>
      <c r="L35" s="21"/>
    </row>
    <row r="36" spans="3:12" x14ac:dyDescent="0.3">
      <c r="C36" s="24" t="s">
        <v>331</v>
      </c>
      <c r="D36" s="20" t="s">
        <v>4275</v>
      </c>
      <c r="I36" s="35" t="s">
        <v>323</v>
      </c>
      <c r="J36" s="86" t="s">
        <v>324</v>
      </c>
      <c r="L36" s="21"/>
    </row>
    <row r="37" spans="3:12" x14ac:dyDescent="0.3">
      <c r="C37" s="24" t="s">
        <v>328</v>
      </c>
      <c r="D37" s="20" t="s">
        <v>4274</v>
      </c>
      <c r="I37" s="35" t="s">
        <v>332</v>
      </c>
      <c r="J37" s="86" t="s">
        <v>333</v>
      </c>
      <c r="L37" s="21"/>
    </row>
    <row r="38" spans="3:12" x14ac:dyDescent="0.3">
      <c r="C38" s="24" t="s">
        <v>354</v>
      </c>
      <c r="D38" s="20" t="s">
        <v>355</v>
      </c>
      <c r="I38" s="35" t="s">
        <v>320</v>
      </c>
      <c r="J38" s="86" t="s">
        <v>321</v>
      </c>
      <c r="L38" s="21"/>
    </row>
    <row r="39" spans="3:12" x14ac:dyDescent="0.3">
      <c r="C39" s="24" t="s">
        <v>351</v>
      </c>
      <c r="D39" s="20" t="s">
        <v>4278</v>
      </c>
      <c r="I39" s="35" t="s">
        <v>329</v>
      </c>
      <c r="J39" s="86" t="s">
        <v>330</v>
      </c>
      <c r="L39" s="21"/>
    </row>
    <row r="40" spans="3:12" x14ac:dyDescent="0.3">
      <c r="C40" s="24" t="s">
        <v>348</v>
      </c>
      <c r="D40" s="20" t="s">
        <v>4277</v>
      </c>
      <c r="I40" s="35" t="s">
        <v>326</v>
      </c>
      <c r="J40" s="86" t="s">
        <v>327</v>
      </c>
      <c r="L40" s="21"/>
    </row>
    <row r="41" spans="3:12" x14ac:dyDescent="0.3">
      <c r="C41" s="24" t="s">
        <v>358</v>
      </c>
      <c r="D41" s="20" t="s">
        <v>359</v>
      </c>
      <c r="I41" s="35" t="s">
        <v>335</v>
      </c>
      <c r="J41" s="86" t="s">
        <v>336</v>
      </c>
      <c r="L41" s="21"/>
    </row>
    <row r="42" spans="3:12" x14ac:dyDescent="0.3">
      <c r="C42" s="24" t="s">
        <v>362</v>
      </c>
      <c r="D42" s="20" t="s">
        <v>363</v>
      </c>
      <c r="I42" s="35" t="s">
        <v>338</v>
      </c>
      <c r="J42" s="86" t="s">
        <v>339</v>
      </c>
      <c r="L42" s="21"/>
    </row>
    <row r="43" spans="3:12" x14ac:dyDescent="0.3">
      <c r="C43" s="24" t="s">
        <v>344</v>
      </c>
      <c r="D43" s="20" t="s">
        <v>345</v>
      </c>
      <c r="I43" s="35" t="s">
        <v>346</v>
      </c>
      <c r="J43" s="86" t="s">
        <v>347</v>
      </c>
      <c r="L43" s="21"/>
    </row>
    <row r="44" spans="3:12" x14ac:dyDescent="0.3">
      <c r="C44" s="24" t="s">
        <v>4129</v>
      </c>
      <c r="D44" s="20" t="s">
        <v>4279</v>
      </c>
      <c r="I44" s="35" t="s">
        <v>342</v>
      </c>
      <c r="J44" s="86" t="s">
        <v>343</v>
      </c>
      <c r="L44" s="21"/>
    </row>
    <row r="45" spans="3:12" x14ac:dyDescent="0.3">
      <c r="C45" s="24" t="s">
        <v>372</v>
      </c>
      <c r="D45" s="20" t="s">
        <v>373</v>
      </c>
      <c r="I45" s="35" t="s">
        <v>349</v>
      </c>
      <c r="J45" s="86" t="s">
        <v>350</v>
      </c>
      <c r="L45" s="21"/>
    </row>
    <row r="46" spans="3:12" x14ac:dyDescent="0.3">
      <c r="C46" s="24" t="s">
        <v>340</v>
      </c>
      <c r="D46" s="20" t="s">
        <v>341</v>
      </c>
      <c r="I46" s="35" t="s">
        <v>417</v>
      </c>
      <c r="J46" s="86" t="s">
        <v>418</v>
      </c>
      <c r="L46" s="21"/>
    </row>
    <row r="47" spans="3:12" x14ac:dyDescent="0.3">
      <c r="C47" s="24" t="s">
        <v>376</v>
      </c>
      <c r="D47" s="20" t="s">
        <v>4280</v>
      </c>
      <c r="I47" s="35" t="s">
        <v>352</v>
      </c>
      <c r="J47" s="86" t="s">
        <v>353</v>
      </c>
      <c r="L47" s="21"/>
    </row>
    <row r="48" spans="3:12" x14ac:dyDescent="0.3">
      <c r="C48" s="24" t="s">
        <v>368</v>
      </c>
      <c r="D48" s="20" t="s">
        <v>369</v>
      </c>
      <c r="I48" s="35" t="s">
        <v>356</v>
      </c>
      <c r="J48" s="86" t="s">
        <v>357</v>
      </c>
      <c r="L48" s="21"/>
    </row>
    <row r="49" spans="3:12" x14ac:dyDescent="0.3">
      <c r="C49" s="24" t="s">
        <v>4103</v>
      </c>
      <c r="D49" s="20" t="s">
        <v>378</v>
      </c>
      <c r="I49" s="35" t="s">
        <v>4345</v>
      </c>
      <c r="J49" s="86" t="s">
        <v>4346</v>
      </c>
      <c r="L49" s="21"/>
    </row>
    <row r="50" spans="3:12" x14ac:dyDescent="0.3">
      <c r="C50" s="24" t="s">
        <v>381</v>
      </c>
      <c r="D50" s="20" t="s">
        <v>4281</v>
      </c>
      <c r="I50" s="35" t="s">
        <v>366</v>
      </c>
      <c r="J50" s="86" t="s">
        <v>367</v>
      </c>
      <c r="L50" s="21"/>
    </row>
    <row r="51" spans="3:12" x14ac:dyDescent="0.3">
      <c r="C51" s="24" t="s">
        <v>384</v>
      </c>
      <c r="D51" s="20" t="s">
        <v>385</v>
      </c>
      <c r="I51" s="35" t="s">
        <v>360</v>
      </c>
      <c r="J51" s="86" t="s">
        <v>361</v>
      </c>
      <c r="L51" s="21"/>
    </row>
    <row r="52" spans="3:12" x14ac:dyDescent="0.3">
      <c r="C52" s="24" t="s">
        <v>403</v>
      </c>
      <c r="D52" s="20" t="s">
        <v>4286</v>
      </c>
      <c r="I52" s="35" t="s">
        <v>364</v>
      </c>
      <c r="J52" s="86" t="s">
        <v>365</v>
      </c>
      <c r="L52" s="21"/>
    </row>
    <row r="53" spans="3:12" x14ac:dyDescent="0.3">
      <c r="C53" s="24" t="s">
        <v>388</v>
      </c>
      <c r="D53" s="20" t="s">
        <v>4282</v>
      </c>
      <c r="I53" s="35" t="s">
        <v>370</v>
      </c>
      <c r="J53" s="86" t="s">
        <v>371</v>
      </c>
      <c r="L53" s="21"/>
    </row>
    <row r="54" spans="3:12" x14ac:dyDescent="0.3">
      <c r="C54" s="24" t="s">
        <v>394</v>
      </c>
      <c r="D54" s="20" t="s">
        <v>4284</v>
      </c>
      <c r="I54" s="35" t="s">
        <v>377</v>
      </c>
      <c r="J54" s="86" t="s">
        <v>122</v>
      </c>
      <c r="L54" s="21"/>
    </row>
    <row r="55" spans="3:12" x14ac:dyDescent="0.3">
      <c r="C55" s="24" t="s">
        <v>396</v>
      </c>
      <c r="D55" s="20" t="s">
        <v>397</v>
      </c>
      <c r="I55" s="35" t="s">
        <v>374</v>
      </c>
      <c r="J55" s="86" t="s">
        <v>375</v>
      </c>
      <c r="L55" s="21"/>
    </row>
    <row r="56" spans="3:12" x14ac:dyDescent="0.3">
      <c r="C56" s="24" t="s">
        <v>400</v>
      </c>
      <c r="D56" s="20" t="s">
        <v>4285</v>
      </c>
      <c r="I56" s="35" t="s">
        <v>382</v>
      </c>
      <c r="J56" s="86" t="s">
        <v>383</v>
      </c>
      <c r="L56" s="21"/>
    </row>
    <row r="57" spans="3:12" x14ac:dyDescent="0.3">
      <c r="C57" s="24" t="s">
        <v>411</v>
      </c>
      <c r="D57" s="20" t="s">
        <v>4289</v>
      </c>
      <c r="I57" s="35" t="s">
        <v>386</v>
      </c>
      <c r="J57" s="86" t="s">
        <v>387</v>
      </c>
      <c r="L57" s="21"/>
    </row>
    <row r="58" spans="3:12" x14ac:dyDescent="0.3">
      <c r="C58" s="24" t="s">
        <v>408</v>
      </c>
      <c r="D58" s="20" t="s">
        <v>4288</v>
      </c>
      <c r="I58" s="35" t="s">
        <v>389</v>
      </c>
      <c r="J58" s="86" t="s">
        <v>390</v>
      </c>
      <c r="L58" s="21"/>
    </row>
    <row r="59" spans="3:12" x14ac:dyDescent="0.3">
      <c r="C59" s="24" t="s">
        <v>406</v>
      </c>
      <c r="D59" s="20" t="s">
        <v>4287</v>
      </c>
      <c r="I59" s="35" t="s">
        <v>379</v>
      </c>
      <c r="J59" s="86" t="s">
        <v>380</v>
      </c>
      <c r="L59" s="21"/>
    </row>
    <row r="60" spans="3:12" x14ac:dyDescent="0.3">
      <c r="C60" s="24" t="s">
        <v>391</v>
      </c>
      <c r="D60" s="20" t="s">
        <v>4283</v>
      </c>
      <c r="I60" s="35" t="s">
        <v>392</v>
      </c>
      <c r="J60" s="86" t="s">
        <v>393</v>
      </c>
      <c r="L60" s="21"/>
    </row>
    <row r="61" spans="3:12" x14ac:dyDescent="0.3">
      <c r="C61" s="24" t="s">
        <v>414</v>
      </c>
      <c r="D61" s="20" t="s">
        <v>4290</v>
      </c>
      <c r="I61" s="35" t="s">
        <v>398</v>
      </c>
      <c r="J61" s="86" t="s">
        <v>399</v>
      </c>
      <c r="L61" s="21"/>
    </row>
    <row r="62" spans="3:12" x14ac:dyDescent="0.3">
      <c r="I62" s="35" t="s">
        <v>4255</v>
      </c>
      <c r="J62" s="86" t="s">
        <v>395</v>
      </c>
      <c r="L62" s="21"/>
    </row>
    <row r="63" spans="3:12" x14ac:dyDescent="0.3">
      <c r="I63" s="35" t="s">
        <v>401</v>
      </c>
      <c r="J63" s="86" t="s">
        <v>402</v>
      </c>
      <c r="L63" s="21"/>
    </row>
    <row r="64" spans="3:12" x14ac:dyDescent="0.3">
      <c r="I64" s="35" t="s">
        <v>409</v>
      </c>
      <c r="J64" s="86" t="s">
        <v>410</v>
      </c>
      <c r="L64" s="21"/>
    </row>
    <row r="65" spans="9:12" x14ac:dyDescent="0.3">
      <c r="I65" s="35" t="s">
        <v>404</v>
      </c>
      <c r="J65" s="86" t="s">
        <v>405</v>
      </c>
      <c r="L65" s="21"/>
    </row>
    <row r="66" spans="9:12" x14ac:dyDescent="0.3">
      <c r="I66" s="35" t="s">
        <v>407</v>
      </c>
      <c r="J66" s="86" t="s">
        <v>202</v>
      </c>
      <c r="L66" s="22"/>
    </row>
    <row r="67" spans="9:12" x14ac:dyDescent="0.3">
      <c r="I67" s="35" t="s">
        <v>420</v>
      </c>
      <c r="J67" s="86" t="s">
        <v>421</v>
      </c>
      <c r="L67" s="21"/>
    </row>
    <row r="68" spans="9:12" x14ac:dyDescent="0.3">
      <c r="I68" s="35" t="s">
        <v>412</v>
      </c>
      <c r="J68" s="86" t="s">
        <v>413</v>
      </c>
      <c r="L68" s="21"/>
    </row>
    <row r="69" spans="9:12" x14ac:dyDescent="0.3">
      <c r="I69" s="35" t="s">
        <v>258</v>
      </c>
      <c r="J69" s="86" t="s">
        <v>259</v>
      </c>
      <c r="L69" s="21"/>
    </row>
    <row r="70" spans="9:12" x14ac:dyDescent="0.3">
      <c r="I70" s="35" t="s">
        <v>425</v>
      </c>
      <c r="J70" s="86" t="s">
        <v>426</v>
      </c>
      <c r="L70" s="21"/>
    </row>
    <row r="71" spans="9:12" x14ac:dyDescent="0.3">
      <c r="I71" s="35" t="s">
        <v>423</v>
      </c>
      <c r="J71" s="86" t="s">
        <v>424</v>
      </c>
      <c r="L71" s="21"/>
    </row>
    <row r="72" spans="9:12" x14ac:dyDescent="0.3">
      <c r="I72" s="35" t="s">
        <v>427</v>
      </c>
      <c r="J72" s="86" t="s">
        <v>428</v>
      </c>
      <c r="L72" s="21"/>
    </row>
    <row r="73" spans="9:12" x14ac:dyDescent="0.3">
      <c r="I73" s="35" t="s">
        <v>433</v>
      </c>
      <c r="J73" s="86" t="s">
        <v>434</v>
      </c>
      <c r="L73" s="21"/>
    </row>
    <row r="74" spans="9:12" x14ac:dyDescent="0.3">
      <c r="I74" s="35" t="s">
        <v>435</v>
      </c>
      <c r="J74" s="86" t="s">
        <v>436</v>
      </c>
      <c r="L74" s="21"/>
    </row>
    <row r="75" spans="9:12" x14ac:dyDescent="0.3">
      <c r="I75" s="35" t="s">
        <v>437</v>
      </c>
      <c r="J75" s="86" t="s">
        <v>438</v>
      </c>
      <c r="L75" s="21"/>
    </row>
    <row r="76" spans="9:12" x14ac:dyDescent="0.3">
      <c r="I76" s="35" t="s">
        <v>439</v>
      </c>
      <c r="J76" s="86" t="s">
        <v>440</v>
      </c>
      <c r="L76" s="21"/>
    </row>
    <row r="77" spans="9:12" x14ac:dyDescent="0.3">
      <c r="I77" s="35" t="s">
        <v>415</v>
      </c>
      <c r="J77" s="86" t="s">
        <v>416</v>
      </c>
      <c r="L77" s="21"/>
    </row>
    <row r="78" spans="9:12" x14ac:dyDescent="0.3">
      <c r="I78" s="35" t="s">
        <v>441</v>
      </c>
      <c r="J78" s="86" t="s">
        <v>442</v>
      </c>
      <c r="L78" s="21"/>
    </row>
    <row r="79" spans="9:12" x14ac:dyDescent="0.3">
      <c r="I79" s="35" t="s">
        <v>443</v>
      </c>
      <c r="J79" s="86" t="s">
        <v>444</v>
      </c>
      <c r="L79" s="21"/>
    </row>
  </sheetData>
  <mergeCells count="4">
    <mergeCell ref="A2:I2"/>
    <mergeCell ref="D1:F1"/>
    <mergeCell ref="G1:I1"/>
    <mergeCell ref="A1:C1"/>
  </mergeCells>
  <conditionalFormatting sqref="E3:F3">
    <cfRule type="duplicateValues" dxfId="282" priority="1"/>
  </conditionalFormatting>
  <hyperlinks>
    <hyperlink ref="D1" location="'Master Sheet'!A1" display="Click here to view the Master Sheet" xr:uid="{35C3588B-1DCC-4C6E-B18B-E75D428735D9}"/>
    <hyperlink ref="G1" location="Queries!A1" display="Click here to view Queries" xr:uid="{B84B0573-6037-4EF3-B31C-ED77EFCA1B9B}"/>
    <hyperlink ref="A1" location="Introduction!A1" display="Click here to view the Introduction Page" xr:uid="{A2CF687F-A8B5-4CF6-8065-D601595C05D6}"/>
    <hyperlink ref="D1:F1" location="'Master Data Sheet'!A1" display="Click here to view the Master Sheet" xr:uid="{34A602D0-2003-410B-B74D-4D4BA1AE88E9}"/>
  </hyperlinks>
  <pageMargins left="0.7" right="0.7" top="0.75" bottom="0.75" header="0.3" footer="0.3"/>
  <pageSetup orientation="portrait" r:id="rId1"/>
  <drawing r:id="rId2"/>
  <tableParts count="2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61F07-6293-4A3D-BDA4-FFF7A485EB54}">
  <dimension ref="A1:SX1176"/>
  <sheetViews>
    <sheetView zoomScale="70" zoomScaleNormal="70" workbookViewId="0">
      <pane ySplit="4" topLeftCell="A5" activePane="bottomLeft" state="frozen"/>
      <selection activeCell="C1" sqref="C1"/>
      <selection pane="bottomLeft" activeCell="F8" sqref="F8"/>
    </sheetView>
  </sheetViews>
  <sheetFormatPr defaultColWidth="8.88671875" defaultRowHeight="14.4" x14ac:dyDescent="0.3"/>
  <cols>
    <col min="1" max="1" width="7.6640625" style="70" customWidth="1"/>
    <col min="2" max="2" width="9.6640625" style="57" customWidth="1"/>
    <col min="3" max="3" width="18.33203125" style="123" customWidth="1"/>
    <col min="4" max="4" width="22.6640625" style="123" customWidth="1"/>
    <col min="5" max="5" width="33.109375" style="123" customWidth="1"/>
    <col min="6" max="6" width="11.6640625" style="57" customWidth="1"/>
    <col min="7" max="7" width="10.109375" style="123" customWidth="1"/>
    <col min="8" max="8" width="15.6640625" style="123" customWidth="1"/>
    <col min="9" max="9" width="13.109375" style="58" customWidth="1"/>
    <col min="10" max="10" width="35.6640625" style="123" customWidth="1"/>
    <col min="11" max="11" width="25.33203125" style="58" customWidth="1"/>
    <col min="12" max="12" width="18.33203125" style="58" customWidth="1"/>
    <col min="13" max="13" width="18" style="58" customWidth="1"/>
    <col min="14" max="14" width="17.33203125" style="58" customWidth="1"/>
    <col min="15" max="15" width="20.33203125" style="58" customWidth="1"/>
    <col min="16" max="16" width="21.6640625" style="58" customWidth="1"/>
    <col min="17" max="18" width="15.88671875" style="58" customWidth="1"/>
    <col min="19" max="19" width="10.6640625" style="58" customWidth="1"/>
    <col min="20" max="20" width="27.6640625" style="58" customWidth="1"/>
    <col min="21" max="21" width="19.6640625" style="57" customWidth="1"/>
    <col min="22" max="22" width="19" style="57" customWidth="1"/>
    <col min="23" max="23" width="10.6640625" style="57" customWidth="1"/>
    <col min="24" max="27" width="8.88671875" style="58" customWidth="1"/>
    <col min="28" max="28" width="11.5546875" style="58" customWidth="1"/>
    <col min="29" max="29" width="10.5546875" style="58" customWidth="1"/>
    <col min="30" max="31" width="8.88671875" style="58" customWidth="1"/>
    <col min="32" max="32" width="9.109375" style="57"/>
    <col min="33" max="33" width="10.109375" style="58" customWidth="1"/>
    <col min="34" max="34" width="9.5546875" style="58" customWidth="1"/>
    <col min="35" max="35" width="10.109375" style="58" customWidth="1"/>
    <col min="36" max="36" width="10.6640625" style="58" customWidth="1"/>
    <col min="37" max="37" width="9.109375" style="57"/>
    <col min="38" max="38" width="10.6640625" style="57" customWidth="1"/>
    <col min="39" max="40" width="9.109375" style="57"/>
    <col min="41" max="42" width="9.5546875" style="58" customWidth="1"/>
    <col min="43" max="43" width="8.88671875" style="58" customWidth="1"/>
    <col min="44" max="45" width="10.6640625" style="57" customWidth="1"/>
    <col min="46" max="47" width="8.88671875" style="58" customWidth="1"/>
    <col min="48" max="48" width="9.109375" style="57"/>
    <col min="49" max="49" width="17.5546875" style="58" customWidth="1"/>
    <col min="50" max="50" width="10.33203125" style="58" customWidth="1"/>
    <col min="51" max="52" width="9.109375" style="57"/>
    <col min="53" max="53" width="10.6640625" style="57" customWidth="1"/>
    <col min="54" max="55" width="9.109375" style="57"/>
    <col min="56" max="57" width="10.6640625" style="57" customWidth="1"/>
    <col min="58" max="58" width="9.5546875" style="58" customWidth="1"/>
    <col min="59" max="59" width="9.109375" style="57"/>
    <col min="60" max="60" width="13.33203125" style="58" customWidth="1"/>
    <col min="61" max="61" width="10.6640625" style="58" customWidth="1"/>
    <col min="62" max="62" width="13.33203125" style="58" customWidth="1"/>
    <col min="63" max="65" width="9.109375" style="57"/>
    <col min="66" max="68" width="8.88671875" style="58" customWidth="1"/>
    <col min="69" max="69" width="9.109375" style="57"/>
    <col min="70" max="71" width="8.88671875" style="58" customWidth="1"/>
    <col min="72" max="72" width="11.6640625" style="58" customWidth="1"/>
    <col min="73" max="73" width="9.109375" style="57"/>
    <col min="74" max="74" width="16.6640625" style="57" customWidth="1"/>
    <col min="75" max="75" width="8.88671875" style="58"/>
    <col min="76" max="76" width="9.6640625" style="58" customWidth="1"/>
    <col min="77" max="78" width="10" style="58" customWidth="1"/>
    <col min="79" max="80" width="10.33203125" style="58" customWidth="1"/>
    <col min="81" max="81" width="9.109375" style="57"/>
    <col min="82" max="83" width="8.88671875" style="58" customWidth="1"/>
    <col min="84" max="84" width="9.109375" style="57"/>
    <col min="85" max="88" width="9.88671875" style="58" customWidth="1"/>
    <col min="89" max="90" width="9.109375" style="57"/>
    <col min="91" max="92" width="9.88671875" style="58" customWidth="1"/>
    <col min="93" max="93" width="12.109375" style="58" customWidth="1"/>
    <col min="94" max="95" width="9.88671875" style="58" customWidth="1"/>
    <col min="96" max="96" width="9.109375" style="57"/>
    <col min="97" max="97" width="18.109375" style="58" customWidth="1"/>
    <col min="98" max="98" width="12.109375" style="58" customWidth="1"/>
    <col min="99" max="99" width="8.88671875" style="58" customWidth="1"/>
    <col min="100" max="100" width="9.109375" style="57"/>
    <col min="101" max="101" width="8.88671875" style="58" customWidth="1"/>
    <col min="102" max="102" width="12" style="58" customWidth="1"/>
    <col min="103" max="103" width="10" style="58" customWidth="1"/>
    <col min="104" max="105" width="8.88671875" style="58" customWidth="1"/>
    <col min="106" max="106" width="10.5546875" style="58" customWidth="1"/>
    <col min="107" max="107" width="9.109375" style="57"/>
    <col min="108" max="108" width="16.6640625" style="58" customWidth="1"/>
    <col min="109" max="109" width="10" style="58" customWidth="1"/>
    <col min="110" max="110" width="11.33203125" style="58" customWidth="1"/>
    <col min="111" max="113" width="10.6640625" style="58" customWidth="1"/>
    <col min="114" max="115" width="8.88671875" style="58" customWidth="1"/>
    <col min="116" max="118" width="10.33203125" style="58" customWidth="1"/>
    <col min="119" max="119" width="27.5546875" style="58" customWidth="1"/>
    <col min="120" max="120" width="10.6640625" style="58" customWidth="1"/>
    <col min="121" max="121" width="27.109375" style="58" customWidth="1"/>
    <col min="122" max="122" width="10.5546875" style="58" customWidth="1"/>
    <col min="123" max="123" width="43.109375" style="58" customWidth="1"/>
    <col min="124" max="124" width="14.44140625" style="58" customWidth="1"/>
    <col min="125" max="125" width="9.88671875" style="58" customWidth="1"/>
    <col min="126" max="126" width="10.33203125" style="58" customWidth="1"/>
    <col min="127" max="127" width="8.88671875" style="58" customWidth="1"/>
    <col min="128" max="129" width="10.5546875" style="58" customWidth="1"/>
    <col min="130" max="130" width="27.88671875" style="58" customWidth="1"/>
    <col min="131" max="131" width="27.109375" style="58" customWidth="1"/>
    <col min="132" max="132" width="24.6640625" style="58" bestFit="1" customWidth="1"/>
    <col min="133" max="136" width="8.88671875" style="58" customWidth="1"/>
    <col min="137" max="137" width="10.88671875" style="58" customWidth="1"/>
    <col min="138" max="138" width="9.88671875" style="58" customWidth="1"/>
    <col min="139" max="139" width="9.33203125" style="58" customWidth="1"/>
    <col min="140" max="140" width="8.88671875" style="58" customWidth="1"/>
    <col min="141" max="141" width="10" style="58" customWidth="1"/>
    <col min="142" max="142" width="20.6640625" style="58" customWidth="1"/>
    <col min="143" max="143" width="17.109375" style="58" customWidth="1"/>
    <col min="144" max="144" width="28.33203125" style="58" customWidth="1"/>
    <col min="145" max="145" width="20.109375" style="58" customWidth="1"/>
    <col min="146" max="146" width="21.109375" style="58" customWidth="1"/>
    <col min="147" max="147" width="24.6640625" style="58" customWidth="1"/>
    <col min="148" max="148" width="14.6640625" style="58" customWidth="1"/>
    <col min="149" max="149" width="8.88671875" style="34" customWidth="1"/>
    <col min="150" max="518" width="8.88671875" style="57"/>
    <col min="519" max="16384" width="8.88671875" style="16"/>
  </cols>
  <sheetData>
    <row r="1" spans="1:518" ht="88.8" customHeight="1" x14ac:dyDescent="0.35">
      <c r="A1" s="145" t="s">
        <v>5</v>
      </c>
      <c r="B1" s="145"/>
      <c r="C1" s="145"/>
      <c r="D1" s="145"/>
      <c r="E1" s="145" t="s">
        <v>0</v>
      </c>
      <c r="F1" s="145"/>
      <c r="G1" s="145"/>
      <c r="H1" s="145"/>
      <c r="I1" s="145" t="s">
        <v>2</v>
      </c>
      <c r="J1" s="145"/>
      <c r="K1" s="63"/>
      <c r="L1" s="63"/>
      <c r="M1" s="59"/>
      <c r="N1" s="59"/>
      <c r="O1" s="59"/>
      <c r="P1" s="59"/>
      <c r="Q1" s="59"/>
      <c r="R1" s="59"/>
      <c r="S1" s="59"/>
      <c r="T1" s="59"/>
      <c r="U1" s="16"/>
      <c r="V1" s="16"/>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34"/>
      <c r="DV1" s="57"/>
      <c r="DW1" s="57"/>
      <c r="DX1" s="57"/>
      <c r="DY1" s="57"/>
      <c r="DZ1" s="57"/>
      <c r="EA1" s="57"/>
      <c r="EB1" s="57"/>
      <c r="EC1" s="57"/>
      <c r="ED1" s="57"/>
      <c r="EE1" s="57"/>
      <c r="EF1" s="57"/>
      <c r="EG1" s="57"/>
      <c r="EH1" s="57"/>
      <c r="EI1" s="57"/>
      <c r="EJ1" s="57"/>
      <c r="EK1" s="57"/>
      <c r="EL1" s="57"/>
      <c r="EM1" s="57"/>
      <c r="EN1" s="57"/>
      <c r="EO1" s="57"/>
      <c r="EP1" s="57"/>
      <c r="EQ1" s="57"/>
      <c r="ER1" s="57"/>
      <c r="ES1" s="57"/>
    </row>
    <row r="2" spans="1:518" ht="87.9" customHeight="1" x14ac:dyDescent="0.3">
      <c r="A2" s="64"/>
      <c r="B2" s="15"/>
      <c r="C2" s="119"/>
      <c r="D2" s="119"/>
      <c r="E2" s="119"/>
      <c r="F2" s="15"/>
      <c r="G2" s="119"/>
      <c r="H2" s="119"/>
      <c r="I2" s="59"/>
      <c r="J2" s="132"/>
      <c r="K2" s="59"/>
      <c r="L2" s="59"/>
      <c r="M2" s="59"/>
      <c r="N2" s="59"/>
      <c r="O2" s="59"/>
      <c r="P2" s="59"/>
      <c r="Q2" s="59"/>
      <c r="R2" s="59"/>
      <c r="S2" s="59"/>
      <c r="T2" s="59"/>
      <c r="U2" s="16"/>
      <c r="V2" s="16"/>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34"/>
      <c r="DV2" s="57"/>
      <c r="DW2" s="57"/>
      <c r="DX2" s="57"/>
      <c r="DY2" s="57"/>
      <c r="DZ2" s="57"/>
      <c r="EA2" s="57"/>
      <c r="EB2" s="57"/>
      <c r="EC2" s="57"/>
      <c r="ED2" s="57"/>
      <c r="EE2" s="57"/>
      <c r="EF2" s="57"/>
      <c r="EG2" s="57"/>
      <c r="EH2" s="57"/>
      <c r="EI2" s="57"/>
      <c r="EJ2" s="57"/>
      <c r="EK2" s="57"/>
      <c r="EL2" s="57"/>
      <c r="EM2" s="57"/>
      <c r="EN2" s="57"/>
      <c r="EO2" s="57"/>
      <c r="EP2" s="57"/>
      <c r="EQ2" s="57"/>
      <c r="ER2" s="57"/>
      <c r="ES2" s="57"/>
    </row>
    <row r="3" spans="1:518" s="12" customFormat="1" ht="19.8" customHeight="1" x14ac:dyDescent="0.3">
      <c r="A3" s="146" t="s">
        <v>446</v>
      </c>
      <c r="B3" s="146"/>
      <c r="C3" s="146"/>
      <c r="D3" s="146"/>
      <c r="E3" s="146"/>
      <c r="F3" s="146"/>
      <c r="G3" s="146"/>
      <c r="H3" s="146"/>
      <c r="I3" s="146"/>
      <c r="J3" s="150" t="s">
        <v>447</v>
      </c>
      <c r="K3" s="151"/>
      <c r="L3" s="151"/>
      <c r="M3" s="151"/>
      <c r="N3" s="151"/>
      <c r="O3" s="151"/>
      <c r="P3" s="151"/>
      <c r="Q3" s="151"/>
      <c r="R3" s="151"/>
      <c r="S3" s="151"/>
      <c r="T3" s="151"/>
      <c r="U3" s="151"/>
      <c r="V3" s="152"/>
      <c r="W3" s="153" t="s">
        <v>13</v>
      </c>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5"/>
      <c r="AW3" s="156" t="s">
        <v>448</v>
      </c>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8"/>
      <c r="BV3" s="159" t="s">
        <v>449</v>
      </c>
      <c r="BW3" s="160"/>
      <c r="BX3" s="160"/>
      <c r="BY3" s="160"/>
      <c r="BZ3" s="160"/>
      <c r="CA3" s="160"/>
      <c r="CB3" s="160"/>
      <c r="CC3" s="160"/>
      <c r="CD3" s="160"/>
      <c r="CE3" s="160"/>
      <c r="CF3" s="160"/>
      <c r="CG3" s="160"/>
      <c r="CH3" s="160"/>
      <c r="CI3" s="160"/>
      <c r="CJ3" s="160"/>
      <c r="CK3" s="160"/>
      <c r="CL3" s="160"/>
      <c r="CM3" s="160"/>
      <c r="CN3" s="160"/>
      <c r="CO3" s="160"/>
      <c r="CP3" s="160"/>
      <c r="CQ3" s="160"/>
      <c r="CR3" s="161"/>
      <c r="CS3" s="162" t="s">
        <v>450</v>
      </c>
      <c r="CT3" s="163"/>
      <c r="CU3" s="163"/>
      <c r="CV3" s="163"/>
      <c r="CW3" s="163"/>
      <c r="CX3" s="163"/>
      <c r="CY3" s="163"/>
      <c r="CZ3" s="163"/>
      <c r="DA3" s="163"/>
      <c r="DB3" s="163"/>
      <c r="DC3" s="164"/>
      <c r="DD3" s="147" t="s">
        <v>451</v>
      </c>
      <c r="DE3" s="148"/>
      <c r="DF3" s="149"/>
      <c r="DG3" s="147" t="s">
        <v>452</v>
      </c>
      <c r="DH3" s="148"/>
      <c r="DI3" s="148"/>
      <c r="DJ3" s="148"/>
      <c r="DK3" s="148"/>
      <c r="DL3" s="148"/>
      <c r="DM3" s="148"/>
      <c r="DN3" s="149"/>
      <c r="DO3" s="143" t="s">
        <v>453</v>
      </c>
      <c r="DP3" s="144"/>
      <c r="DQ3" s="144"/>
      <c r="DR3" s="144"/>
      <c r="DS3" s="144"/>
      <c r="DT3" s="144"/>
      <c r="DU3" s="105"/>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row>
    <row r="4" spans="1:518" s="12" customFormat="1" ht="67.8" customHeight="1" x14ac:dyDescent="0.3">
      <c r="A4" s="106" t="s">
        <v>454</v>
      </c>
      <c r="B4" s="107" t="s">
        <v>455</v>
      </c>
      <c r="C4" s="108" t="s">
        <v>456</v>
      </c>
      <c r="D4" s="108" t="s">
        <v>457</v>
      </c>
      <c r="E4" s="108" t="s">
        <v>458</v>
      </c>
      <c r="F4" s="109" t="s">
        <v>459</v>
      </c>
      <c r="G4" s="108" t="s">
        <v>460</v>
      </c>
      <c r="H4" s="108" t="s">
        <v>461</v>
      </c>
      <c r="I4" s="108" t="s">
        <v>7</v>
      </c>
      <c r="J4" s="110" t="s">
        <v>462</v>
      </c>
      <c r="K4" s="110" t="s">
        <v>9</v>
      </c>
      <c r="L4" s="110" t="s">
        <v>10</v>
      </c>
      <c r="M4" s="110" t="s">
        <v>52</v>
      </c>
      <c r="N4" s="110" t="s">
        <v>463</v>
      </c>
      <c r="O4" s="110" t="s">
        <v>464</v>
      </c>
      <c r="P4" s="110" t="s">
        <v>465</v>
      </c>
      <c r="Q4" s="110" t="s">
        <v>466</v>
      </c>
      <c r="R4" s="110" t="s">
        <v>467</v>
      </c>
      <c r="S4" s="110" t="s">
        <v>12</v>
      </c>
      <c r="T4" s="110" t="s">
        <v>468</v>
      </c>
      <c r="U4" s="111" t="s">
        <v>469</v>
      </c>
      <c r="V4" s="111" t="s">
        <v>470</v>
      </c>
      <c r="W4" s="112" t="s">
        <v>471</v>
      </c>
      <c r="X4" s="112" t="s">
        <v>472</v>
      </c>
      <c r="Y4" s="112" t="s">
        <v>473</v>
      </c>
      <c r="Z4" s="112" t="s">
        <v>474</v>
      </c>
      <c r="AA4" s="112" t="s">
        <v>475</v>
      </c>
      <c r="AB4" s="112" t="s">
        <v>476</v>
      </c>
      <c r="AC4" s="112" t="s">
        <v>477</v>
      </c>
      <c r="AD4" s="112" t="s">
        <v>478</v>
      </c>
      <c r="AE4" s="112" t="s">
        <v>479</v>
      </c>
      <c r="AF4" s="112" t="s">
        <v>480</v>
      </c>
      <c r="AG4" s="112" t="s">
        <v>481</v>
      </c>
      <c r="AH4" s="112" t="s">
        <v>482</v>
      </c>
      <c r="AI4" s="112" t="s">
        <v>483</v>
      </c>
      <c r="AJ4" s="112" t="s">
        <v>484</v>
      </c>
      <c r="AK4" s="112" t="s">
        <v>485</v>
      </c>
      <c r="AL4" s="112" t="s">
        <v>486</v>
      </c>
      <c r="AM4" s="112" t="s">
        <v>487</v>
      </c>
      <c r="AN4" s="112" t="s">
        <v>488</v>
      </c>
      <c r="AO4" s="112" t="s">
        <v>4307</v>
      </c>
      <c r="AP4" s="112" t="s">
        <v>489</v>
      </c>
      <c r="AQ4" s="112" t="s">
        <v>490</v>
      </c>
      <c r="AR4" s="112" t="s">
        <v>491</v>
      </c>
      <c r="AS4" s="112" t="s">
        <v>492</v>
      </c>
      <c r="AT4" s="112" t="s">
        <v>493</v>
      </c>
      <c r="AU4" s="112" t="s">
        <v>4308</v>
      </c>
      <c r="AV4" s="112" t="s">
        <v>494</v>
      </c>
      <c r="AW4" s="113" t="s">
        <v>495</v>
      </c>
      <c r="AX4" s="113" t="s">
        <v>496</v>
      </c>
      <c r="AY4" s="113" t="s">
        <v>497</v>
      </c>
      <c r="AZ4" s="113" t="s">
        <v>498</v>
      </c>
      <c r="BA4" s="113" t="s">
        <v>499</v>
      </c>
      <c r="BB4" s="113" t="s">
        <v>500</v>
      </c>
      <c r="BC4" s="113" t="s">
        <v>501</v>
      </c>
      <c r="BD4" s="113" t="s">
        <v>502</v>
      </c>
      <c r="BE4" s="113" t="s">
        <v>503</v>
      </c>
      <c r="BF4" s="113" t="s">
        <v>504</v>
      </c>
      <c r="BG4" s="113" t="s">
        <v>505</v>
      </c>
      <c r="BH4" s="113" t="s">
        <v>506</v>
      </c>
      <c r="BI4" s="113" t="s">
        <v>507</v>
      </c>
      <c r="BJ4" s="113" t="s">
        <v>508</v>
      </c>
      <c r="BK4" s="113" t="s">
        <v>509</v>
      </c>
      <c r="BL4" s="113" t="s">
        <v>510</v>
      </c>
      <c r="BM4" s="113" t="s">
        <v>511</v>
      </c>
      <c r="BN4" s="113" t="s">
        <v>4061</v>
      </c>
      <c r="BO4" s="113" t="s">
        <v>4063</v>
      </c>
      <c r="BP4" s="113" t="s">
        <v>512</v>
      </c>
      <c r="BQ4" s="113" t="s">
        <v>513</v>
      </c>
      <c r="BR4" s="113" t="s">
        <v>514</v>
      </c>
      <c r="BS4" s="113" t="s">
        <v>515</v>
      </c>
      <c r="BT4" s="113" t="s">
        <v>516</v>
      </c>
      <c r="BU4" s="113" t="s">
        <v>517</v>
      </c>
      <c r="BV4" s="114" t="s">
        <v>518</v>
      </c>
      <c r="BW4" s="114" t="s">
        <v>519</v>
      </c>
      <c r="BX4" s="114" t="s">
        <v>520</v>
      </c>
      <c r="BY4" s="114" t="s">
        <v>521</v>
      </c>
      <c r="BZ4" s="114" t="s">
        <v>522</v>
      </c>
      <c r="CA4" s="114" t="s">
        <v>523</v>
      </c>
      <c r="CB4" s="114" t="s">
        <v>524</v>
      </c>
      <c r="CC4" s="114" t="s">
        <v>525</v>
      </c>
      <c r="CD4" s="114" t="s">
        <v>526</v>
      </c>
      <c r="CE4" s="114" t="s">
        <v>527</v>
      </c>
      <c r="CF4" s="114" t="s">
        <v>528</v>
      </c>
      <c r="CG4" s="114" t="s">
        <v>529</v>
      </c>
      <c r="CH4" s="114" t="s">
        <v>530</v>
      </c>
      <c r="CI4" s="114" t="s">
        <v>531</v>
      </c>
      <c r="CJ4" s="114" t="s">
        <v>532</v>
      </c>
      <c r="CK4" s="114" t="s">
        <v>533</v>
      </c>
      <c r="CL4" s="114" t="s">
        <v>534</v>
      </c>
      <c r="CM4" s="114" t="s">
        <v>4062</v>
      </c>
      <c r="CN4" s="114" t="s">
        <v>4309</v>
      </c>
      <c r="CO4" s="114" t="s">
        <v>535</v>
      </c>
      <c r="CP4" s="114" t="s">
        <v>536</v>
      </c>
      <c r="CQ4" s="114" t="s">
        <v>537</v>
      </c>
      <c r="CR4" s="114" t="s">
        <v>538</v>
      </c>
      <c r="CS4" s="115" t="s">
        <v>539</v>
      </c>
      <c r="CT4" s="115" t="s">
        <v>540</v>
      </c>
      <c r="CU4" s="115" t="s">
        <v>541</v>
      </c>
      <c r="CV4" s="115" t="s">
        <v>542</v>
      </c>
      <c r="CW4" s="115" t="s">
        <v>543</v>
      </c>
      <c r="CX4" s="115" t="s">
        <v>544</v>
      </c>
      <c r="CY4" s="115" t="s">
        <v>545</v>
      </c>
      <c r="CZ4" s="115" t="s">
        <v>546</v>
      </c>
      <c r="DA4" s="115" t="s">
        <v>547</v>
      </c>
      <c r="DB4" s="115" t="s">
        <v>548</v>
      </c>
      <c r="DC4" s="115" t="s">
        <v>549</v>
      </c>
      <c r="DD4" s="116" t="s">
        <v>550</v>
      </c>
      <c r="DE4" s="116" t="s">
        <v>551</v>
      </c>
      <c r="DF4" s="116" t="s">
        <v>552</v>
      </c>
      <c r="DG4" s="116" t="s">
        <v>553</v>
      </c>
      <c r="DH4" s="116" t="s">
        <v>554</v>
      </c>
      <c r="DI4" s="116" t="s">
        <v>555</v>
      </c>
      <c r="DJ4" s="116" t="s">
        <v>556</v>
      </c>
      <c r="DK4" s="116" t="s">
        <v>557</v>
      </c>
      <c r="DL4" s="116" t="s">
        <v>558</v>
      </c>
      <c r="DM4" s="116" t="s">
        <v>4310</v>
      </c>
      <c r="DN4" s="116" t="s">
        <v>559</v>
      </c>
      <c r="DO4" s="117" t="s">
        <v>560</v>
      </c>
      <c r="DP4" s="117" t="s">
        <v>561</v>
      </c>
      <c r="DQ4" s="117" t="s">
        <v>562</v>
      </c>
      <c r="DR4" s="117" t="s">
        <v>563</v>
      </c>
      <c r="DS4" s="117" t="s">
        <v>564</v>
      </c>
      <c r="DT4" s="118" t="s">
        <v>565</v>
      </c>
      <c r="DU4" s="105"/>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row>
    <row r="5" spans="1:518" s="60" customFormat="1" ht="14.55" customHeight="1" x14ac:dyDescent="0.3">
      <c r="A5" s="65">
        <v>1</v>
      </c>
      <c r="B5" s="7">
        <v>1</v>
      </c>
      <c r="C5" s="98" t="s">
        <v>566</v>
      </c>
      <c r="D5" s="98" t="s">
        <v>567</v>
      </c>
      <c r="E5" s="98" t="s">
        <v>568</v>
      </c>
      <c r="F5" s="7">
        <v>2013</v>
      </c>
      <c r="G5" s="98" t="s">
        <v>569</v>
      </c>
      <c r="H5" s="126" t="s">
        <v>570</v>
      </c>
      <c r="I5" s="6" t="s">
        <v>50</v>
      </c>
      <c r="J5" s="98" t="s">
        <v>4141</v>
      </c>
      <c r="K5" s="6" t="s">
        <v>571</v>
      </c>
      <c r="L5" s="6" t="s">
        <v>23</v>
      </c>
      <c r="M5" s="6" t="s">
        <v>86</v>
      </c>
      <c r="N5" s="6" t="s">
        <v>205</v>
      </c>
      <c r="O5" s="6" t="s">
        <v>25</v>
      </c>
      <c r="P5" s="6" t="s">
        <v>177</v>
      </c>
      <c r="Q5" s="6" t="s">
        <v>572</v>
      </c>
      <c r="R5" s="6" t="s">
        <v>572</v>
      </c>
      <c r="S5" s="6" t="s">
        <v>290</v>
      </c>
      <c r="T5" s="6" t="s">
        <v>573</v>
      </c>
      <c r="U5" s="7" t="s">
        <v>572</v>
      </c>
      <c r="V5" s="7" t="s">
        <v>572</v>
      </c>
      <c r="W5" s="6"/>
      <c r="X5" s="6"/>
      <c r="Y5" s="6"/>
      <c r="Z5" s="6" t="s">
        <v>76</v>
      </c>
      <c r="AA5" s="6"/>
      <c r="AB5" s="6"/>
      <c r="AC5" s="6"/>
      <c r="AD5" s="6"/>
      <c r="AE5" s="6"/>
      <c r="AF5" s="6"/>
      <c r="AG5" s="6"/>
      <c r="AH5" s="6"/>
      <c r="AI5" s="6"/>
      <c r="AJ5" s="6"/>
      <c r="AK5" s="6"/>
      <c r="AL5" s="6"/>
      <c r="AM5" s="6"/>
      <c r="AN5" s="6"/>
      <c r="AO5" s="6"/>
      <c r="AP5" s="6"/>
      <c r="AQ5" s="6"/>
      <c r="AR5" s="6"/>
      <c r="AS5" s="6"/>
      <c r="AT5" s="6"/>
      <c r="AU5" s="6"/>
      <c r="AV5" s="6"/>
      <c r="AW5" s="6" t="s">
        <v>23</v>
      </c>
      <c r="AX5" s="6"/>
      <c r="AY5" s="6"/>
      <c r="AZ5" s="6"/>
      <c r="BA5" s="6" t="s">
        <v>78</v>
      </c>
      <c r="BB5" s="6"/>
      <c r="BC5" s="6"/>
      <c r="BD5" s="6"/>
      <c r="BE5" s="6"/>
      <c r="BF5" s="6"/>
      <c r="BG5" s="6"/>
      <c r="BH5" s="6"/>
      <c r="BI5" s="6"/>
      <c r="BJ5" s="6"/>
      <c r="BK5" s="6"/>
      <c r="BL5" s="6"/>
      <c r="BM5" s="6"/>
      <c r="BN5" s="6"/>
      <c r="BO5" s="6"/>
      <c r="BP5" s="6"/>
      <c r="BQ5" s="6"/>
      <c r="BR5" s="6"/>
      <c r="BS5" s="6"/>
      <c r="BT5" s="6"/>
      <c r="BU5" s="6"/>
      <c r="BV5" s="6" t="s">
        <v>38</v>
      </c>
      <c r="BW5" s="6"/>
      <c r="BX5" s="6"/>
      <c r="BY5" s="6"/>
      <c r="BZ5" s="6"/>
      <c r="CA5" s="6"/>
      <c r="CB5" s="6"/>
      <c r="CC5" s="6"/>
      <c r="CD5" s="6"/>
      <c r="CE5" s="6"/>
      <c r="CF5" s="6"/>
      <c r="CG5" s="6"/>
      <c r="CH5" s="6"/>
      <c r="CI5" s="6"/>
      <c r="CJ5" s="6"/>
      <c r="CK5" s="6"/>
      <c r="CL5" s="6"/>
      <c r="CM5" s="6"/>
      <c r="CN5" s="6"/>
      <c r="CO5" s="6"/>
      <c r="CP5" s="6"/>
      <c r="CQ5" s="6"/>
      <c r="CR5" s="6"/>
      <c r="CS5" s="28" t="s">
        <v>38</v>
      </c>
      <c r="CT5" s="6"/>
      <c r="CU5" s="6"/>
      <c r="CV5" s="6"/>
      <c r="CW5" s="6"/>
      <c r="CX5" s="6"/>
      <c r="CY5" s="6"/>
      <c r="CZ5" s="6"/>
      <c r="DA5" s="6"/>
      <c r="DB5" s="6"/>
      <c r="DC5" s="6"/>
      <c r="DD5" s="6" t="s">
        <v>38</v>
      </c>
      <c r="DE5" s="87"/>
      <c r="DF5" s="6"/>
      <c r="DG5" s="6"/>
      <c r="DH5" s="6"/>
      <c r="DI5" s="6"/>
      <c r="DJ5" s="6"/>
      <c r="DK5" s="6"/>
      <c r="DL5" s="6"/>
      <c r="DM5" s="6"/>
      <c r="DN5" s="6"/>
      <c r="DO5" s="87"/>
      <c r="DP5" s="6"/>
      <c r="DQ5" s="87"/>
      <c r="DR5" s="6"/>
      <c r="DS5" s="87"/>
      <c r="DT5" s="17"/>
      <c r="DU5" s="34"/>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c r="FP5" s="80"/>
      <c r="FQ5" s="80"/>
      <c r="FR5" s="80"/>
      <c r="FS5" s="80"/>
      <c r="FT5" s="80"/>
      <c r="FU5" s="80"/>
      <c r="FV5" s="80"/>
      <c r="FW5" s="80"/>
      <c r="FX5" s="80"/>
      <c r="FY5" s="80"/>
      <c r="FZ5" s="80"/>
      <c r="GA5" s="80"/>
      <c r="GB5" s="80"/>
      <c r="GC5" s="80"/>
      <c r="GD5" s="80"/>
      <c r="GE5" s="80"/>
      <c r="GF5" s="80"/>
      <c r="GG5" s="80"/>
      <c r="GH5" s="80"/>
      <c r="GI5" s="80"/>
      <c r="GJ5" s="80"/>
      <c r="GK5" s="80"/>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c r="JD5" s="80"/>
      <c r="JE5" s="80"/>
      <c r="JF5" s="80"/>
      <c r="JG5" s="80"/>
      <c r="JH5" s="80"/>
      <c r="JI5" s="80"/>
      <c r="JJ5" s="80"/>
      <c r="JK5" s="80"/>
      <c r="JL5" s="80"/>
      <c r="JM5" s="80"/>
      <c r="JN5" s="80"/>
      <c r="JO5" s="80"/>
      <c r="JP5" s="80"/>
      <c r="JQ5" s="80"/>
      <c r="JR5" s="80"/>
      <c r="JS5" s="80"/>
      <c r="JT5" s="80"/>
      <c r="JU5" s="80"/>
      <c r="JV5" s="80"/>
      <c r="JW5" s="80"/>
      <c r="JX5" s="80"/>
      <c r="JY5" s="80"/>
      <c r="JZ5" s="80"/>
      <c r="KA5" s="80"/>
      <c r="KB5" s="80"/>
      <c r="KC5" s="80"/>
      <c r="KD5" s="80"/>
      <c r="KE5" s="80"/>
      <c r="KF5" s="80"/>
      <c r="KG5" s="80"/>
      <c r="KH5" s="80"/>
      <c r="KI5" s="80"/>
      <c r="KJ5" s="80"/>
      <c r="KK5" s="80"/>
      <c r="KL5" s="80"/>
      <c r="KM5" s="80"/>
      <c r="KN5" s="80"/>
      <c r="KO5" s="80"/>
      <c r="KP5" s="80"/>
      <c r="KQ5" s="80"/>
      <c r="KR5" s="80"/>
      <c r="KS5" s="80"/>
      <c r="KT5" s="80"/>
      <c r="KU5" s="80"/>
      <c r="KV5" s="80"/>
      <c r="KW5" s="80"/>
      <c r="KX5" s="80"/>
      <c r="KY5" s="80"/>
      <c r="KZ5" s="80"/>
      <c r="LA5" s="80"/>
      <c r="LB5" s="80"/>
      <c r="LC5" s="80"/>
      <c r="LD5" s="80"/>
      <c r="LE5" s="80"/>
      <c r="LF5" s="80"/>
      <c r="LG5" s="80"/>
      <c r="LH5" s="80"/>
      <c r="LI5" s="80"/>
      <c r="LJ5" s="80"/>
      <c r="LK5" s="80"/>
      <c r="LL5" s="80"/>
      <c r="LM5" s="80"/>
      <c r="LN5" s="80"/>
      <c r="LO5" s="80"/>
      <c r="LP5" s="80"/>
      <c r="LQ5" s="80"/>
      <c r="LR5" s="80"/>
      <c r="LS5" s="80"/>
      <c r="LT5" s="80"/>
      <c r="LU5" s="80"/>
      <c r="LV5" s="80"/>
      <c r="LW5" s="80"/>
      <c r="LX5" s="80"/>
      <c r="LY5" s="80"/>
      <c r="LZ5" s="80"/>
      <c r="MA5" s="80"/>
      <c r="MB5" s="80"/>
      <c r="MC5" s="80"/>
      <c r="MD5" s="80"/>
      <c r="ME5" s="80"/>
      <c r="MF5" s="80"/>
      <c r="MG5" s="80"/>
      <c r="MH5" s="80"/>
      <c r="MI5" s="80"/>
      <c r="MJ5" s="80"/>
      <c r="MK5" s="80"/>
      <c r="ML5" s="80"/>
      <c r="MM5" s="80"/>
      <c r="MN5" s="80"/>
      <c r="MO5" s="80"/>
      <c r="MP5" s="80"/>
      <c r="MQ5" s="80"/>
      <c r="MR5" s="80"/>
      <c r="MS5" s="80"/>
      <c r="MT5" s="80"/>
      <c r="MU5" s="80"/>
      <c r="MV5" s="80"/>
      <c r="MW5" s="80"/>
      <c r="MX5" s="80"/>
      <c r="MY5" s="80"/>
      <c r="MZ5" s="80"/>
      <c r="NA5" s="80"/>
      <c r="NB5" s="80"/>
      <c r="NC5" s="80"/>
      <c r="ND5" s="80"/>
      <c r="NE5" s="80"/>
      <c r="NF5" s="80"/>
      <c r="NG5" s="80"/>
      <c r="NH5" s="80"/>
      <c r="NI5" s="80"/>
      <c r="NJ5" s="80"/>
      <c r="NK5" s="80"/>
      <c r="NL5" s="80"/>
      <c r="NM5" s="80"/>
      <c r="NN5" s="80"/>
      <c r="NO5" s="80"/>
      <c r="NP5" s="80"/>
      <c r="NQ5" s="80"/>
      <c r="NR5" s="80"/>
      <c r="NS5" s="80"/>
      <c r="NT5" s="80"/>
      <c r="NU5" s="80"/>
      <c r="NV5" s="80"/>
      <c r="NW5" s="80"/>
      <c r="NX5" s="80"/>
      <c r="NY5" s="80"/>
      <c r="NZ5" s="80"/>
      <c r="OA5" s="80"/>
      <c r="OB5" s="80"/>
      <c r="OC5" s="80"/>
      <c r="OD5" s="80"/>
      <c r="OE5" s="80"/>
      <c r="OF5" s="80"/>
      <c r="OG5" s="80"/>
      <c r="OH5" s="80"/>
      <c r="OI5" s="80"/>
      <c r="OJ5" s="80"/>
      <c r="OK5" s="80"/>
      <c r="OL5" s="80"/>
      <c r="OM5" s="80"/>
      <c r="ON5" s="80"/>
      <c r="OO5" s="80"/>
      <c r="OP5" s="80"/>
      <c r="OQ5" s="80"/>
      <c r="OR5" s="80"/>
      <c r="OS5" s="80"/>
      <c r="OT5" s="80"/>
      <c r="OU5" s="80"/>
      <c r="OV5" s="80"/>
      <c r="OW5" s="80"/>
      <c r="OX5" s="80"/>
      <c r="OY5" s="80"/>
      <c r="OZ5" s="80"/>
      <c r="PA5" s="80"/>
      <c r="PB5" s="80"/>
      <c r="PC5" s="80"/>
      <c r="PD5" s="80"/>
      <c r="PE5" s="80"/>
      <c r="PF5" s="80"/>
      <c r="PG5" s="80"/>
      <c r="PH5" s="80"/>
      <c r="PI5" s="80"/>
      <c r="PJ5" s="80"/>
      <c r="PK5" s="80"/>
      <c r="PL5" s="80"/>
      <c r="PM5" s="80"/>
      <c r="PN5" s="80"/>
      <c r="PO5" s="80"/>
      <c r="PP5" s="80"/>
      <c r="PQ5" s="80"/>
      <c r="PR5" s="80"/>
      <c r="PS5" s="80"/>
      <c r="PT5" s="80"/>
      <c r="PU5" s="80"/>
      <c r="PV5" s="80"/>
      <c r="PW5" s="80"/>
      <c r="PX5" s="80"/>
      <c r="PY5" s="80"/>
      <c r="PZ5" s="80"/>
      <c r="QA5" s="80"/>
      <c r="QB5" s="80"/>
      <c r="QC5" s="80"/>
      <c r="QD5" s="80"/>
      <c r="QE5" s="80"/>
      <c r="QF5" s="80"/>
      <c r="QG5" s="80"/>
      <c r="QH5" s="80"/>
      <c r="QI5" s="80"/>
      <c r="QJ5" s="80"/>
      <c r="QK5" s="80"/>
      <c r="QL5" s="80"/>
      <c r="QM5" s="80"/>
      <c r="QN5" s="80"/>
      <c r="QO5" s="80"/>
      <c r="QP5" s="80"/>
      <c r="QQ5" s="80"/>
      <c r="QR5" s="80"/>
      <c r="QS5" s="80"/>
      <c r="QT5" s="80"/>
      <c r="QU5" s="80"/>
      <c r="QV5" s="80"/>
      <c r="QW5" s="80"/>
      <c r="QX5" s="80"/>
      <c r="QY5" s="80"/>
      <c r="QZ5" s="80"/>
      <c r="RA5" s="80"/>
      <c r="RB5" s="80"/>
      <c r="RC5" s="80"/>
      <c r="RD5" s="80"/>
      <c r="RE5" s="80"/>
      <c r="RF5" s="80"/>
      <c r="RG5" s="80"/>
      <c r="RH5" s="80"/>
      <c r="RI5" s="80"/>
      <c r="RJ5" s="80"/>
      <c r="RK5" s="80"/>
      <c r="RL5" s="80"/>
      <c r="RM5" s="80"/>
      <c r="RN5" s="80"/>
      <c r="RO5" s="80"/>
      <c r="RP5" s="80"/>
      <c r="RQ5" s="80"/>
      <c r="RR5" s="80"/>
      <c r="RS5" s="80"/>
      <c r="RT5" s="80"/>
      <c r="RU5" s="80"/>
      <c r="RV5" s="80"/>
      <c r="RW5" s="80"/>
      <c r="RX5" s="80"/>
      <c r="RY5" s="80"/>
      <c r="RZ5" s="80"/>
      <c r="SA5" s="80"/>
      <c r="SB5" s="80"/>
      <c r="SC5" s="80"/>
      <c r="SD5" s="80"/>
      <c r="SE5" s="80"/>
      <c r="SF5" s="80"/>
      <c r="SG5" s="80"/>
      <c r="SH5" s="80"/>
      <c r="SI5" s="80"/>
      <c r="SJ5" s="80"/>
      <c r="SK5" s="80"/>
      <c r="SL5" s="80"/>
      <c r="SM5" s="80"/>
      <c r="SN5" s="80"/>
      <c r="SO5" s="80"/>
      <c r="SP5" s="80"/>
      <c r="SQ5" s="80"/>
      <c r="SR5" s="80"/>
      <c r="SS5" s="80"/>
      <c r="ST5" s="80"/>
      <c r="SU5" s="80"/>
      <c r="SV5" s="80"/>
      <c r="SW5" s="80"/>
      <c r="SX5" s="80"/>
    </row>
    <row r="6" spans="1:518" s="60" customFormat="1" ht="14.55" customHeight="1" x14ac:dyDescent="0.3">
      <c r="A6" s="65">
        <v>2</v>
      </c>
      <c r="B6" s="7">
        <v>1</v>
      </c>
      <c r="C6" s="98" t="s">
        <v>566</v>
      </c>
      <c r="D6" s="98" t="s">
        <v>567</v>
      </c>
      <c r="E6" s="98" t="s">
        <v>568</v>
      </c>
      <c r="F6" s="7">
        <v>2013</v>
      </c>
      <c r="G6" s="98" t="s">
        <v>569</v>
      </c>
      <c r="H6" s="126" t="s">
        <v>570</v>
      </c>
      <c r="I6" s="6" t="s">
        <v>50</v>
      </c>
      <c r="J6" s="98" t="s">
        <v>4142</v>
      </c>
      <c r="K6" s="6" t="s">
        <v>571</v>
      </c>
      <c r="L6" s="6" t="s">
        <v>23</v>
      </c>
      <c r="M6" s="6" t="s">
        <v>86</v>
      </c>
      <c r="N6" s="6" t="s">
        <v>205</v>
      </c>
      <c r="O6" s="6" t="s">
        <v>25</v>
      </c>
      <c r="P6" s="6" t="s">
        <v>177</v>
      </c>
      <c r="Q6" s="6" t="s">
        <v>572</v>
      </c>
      <c r="R6" s="6" t="s">
        <v>572</v>
      </c>
      <c r="S6" s="6" t="s">
        <v>290</v>
      </c>
      <c r="T6" s="6" t="s">
        <v>573</v>
      </c>
      <c r="U6" s="7" t="s">
        <v>572</v>
      </c>
      <c r="V6" s="7" t="s">
        <v>572</v>
      </c>
      <c r="W6" s="6"/>
      <c r="X6" s="6"/>
      <c r="Y6" s="6"/>
      <c r="Z6" s="6" t="s">
        <v>76</v>
      </c>
      <c r="AA6" s="6"/>
      <c r="AB6" s="6"/>
      <c r="AC6" s="6"/>
      <c r="AD6" s="6"/>
      <c r="AE6" s="6"/>
      <c r="AF6" s="6"/>
      <c r="AG6" s="6"/>
      <c r="AH6" s="6"/>
      <c r="AI6" s="6"/>
      <c r="AJ6" s="6"/>
      <c r="AK6" s="6"/>
      <c r="AL6" s="6"/>
      <c r="AM6" s="6"/>
      <c r="AN6" s="6"/>
      <c r="AO6" s="6"/>
      <c r="AP6" s="6"/>
      <c r="AQ6" s="6"/>
      <c r="AR6" s="6"/>
      <c r="AS6" s="6"/>
      <c r="AT6" s="6"/>
      <c r="AU6" s="6"/>
      <c r="AV6" s="6"/>
      <c r="AW6" s="6" t="s">
        <v>23</v>
      </c>
      <c r="AX6" s="6"/>
      <c r="AY6" s="6"/>
      <c r="AZ6" s="6"/>
      <c r="BA6" s="6" t="s">
        <v>78</v>
      </c>
      <c r="BB6" s="6"/>
      <c r="BC6" s="6"/>
      <c r="BD6" s="6"/>
      <c r="BE6" s="6"/>
      <c r="BF6" s="6"/>
      <c r="BG6" s="6"/>
      <c r="BH6" s="6"/>
      <c r="BI6" s="6"/>
      <c r="BJ6" s="6"/>
      <c r="BK6" s="6"/>
      <c r="BL6" s="6"/>
      <c r="BM6" s="6"/>
      <c r="BN6" s="6"/>
      <c r="BO6" s="6"/>
      <c r="BP6" s="6"/>
      <c r="BQ6" s="6"/>
      <c r="BR6" s="6"/>
      <c r="BS6" s="6"/>
      <c r="BT6" s="6"/>
      <c r="BU6" s="6"/>
      <c r="BV6" s="6" t="s">
        <v>38</v>
      </c>
      <c r="BW6" s="6"/>
      <c r="BX6" s="6"/>
      <c r="BY6" s="6"/>
      <c r="BZ6" s="6"/>
      <c r="CA6" s="6"/>
      <c r="CB6" s="6"/>
      <c r="CC6" s="6"/>
      <c r="CD6" s="6"/>
      <c r="CE6" s="6"/>
      <c r="CF6" s="6"/>
      <c r="CG6" s="6"/>
      <c r="CH6" s="6"/>
      <c r="CI6" s="6"/>
      <c r="CJ6" s="6"/>
      <c r="CK6" s="6"/>
      <c r="CL6" s="6"/>
      <c r="CM6" s="6"/>
      <c r="CN6" s="6"/>
      <c r="CO6" s="6"/>
      <c r="CP6" s="6"/>
      <c r="CQ6" s="6"/>
      <c r="CR6" s="6"/>
      <c r="CS6" s="28" t="s">
        <v>38</v>
      </c>
      <c r="CT6" s="6"/>
      <c r="CU6" s="6"/>
      <c r="CV6" s="6"/>
      <c r="CW6" s="6"/>
      <c r="CX6" s="6"/>
      <c r="CY6" s="6"/>
      <c r="CZ6" s="6"/>
      <c r="DA6" s="6"/>
      <c r="DB6" s="6"/>
      <c r="DC6" s="6"/>
      <c r="DD6" s="6" t="s">
        <v>38</v>
      </c>
      <c r="DE6" s="87"/>
      <c r="DF6" s="6"/>
      <c r="DG6" s="6"/>
      <c r="DH6" s="6"/>
      <c r="DI6" s="6"/>
      <c r="DJ6" s="6"/>
      <c r="DK6" s="6"/>
      <c r="DL6" s="6"/>
      <c r="DM6" s="6"/>
      <c r="DN6" s="6"/>
      <c r="DO6" s="87"/>
      <c r="DP6" s="6"/>
      <c r="DQ6" s="87"/>
      <c r="DR6" s="6"/>
      <c r="DS6" s="87"/>
      <c r="DT6" s="17"/>
      <c r="DU6" s="34"/>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c r="FP6" s="80"/>
      <c r="FQ6" s="80"/>
      <c r="FR6" s="80"/>
      <c r="FS6" s="80"/>
      <c r="FT6" s="80"/>
      <c r="FU6" s="80"/>
      <c r="FV6" s="80"/>
      <c r="FW6" s="80"/>
      <c r="FX6" s="80"/>
      <c r="FY6" s="80"/>
      <c r="FZ6" s="80"/>
      <c r="GA6" s="80"/>
      <c r="GB6" s="80"/>
      <c r="GC6" s="80"/>
      <c r="GD6" s="80"/>
      <c r="GE6" s="80"/>
      <c r="GF6" s="80"/>
      <c r="GG6" s="80"/>
      <c r="GH6" s="80"/>
      <c r="GI6" s="80"/>
      <c r="GJ6" s="80"/>
      <c r="GK6" s="80"/>
      <c r="GL6" s="80"/>
      <c r="GM6" s="80"/>
      <c r="GN6" s="80"/>
      <c r="GO6" s="80"/>
      <c r="GP6" s="80"/>
      <c r="GQ6" s="80"/>
      <c r="GR6" s="80"/>
      <c r="GS6" s="80"/>
      <c r="GT6" s="80"/>
      <c r="GU6" s="80"/>
      <c r="GV6" s="80"/>
      <c r="GW6" s="80"/>
      <c r="GX6" s="80"/>
      <c r="GY6" s="80"/>
      <c r="GZ6" s="80"/>
      <c r="HA6" s="80"/>
      <c r="HB6" s="80"/>
      <c r="HC6" s="80"/>
      <c r="HD6" s="80"/>
      <c r="HE6" s="80"/>
      <c r="HF6" s="80"/>
      <c r="HG6" s="80"/>
      <c r="HH6" s="80"/>
      <c r="HI6" s="80"/>
      <c r="HJ6" s="80"/>
      <c r="HK6" s="80"/>
      <c r="HL6" s="80"/>
      <c r="HM6" s="80"/>
      <c r="HN6" s="80"/>
      <c r="HO6" s="80"/>
      <c r="HP6" s="80"/>
      <c r="HQ6" s="80"/>
      <c r="HR6" s="80"/>
      <c r="HS6" s="80"/>
      <c r="HT6" s="80"/>
      <c r="HU6" s="80"/>
      <c r="HV6" s="80"/>
      <c r="HW6" s="80"/>
      <c r="HX6" s="80"/>
      <c r="HY6" s="80"/>
      <c r="HZ6" s="80"/>
      <c r="IA6" s="80"/>
      <c r="IB6" s="80"/>
      <c r="IC6" s="80"/>
      <c r="ID6" s="80"/>
      <c r="IE6" s="80"/>
      <c r="IF6" s="80"/>
      <c r="IG6" s="80"/>
      <c r="IH6" s="80"/>
      <c r="II6" s="80"/>
      <c r="IJ6" s="80"/>
      <c r="IK6" s="80"/>
      <c r="IL6" s="80"/>
      <c r="IM6" s="80"/>
      <c r="IN6" s="80"/>
      <c r="IO6" s="80"/>
      <c r="IP6" s="80"/>
      <c r="IQ6" s="80"/>
      <c r="IR6" s="80"/>
      <c r="IS6" s="80"/>
      <c r="IT6" s="80"/>
      <c r="IU6" s="80"/>
      <c r="IV6" s="80"/>
      <c r="IW6" s="80"/>
      <c r="IX6" s="80"/>
      <c r="IY6" s="80"/>
      <c r="IZ6" s="80"/>
      <c r="JA6" s="80"/>
      <c r="JB6" s="80"/>
      <c r="JC6" s="80"/>
      <c r="JD6" s="80"/>
      <c r="JE6" s="80"/>
      <c r="JF6" s="80"/>
      <c r="JG6" s="80"/>
      <c r="JH6" s="80"/>
      <c r="JI6" s="80"/>
      <c r="JJ6" s="80"/>
      <c r="JK6" s="80"/>
      <c r="JL6" s="80"/>
      <c r="JM6" s="80"/>
      <c r="JN6" s="80"/>
      <c r="JO6" s="80"/>
      <c r="JP6" s="80"/>
      <c r="JQ6" s="80"/>
      <c r="JR6" s="80"/>
      <c r="JS6" s="80"/>
      <c r="JT6" s="80"/>
      <c r="JU6" s="80"/>
      <c r="JV6" s="80"/>
      <c r="JW6" s="80"/>
      <c r="JX6" s="80"/>
      <c r="JY6" s="80"/>
      <c r="JZ6" s="80"/>
      <c r="KA6" s="80"/>
      <c r="KB6" s="80"/>
      <c r="KC6" s="80"/>
      <c r="KD6" s="80"/>
      <c r="KE6" s="80"/>
      <c r="KF6" s="80"/>
      <c r="KG6" s="80"/>
      <c r="KH6" s="80"/>
      <c r="KI6" s="80"/>
      <c r="KJ6" s="80"/>
      <c r="KK6" s="80"/>
      <c r="KL6" s="80"/>
      <c r="KM6" s="80"/>
      <c r="KN6" s="80"/>
      <c r="KO6" s="80"/>
      <c r="KP6" s="80"/>
      <c r="KQ6" s="80"/>
      <c r="KR6" s="80"/>
      <c r="KS6" s="80"/>
      <c r="KT6" s="80"/>
      <c r="KU6" s="80"/>
      <c r="KV6" s="80"/>
      <c r="KW6" s="80"/>
      <c r="KX6" s="80"/>
      <c r="KY6" s="80"/>
      <c r="KZ6" s="80"/>
      <c r="LA6" s="80"/>
      <c r="LB6" s="80"/>
      <c r="LC6" s="80"/>
      <c r="LD6" s="80"/>
      <c r="LE6" s="80"/>
      <c r="LF6" s="80"/>
      <c r="LG6" s="80"/>
      <c r="LH6" s="80"/>
      <c r="LI6" s="80"/>
      <c r="LJ6" s="80"/>
      <c r="LK6" s="80"/>
      <c r="LL6" s="80"/>
      <c r="LM6" s="80"/>
      <c r="LN6" s="80"/>
      <c r="LO6" s="80"/>
      <c r="LP6" s="80"/>
      <c r="LQ6" s="80"/>
      <c r="LR6" s="80"/>
      <c r="LS6" s="80"/>
      <c r="LT6" s="80"/>
      <c r="LU6" s="80"/>
      <c r="LV6" s="80"/>
      <c r="LW6" s="80"/>
      <c r="LX6" s="80"/>
      <c r="LY6" s="80"/>
      <c r="LZ6" s="80"/>
      <c r="MA6" s="80"/>
      <c r="MB6" s="80"/>
      <c r="MC6" s="80"/>
      <c r="MD6" s="80"/>
      <c r="ME6" s="80"/>
      <c r="MF6" s="80"/>
      <c r="MG6" s="80"/>
      <c r="MH6" s="80"/>
      <c r="MI6" s="80"/>
      <c r="MJ6" s="80"/>
      <c r="MK6" s="80"/>
      <c r="ML6" s="80"/>
      <c r="MM6" s="80"/>
      <c r="MN6" s="80"/>
      <c r="MO6" s="80"/>
      <c r="MP6" s="80"/>
      <c r="MQ6" s="80"/>
      <c r="MR6" s="80"/>
      <c r="MS6" s="80"/>
      <c r="MT6" s="80"/>
      <c r="MU6" s="80"/>
      <c r="MV6" s="80"/>
      <c r="MW6" s="80"/>
      <c r="MX6" s="80"/>
      <c r="MY6" s="80"/>
      <c r="MZ6" s="80"/>
      <c r="NA6" s="80"/>
      <c r="NB6" s="80"/>
      <c r="NC6" s="80"/>
      <c r="ND6" s="80"/>
      <c r="NE6" s="80"/>
      <c r="NF6" s="80"/>
      <c r="NG6" s="80"/>
      <c r="NH6" s="80"/>
      <c r="NI6" s="80"/>
      <c r="NJ6" s="80"/>
      <c r="NK6" s="80"/>
      <c r="NL6" s="80"/>
      <c r="NM6" s="80"/>
      <c r="NN6" s="80"/>
      <c r="NO6" s="80"/>
      <c r="NP6" s="80"/>
      <c r="NQ6" s="80"/>
      <c r="NR6" s="80"/>
      <c r="NS6" s="80"/>
      <c r="NT6" s="80"/>
      <c r="NU6" s="80"/>
      <c r="NV6" s="80"/>
      <c r="NW6" s="80"/>
      <c r="NX6" s="80"/>
      <c r="NY6" s="80"/>
      <c r="NZ6" s="80"/>
      <c r="OA6" s="80"/>
      <c r="OB6" s="80"/>
      <c r="OC6" s="80"/>
      <c r="OD6" s="80"/>
      <c r="OE6" s="80"/>
      <c r="OF6" s="80"/>
      <c r="OG6" s="80"/>
      <c r="OH6" s="80"/>
      <c r="OI6" s="80"/>
      <c r="OJ6" s="80"/>
      <c r="OK6" s="80"/>
      <c r="OL6" s="80"/>
      <c r="OM6" s="80"/>
      <c r="ON6" s="80"/>
      <c r="OO6" s="80"/>
      <c r="OP6" s="80"/>
      <c r="OQ6" s="80"/>
      <c r="OR6" s="80"/>
      <c r="OS6" s="80"/>
      <c r="OT6" s="80"/>
      <c r="OU6" s="80"/>
      <c r="OV6" s="80"/>
      <c r="OW6" s="80"/>
      <c r="OX6" s="80"/>
      <c r="OY6" s="80"/>
      <c r="OZ6" s="80"/>
      <c r="PA6" s="80"/>
      <c r="PB6" s="80"/>
      <c r="PC6" s="80"/>
      <c r="PD6" s="80"/>
      <c r="PE6" s="80"/>
      <c r="PF6" s="80"/>
      <c r="PG6" s="80"/>
      <c r="PH6" s="80"/>
      <c r="PI6" s="80"/>
      <c r="PJ6" s="80"/>
      <c r="PK6" s="80"/>
      <c r="PL6" s="80"/>
      <c r="PM6" s="80"/>
      <c r="PN6" s="80"/>
      <c r="PO6" s="80"/>
      <c r="PP6" s="80"/>
      <c r="PQ6" s="80"/>
      <c r="PR6" s="80"/>
      <c r="PS6" s="80"/>
      <c r="PT6" s="80"/>
      <c r="PU6" s="80"/>
      <c r="PV6" s="80"/>
      <c r="PW6" s="80"/>
      <c r="PX6" s="80"/>
      <c r="PY6" s="80"/>
      <c r="PZ6" s="80"/>
      <c r="QA6" s="80"/>
      <c r="QB6" s="80"/>
      <c r="QC6" s="80"/>
      <c r="QD6" s="80"/>
      <c r="QE6" s="80"/>
      <c r="QF6" s="80"/>
      <c r="QG6" s="80"/>
      <c r="QH6" s="80"/>
      <c r="QI6" s="80"/>
      <c r="QJ6" s="80"/>
      <c r="QK6" s="80"/>
      <c r="QL6" s="80"/>
      <c r="QM6" s="80"/>
      <c r="QN6" s="80"/>
      <c r="QO6" s="80"/>
      <c r="QP6" s="80"/>
      <c r="QQ6" s="80"/>
      <c r="QR6" s="80"/>
      <c r="QS6" s="80"/>
      <c r="QT6" s="80"/>
      <c r="QU6" s="80"/>
      <c r="QV6" s="80"/>
      <c r="QW6" s="80"/>
      <c r="QX6" s="80"/>
      <c r="QY6" s="80"/>
      <c r="QZ6" s="80"/>
      <c r="RA6" s="80"/>
      <c r="RB6" s="80"/>
      <c r="RC6" s="80"/>
      <c r="RD6" s="80"/>
      <c r="RE6" s="80"/>
      <c r="RF6" s="80"/>
      <c r="RG6" s="80"/>
      <c r="RH6" s="80"/>
      <c r="RI6" s="80"/>
      <c r="RJ6" s="80"/>
      <c r="RK6" s="80"/>
      <c r="RL6" s="80"/>
      <c r="RM6" s="80"/>
      <c r="RN6" s="80"/>
      <c r="RO6" s="80"/>
      <c r="RP6" s="80"/>
      <c r="RQ6" s="80"/>
      <c r="RR6" s="80"/>
      <c r="RS6" s="80"/>
      <c r="RT6" s="80"/>
      <c r="RU6" s="80"/>
      <c r="RV6" s="80"/>
      <c r="RW6" s="80"/>
      <c r="RX6" s="80"/>
      <c r="RY6" s="80"/>
      <c r="RZ6" s="80"/>
      <c r="SA6" s="80"/>
      <c r="SB6" s="80"/>
      <c r="SC6" s="80"/>
      <c r="SD6" s="80"/>
      <c r="SE6" s="80"/>
      <c r="SF6" s="80"/>
      <c r="SG6" s="80"/>
      <c r="SH6" s="80"/>
      <c r="SI6" s="80"/>
      <c r="SJ6" s="80"/>
      <c r="SK6" s="80"/>
      <c r="SL6" s="80"/>
      <c r="SM6" s="80"/>
      <c r="SN6" s="80"/>
      <c r="SO6" s="80"/>
      <c r="SP6" s="80"/>
      <c r="SQ6" s="80"/>
      <c r="SR6" s="80"/>
      <c r="SS6" s="80"/>
      <c r="ST6" s="80"/>
      <c r="SU6" s="80"/>
      <c r="SV6" s="80"/>
      <c r="SW6" s="80"/>
      <c r="SX6" s="80"/>
    </row>
    <row r="7" spans="1:518" s="60" customFormat="1" ht="14.55" customHeight="1" x14ac:dyDescent="0.3">
      <c r="A7" s="65">
        <v>3</v>
      </c>
      <c r="B7" s="7">
        <v>1</v>
      </c>
      <c r="C7" s="98" t="s">
        <v>566</v>
      </c>
      <c r="D7" s="98" t="s">
        <v>567</v>
      </c>
      <c r="E7" s="98" t="s">
        <v>568</v>
      </c>
      <c r="F7" s="7">
        <v>2013</v>
      </c>
      <c r="G7" s="98" t="s">
        <v>569</v>
      </c>
      <c r="H7" s="126" t="s">
        <v>570</v>
      </c>
      <c r="I7" s="6" t="s">
        <v>50</v>
      </c>
      <c r="J7" s="98" t="s">
        <v>4143</v>
      </c>
      <c r="K7" s="6" t="s">
        <v>571</v>
      </c>
      <c r="L7" s="6" t="s">
        <v>23</v>
      </c>
      <c r="M7" s="6" t="s">
        <v>86</v>
      </c>
      <c r="N7" s="6" t="s">
        <v>205</v>
      </c>
      <c r="O7" s="6" t="s">
        <v>25</v>
      </c>
      <c r="P7" s="6" t="s">
        <v>177</v>
      </c>
      <c r="Q7" s="6" t="s">
        <v>572</v>
      </c>
      <c r="R7" s="6" t="s">
        <v>572</v>
      </c>
      <c r="S7" s="6" t="s">
        <v>290</v>
      </c>
      <c r="T7" s="6" t="s">
        <v>573</v>
      </c>
      <c r="U7" s="7" t="s">
        <v>572</v>
      </c>
      <c r="V7" s="7" t="s">
        <v>572</v>
      </c>
      <c r="W7" s="6"/>
      <c r="X7" s="6"/>
      <c r="Y7" s="6"/>
      <c r="Z7" s="6" t="s">
        <v>76</v>
      </c>
      <c r="AA7" s="6"/>
      <c r="AB7" s="6"/>
      <c r="AC7" s="6"/>
      <c r="AD7" s="6"/>
      <c r="AE7" s="6"/>
      <c r="AF7" s="6"/>
      <c r="AG7" s="6"/>
      <c r="AH7" s="6"/>
      <c r="AI7" s="6"/>
      <c r="AJ7" s="6"/>
      <c r="AK7" s="6"/>
      <c r="AL7" s="6"/>
      <c r="AM7" s="6"/>
      <c r="AN7" s="6"/>
      <c r="AO7" s="6"/>
      <c r="AP7" s="6"/>
      <c r="AQ7" s="6"/>
      <c r="AR7" s="6"/>
      <c r="AS7" s="6"/>
      <c r="AT7" s="6"/>
      <c r="AU7" s="6"/>
      <c r="AV7" s="6"/>
      <c r="AW7" s="6" t="s">
        <v>23</v>
      </c>
      <c r="AX7" s="6"/>
      <c r="AY7" s="6"/>
      <c r="AZ7" s="6"/>
      <c r="BA7" s="6" t="s">
        <v>78</v>
      </c>
      <c r="BB7" s="6"/>
      <c r="BC7" s="6"/>
      <c r="BD7" s="6"/>
      <c r="BE7" s="6"/>
      <c r="BF7" s="6"/>
      <c r="BG7" s="6"/>
      <c r="BH7" s="6"/>
      <c r="BI7" s="6"/>
      <c r="BJ7" s="6"/>
      <c r="BK7" s="6"/>
      <c r="BL7" s="6"/>
      <c r="BM7" s="6"/>
      <c r="BN7" s="6"/>
      <c r="BO7" s="6"/>
      <c r="BP7" s="6"/>
      <c r="BQ7" s="6"/>
      <c r="BR7" s="6"/>
      <c r="BS7" s="6"/>
      <c r="BT7" s="6"/>
      <c r="BU7" s="6"/>
      <c r="BV7" s="6" t="s">
        <v>38</v>
      </c>
      <c r="BW7" s="6"/>
      <c r="BX7" s="6"/>
      <c r="BY7" s="6"/>
      <c r="BZ7" s="6"/>
      <c r="CA7" s="6"/>
      <c r="CB7" s="6"/>
      <c r="CC7" s="6"/>
      <c r="CD7" s="6"/>
      <c r="CE7" s="6"/>
      <c r="CF7" s="6"/>
      <c r="CG7" s="6"/>
      <c r="CH7" s="6"/>
      <c r="CI7" s="6"/>
      <c r="CJ7" s="6"/>
      <c r="CK7" s="6"/>
      <c r="CL7" s="6"/>
      <c r="CM7" s="6"/>
      <c r="CN7" s="6"/>
      <c r="CO7" s="6"/>
      <c r="CP7" s="6"/>
      <c r="CQ7" s="6"/>
      <c r="CR7" s="6"/>
      <c r="CS7" s="28" t="s">
        <v>38</v>
      </c>
      <c r="CT7" s="6"/>
      <c r="CU7" s="6"/>
      <c r="CV7" s="6"/>
      <c r="CW7" s="6"/>
      <c r="CX7" s="6"/>
      <c r="CY7" s="6"/>
      <c r="CZ7" s="6"/>
      <c r="DA7" s="6"/>
      <c r="DB7" s="6"/>
      <c r="DC7" s="6"/>
      <c r="DD7" s="6" t="s">
        <v>38</v>
      </c>
      <c r="DE7" s="87"/>
      <c r="DF7" s="6"/>
      <c r="DG7" s="6"/>
      <c r="DH7" s="6"/>
      <c r="DI7" s="6"/>
      <c r="DJ7" s="6"/>
      <c r="DK7" s="6"/>
      <c r="DL7" s="6"/>
      <c r="DM7" s="6"/>
      <c r="DN7" s="6"/>
      <c r="DO7" s="87"/>
      <c r="DP7" s="6"/>
      <c r="DQ7" s="87"/>
      <c r="DR7" s="6"/>
      <c r="DS7" s="87"/>
      <c r="DT7" s="17"/>
      <c r="DU7" s="34"/>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c r="IS7" s="80"/>
      <c r="IT7" s="80"/>
      <c r="IU7" s="80"/>
      <c r="IV7" s="80"/>
      <c r="IW7" s="80"/>
      <c r="IX7" s="80"/>
      <c r="IY7" s="80"/>
      <c r="IZ7" s="80"/>
      <c r="JA7" s="80"/>
      <c r="JB7" s="80"/>
      <c r="JC7" s="80"/>
      <c r="JD7" s="80"/>
      <c r="JE7" s="80"/>
      <c r="JF7" s="80"/>
      <c r="JG7" s="80"/>
      <c r="JH7" s="80"/>
      <c r="JI7" s="80"/>
      <c r="JJ7" s="80"/>
      <c r="JK7" s="80"/>
      <c r="JL7" s="80"/>
      <c r="JM7" s="80"/>
      <c r="JN7" s="80"/>
      <c r="JO7" s="80"/>
      <c r="JP7" s="80"/>
      <c r="JQ7" s="80"/>
      <c r="JR7" s="80"/>
      <c r="JS7" s="80"/>
      <c r="JT7" s="80"/>
      <c r="JU7" s="80"/>
      <c r="JV7" s="80"/>
      <c r="JW7" s="80"/>
      <c r="JX7" s="80"/>
      <c r="JY7" s="80"/>
      <c r="JZ7" s="80"/>
      <c r="KA7" s="80"/>
      <c r="KB7" s="80"/>
      <c r="KC7" s="80"/>
      <c r="KD7" s="80"/>
      <c r="KE7" s="80"/>
      <c r="KF7" s="80"/>
      <c r="KG7" s="80"/>
      <c r="KH7" s="80"/>
      <c r="KI7" s="80"/>
      <c r="KJ7" s="80"/>
      <c r="KK7" s="80"/>
      <c r="KL7" s="80"/>
      <c r="KM7" s="80"/>
      <c r="KN7" s="80"/>
      <c r="KO7" s="80"/>
      <c r="KP7" s="80"/>
      <c r="KQ7" s="80"/>
      <c r="KR7" s="80"/>
      <c r="KS7" s="80"/>
      <c r="KT7" s="80"/>
      <c r="KU7" s="80"/>
      <c r="KV7" s="80"/>
      <c r="KW7" s="80"/>
      <c r="KX7" s="80"/>
      <c r="KY7" s="80"/>
      <c r="KZ7" s="80"/>
      <c r="LA7" s="80"/>
      <c r="LB7" s="80"/>
      <c r="LC7" s="80"/>
      <c r="LD7" s="80"/>
      <c r="LE7" s="80"/>
      <c r="LF7" s="80"/>
      <c r="LG7" s="80"/>
      <c r="LH7" s="80"/>
      <c r="LI7" s="80"/>
      <c r="LJ7" s="80"/>
      <c r="LK7" s="80"/>
      <c r="LL7" s="80"/>
      <c r="LM7" s="80"/>
      <c r="LN7" s="80"/>
      <c r="LO7" s="80"/>
      <c r="LP7" s="80"/>
      <c r="LQ7" s="80"/>
      <c r="LR7" s="80"/>
      <c r="LS7" s="80"/>
      <c r="LT7" s="80"/>
      <c r="LU7" s="80"/>
      <c r="LV7" s="80"/>
      <c r="LW7" s="80"/>
      <c r="LX7" s="80"/>
      <c r="LY7" s="80"/>
      <c r="LZ7" s="80"/>
      <c r="MA7" s="80"/>
      <c r="MB7" s="80"/>
      <c r="MC7" s="80"/>
      <c r="MD7" s="80"/>
      <c r="ME7" s="80"/>
      <c r="MF7" s="80"/>
      <c r="MG7" s="80"/>
      <c r="MH7" s="80"/>
      <c r="MI7" s="80"/>
      <c r="MJ7" s="80"/>
      <c r="MK7" s="80"/>
      <c r="ML7" s="80"/>
      <c r="MM7" s="80"/>
      <c r="MN7" s="80"/>
      <c r="MO7" s="80"/>
      <c r="MP7" s="80"/>
      <c r="MQ7" s="80"/>
      <c r="MR7" s="80"/>
      <c r="MS7" s="80"/>
      <c r="MT7" s="80"/>
      <c r="MU7" s="80"/>
      <c r="MV7" s="80"/>
      <c r="MW7" s="80"/>
      <c r="MX7" s="80"/>
      <c r="MY7" s="80"/>
      <c r="MZ7" s="80"/>
      <c r="NA7" s="80"/>
      <c r="NB7" s="80"/>
      <c r="NC7" s="80"/>
      <c r="ND7" s="80"/>
      <c r="NE7" s="80"/>
      <c r="NF7" s="80"/>
      <c r="NG7" s="80"/>
      <c r="NH7" s="80"/>
      <c r="NI7" s="80"/>
      <c r="NJ7" s="80"/>
      <c r="NK7" s="80"/>
      <c r="NL7" s="80"/>
      <c r="NM7" s="80"/>
      <c r="NN7" s="80"/>
      <c r="NO7" s="80"/>
      <c r="NP7" s="80"/>
      <c r="NQ7" s="80"/>
      <c r="NR7" s="80"/>
      <c r="NS7" s="80"/>
      <c r="NT7" s="80"/>
      <c r="NU7" s="80"/>
      <c r="NV7" s="80"/>
      <c r="NW7" s="80"/>
      <c r="NX7" s="80"/>
      <c r="NY7" s="80"/>
      <c r="NZ7" s="80"/>
      <c r="OA7" s="80"/>
      <c r="OB7" s="80"/>
      <c r="OC7" s="80"/>
      <c r="OD7" s="80"/>
      <c r="OE7" s="80"/>
      <c r="OF7" s="80"/>
      <c r="OG7" s="80"/>
      <c r="OH7" s="80"/>
      <c r="OI7" s="80"/>
      <c r="OJ7" s="80"/>
      <c r="OK7" s="80"/>
      <c r="OL7" s="80"/>
      <c r="OM7" s="80"/>
      <c r="ON7" s="80"/>
      <c r="OO7" s="80"/>
      <c r="OP7" s="80"/>
      <c r="OQ7" s="80"/>
      <c r="OR7" s="80"/>
      <c r="OS7" s="80"/>
      <c r="OT7" s="80"/>
      <c r="OU7" s="80"/>
      <c r="OV7" s="80"/>
      <c r="OW7" s="80"/>
      <c r="OX7" s="80"/>
      <c r="OY7" s="80"/>
      <c r="OZ7" s="80"/>
      <c r="PA7" s="80"/>
      <c r="PB7" s="80"/>
      <c r="PC7" s="80"/>
      <c r="PD7" s="80"/>
      <c r="PE7" s="80"/>
      <c r="PF7" s="80"/>
      <c r="PG7" s="80"/>
      <c r="PH7" s="80"/>
      <c r="PI7" s="80"/>
      <c r="PJ7" s="80"/>
      <c r="PK7" s="80"/>
      <c r="PL7" s="80"/>
      <c r="PM7" s="80"/>
      <c r="PN7" s="80"/>
      <c r="PO7" s="80"/>
      <c r="PP7" s="80"/>
      <c r="PQ7" s="80"/>
      <c r="PR7" s="80"/>
      <c r="PS7" s="80"/>
      <c r="PT7" s="80"/>
      <c r="PU7" s="80"/>
      <c r="PV7" s="80"/>
      <c r="PW7" s="80"/>
      <c r="PX7" s="80"/>
      <c r="PY7" s="80"/>
      <c r="PZ7" s="80"/>
      <c r="QA7" s="80"/>
      <c r="QB7" s="80"/>
      <c r="QC7" s="80"/>
      <c r="QD7" s="80"/>
      <c r="QE7" s="80"/>
      <c r="QF7" s="80"/>
      <c r="QG7" s="80"/>
      <c r="QH7" s="80"/>
      <c r="QI7" s="80"/>
      <c r="QJ7" s="80"/>
      <c r="QK7" s="80"/>
      <c r="QL7" s="80"/>
      <c r="QM7" s="80"/>
      <c r="QN7" s="80"/>
      <c r="QO7" s="80"/>
      <c r="QP7" s="80"/>
      <c r="QQ7" s="80"/>
      <c r="QR7" s="80"/>
      <c r="QS7" s="80"/>
      <c r="QT7" s="80"/>
      <c r="QU7" s="80"/>
      <c r="QV7" s="80"/>
      <c r="QW7" s="80"/>
      <c r="QX7" s="80"/>
      <c r="QY7" s="80"/>
      <c r="QZ7" s="80"/>
      <c r="RA7" s="80"/>
      <c r="RB7" s="80"/>
      <c r="RC7" s="80"/>
      <c r="RD7" s="80"/>
      <c r="RE7" s="80"/>
      <c r="RF7" s="80"/>
      <c r="RG7" s="80"/>
      <c r="RH7" s="80"/>
      <c r="RI7" s="80"/>
      <c r="RJ7" s="80"/>
      <c r="RK7" s="80"/>
      <c r="RL7" s="80"/>
      <c r="RM7" s="80"/>
      <c r="RN7" s="80"/>
      <c r="RO7" s="80"/>
      <c r="RP7" s="80"/>
      <c r="RQ7" s="80"/>
      <c r="RR7" s="80"/>
      <c r="RS7" s="80"/>
      <c r="RT7" s="80"/>
      <c r="RU7" s="80"/>
      <c r="RV7" s="80"/>
      <c r="RW7" s="80"/>
      <c r="RX7" s="80"/>
      <c r="RY7" s="80"/>
      <c r="RZ7" s="80"/>
      <c r="SA7" s="80"/>
      <c r="SB7" s="80"/>
      <c r="SC7" s="80"/>
      <c r="SD7" s="80"/>
      <c r="SE7" s="80"/>
      <c r="SF7" s="80"/>
      <c r="SG7" s="80"/>
      <c r="SH7" s="80"/>
      <c r="SI7" s="80"/>
      <c r="SJ7" s="80"/>
      <c r="SK7" s="80"/>
      <c r="SL7" s="80"/>
      <c r="SM7" s="80"/>
      <c r="SN7" s="80"/>
      <c r="SO7" s="80"/>
      <c r="SP7" s="80"/>
      <c r="SQ7" s="80"/>
      <c r="SR7" s="80"/>
      <c r="SS7" s="80"/>
      <c r="ST7" s="80"/>
      <c r="SU7" s="80"/>
      <c r="SV7" s="80"/>
      <c r="SW7" s="80"/>
      <c r="SX7" s="80"/>
    </row>
    <row r="8" spans="1:518" s="60" customFormat="1" ht="14.55" customHeight="1" x14ac:dyDescent="0.3">
      <c r="A8" s="65">
        <v>4</v>
      </c>
      <c r="B8" s="7">
        <v>2</v>
      </c>
      <c r="C8" s="98" t="s">
        <v>574</v>
      </c>
      <c r="D8" s="98" t="s">
        <v>575</v>
      </c>
      <c r="E8" s="98" t="s">
        <v>576</v>
      </c>
      <c r="F8" s="7">
        <v>2020</v>
      </c>
      <c r="G8" s="98" t="s">
        <v>577</v>
      </c>
      <c r="H8" s="126" t="s">
        <v>578</v>
      </c>
      <c r="I8" s="6" t="s">
        <v>50</v>
      </c>
      <c r="J8" s="98" t="s">
        <v>579</v>
      </c>
      <c r="K8" s="6" t="s">
        <v>580</v>
      </c>
      <c r="L8" s="6" t="s">
        <v>38</v>
      </c>
      <c r="M8" s="6" t="s">
        <v>100</v>
      </c>
      <c r="N8" s="6" t="s">
        <v>205</v>
      </c>
      <c r="O8" s="6" t="s">
        <v>25</v>
      </c>
      <c r="P8" s="6" t="s">
        <v>56</v>
      </c>
      <c r="Q8" s="6" t="s">
        <v>581</v>
      </c>
      <c r="R8" s="6" t="s">
        <v>582</v>
      </c>
      <c r="S8" s="6" t="s">
        <v>166</v>
      </c>
      <c r="T8" s="6" t="s">
        <v>583</v>
      </c>
      <c r="U8" s="7">
        <v>2010</v>
      </c>
      <c r="V8" s="7">
        <v>2010</v>
      </c>
      <c r="W8" s="6"/>
      <c r="X8" s="6"/>
      <c r="Y8" s="6"/>
      <c r="Z8" s="6"/>
      <c r="AA8" s="6"/>
      <c r="AB8" s="6"/>
      <c r="AC8" s="6"/>
      <c r="AD8" s="6"/>
      <c r="AE8" s="6"/>
      <c r="AF8" s="6"/>
      <c r="AG8" s="6"/>
      <c r="AH8" s="6"/>
      <c r="AI8" s="6"/>
      <c r="AJ8" s="6"/>
      <c r="AK8" s="6"/>
      <c r="AL8" s="6"/>
      <c r="AM8" s="6"/>
      <c r="AN8" s="6"/>
      <c r="AO8" s="6"/>
      <c r="AP8" s="6"/>
      <c r="AQ8" s="6"/>
      <c r="AR8" s="6"/>
      <c r="AS8" s="6"/>
      <c r="AT8" s="6"/>
      <c r="AU8" s="6" t="s">
        <v>183</v>
      </c>
      <c r="AV8" s="6"/>
      <c r="AW8" s="6" t="s">
        <v>23</v>
      </c>
      <c r="AX8" s="6"/>
      <c r="AY8" s="66"/>
      <c r="AZ8" s="66"/>
      <c r="BA8" s="6"/>
      <c r="BB8" s="6"/>
      <c r="BC8" s="6"/>
      <c r="BD8" s="6"/>
      <c r="BE8" s="6"/>
      <c r="BF8" s="6"/>
      <c r="BG8" s="6"/>
      <c r="BH8" s="6"/>
      <c r="BI8" s="6"/>
      <c r="BJ8" s="6"/>
      <c r="BK8" s="6"/>
      <c r="BL8" s="6"/>
      <c r="BM8" s="6"/>
      <c r="BN8" s="6"/>
      <c r="BO8" s="6"/>
      <c r="BP8" s="6"/>
      <c r="BQ8" s="6"/>
      <c r="BR8" s="6"/>
      <c r="BS8" s="6"/>
      <c r="BT8" s="6" t="s">
        <v>78</v>
      </c>
      <c r="BU8" s="6"/>
      <c r="BV8" s="6" t="s">
        <v>38</v>
      </c>
      <c r="BW8" s="6"/>
      <c r="BX8" s="6"/>
      <c r="BY8" s="6"/>
      <c r="BZ8" s="6"/>
      <c r="CA8" s="6"/>
      <c r="CB8" s="6"/>
      <c r="CC8" s="6"/>
      <c r="CD8" s="6"/>
      <c r="CE8" s="6"/>
      <c r="CF8" s="6"/>
      <c r="CG8" s="6"/>
      <c r="CH8" s="6"/>
      <c r="CI8" s="6"/>
      <c r="CJ8" s="6"/>
      <c r="CK8" s="6"/>
      <c r="CL8" s="6"/>
      <c r="CM8" s="6"/>
      <c r="CN8" s="6"/>
      <c r="CO8" s="6"/>
      <c r="CP8" s="6"/>
      <c r="CQ8" s="6"/>
      <c r="CR8" s="6"/>
      <c r="CS8" s="28" t="s">
        <v>38</v>
      </c>
      <c r="CT8" s="6"/>
      <c r="CU8" s="6"/>
      <c r="CV8" s="6"/>
      <c r="CW8" s="6"/>
      <c r="CX8" s="6"/>
      <c r="CY8" s="6"/>
      <c r="CZ8" s="6"/>
      <c r="DA8" s="6"/>
      <c r="DB8" s="6"/>
      <c r="DC8" s="6"/>
      <c r="DD8" s="6" t="s">
        <v>38</v>
      </c>
      <c r="DE8" s="87"/>
      <c r="DF8" s="6"/>
      <c r="DG8" s="6"/>
      <c r="DH8" s="6"/>
      <c r="DI8" s="6"/>
      <c r="DJ8" s="6"/>
      <c r="DK8" s="6"/>
      <c r="DL8" s="6"/>
      <c r="DM8" s="6"/>
      <c r="DN8" s="6"/>
      <c r="DO8" s="87"/>
      <c r="DP8" s="6"/>
      <c r="DQ8" s="87"/>
      <c r="DR8" s="6"/>
      <c r="DS8" s="87"/>
      <c r="DT8" s="17"/>
      <c r="DU8" s="34"/>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row>
    <row r="9" spans="1:518" s="60" customFormat="1" ht="14.55" customHeight="1" x14ac:dyDescent="0.3">
      <c r="A9" s="65">
        <v>5</v>
      </c>
      <c r="B9" s="7">
        <v>2</v>
      </c>
      <c r="C9" s="98" t="s">
        <v>574</v>
      </c>
      <c r="D9" s="98" t="s">
        <v>575</v>
      </c>
      <c r="E9" s="98" t="s">
        <v>576</v>
      </c>
      <c r="F9" s="7">
        <v>2020</v>
      </c>
      <c r="G9" s="98" t="s">
        <v>577</v>
      </c>
      <c r="H9" s="126" t="s">
        <v>578</v>
      </c>
      <c r="I9" s="6" t="s">
        <v>50</v>
      </c>
      <c r="J9" s="98" t="s">
        <v>584</v>
      </c>
      <c r="K9" s="6" t="s">
        <v>580</v>
      </c>
      <c r="L9" s="6" t="s">
        <v>38</v>
      </c>
      <c r="M9" s="6" t="s">
        <v>100</v>
      </c>
      <c r="N9" s="6" t="s">
        <v>205</v>
      </c>
      <c r="O9" s="6" t="s">
        <v>25</v>
      </c>
      <c r="P9" s="6" t="s">
        <v>56</v>
      </c>
      <c r="Q9" s="6" t="s">
        <v>581</v>
      </c>
      <c r="R9" s="6" t="s">
        <v>582</v>
      </c>
      <c r="S9" s="6" t="s">
        <v>166</v>
      </c>
      <c r="T9" s="6" t="s">
        <v>583</v>
      </c>
      <c r="U9" s="7">
        <v>2010</v>
      </c>
      <c r="V9" s="7">
        <v>2010</v>
      </c>
      <c r="W9" s="6"/>
      <c r="X9" s="6"/>
      <c r="Y9" s="6"/>
      <c r="Z9" s="6"/>
      <c r="AA9" s="6"/>
      <c r="AB9" s="6"/>
      <c r="AC9" s="6"/>
      <c r="AD9" s="6"/>
      <c r="AE9" s="6"/>
      <c r="AF9" s="6"/>
      <c r="AG9" s="6"/>
      <c r="AH9" s="6"/>
      <c r="AI9" s="6"/>
      <c r="AJ9" s="6"/>
      <c r="AK9" s="6"/>
      <c r="AL9" s="6"/>
      <c r="AM9" s="6"/>
      <c r="AN9" s="6"/>
      <c r="AO9" s="6"/>
      <c r="AP9" s="6"/>
      <c r="AQ9" s="6"/>
      <c r="AR9" s="6"/>
      <c r="AS9" s="6"/>
      <c r="AT9" s="6"/>
      <c r="AU9" s="6" t="s">
        <v>183</v>
      </c>
      <c r="AV9" s="6"/>
      <c r="AW9" s="6" t="s">
        <v>23</v>
      </c>
      <c r="AX9" s="6"/>
      <c r="AY9" s="6"/>
      <c r="AZ9" s="6"/>
      <c r="BA9" s="6"/>
      <c r="BB9" s="6"/>
      <c r="BC9" s="6"/>
      <c r="BD9" s="6"/>
      <c r="BE9" s="6"/>
      <c r="BF9" s="6"/>
      <c r="BG9" s="6"/>
      <c r="BH9" s="6"/>
      <c r="BI9" s="6"/>
      <c r="BJ9" s="6"/>
      <c r="BK9" s="6"/>
      <c r="BL9" s="6"/>
      <c r="BM9" s="6"/>
      <c r="BN9" s="6"/>
      <c r="BO9" s="6"/>
      <c r="BP9" s="6"/>
      <c r="BQ9" s="6"/>
      <c r="BR9" s="6"/>
      <c r="BS9" s="6"/>
      <c r="BT9" s="6" t="s">
        <v>78</v>
      </c>
      <c r="BU9" s="6"/>
      <c r="BV9" s="6" t="s">
        <v>38</v>
      </c>
      <c r="BW9" s="6"/>
      <c r="BX9" s="6"/>
      <c r="BY9" s="6"/>
      <c r="BZ9" s="6"/>
      <c r="CA9" s="6"/>
      <c r="CB9" s="6"/>
      <c r="CC9" s="6"/>
      <c r="CD9" s="6"/>
      <c r="CE9" s="6"/>
      <c r="CF9" s="6"/>
      <c r="CG9" s="6"/>
      <c r="CH9" s="6"/>
      <c r="CI9" s="6"/>
      <c r="CJ9" s="6"/>
      <c r="CK9" s="6"/>
      <c r="CL9" s="6"/>
      <c r="CM9" s="6"/>
      <c r="CN9" s="6"/>
      <c r="CO9" s="6"/>
      <c r="CP9" s="6"/>
      <c r="CQ9" s="6"/>
      <c r="CR9" s="6"/>
      <c r="CS9" s="28" t="s">
        <v>38</v>
      </c>
      <c r="CT9" s="6"/>
      <c r="CU9" s="6"/>
      <c r="CV9" s="6"/>
      <c r="CW9" s="6"/>
      <c r="CX9" s="6"/>
      <c r="CY9" s="6"/>
      <c r="CZ9" s="6"/>
      <c r="DA9" s="6"/>
      <c r="DB9" s="6"/>
      <c r="DC9" s="6"/>
      <c r="DD9" s="6" t="s">
        <v>38</v>
      </c>
      <c r="DE9" s="87"/>
      <c r="DF9" s="6"/>
      <c r="DG9" s="6"/>
      <c r="DH9" s="6"/>
      <c r="DI9" s="6"/>
      <c r="DJ9" s="6"/>
      <c r="DK9" s="6"/>
      <c r="DL9" s="6"/>
      <c r="DM9" s="6"/>
      <c r="DN9" s="6"/>
      <c r="DO9" s="87"/>
      <c r="DP9" s="6"/>
      <c r="DQ9" s="87"/>
      <c r="DR9" s="6"/>
      <c r="DS9" s="87"/>
      <c r="DT9" s="17"/>
      <c r="DU9" s="34"/>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row>
    <row r="10" spans="1:518" s="60" customFormat="1" ht="14.55" customHeight="1" x14ac:dyDescent="0.3">
      <c r="A10" s="65">
        <v>6</v>
      </c>
      <c r="B10" s="7">
        <v>2</v>
      </c>
      <c r="C10" s="98" t="s">
        <v>574</v>
      </c>
      <c r="D10" s="98" t="s">
        <v>575</v>
      </c>
      <c r="E10" s="98" t="s">
        <v>576</v>
      </c>
      <c r="F10" s="7">
        <v>2020</v>
      </c>
      <c r="G10" s="98" t="s">
        <v>577</v>
      </c>
      <c r="H10" s="126" t="s">
        <v>578</v>
      </c>
      <c r="I10" s="6" t="s">
        <v>50</v>
      </c>
      <c r="J10" s="98" t="s">
        <v>585</v>
      </c>
      <c r="K10" s="6" t="s">
        <v>580</v>
      </c>
      <c r="L10" s="6" t="s">
        <v>38</v>
      </c>
      <c r="M10" s="6" t="s">
        <v>100</v>
      </c>
      <c r="N10" s="6" t="s">
        <v>205</v>
      </c>
      <c r="O10" s="6" t="s">
        <v>25</v>
      </c>
      <c r="P10" s="6" t="s">
        <v>56</v>
      </c>
      <c r="Q10" s="6" t="s">
        <v>581</v>
      </c>
      <c r="R10" s="6" t="s">
        <v>582</v>
      </c>
      <c r="S10" s="6" t="s">
        <v>166</v>
      </c>
      <c r="T10" s="6" t="s">
        <v>583</v>
      </c>
      <c r="U10" s="7">
        <v>2010</v>
      </c>
      <c r="V10" s="7">
        <v>2010</v>
      </c>
      <c r="W10" s="6"/>
      <c r="X10" s="6"/>
      <c r="Y10" s="6"/>
      <c r="Z10" s="6"/>
      <c r="AA10" s="6"/>
      <c r="AB10" s="6"/>
      <c r="AC10" s="6"/>
      <c r="AD10" s="6"/>
      <c r="AE10" s="6"/>
      <c r="AF10" s="6"/>
      <c r="AG10" s="6"/>
      <c r="AH10" s="6"/>
      <c r="AI10" s="6"/>
      <c r="AJ10" s="6"/>
      <c r="AK10" s="6"/>
      <c r="AL10" s="6"/>
      <c r="AM10" s="6"/>
      <c r="AN10" s="6"/>
      <c r="AO10" s="6"/>
      <c r="AP10" s="6"/>
      <c r="AQ10" s="6"/>
      <c r="AR10" s="6"/>
      <c r="AS10" s="6"/>
      <c r="AT10" s="6"/>
      <c r="AU10" s="6" t="s">
        <v>183</v>
      </c>
      <c r="AV10" s="6"/>
      <c r="AW10" s="6" t="s">
        <v>23</v>
      </c>
      <c r="AX10" s="6"/>
      <c r="AY10" s="6"/>
      <c r="AZ10" s="6"/>
      <c r="BA10" s="6"/>
      <c r="BB10" s="6"/>
      <c r="BC10" s="6"/>
      <c r="BD10" s="6"/>
      <c r="BE10" s="6"/>
      <c r="BF10" s="6"/>
      <c r="BG10" s="6"/>
      <c r="BH10" s="6"/>
      <c r="BI10" s="6"/>
      <c r="BJ10" s="6"/>
      <c r="BK10" s="6"/>
      <c r="BL10" s="6"/>
      <c r="BM10" s="6"/>
      <c r="BN10" s="6"/>
      <c r="BO10" s="6"/>
      <c r="BP10" s="6"/>
      <c r="BQ10" s="6"/>
      <c r="BR10" s="6"/>
      <c r="BS10" s="6"/>
      <c r="BT10" s="6" t="s">
        <v>78</v>
      </c>
      <c r="BU10" s="6"/>
      <c r="BV10" s="6" t="s">
        <v>38</v>
      </c>
      <c r="BW10" s="6"/>
      <c r="BX10" s="6"/>
      <c r="BY10" s="6"/>
      <c r="BZ10" s="6"/>
      <c r="CA10" s="6"/>
      <c r="CB10" s="6"/>
      <c r="CC10" s="6"/>
      <c r="CD10" s="6"/>
      <c r="CE10" s="6"/>
      <c r="CF10" s="6"/>
      <c r="CG10" s="6"/>
      <c r="CH10" s="6"/>
      <c r="CI10" s="6"/>
      <c r="CJ10" s="6"/>
      <c r="CK10" s="6"/>
      <c r="CL10" s="6"/>
      <c r="CM10" s="6"/>
      <c r="CN10" s="6"/>
      <c r="CO10" s="6"/>
      <c r="CP10" s="6"/>
      <c r="CQ10" s="6"/>
      <c r="CR10" s="6"/>
      <c r="CS10" s="28" t="s">
        <v>38</v>
      </c>
      <c r="CT10" s="6"/>
      <c r="CU10" s="6"/>
      <c r="CV10" s="6"/>
      <c r="CW10" s="6"/>
      <c r="CX10" s="6"/>
      <c r="CY10" s="6"/>
      <c r="CZ10" s="6"/>
      <c r="DA10" s="6"/>
      <c r="DB10" s="6"/>
      <c r="DC10" s="6"/>
      <c r="DD10" s="6" t="s">
        <v>38</v>
      </c>
      <c r="DE10" s="87"/>
      <c r="DF10" s="6"/>
      <c r="DG10" s="6"/>
      <c r="DH10" s="6"/>
      <c r="DI10" s="6"/>
      <c r="DJ10" s="6"/>
      <c r="DK10" s="6"/>
      <c r="DL10" s="6"/>
      <c r="DM10" s="6"/>
      <c r="DN10" s="6"/>
      <c r="DO10" s="87"/>
      <c r="DP10" s="6"/>
      <c r="DQ10" s="87"/>
      <c r="DR10" s="6"/>
      <c r="DS10" s="87"/>
      <c r="DT10" s="17"/>
      <c r="DU10" s="34"/>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row>
    <row r="11" spans="1:518" s="60" customFormat="1" ht="14.55" customHeight="1" x14ac:dyDescent="0.3">
      <c r="A11" s="65">
        <v>7</v>
      </c>
      <c r="B11" s="7">
        <v>3</v>
      </c>
      <c r="C11" s="98" t="s">
        <v>586</v>
      </c>
      <c r="D11" s="98" t="s">
        <v>587</v>
      </c>
      <c r="E11" s="98" t="s">
        <v>588</v>
      </c>
      <c r="F11" s="7">
        <v>2006</v>
      </c>
      <c r="G11" s="98" t="s">
        <v>589</v>
      </c>
      <c r="H11" s="127" t="s">
        <v>590</v>
      </c>
      <c r="I11" s="6" t="s">
        <v>50</v>
      </c>
      <c r="J11" s="98" t="s">
        <v>591</v>
      </c>
      <c r="K11" s="6" t="s">
        <v>592</v>
      </c>
      <c r="L11" s="6" t="s">
        <v>23</v>
      </c>
      <c r="M11" s="6" t="s">
        <v>86</v>
      </c>
      <c r="N11" s="6" t="s">
        <v>205</v>
      </c>
      <c r="O11" s="6" t="s">
        <v>25</v>
      </c>
      <c r="P11" s="6" t="s">
        <v>56</v>
      </c>
      <c r="Q11" s="6" t="s">
        <v>572</v>
      </c>
      <c r="R11" s="6" t="s">
        <v>572</v>
      </c>
      <c r="S11" s="6" t="s">
        <v>426</v>
      </c>
      <c r="T11" s="6" t="s">
        <v>593</v>
      </c>
      <c r="U11" s="7">
        <v>2011</v>
      </c>
      <c r="V11" s="7">
        <v>2011</v>
      </c>
      <c r="W11" s="6"/>
      <c r="X11" s="6"/>
      <c r="Y11" s="6"/>
      <c r="Z11" s="6" t="s">
        <v>76</v>
      </c>
      <c r="AA11" s="6"/>
      <c r="AB11" s="6"/>
      <c r="AC11" s="6"/>
      <c r="AD11" s="6"/>
      <c r="AE11" s="6" t="s">
        <v>126</v>
      </c>
      <c r="AF11" s="6"/>
      <c r="AG11" s="6"/>
      <c r="AH11" s="6"/>
      <c r="AI11" s="6"/>
      <c r="AJ11" s="6"/>
      <c r="AK11" s="6" t="s">
        <v>232</v>
      </c>
      <c r="AL11" s="6"/>
      <c r="AM11" s="6"/>
      <c r="AN11" s="6"/>
      <c r="AO11" s="6"/>
      <c r="AP11" s="6"/>
      <c r="AQ11" s="6"/>
      <c r="AR11" s="6"/>
      <c r="AS11" s="6"/>
      <c r="AT11" s="6"/>
      <c r="AU11" s="6"/>
      <c r="AV11" s="6"/>
      <c r="AW11" s="6" t="s">
        <v>23</v>
      </c>
      <c r="AX11" s="6"/>
      <c r="AY11" s="6"/>
      <c r="AZ11" s="6"/>
      <c r="BA11" s="6" t="s">
        <v>78</v>
      </c>
      <c r="BB11" s="6"/>
      <c r="BC11" s="6"/>
      <c r="BD11" s="6"/>
      <c r="BE11" s="6"/>
      <c r="BF11" s="6" t="s">
        <v>78</v>
      </c>
      <c r="BG11" s="6"/>
      <c r="BH11" s="6"/>
      <c r="BI11" s="6"/>
      <c r="BJ11" s="6"/>
      <c r="BK11" s="6" t="s">
        <v>78</v>
      </c>
      <c r="BL11" s="6"/>
      <c r="BM11" s="6"/>
      <c r="BN11" s="6"/>
      <c r="BO11" s="6"/>
      <c r="BP11" s="6"/>
      <c r="BQ11" s="6"/>
      <c r="BR11" s="6"/>
      <c r="BS11" s="6"/>
      <c r="BT11" s="6"/>
      <c r="BU11" s="6"/>
      <c r="BV11" s="6" t="s">
        <v>38</v>
      </c>
      <c r="BW11" s="6"/>
      <c r="BX11" s="6"/>
      <c r="BY11" s="6"/>
      <c r="BZ11" s="6"/>
      <c r="CA11" s="6"/>
      <c r="CB11" s="6"/>
      <c r="CC11" s="6"/>
      <c r="CD11" s="6"/>
      <c r="CE11" s="6"/>
      <c r="CF11" s="6"/>
      <c r="CG11" s="6"/>
      <c r="CH11" s="6"/>
      <c r="CI11" s="6"/>
      <c r="CJ11" s="6"/>
      <c r="CK11" s="6"/>
      <c r="CL11" s="6"/>
      <c r="CM11" s="6"/>
      <c r="CN11" s="6"/>
      <c r="CO11" s="6"/>
      <c r="CP11" s="6"/>
      <c r="CQ11" s="6"/>
      <c r="CR11" s="6"/>
      <c r="CS11" s="28" t="s">
        <v>38</v>
      </c>
      <c r="CT11" s="6"/>
      <c r="CU11" s="6"/>
      <c r="CV11" s="6"/>
      <c r="CW11" s="6"/>
      <c r="CX11" s="6"/>
      <c r="CY11" s="6"/>
      <c r="CZ11" s="6"/>
      <c r="DA11" s="6"/>
      <c r="DB11" s="6"/>
      <c r="DC11" s="6"/>
      <c r="DD11" s="6" t="s">
        <v>38</v>
      </c>
      <c r="DE11" s="87"/>
      <c r="DF11" s="6"/>
      <c r="DG11" s="6"/>
      <c r="DH11" s="6"/>
      <c r="DI11" s="6"/>
      <c r="DJ11" s="6"/>
      <c r="DK11" s="6"/>
      <c r="DL11" s="6"/>
      <c r="DM11" s="6"/>
      <c r="DN11" s="6"/>
      <c r="DO11" s="87"/>
      <c r="DP11" s="6"/>
      <c r="DQ11" s="87" t="s">
        <v>594</v>
      </c>
      <c r="DR11" s="6" t="s">
        <v>236</v>
      </c>
      <c r="DS11" s="87" t="s">
        <v>595</v>
      </c>
      <c r="DT11" s="17" t="s">
        <v>596</v>
      </c>
      <c r="DU11" s="34"/>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row>
    <row r="12" spans="1:518" s="60" customFormat="1" ht="14.55" customHeight="1" x14ac:dyDescent="0.3">
      <c r="A12" s="65">
        <v>8</v>
      </c>
      <c r="B12" s="7">
        <v>3</v>
      </c>
      <c r="C12" s="98" t="s">
        <v>586</v>
      </c>
      <c r="D12" s="98" t="s">
        <v>587</v>
      </c>
      <c r="E12" s="98" t="s">
        <v>588</v>
      </c>
      <c r="F12" s="7">
        <v>2006</v>
      </c>
      <c r="G12" s="98" t="s">
        <v>589</v>
      </c>
      <c r="H12" s="127" t="s">
        <v>590</v>
      </c>
      <c r="I12" s="6" t="s">
        <v>50</v>
      </c>
      <c r="J12" s="98" t="s">
        <v>597</v>
      </c>
      <c r="K12" s="6" t="s">
        <v>598</v>
      </c>
      <c r="L12" s="6" t="s">
        <v>23</v>
      </c>
      <c r="M12" s="6" t="s">
        <v>86</v>
      </c>
      <c r="N12" s="6" t="s">
        <v>205</v>
      </c>
      <c r="O12" s="6" t="s">
        <v>25</v>
      </c>
      <c r="P12" s="6" t="s">
        <v>56</v>
      </c>
      <c r="Q12" s="6" t="s">
        <v>572</v>
      </c>
      <c r="R12" s="6" t="s">
        <v>572</v>
      </c>
      <c r="S12" s="6" t="s">
        <v>426</v>
      </c>
      <c r="T12" s="6" t="s">
        <v>593</v>
      </c>
      <c r="U12" s="7">
        <v>2011</v>
      </c>
      <c r="V12" s="7">
        <v>2011</v>
      </c>
      <c r="W12" s="6"/>
      <c r="X12" s="6"/>
      <c r="Y12" s="6"/>
      <c r="Z12" s="6" t="s">
        <v>76</v>
      </c>
      <c r="AA12" s="6"/>
      <c r="AB12" s="6"/>
      <c r="AC12" s="6"/>
      <c r="AD12" s="6"/>
      <c r="AE12" s="6" t="s">
        <v>126</v>
      </c>
      <c r="AF12" s="6"/>
      <c r="AG12" s="6"/>
      <c r="AH12" s="6"/>
      <c r="AI12" s="6"/>
      <c r="AJ12" s="6"/>
      <c r="AK12" s="6" t="s">
        <v>232</v>
      </c>
      <c r="AL12" s="6"/>
      <c r="AM12" s="6"/>
      <c r="AN12" s="6"/>
      <c r="AO12" s="6"/>
      <c r="AP12" s="6"/>
      <c r="AQ12" s="6"/>
      <c r="AR12" s="6"/>
      <c r="AS12" s="6"/>
      <c r="AT12" s="6"/>
      <c r="AU12" s="6"/>
      <c r="AV12" s="6"/>
      <c r="AW12" s="6" t="s">
        <v>23</v>
      </c>
      <c r="AX12" s="6"/>
      <c r="AY12" s="6"/>
      <c r="AZ12" s="6"/>
      <c r="BA12" s="6" t="s">
        <v>78</v>
      </c>
      <c r="BB12" s="6"/>
      <c r="BC12" s="6"/>
      <c r="BD12" s="6"/>
      <c r="BE12" s="6"/>
      <c r="BF12" s="6" t="s">
        <v>78</v>
      </c>
      <c r="BG12" s="6"/>
      <c r="BH12" s="6"/>
      <c r="BI12" s="6"/>
      <c r="BJ12" s="6"/>
      <c r="BK12" s="6" t="s">
        <v>78</v>
      </c>
      <c r="BL12" s="6"/>
      <c r="BM12" s="6"/>
      <c r="BN12" s="6"/>
      <c r="BO12" s="6"/>
      <c r="BP12" s="6"/>
      <c r="BQ12" s="6"/>
      <c r="BR12" s="6"/>
      <c r="BS12" s="6"/>
      <c r="BT12" s="6"/>
      <c r="BU12" s="6"/>
      <c r="BV12" s="6" t="s">
        <v>38</v>
      </c>
      <c r="BW12" s="6"/>
      <c r="BX12" s="6"/>
      <c r="BY12" s="6"/>
      <c r="BZ12" s="6"/>
      <c r="CA12" s="6"/>
      <c r="CB12" s="6"/>
      <c r="CC12" s="6"/>
      <c r="CD12" s="6"/>
      <c r="CE12" s="6"/>
      <c r="CF12" s="6"/>
      <c r="CG12" s="6"/>
      <c r="CH12" s="6"/>
      <c r="CI12" s="6"/>
      <c r="CJ12" s="6"/>
      <c r="CK12" s="6"/>
      <c r="CL12" s="6"/>
      <c r="CM12" s="6"/>
      <c r="CN12" s="6"/>
      <c r="CO12" s="6"/>
      <c r="CP12" s="6"/>
      <c r="CQ12" s="6"/>
      <c r="CR12" s="6"/>
      <c r="CS12" s="28" t="s">
        <v>38</v>
      </c>
      <c r="CT12" s="6"/>
      <c r="CU12" s="6"/>
      <c r="CV12" s="6"/>
      <c r="CW12" s="6"/>
      <c r="CX12" s="6"/>
      <c r="CY12" s="6"/>
      <c r="CZ12" s="6"/>
      <c r="DA12" s="6"/>
      <c r="DB12" s="6"/>
      <c r="DC12" s="6"/>
      <c r="DD12" s="6" t="s">
        <v>38</v>
      </c>
      <c r="DE12" s="87"/>
      <c r="DF12" s="6"/>
      <c r="DG12" s="6"/>
      <c r="DH12" s="6"/>
      <c r="DI12" s="6"/>
      <c r="DJ12" s="6"/>
      <c r="DK12" s="6"/>
      <c r="DL12" s="6"/>
      <c r="DM12" s="6"/>
      <c r="DN12" s="6"/>
      <c r="DO12" s="87"/>
      <c r="DP12" s="6"/>
      <c r="DQ12" s="87" t="s">
        <v>594</v>
      </c>
      <c r="DR12" s="6" t="s">
        <v>236</v>
      </c>
      <c r="DS12" s="87" t="s">
        <v>595</v>
      </c>
      <c r="DT12" s="17" t="s">
        <v>596</v>
      </c>
      <c r="DU12" s="34"/>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row>
    <row r="13" spans="1:518" s="60" customFormat="1" ht="14.55" customHeight="1" x14ac:dyDescent="0.3">
      <c r="A13" s="65">
        <v>9</v>
      </c>
      <c r="B13" s="7">
        <v>3</v>
      </c>
      <c r="C13" s="98" t="s">
        <v>586</v>
      </c>
      <c r="D13" s="98" t="s">
        <v>587</v>
      </c>
      <c r="E13" s="98" t="s">
        <v>588</v>
      </c>
      <c r="F13" s="7">
        <v>2006</v>
      </c>
      <c r="G13" s="98" t="s">
        <v>589</v>
      </c>
      <c r="H13" s="127" t="s">
        <v>590</v>
      </c>
      <c r="I13" s="6" t="s">
        <v>50</v>
      </c>
      <c r="J13" s="98" t="s">
        <v>599</v>
      </c>
      <c r="K13" s="6" t="s">
        <v>600</v>
      </c>
      <c r="L13" s="6" t="s">
        <v>23</v>
      </c>
      <c r="M13" s="6" t="s">
        <v>86</v>
      </c>
      <c r="N13" s="6" t="s">
        <v>205</v>
      </c>
      <c r="O13" s="6" t="s">
        <v>25</v>
      </c>
      <c r="P13" s="6" t="s">
        <v>56</v>
      </c>
      <c r="Q13" s="6" t="s">
        <v>572</v>
      </c>
      <c r="R13" s="6" t="s">
        <v>572</v>
      </c>
      <c r="S13" s="6" t="s">
        <v>426</v>
      </c>
      <c r="T13" s="6" t="s">
        <v>593</v>
      </c>
      <c r="U13" s="7">
        <v>2011</v>
      </c>
      <c r="V13" s="7">
        <v>2011</v>
      </c>
      <c r="W13" s="6"/>
      <c r="X13" s="6"/>
      <c r="Y13" s="6"/>
      <c r="Z13" s="6" t="s">
        <v>76</v>
      </c>
      <c r="AA13" s="6"/>
      <c r="AB13" s="6"/>
      <c r="AC13" s="6"/>
      <c r="AD13" s="6"/>
      <c r="AE13" s="6" t="s">
        <v>126</v>
      </c>
      <c r="AF13" s="6"/>
      <c r="AG13" s="6"/>
      <c r="AH13" s="6"/>
      <c r="AI13" s="6"/>
      <c r="AJ13" s="6"/>
      <c r="AK13" s="6" t="s">
        <v>232</v>
      </c>
      <c r="AL13" s="6"/>
      <c r="AM13" s="6"/>
      <c r="AN13" s="6"/>
      <c r="AO13" s="6"/>
      <c r="AP13" s="6"/>
      <c r="AQ13" s="6"/>
      <c r="AR13" s="6"/>
      <c r="AS13" s="6"/>
      <c r="AT13" s="6"/>
      <c r="AU13" s="6"/>
      <c r="AV13" s="6"/>
      <c r="AW13" s="6" t="s">
        <v>23</v>
      </c>
      <c r="AX13" s="6"/>
      <c r="AY13" s="6"/>
      <c r="AZ13" s="6"/>
      <c r="BA13" s="6" t="s">
        <v>78</v>
      </c>
      <c r="BB13" s="6"/>
      <c r="BC13" s="6"/>
      <c r="BD13" s="6"/>
      <c r="BE13" s="6"/>
      <c r="BF13" s="6" t="s">
        <v>78</v>
      </c>
      <c r="BG13" s="6"/>
      <c r="BH13" s="6"/>
      <c r="BI13" s="6"/>
      <c r="BJ13" s="6"/>
      <c r="BK13" s="6" t="s">
        <v>78</v>
      </c>
      <c r="BL13" s="6"/>
      <c r="BM13" s="6"/>
      <c r="BN13" s="6"/>
      <c r="BO13" s="6"/>
      <c r="BP13" s="6"/>
      <c r="BQ13" s="6"/>
      <c r="BR13" s="6"/>
      <c r="BS13" s="6"/>
      <c r="BT13" s="6"/>
      <c r="BU13" s="6"/>
      <c r="BV13" s="6" t="s">
        <v>38</v>
      </c>
      <c r="BW13" s="6"/>
      <c r="BX13" s="6"/>
      <c r="BY13" s="6"/>
      <c r="BZ13" s="6"/>
      <c r="CA13" s="6"/>
      <c r="CB13" s="6"/>
      <c r="CC13" s="6"/>
      <c r="CD13" s="6"/>
      <c r="CE13" s="6"/>
      <c r="CF13" s="6"/>
      <c r="CG13" s="6"/>
      <c r="CH13" s="6"/>
      <c r="CI13" s="6"/>
      <c r="CJ13" s="6"/>
      <c r="CK13" s="6"/>
      <c r="CL13" s="6"/>
      <c r="CM13" s="6"/>
      <c r="CN13" s="6"/>
      <c r="CO13" s="6"/>
      <c r="CP13" s="6"/>
      <c r="CQ13" s="6"/>
      <c r="CR13" s="6"/>
      <c r="CS13" s="28" t="s">
        <v>38</v>
      </c>
      <c r="CT13" s="6"/>
      <c r="CU13" s="6"/>
      <c r="CV13" s="6"/>
      <c r="CW13" s="6"/>
      <c r="CX13" s="6"/>
      <c r="CY13" s="6"/>
      <c r="CZ13" s="6"/>
      <c r="DA13" s="6"/>
      <c r="DB13" s="6"/>
      <c r="DC13" s="6"/>
      <c r="DD13" s="6" t="s">
        <v>38</v>
      </c>
      <c r="DE13" s="87"/>
      <c r="DF13" s="6"/>
      <c r="DG13" s="6"/>
      <c r="DH13" s="6"/>
      <c r="DI13" s="6"/>
      <c r="DJ13" s="6"/>
      <c r="DK13" s="6"/>
      <c r="DL13" s="6"/>
      <c r="DM13" s="6"/>
      <c r="DN13" s="6"/>
      <c r="DO13" s="87"/>
      <c r="DP13" s="6"/>
      <c r="DQ13" s="87" t="s">
        <v>594</v>
      </c>
      <c r="DR13" s="6" t="s">
        <v>236</v>
      </c>
      <c r="DS13" s="87" t="s">
        <v>595</v>
      </c>
      <c r="DT13" s="17" t="s">
        <v>596</v>
      </c>
      <c r="DU13" s="34"/>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0"/>
      <c r="IX13" s="80"/>
      <c r="IY13" s="80"/>
      <c r="IZ13" s="80"/>
      <c r="JA13" s="80"/>
      <c r="JB13" s="80"/>
      <c r="JC13" s="80"/>
      <c r="JD13" s="80"/>
      <c r="JE13" s="80"/>
      <c r="JF13" s="80"/>
      <c r="JG13" s="80"/>
      <c r="JH13" s="80"/>
      <c r="JI13" s="80"/>
      <c r="JJ13" s="80"/>
      <c r="JK13" s="80"/>
      <c r="JL13" s="80"/>
      <c r="JM13" s="80"/>
      <c r="JN13" s="80"/>
      <c r="JO13" s="80"/>
      <c r="JP13" s="80"/>
      <c r="JQ13" s="80"/>
      <c r="JR13" s="80"/>
      <c r="JS13" s="80"/>
      <c r="JT13" s="80"/>
      <c r="JU13" s="80"/>
      <c r="JV13" s="80"/>
      <c r="JW13" s="80"/>
      <c r="JX13" s="80"/>
      <c r="JY13" s="80"/>
      <c r="JZ13" s="80"/>
      <c r="KA13" s="80"/>
      <c r="KB13" s="80"/>
      <c r="KC13" s="80"/>
      <c r="KD13" s="80"/>
      <c r="KE13" s="80"/>
      <c r="KF13" s="80"/>
      <c r="KG13" s="80"/>
      <c r="KH13" s="80"/>
      <c r="KI13" s="80"/>
      <c r="KJ13" s="80"/>
      <c r="KK13" s="80"/>
      <c r="KL13" s="80"/>
      <c r="KM13" s="80"/>
      <c r="KN13" s="80"/>
      <c r="KO13" s="80"/>
      <c r="KP13" s="80"/>
      <c r="KQ13" s="80"/>
      <c r="KR13" s="80"/>
      <c r="KS13" s="80"/>
      <c r="KT13" s="80"/>
      <c r="KU13" s="80"/>
      <c r="KV13" s="80"/>
      <c r="KW13" s="80"/>
      <c r="KX13" s="80"/>
      <c r="KY13" s="80"/>
      <c r="KZ13" s="80"/>
      <c r="LA13" s="80"/>
      <c r="LB13" s="80"/>
      <c r="LC13" s="80"/>
      <c r="LD13" s="80"/>
      <c r="LE13" s="80"/>
      <c r="LF13" s="80"/>
      <c r="LG13" s="80"/>
      <c r="LH13" s="80"/>
      <c r="LI13" s="80"/>
      <c r="LJ13" s="80"/>
      <c r="LK13" s="80"/>
      <c r="LL13" s="80"/>
      <c r="LM13" s="80"/>
      <c r="LN13" s="80"/>
      <c r="LO13" s="80"/>
      <c r="LP13" s="80"/>
      <c r="LQ13" s="80"/>
      <c r="LR13" s="80"/>
      <c r="LS13" s="80"/>
      <c r="LT13" s="80"/>
      <c r="LU13" s="80"/>
      <c r="LV13" s="80"/>
      <c r="LW13" s="80"/>
      <c r="LX13" s="80"/>
      <c r="LY13" s="80"/>
      <c r="LZ13" s="80"/>
      <c r="MA13" s="80"/>
      <c r="MB13" s="80"/>
      <c r="MC13" s="80"/>
      <c r="MD13" s="80"/>
      <c r="ME13" s="80"/>
      <c r="MF13" s="80"/>
      <c r="MG13" s="80"/>
      <c r="MH13" s="80"/>
      <c r="MI13" s="80"/>
      <c r="MJ13" s="80"/>
      <c r="MK13" s="80"/>
      <c r="ML13" s="80"/>
      <c r="MM13" s="80"/>
      <c r="MN13" s="80"/>
      <c r="MO13" s="80"/>
      <c r="MP13" s="80"/>
      <c r="MQ13" s="80"/>
      <c r="MR13" s="80"/>
      <c r="MS13" s="80"/>
      <c r="MT13" s="80"/>
      <c r="MU13" s="80"/>
      <c r="MV13" s="80"/>
      <c r="MW13" s="80"/>
      <c r="MX13" s="80"/>
      <c r="MY13" s="80"/>
      <c r="MZ13" s="80"/>
      <c r="NA13" s="80"/>
      <c r="NB13" s="80"/>
      <c r="NC13" s="80"/>
      <c r="ND13" s="80"/>
      <c r="NE13" s="80"/>
      <c r="NF13" s="80"/>
      <c r="NG13" s="80"/>
      <c r="NH13" s="80"/>
      <c r="NI13" s="80"/>
      <c r="NJ13" s="80"/>
      <c r="NK13" s="80"/>
      <c r="NL13" s="80"/>
      <c r="NM13" s="80"/>
      <c r="NN13" s="80"/>
      <c r="NO13" s="80"/>
      <c r="NP13" s="80"/>
      <c r="NQ13" s="80"/>
      <c r="NR13" s="80"/>
      <c r="NS13" s="80"/>
      <c r="NT13" s="80"/>
      <c r="NU13" s="80"/>
      <c r="NV13" s="80"/>
      <c r="NW13" s="80"/>
      <c r="NX13" s="80"/>
      <c r="NY13" s="80"/>
      <c r="NZ13" s="80"/>
      <c r="OA13" s="80"/>
      <c r="OB13" s="80"/>
      <c r="OC13" s="80"/>
      <c r="OD13" s="80"/>
      <c r="OE13" s="80"/>
      <c r="OF13" s="80"/>
      <c r="OG13" s="80"/>
      <c r="OH13" s="80"/>
      <c r="OI13" s="80"/>
      <c r="OJ13" s="80"/>
      <c r="OK13" s="80"/>
      <c r="OL13" s="80"/>
      <c r="OM13" s="80"/>
      <c r="ON13" s="80"/>
      <c r="OO13" s="80"/>
      <c r="OP13" s="80"/>
      <c r="OQ13" s="80"/>
      <c r="OR13" s="80"/>
      <c r="OS13" s="80"/>
      <c r="OT13" s="80"/>
      <c r="OU13" s="80"/>
      <c r="OV13" s="80"/>
      <c r="OW13" s="80"/>
      <c r="OX13" s="80"/>
      <c r="OY13" s="80"/>
      <c r="OZ13" s="80"/>
      <c r="PA13" s="80"/>
      <c r="PB13" s="80"/>
      <c r="PC13" s="80"/>
      <c r="PD13" s="80"/>
      <c r="PE13" s="80"/>
      <c r="PF13" s="80"/>
      <c r="PG13" s="80"/>
      <c r="PH13" s="80"/>
      <c r="PI13" s="80"/>
      <c r="PJ13" s="80"/>
      <c r="PK13" s="80"/>
      <c r="PL13" s="80"/>
      <c r="PM13" s="80"/>
      <c r="PN13" s="80"/>
      <c r="PO13" s="80"/>
      <c r="PP13" s="80"/>
      <c r="PQ13" s="80"/>
      <c r="PR13" s="80"/>
      <c r="PS13" s="80"/>
      <c r="PT13" s="80"/>
      <c r="PU13" s="80"/>
      <c r="PV13" s="80"/>
      <c r="PW13" s="80"/>
      <c r="PX13" s="80"/>
      <c r="PY13" s="80"/>
      <c r="PZ13" s="80"/>
      <c r="QA13" s="80"/>
      <c r="QB13" s="80"/>
      <c r="QC13" s="80"/>
      <c r="QD13" s="80"/>
      <c r="QE13" s="80"/>
      <c r="QF13" s="80"/>
      <c r="QG13" s="80"/>
      <c r="QH13" s="80"/>
      <c r="QI13" s="80"/>
      <c r="QJ13" s="80"/>
      <c r="QK13" s="80"/>
      <c r="QL13" s="80"/>
      <c r="QM13" s="80"/>
      <c r="QN13" s="80"/>
      <c r="QO13" s="80"/>
      <c r="QP13" s="80"/>
      <c r="QQ13" s="80"/>
      <c r="QR13" s="80"/>
      <c r="QS13" s="80"/>
      <c r="QT13" s="80"/>
      <c r="QU13" s="80"/>
      <c r="QV13" s="80"/>
      <c r="QW13" s="80"/>
      <c r="QX13" s="80"/>
      <c r="QY13" s="80"/>
      <c r="QZ13" s="80"/>
      <c r="RA13" s="80"/>
      <c r="RB13" s="80"/>
      <c r="RC13" s="80"/>
      <c r="RD13" s="80"/>
      <c r="RE13" s="80"/>
      <c r="RF13" s="80"/>
      <c r="RG13" s="80"/>
      <c r="RH13" s="80"/>
      <c r="RI13" s="80"/>
      <c r="RJ13" s="80"/>
      <c r="RK13" s="80"/>
      <c r="RL13" s="80"/>
      <c r="RM13" s="80"/>
      <c r="RN13" s="80"/>
      <c r="RO13" s="80"/>
      <c r="RP13" s="80"/>
      <c r="RQ13" s="80"/>
      <c r="RR13" s="80"/>
      <c r="RS13" s="80"/>
      <c r="RT13" s="80"/>
      <c r="RU13" s="80"/>
      <c r="RV13" s="80"/>
      <c r="RW13" s="80"/>
      <c r="RX13" s="80"/>
      <c r="RY13" s="80"/>
      <c r="RZ13" s="80"/>
      <c r="SA13" s="80"/>
      <c r="SB13" s="80"/>
      <c r="SC13" s="80"/>
      <c r="SD13" s="80"/>
      <c r="SE13" s="80"/>
      <c r="SF13" s="80"/>
      <c r="SG13" s="80"/>
      <c r="SH13" s="80"/>
      <c r="SI13" s="80"/>
      <c r="SJ13" s="80"/>
      <c r="SK13" s="80"/>
      <c r="SL13" s="80"/>
      <c r="SM13" s="80"/>
      <c r="SN13" s="80"/>
      <c r="SO13" s="80"/>
      <c r="SP13" s="80"/>
      <c r="SQ13" s="80"/>
      <c r="SR13" s="80"/>
      <c r="SS13" s="80"/>
      <c r="ST13" s="80"/>
      <c r="SU13" s="80"/>
      <c r="SV13" s="80"/>
      <c r="SW13" s="80"/>
      <c r="SX13" s="80"/>
    </row>
    <row r="14" spans="1:518" s="60" customFormat="1" ht="14.55" customHeight="1" x14ac:dyDescent="0.3">
      <c r="A14" s="65">
        <v>10</v>
      </c>
      <c r="B14" s="7">
        <v>4</v>
      </c>
      <c r="C14" s="98" t="s">
        <v>601</v>
      </c>
      <c r="D14" s="98" t="s">
        <v>602</v>
      </c>
      <c r="E14" s="98" t="s">
        <v>603</v>
      </c>
      <c r="F14" s="7">
        <v>2008</v>
      </c>
      <c r="G14" s="98" t="s">
        <v>604</v>
      </c>
      <c r="H14" s="127" t="s">
        <v>605</v>
      </c>
      <c r="I14" s="6" t="s">
        <v>50</v>
      </c>
      <c r="J14" s="124" t="s">
        <v>606</v>
      </c>
      <c r="K14" s="6" t="s">
        <v>607</v>
      </c>
      <c r="L14" s="6" t="s">
        <v>23</v>
      </c>
      <c r="M14" s="6" t="s">
        <v>100</v>
      </c>
      <c r="N14" s="6" t="s">
        <v>205</v>
      </c>
      <c r="O14" s="6" t="s">
        <v>25</v>
      </c>
      <c r="P14" s="6" t="s">
        <v>56</v>
      </c>
      <c r="Q14" s="6" t="s">
        <v>572</v>
      </c>
      <c r="R14" s="6" t="s">
        <v>572</v>
      </c>
      <c r="S14" s="6" t="s">
        <v>343</v>
      </c>
      <c r="T14" s="6" t="s">
        <v>608</v>
      </c>
      <c r="U14" s="7">
        <v>2001</v>
      </c>
      <c r="V14" s="7">
        <v>2004</v>
      </c>
      <c r="W14" s="6"/>
      <c r="X14" s="6"/>
      <c r="Y14" s="6"/>
      <c r="Z14" s="6"/>
      <c r="AA14" s="6"/>
      <c r="AB14" s="6"/>
      <c r="AC14" s="6"/>
      <c r="AD14" s="6"/>
      <c r="AE14" s="6" t="s">
        <v>126</v>
      </c>
      <c r="AF14" s="6"/>
      <c r="AG14" s="6"/>
      <c r="AH14" s="6"/>
      <c r="AI14" s="6"/>
      <c r="AJ14" s="6"/>
      <c r="AK14" s="6" t="s">
        <v>232</v>
      </c>
      <c r="AL14" s="6"/>
      <c r="AM14" s="6"/>
      <c r="AN14" s="6"/>
      <c r="AO14" s="6"/>
      <c r="AP14" s="6"/>
      <c r="AQ14" s="6" t="s">
        <v>609</v>
      </c>
      <c r="AR14" s="6"/>
      <c r="AS14" s="6"/>
      <c r="AT14" s="6"/>
      <c r="AU14" s="6"/>
      <c r="AV14" s="6"/>
      <c r="AW14" s="6" t="s">
        <v>23</v>
      </c>
      <c r="AX14" s="6"/>
      <c r="AY14" s="6"/>
      <c r="AZ14" s="6"/>
      <c r="BA14" s="6"/>
      <c r="BB14" s="6"/>
      <c r="BC14" s="6"/>
      <c r="BD14" s="6"/>
      <c r="BE14" s="6"/>
      <c r="BF14" s="6" t="s">
        <v>78</v>
      </c>
      <c r="BG14" s="6"/>
      <c r="BH14" s="6"/>
      <c r="BI14" s="6"/>
      <c r="BJ14" s="6"/>
      <c r="BK14" s="6" t="s">
        <v>78</v>
      </c>
      <c r="BL14" s="6"/>
      <c r="BM14" s="6"/>
      <c r="BN14" s="6"/>
      <c r="BO14" s="6"/>
      <c r="BP14" s="6"/>
      <c r="BQ14" s="6"/>
      <c r="BR14" s="6"/>
      <c r="BS14" s="6"/>
      <c r="BT14" s="6"/>
      <c r="BU14" s="6"/>
      <c r="BV14" s="6" t="s">
        <v>23</v>
      </c>
      <c r="BW14" s="6"/>
      <c r="BX14" s="6"/>
      <c r="BY14" s="6"/>
      <c r="BZ14" s="6"/>
      <c r="CA14" s="6"/>
      <c r="CB14" s="6"/>
      <c r="CC14" s="6"/>
      <c r="CD14" s="6"/>
      <c r="CE14" s="6" t="s">
        <v>195</v>
      </c>
      <c r="CF14" s="6"/>
      <c r="CG14" s="6"/>
      <c r="CH14" s="6"/>
      <c r="CI14" s="6"/>
      <c r="CJ14" s="6"/>
      <c r="CK14" s="6"/>
      <c r="CL14" s="6"/>
      <c r="CM14" s="6"/>
      <c r="CN14" s="6"/>
      <c r="CO14" s="6" t="s">
        <v>195</v>
      </c>
      <c r="CP14" s="6"/>
      <c r="CQ14" s="6"/>
      <c r="CR14" s="6"/>
      <c r="CS14" s="28" t="s">
        <v>38</v>
      </c>
      <c r="CT14" s="6"/>
      <c r="CU14" s="6"/>
      <c r="CV14" s="6"/>
      <c r="CW14" s="6"/>
      <c r="CX14" s="6"/>
      <c r="CY14" s="6"/>
      <c r="CZ14" s="6"/>
      <c r="DA14" s="6"/>
      <c r="DB14" s="6"/>
      <c r="DC14" s="6"/>
      <c r="DD14" s="6" t="s">
        <v>38</v>
      </c>
      <c r="DE14" s="87"/>
      <c r="DF14" s="6"/>
      <c r="DG14" s="6"/>
      <c r="DH14" s="6"/>
      <c r="DI14" s="6"/>
      <c r="DJ14" s="6"/>
      <c r="DK14" s="6"/>
      <c r="DL14" s="6"/>
      <c r="DM14" s="6"/>
      <c r="DN14" s="6"/>
      <c r="DO14" s="87"/>
      <c r="DP14" s="6"/>
      <c r="DQ14" s="87"/>
      <c r="DR14" s="6"/>
      <c r="DS14" s="87" t="s">
        <v>610</v>
      </c>
      <c r="DT14" s="17" t="s">
        <v>273</v>
      </c>
      <c r="DU14" s="34"/>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80"/>
      <c r="FU14" s="80"/>
      <c r="FV14" s="80"/>
      <c r="FW14" s="80"/>
      <c r="FX14" s="80"/>
      <c r="FY14" s="80"/>
      <c r="FZ14" s="80"/>
      <c r="GA14" s="80"/>
      <c r="GB14" s="80"/>
      <c r="GC14" s="80"/>
      <c r="GD14" s="80"/>
      <c r="GE14" s="80"/>
      <c r="GF14" s="80"/>
      <c r="GG14" s="80"/>
      <c r="GH14" s="80"/>
      <c r="GI14" s="80"/>
      <c r="GJ14" s="80"/>
      <c r="GK14" s="80"/>
      <c r="GL14" s="80"/>
      <c r="GM14" s="80"/>
      <c r="GN14" s="80"/>
      <c r="GO14" s="80"/>
      <c r="GP14" s="80"/>
      <c r="GQ14" s="80"/>
      <c r="GR14" s="80"/>
      <c r="GS14" s="80"/>
      <c r="GT14" s="80"/>
      <c r="GU14" s="80"/>
      <c r="GV14" s="80"/>
      <c r="GW14" s="80"/>
      <c r="GX14" s="80"/>
      <c r="GY14" s="80"/>
      <c r="GZ14" s="80"/>
      <c r="HA14" s="80"/>
      <c r="HB14" s="80"/>
      <c r="HC14" s="80"/>
      <c r="HD14" s="80"/>
      <c r="HE14" s="80"/>
      <c r="HF14" s="80"/>
      <c r="HG14" s="80"/>
      <c r="HH14" s="80"/>
      <c r="HI14" s="80"/>
      <c r="HJ14" s="80"/>
      <c r="HK14" s="80"/>
      <c r="HL14" s="80"/>
      <c r="HM14" s="80"/>
      <c r="HN14" s="80"/>
      <c r="HO14" s="80"/>
      <c r="HP14" s="80"/>
      <c r="HQ14" s="80"/>
      <c r="HR14" s="80"/>
      <c r="HS14" s="80"/>
      <c r="HT14" s="80"/>
      <c r="HU14" s="80"/>
      <c r="HV14" s="80"/>
      <c r="HW14" s="80"/>
      <c r="HX14" s="80"/>
      <c r="HY14" s="80"/>
      <c r="HZ14" s="80"/>
      <c r="IA14" s="80"/>
      <c r="IB14" s="80"/>
      <c r="IC14" s="80"/>
      <c r="ID14" s="80"/>
      <c r="IE14" s="80"/>
      <c r="IF14" s="80"/>
      <c r="IG14" s="80"/>
      <c r="IH14" s="80"/>
      <c r="II14" s="80"/>
      <c r="IJ14" s="80"/>
      <c r="IK14" s="80"/>
      <c r="IL14" s="80"/>
      <c r="IM14" s="80"/>
      <c r="IN14" s="80"/>
      <c r="IO14" s="80"/>
      <c r="IP14" s="80"/>
      <c r="IQ14" s="80"/>
      <c r="IR14" s="80"/>
      <c r="IS14" s="80"/>
      <c r="IT14" s="80"/>
      <c r="IU14" s="80"/>
      <c r="IV14" s="80"/>
      <c r="IW14" s="80"/>
      <c r="IX14" s="80"/>
      <c r="IY14" s="80"/>
      <c r="IZ14" s="80"/>
      <c r="JA14" s="80"/>
      <c r="JB14" s="80"/>
      <c r="JC14" s="80"/>
      <c r="JD14" s="80"/>
      <c r="JE14" s="80"/>
      <c r="JF14" s="80"/>
      <c r="JG14" s="80"/>
      <c r="JH14" s="80"/>
      <c r="JI14" s="80"/>
      <c r="JJ14" s="80"/>
      <c r="JK14" s="80"/>
      <c r="JL14" s="80"/>
      <c r="JM14" s="80"/>
      <c r="JN14" s="80"/>
      <c r="JO14" s="80"/>
      <c r="JP14" s="80"/>
      <c r="JQ14" s="80"/>
      <c r="JR14" s="80"/>
      <c r="JS14" s="80"/>
      <c r="JT14" s="80"/>
      <c r="JU14" s="80"/>
      <c r="JV14" s="80"/>
      <c r="JW14" s="80"/>
      <c r="JX14" s="80"/>
      <c r="JY14" s="80"/>
      <c r="JZ14" s="80"/>
      <c r="KA14" s="80"/>
      <c r="KB14" s="80"/>
      <c r="KC14" s="80"/>
      <c r="KD14" s="80"/>
      <c r="KE14" s="80"/>
      <c r="KF14" s="80"/>
      <c r="KG14" s="80"/>
      <c r="KH14" s="80"/>
      <c r="KI14" s="80"/>
      <c r="KJ14" s="80"/>
      <c r="KK14" s="80"/>
      <c r="KL14" s="80"/>
      <c r="KM14" s="80"/>
      <c r="KN14" s="80"/>
      <c r="KO14" s="80"/>
      <c r="KP14" s="80"/>
      <c r="KQ14" s="80"/>
      <c r="KR14" s="80"/>
      <c r="KS14" s="80"/>
      <c r="KT14" s="80"/>
      <c r="KU14" s="80"/>
      <c r="KV14" s="80"/>
      <c r="KW14" s="80"/>
      <c r="KX14" s="80"/>
      <c r="KY14" s="80"/>
      <c r="KZ14" s="80"/>
      <c r="LA14" s="80"/>
      <c r="LB14" s="80"/>
      <c r="LC14" s="80"/>
      <c r="LD14" s="80"/>
      <c r="LE14" s="80"/>
      <c r="LF14" s="80"/>
      <c r="LG14" s="80"/>
      <c r="LH14" s="80"/>
      <c r="LI14" s="80"/>
      <c r="LJ14" s="80"/>
      <c r="LK14" s="80"/>
      <c r="LL14" s="80"/>
      <c r="LM14" s="80"/>
      <c r="LN14" s="80"/>
      <c r="LO14" s="80"/>
      <c r="LP14" s="80"/>
      <c r="LQ14" s="80"/>
      <c r="LR14" s="80"/>
      <c r="LS14" s="80"/>
      <c r="LT14" s="80"/>
      <c r="LU14" s="80"/>
      <c r="LV14" s="80"/>
      <c r="LW14" s="80"/>
      <c r="LX14" s="80"/>
      <c r="LY14" s="80"/>
      <c r="LZ14" s="80"/>
      <c r="MA14" s="80"/>
      <c r="MB14" s="80"/>
      <c r="MC14" s="80"/>
      <c r="MD14" s="80"/>
      <c r="ME14" s="80"/>
      <c r="MF14" s="80"/>
      <c r="MG14" s="80"/>
      <c r="MH14" s="80"/>
      <c r="MI14" s="80"/>
      <c r="MJ14" s="80"/>
      <c r="MK14" s="80"/>
      <c r="ML14" s="80"/>
      <c r="MM14" s="80"/>
      <c r="MN14" s="80"/>
      <c r="MO14" s="80"/>
      <c r="MP14" s="80"/>
      <c r="MQ14" s="80"/>
      <c r="MR14" s="80"/>
      <c r="MS14" s="80"/>
      <c r="MT14" s="80"/>
      <c r="MU14" s="80"/>
      <c r="MV14" s="80"/>
      <c r="MW14" s="80"/>
      <c r="MX14" s="80"/>
      <c r="MY14" s="80"/>
      <c r="MZ14" s="80"/>
      <c r="NA14" s="80"/>
      <c r="NB14" s="80"/>
      <c r="NC14" s="80"/>
      <c r="ND14" s="80"/>
      <c r="NE14" s="80"/>
      <c r="NF14" s="80"/>
      <c r="NG14" s="80"/>
      <c r="NH14" s="80"/>
      <c r="NI14" s="80"/>
      <c r="NJ14" s="80"/>
      <c r="NK14" s="80"/>
      <c r="NL14" s="80"/>
      <c r="NM14" s="80"/>
      <c r="NN14" s="80"/>
      <c r="NO14" s="80"/>
      <c r="NP14" s="80"/>
      <c r="NQ14" s="80"/>
      <c r="NR14" s="80"/>
      <c r="NS14" s="80"/>
      <c r="NT14" s="80"/>
      <c r="NU14" s="80"/>
      <c r="NV14" s="80"/>
      <c r="NW14" s="80"/>
      <c r="NX14" s="80"/>
      <c r="NY14" s="80"/>
      <c r="NZ14" s="80"/>
      <c r="OA14" s="80"/>
      <c r="OB14" s="80"/>
      <c r="OC14" s="80"/>
      <c r="OD14" s="80"/>
      <c r="OE14" s="80"/>
      <c r="OF14" s="80"/>
      <c r="OG14" s="80"/>
      <c r="OH14" s="80"/>
      <c r="OI14" s="80"/>
      <c r="OJ14" s="80"/>
      <c r="OK14" s="80"/>
      <c r="OL14" s="80"/>
      <c r="OM14" s="80"/>
      <c r="ON14" s="80"/>
      <c r="OO14" s="80"/>
      <c r="OP14" s="80"/>
      <c r="OQ14" s="80"/>
      <c r="OR14" s="80"/>
      <c r="OS14" s="80"/>
      <c r="OT14" s="80"/>
      <c r="OU14" s="80"/>
      <c r="OV14" s="80"/>
      <c r="OW14" s="80"/>
      <c r="OX14" s="80"/>
      <c r="OY14" s="80"/>
      <c r="OZ14" s="80"/>
      <c r="PA14" s="80"/>
      <c r="PB14" s="80"/>
      <c r="PC14" s="80"/>
      <c r="PD14" s="80"/>
      <c r="PE14" s="80"/>
      <c r="PF14" s="80"/>
      <c r="PG14" s="80"/>
      <c r="PH14" s="80"/>
      <c r="PI14" s="80"/>
      <c r="PJ14" s="80"/>
      <c r="PK14" s="80"/>
      <c r="PL14" s="80"/>
      <c r="PM14" s="80"/>
      <c r="PN14" s="80"/>
      <c r="PO14" s="80"/>
      <c r="PP14" s="80"/>
      <c r="PQ14" s="80"/>
      <c r="PR14" s="80"/>
      <c r="PS14" s="80"/>
      <c r="PT14" s="80"/>
      <c r="PU14" s="80"/>
      <c r="PV14" s="80"/>
      <c r="PW14" s="80"/>
      <c r="PX14" s="80"/>
      <c r="PY14" s="80"/>
      <c r="PZ14" s="80"/>
      <c r="QA14" s="80"/>
      <c r="QB14" s="80"/>
      <c r="QC14" s="80"/>
      <c r="QD14" s="80"/>
      <c r="QE14" s="80"/>
      <c r="QF14" s="80"/>
      <c r="QG14" s="80"/>
      <c r="QH14" s="80"/>
      <c r="QI14" s="80"/>
      <c r="QJ14" s="80"/>
      <c r="QK14" s="80"/>
      <c r="QL14" s="80"/>
      <c r="QM14" s="80"/>
      <c r="QN14" s="80"/>
      <c r="QO14" s="80"/>
      <c r="QP14" s="80"/>
      <c r="QQ14" s="80"/>
      <c r="QR14" s="80"/>
      <c r="QS14" s="80"/>
      <c r="QT14" s="80"/>
      <c r="QU14" s="80"/>
      <c r="QV14" s="80"/>
      <c r="QW14" s="80"/>
      <c r="QX14" s="80"/>
      <c r="QY14" s="80"/>
      <c r="QZ14" s="80"/>
      <c r="RA14" s="80"/>
      <c r="RB14" s="80"/>
      <c r="RC14" s="80"/>
      <c r="RD14" s="80"/>
      <c r="RE14" s="80"/>
      <c r="RF14" s="80"/>
      <c r="RG14" s="80"/>
      <c r="RH14" s="80"/>
      <c r="RI14" s="80"/>
      <c r="RJ14" s="80"/>
      <c r="RK14" s="80"/>
      <c r="RL14" s="80"/>
      <c r="RM14" s="80"/>
      <c r="RN14" s="80"/>
      <c r="RO14" s="80"/>
      <c r="RP14" s="80"/>
      <c r="RQ14" s="80"/>
      <c r="RR14" s="80"/>
      <c r="RS14" s="80"/>
      <c r="RT14" s="80"/>
      <c r="RU14" s="80"/>
      <c r="RV14" s="80"/>
      <c r="RW14" s="80"/>
      <c r="RX14" s="80"/>
      <c r="RY14" s="80"/>
      <c r="RZ14" s="80"/>
      <c r="SA14" s="80"/>
      <c r="SB14" s="80"/>
      <c r="SC14" s="80"/>
      <c r="SD14" s="80"/>
      <c r="SE14" s="80"/>
      <c r="SF14" s="80"/>
      <c r="SG14" s="80"/>
      <c r="SH14" s="80"/>
      <c r="SI14" s="80"/>
      <c r="SJ14" s="80"/>
      <c r="SK14" s="80"/>
      <c r="SL14" s="80"/>
      <c r="SM14" s="80"/>
      <c r="SN14" s="80"/>
      <c r="SO14" s="80"/>
      <c r="SP14" s="80"/>
      <c r="SQ14" s="80"/>
      <c r="SR14" s="80"/>
      <c r="SS14" s="80"/>
      <c r="ST14" s="80"/>
      <c r="SU14" s="80"/>
      <c r="SV14" s="80"/>
      <c r="SW14" s="80"/>
      <c r="SX14" s="80"/>
    </row>
    <row r="15" spans="1:518" s="60" customFormat="1" ht="14.55" customHeight="1" x14ac:dyDescent="0.3">
      <c r="A15" s="65">
        <v>11</v>
      </c>
      <c r="B15" s="7">
        <v>5</v>
      </c>
      <c r="C15" s="98" t="s">
        <v>611</v>
      </c>
      <c r="D15" s="98" t="s">
        <v>612</v>
      </c>
      <c r="E15" s="98" t="s">
        <v>613</v>
      </c>
      <c r="F15" s="7">
        <v>2008</v>
      </c>
      <c r="G15" s="98" t="s">
        <v>604</v>
      </c>
      <c r="H15" s="126" t="s">
        <v>614</v>
      </c>
      <c r="I15" s="6" t="s">
        <v>50</v>
      </c>
      <c r="J15" s="98" t="s">
        <v>615</v>
      </c>
      <c r="K15" s="6" t="s">
        <v>616</v>
      </c>
      <c r="L15" s="6" t="s">
        <v>38</v>
      </c>
      <c r="M15" s="6" t="s">
        <v>72</v>
      </c>
      <c r="N15" s="6" t="s">
        <v>205</v>
      </c>
      <c r="O15" s="6" t="s">
        <v>25</v>
      </c>
      <c r="P15" s="6" t="s">
        <v>56</v>
      </c>
      <c r="Q15" s="6" t="s">
        <v>572</v>
      </c>
      <c r="R15" s="6" t="s">
        <v>572</v>
      </c>
      <c r="S15" s="6" t="s">
        <v>321</v>
      </c>
      <c r="T15" s="6" t="s">
        <v>617</v>
      </c>
      <c r="U15" s="7">
        <v>1991</v>
      </c>
      <c r="V15" s="7">
        <v>1996</v>
      </c>
      <c r="W15" s="6"/>
      <c r="X15" s="6"/>
      <c r="Y15" s="6"/>
      <c r="Z15" s="6"/>
      <c r="AA15" s="6"/>
      <c r="AB15" s="6"/>
      <c r="AC15" s="6"/>
      <c r="AD15" s="6"/>
      <c r="AE15" s="6" t="s">
        <v>126</v>
      </c>
      <c r="AF15" s="6"/>
      <c r="AG15" s="6"/>
      <c r="AH15" s="6"/>
      <c r="AI15" s="6"/>
      <c r="AJ15" s="6"/>
      <c r="AK15" s="6"/>
      <c r="AL15" s="6"/>
      <c r="AM15" s="6" t="s">
        <v>250</v>
      </c>
      <c r="AN15" s="6"/>
      <c r="AO15" s="6" t="s">
        <v>168</v>
      </c>
      <c r="AP15" s="6"/>
      <c r="AQ15" s="6" t="s">
        <v>609</v>
      </c>
      <c r="AR15" s="6"/>
      <c r="AS15" s="6"/>
      <c r="AT15" s="6"/>
      <c r="AU15" s="6"/>
      <c r="AV15" s="6"/>
      <c r="AW15" s="6" t="s">
        <v>38</v>
      </c>
      <c r="AX15" s="6"/>
      <c r="AY15" s="6"/>
      <c r="AZ15" s="6"/>
      <c r="BA15" s="6"/>
      <c r="BB15" s="6"/>
      <c r="BC15" s="6"/>
      <c r="BD15" s="6"/>
      <c r="BE15" s="6"/>
      <c r="BF15" s="6"/>
      <c r="BG15" s="6"/>
      <c r="BH15" s="6"/>
      <c r="BI15" s="6"/>
      <c r="BJ15" s="6"/>
      <c r="BK15" s="6"/>
      <c r="BL15" s="6"/>
      <c r="BM15" s="6"/>
      <c r="BN15" s="6"/>
      <c r="BO15" s="6"/>
      <c r="BP15" s="6"/>
      <c r="BQ15" s="6"/>
      <c r="BR15" s="6"/>
      <c r="BS15" s="6"/>
      <c r="BT15" s="6"/>
      <c r="BU15" s="6"/>
      <c r="BV15" s="6" t="s">
        <v>23</v>
      </c>
      <c r="BW15" s="6"/>
      <c r="BX15" s="6"/>
      <c r="BY15" s="6"/>
      <c r="BZ15" s="6"/>
      <c r="CA15" s="6"/>
      <c r="CB15" s="6"/>
      <c r="CC15" s="6"/>
      <c r="CD15" s="6"/>
      <c r="CE15" s="6" t="s">
        <v>195</v>
      </c>
      <c r="CF15" s="6"/>
      <c r="CG15" s="6"/>
      <c r="CH15" s="6"/>
      <c r="CI15" s="6"/>
      <c r="CJ15" s="6"/>
      <c r="CK15" s="6"/>
      <c r="CL15" s="6"/>
      <c r="CM15" s="6" t="s">
        <v>195</v>
      </c>
      <c r="CN15" s="6"/>
      <c r="CO15" s="6" t="s">
        <v>195</v>
      </c>
      <c r="CP15" s="6"/>
      <c r="CQ15" s="6"/>
      <c r="CR15" s="6"/>
      <c r="CS15" s="28" t="s">
        <v>38</v>
      </c>
      <c r="CT15" s="6"/>
      <c r="CU15" s="6"/>
      <c r="CV15" s="6"/>
      <c r="CW15" s="6"/>
      <c r="CX15" s="6"/>
      <c r="CY15" s="6"/>
      <c r="CZ15" s="6"/>
      <c r="DA15" s="6"/>
      <c r="DB15" s="6"/>
      <c r="DC15" s="6"/>
      <c r="DD15" s="6" t="s">
        <v>38</v>
      </c>
      <c r="DE15" s="87"/>
      <c r="DF15" s="6"/>
      <c r="DG15" s="6"/>
      <c r="DH15" s="6"/>
      <c r="DI15" s="6"/>
      <c r="DJ15" s="6"/>
      <c r="DK15" s="6"/>
      <c r="DL15" s="6"/>
      <c r="DM15" s="6"/>
      <c r="DN15" s="6"/>
      <c r="DO15" s="87"/>
      <c r="DP15" s="6"/>
      <c r="DQ15" s="87"/>
      <c r="DR15" s="6"/>
      <c r="DS15" s="87"/>
      <c r="DT15" s="17"/>
      <c r="DU15" s="34"/>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80"/>
      <c r="FU15" s="80"/>
      <c r="FV15" s="80"/>
      <c r="FW15" s="80"/>
      <c r="FX15" s="80"/>
      <c r="FY15" s="80"/>
      <c r="FZ15" s="80"/>
      <c r="GA15" s="80"/>
      <c r="GB15" s="80"/>
      <c r="GC15" s="80"/>
      <c r="GD15" s="80"/>
      <c r="GE15" s="80"/>
      <c r="GF15" s="80"/>
      <c r="GG15" s="80"/>
      <c r="GH15" s="80"/>
      <c r="GI15" s="80"/>
      <c r="GJ15" s="80"/>
      <c r="GK15" s="80"/>
      <c r="GL15" s="80"/>
      <c r="GM15" s="80"/>
      <c r="GN15" s="80"/>
      <c r="GO15" s="80"/>
      <c r="GP15" s="80"/>
      <c r="GQ15" s="80"/>
      <c r="GR15" s="80"/>
      <c r="GS15" s="80"/>
      <c r="GT15" s="80"/>
      <c r="GU15" s="80"/>
      <c r="GV15" s="80"/>
      <c r="GW15" s="80"/>
      <c r="GX15" s="80"/>
      <c r="GY15" s="80"/>
      <c r="GZ15" s="80"/>
      <c r="HA15" s="80"/>
      <c r="HB15" s="80"/>
      <c r="HC15" s="80"/>
      <c r="HD15" s="80"/>
      <c r="HE15" s="80"/>
      <c r="HF15" s="80"/>
      <c r="HG15" s="80"/>
      <c r="HH15" s="80"/>
      <c r="HI15" s="80"/>
      <c r="HJ15" s="80"/>
      <c r="HK15" s="80"/>
      <c r="HL15" s="80"/>
      <c r="HM15" s="80"/>
      <c r="HN15" s="80"/>
      <c r="HO15" s="80"/>
      <c r="HP15" s="80"/>
      <c r="HQ15" s="80"/>
      <c r="HR15" s="80"/>
      <c r="HS15" s="80"/>
      <c r="HT15" s="80"/>
      <c r="HU15" s="80"/>
      <c r="HV15" s="80"/>
      <c r="HW15" s="80"/>
      <c r="HX15" s="80"/>
      <c r="HY15" s="80"/>
      <c r="HZ15" s="80"/>
      <c r="IA15" s="80"/>
      <c r="IB15" s="80"/>
      <c r="IC15" s="80"/>
      <c r="ID15" s="80"/>
      <c r="IE15" s="80"/>
      <c r="IF15" s="80"/>
      <c r="IG15" s="80"/>
      <c r="IH15" s="80"/>
      <c r="II15" s="80"/>
      <c r="IJ15" s="80"/>
      <c r="IK15" s="80"/>
      <c r="IL15" s="80"/>
      <c r="IM15" s="80"/>
      <c r="IN15" s="80"/>
      <c r="IO15" s="80"/>
      <c r="IP15" s="80"/>
      <c r="IQ15" s="80"/>
      <c r="IR15" s="80"/>
      <c r="IS15" s="80"/>
      <c r="IT15" s="80"/>
      <c r="IU15" s="80"/>
      <c r="IV15" s="80"/>
      <c r="IW15" s="80"/>
      <c r="IX15" s="80"/>
      <c r="IY15" s="80"/>
      <c r="IZ15" s="80"/>
      <c r="JA15" s="80"/>
      <c r="JB15" s="80"/>
      <c r="JC15" s="80"/>
      <c r="JD15" s="80"/>
      <c r="JE15" s="80"/>
      <c r="JF15" s="80"/>
      <c r="JG15" s="80"/>
      <c r="JH15" s="80"/>
      <c r="JI15" s="80"/>
      <c r="JJ15" s="80"/>
      <c r="JK15" s="80"/>
      <c r="JL15" s="80"/>
      <c r="JM15" s="80"/>
      <c r="JN15" s="80"/>
      <c r="JO15" s="80"/>
      <c r="JP15" s="80"/>
      <c r="JQ15" s="80"/>
      <c r="JR15" s="80"/>
      <c r="JS15" s="80"/>
      <c r="JT15" s="80"/>
      <c r="JU15" s="80"/>
      <c r="JV15" s="80"/>
      <c r="JW15" s="80"/>
      <c r="JX15" s="80"/>
      <c r="JY15" s="80"/>
      <c r="JZ15" s="80"/>
      <c r="KA15" s="80"/>
      <c r="KB15" s="80"/>
      <c r="KC15" s="80"/>
      <c r="KD15" s="80"/>
      <c r="KE15" s="80"/>
      <c r="KF15" s="80"/>
      <c r="KG15" s="80"/>
      <c r="KH15" s="80"/>
      <c r="KI15" s="80"/>
      <c r="KJ15" s="80"/>
      <c r="KK15" s="80"/>
      <c r="KL15" s="80"/>
      <c r="KM15" s="80"/>
      <c r="KN15" s="80"/>
      <c r="KO15" s="80"/>
      <c r="KP15" s="80"/>
      <c r="KQ15" s="80"/>
      <c r="KR15" s="80"/>
      <c r="KS15" s="80"/>
      <c r="KT15" s="80"/>
      <c r="KU15" s="80"/>
      <c r="KV15" s="80"/>
      <c r="KW15" s="80"/>
      <c r="KX15" s="80"/>
      <c r="KY15" s="80"/>
      <c r="KZ15" s="80"/>
      <c r="LA15" s="80"/>
      <c r="LB15" s="80"/>
      <c r="LC15" s="80"/>
      <c r="LD15" s="80"/>
      <c r="LE15" s="80"/>
      <c r="LF15" s="80"/>
      <c r="LG15" s="80"/>
      <c r="LH15" s="80"/>
      <c r="LI15" s="80"/>
      <c r="LJ15" s="80"/>
      <c r="LK15" s="80"/>
      <c r="LL15" s="80"/>
      <c r="LM15" s="80"/>
      <c r="LN15" s="80"/>
      <c r="LO15" s="80"/>
      <c r="LP15" s="80"/>
      <c r="LQ15" s="80"/>
      <c r="LR15" s="80"/>
      <c r="LS15" s="80"/>
      <c r="LT15" s="80"/>
      <c r="LU15" s="80"/>
      <c r="LV15" s="80"/>
      <c r="LW15" s="80"/>
      <c r="LX15" s="80"/>
      <c r="LY15" s="80"/>
      <c r="LZ15" s="80"/>
      <c r="MA15" s="80"/>
      <c r="MB15" s="80"/>
      <c r="MC15" s="80"/>
      <c r="MD15" s="80"/>
      <c r="ME15" s="80"/>
      <c r="MF15" s="80"/>
      <c r="MG15" s="80"/>
      <c r="MH15" s="80"/>
      <c r="MI15" s="80"/>
      <c r="MJ15" s="80"/>
      <c r="MK15" s="80"/>
      <c r="ML15" s="80"/>
      <c r="MM15" s="80"/>
      <c r="MN15" s="80"/>
      <c r="MO15" s="80"/>
      <c r="MP15" s="80"/>
      <c r="MQ15" s="80"/>
      <c r="MR15" s="80"/>
      <c r="MS15" s="80"/>
      <c r="MT15" s="80"/>
      <c r="MU15" s="80"/>
      <c r="MV15" s="80"/>
      <c r="MW15" s="80"/>
      <c r="MX15" s="80"/>
      <c r="MY15" s="80"/>
      <c r="MZ15" s="80"/>
      <c r="NA15" s="80"/>
      <c r="NB15" s="80"/>
      <c r="NC15" s="80"/>
      <c r="ND15" s="80"/>
      <c r="NE15" s="80"/>
      <c r="NF15" s="80"/>
      <c r="NG15" s="80"/>
      <c r="NH15" s="80"/>
      <c r="NI15" s="80"/>
      <c r="NJ15" s="80"/>
      <c r="NK15" s="80"/>
      <c r="NL15" s="80"/>
      <c r="NM15" s="80"/>
      <c r="NN15" s="80"/>
      <c r="NO15" s="80"/>
      <c r="NP15" s="80"/>
      <c r="NQ15" s="80"/>
      <c r="NR15" s="80"/>
      <c r="NS15" s="80"/>
      <c r="NT15" s="80"/>
      <c r="NU15" s="80"/>
      <c r="NV15" s="80"/>
      <c r="NW15" s="80"/>
      <c r="NX15" s="80"/>
      <c r="NY15" s="80"/>
      <c r="NZ15" s="80"/>
      <c r="OA15" s="80"/>
      <c r="OB15" s="80"/>
      <c r="OC15" s="80"/>
      <c r="OD15" s="80"/>
      <c r="OE15" s="80"/>
      <c r="OF15" s="80"/>
      <c r="OG15" s="80"/>
      <c r="OH15" s="80"/>
      <c r="OI15" s="80"/>
      <c r="OJ15" s="80"/>
      <c r="OK15" s="80"/>
      <c r="OL15" s="80"/>
      <c r="OM15" s="80"/>
      <c r="ON15" s="80"/>
      <c r="OO15" s="80"/>
      <c r="OP15" s="80"/>
      <c r="OQ15" s="80"/>
      <c r="OR15" s="80"/>
      <c r="OS15" s="80"/>
      <c r="OT15" s="80"/>
      <c r="OU15" s="80"/>
      <c r="OV15" s="80"/>
      <c r="OW15" s="80"/>
      <c r="OX15" s="80"/>
      <c r="OY15" s="80"/>
      <c r="OZ15" s="80"/>
      <c r="PA15" s="80"/>
      <c r="PB15" s="80"/>
      <c r="PC15" s="80"/>
      <c r="PD15" s="80"/>
      <c r="PE15" s="80"/>
      <c r="PF15" s="80"/>
      <c r="PG15" s="80"/>
      <c r="PH15" s="80"/>
      <c r="PI15" s="80"/>
      <c r="PJ15" s="80"/>
      <c r="PK15" s="80"/>
      <c r="PL15" s="80"/>
      <c r="PM15" s="80"/>
      <c r="PN15" s="80"/>
      <c r="PO15" s="80"/>
      <c r="PP15" s="80"/>
      <c r="PQ15" s="80"/>
      <c r="PR15" s="80"/>
      <c r="PS15" s="80"/>
      <c r="PT15" s="80"/>
      <c r="PU15" s="80"/>
      <c r="PV15" s="80"/>
      <c r="PW15" s="80"/>
      <c r="PX15" s="80"/>
      <c r="PY15" s="80"/>
      <c r="PZ15" s="80"/>
      <c r="QA15" s="80"/>
      <c r="QB15" s="80"/>
      <c r="QC15" s="80"/>
      <c r="QD15" s="80"/>
      <c r="QE15" s="80"/>
      <c r="QF15" s="80"/>
      <c r="QG15" s="80"/>
      <c r="QH15" s="80"/>
      <c r="QI15" s="80"/>
      <c r="QJ15" s="80"/>
      <c r="QK15" s="80"/>
      <c r="QL15" s="80"/>
      <c r="QM15" s="80"/>
      <c r="QN15" s="80"/>
      <c r="QO15" s="80"/>
      <c r="QP15" s="80"/>
      <c r="QQ15" s="80"/>
      <c r="QR15" s="80"/>
      <c r="QS15" s="80"/>
      <c r="QT15" s="80"/>
      <c r="QU15" s="80"/>
      <c r="QV15" s="80"/>
      <c r="QW15" s="80"/>
      <c r="QX15" s="80"/>
      <c r="QY15" s="80"/>
      <c r="QZ15" s="80"/>
      <c r="RA15" s="80"/>
      <c r="RB15" s="80"/>
      <c r="RC15" s="80"/>
      <c r="RD15" s="80"/>
      <c r="RE15" s="80"/>
      <c r="RF15" s="80"/>
      <c r="RG15" s="80"/>
      <c r="RH15" s="80"/>
      <c r="RI15" s="80"/>
      <c r="RJ15" s="80"/>
      <c r="RK15" s="80"/>
      <c r="RL15" s="80"/>
      <c r="RM15" s="80"/>
      <c r="RN15" s="80"/>
      <c r="RO15" s="80"/>
      <c r="RP15" s="80"/>
      <c r="RQ15" s="80"/>
      <c r="RR15" s="80"/>
      <c r="RS15" s="80"/>
      <c r="RT15" s="80"/>
      <c r="RU15" s="80"/>
      <c r="RV15" s="80"/>
      <c r="RW15" s="80"/>
      <c r="RX15" s="80"/>
      <c r="RY15" s="80"/>
      <c r="RZ15" s="80"/>
      <c r="SA15" s="80"/>
      <c r="SB15" s="80"/>
      <c r="SC15" s="80"/>
      <c r="SD15" s="80"/>
      <c r="SE15" s="80"/>
      <c r="SF15" s="80"/>
      <c r="SG15" s="80"/>
      <c r="SH15" s="80"/>
      <c r="SI15" s="80"/>
      <c r="SJ15" s="80"/>
      <c r="SK15" s="80"/>
      <c r="SL15" s="80"/>
      <c r="SM15" s="80"/>
      <c r="SN15" s="80"/>
      <c r="SO15" s="80"/>
      <c r="SP15" s="80"/>
      <c r="SQ15" s="80"/>
      <c r="SR15" s="80"/>
      <c r="SS15" s="80"/>
      <c r="ST15" s="80"/>
      <c r="SU15" s="80"/>
      <c r="SV15" s="80"/>
      <c r="SW15" s="80"/>
      <c r="SX15" s="80"/>
    </row>
    <row r="16" spans="1:518" s="60" customFormat="1" ht="14.55" customHeight="1" x14ac:dyDescent="0.3">
      <c r="A16" s="65">
        <v>12</v>
      </c>
      <c r="B16" s="7">
        <v>5</v>
      </c>
      <c r="C16" s="98" t="s">
        <v>611</v>
      </c>
      <c r="D16" s="98" t="s">
        <v>612</v>
      </c>
      <c r="E16" s="98" t="s">
        <v>613</v>
      </c>
      <c r="F16" s="7">
        <v>2008</v>
      </c>
      <c r="G16" s="98" t="s">
        <v>604</v>
      </c>
      <c r="H16" s="126" t="s">
        <v>614</v>
      </c>
      <c r="I16" s="6" t="s">
        <v>50</v>
      </c>
      <c r="J16" s="98" t="s">
        <v>618</v>
      </c>
      <c r="K16" s="6" t="s">
        <v>619</v>
      </c>
      <c r="L16" s="6" t="s">
        <v>23</v>
      </c>
      <c r="M16" s="6" t="s">
        <v>72</v>
      </c>
      <c r="N16" s="6" t="s">
        <v>205</v>
      </c>
      <c r="O16" s="6" t="s">
        <v>25</v>
      </c>
      <c r="P16" s="6" t="s">
        <v>56</v>
      </c>
      <c r="Q16" s="6" t="s">
        <v>572</v>
      </c>
      <c r="R16" s="6" t="s">
        <v>572</v>
      </c>
      <c r="S16" s="6" t="s">
        <v>321</v>
      </c>
      <c r="T16" s="6" t="s">
        <v>617</v>
      </c>
      <c r="U16" s="7">
        <v>1996</v>
      </c>
      <c r="V16" s="7">
        <v>1999</v>
      </c>
      <c r="W16" s="6"/>
      <c r="X16" s="6"/>
      <c r="Y16" s="6"/>
      <c r="Z16" s="6"/>
      <c r="AA16" s="6"/>
      <c r="AB16" s="6"/>
      <c r="AC16" s="6"/>
      <c r="AD16" s="6"/>
      <c r="AE16" s="6"/>
      <c r="AF16" s="6"/>
      <c r="AG16" s="6"/>
      <c r="AH16" s="6"/>
      <c r="AI16" s="6"/>
      <c r="AJ16" s="6"/>
      <c r="AK16" s="6"/>
      <c r="AL16" s="6"/>
      <c r="AM16" s="6" t="s">
        <v>250</v>
      </c>
      <c r="AN16" s="6"/>
      <c r="AO16" s="6"/>
      <c r="AP16" s="6"/>
      <c r="AQ16" s="6"/>
      <c r="AR16" s="6"/>
      <c r="AS16" s="6"/>
      <c r="AT16" s="6"/>
      <c r="AU16" s="6"/>
      <c r="AV16" s="6"/>
      <c r="AW16" s="6" t="s">
        <v>38</v>
      </c>
      <c r="AX16" s="6"/>
      <c r="AY16" s="6"/>
      <c r="AZ16" s="6"/>
      <c r="BA16" s="6"/>
      <c r="BB16" s="6"/>
      <c r="BC16" s="6"/>
      <c r="BD16" s="6"/>
      <c r="BE16" s="6"/>
      <c r="BF16" s="6"/>
      <c r="BG16" s="6"/>
      <c r="BH16" s="6"/>
      <c r="BI16" s="6"/>
      <c r="BJ16" s="6"/>
      <c r="BK16" s="6"/>
      <c r="BL16" s="6"/>
      <c r="BM16" s="6"/>
      <c r="BN16" s="6"/>
      <c r="BO16" s="6"/>
      <c r="BP16" s="6"/>
      <c r="BQ16" s="6"/>
      <c r="BR16" s="6"/>
      <c r="BS16" s="6"/>
      <c r="BT16" s="6"/>
      <c r="BU16" s="6"/>
      <c r="BV16" s="6" t="s">
        <v>23</v>
      </c>
      <c r="BW16" s="6"/>
      <c r="BX16" s="6"/>
      <c r="BY16" s="6"/>
      <c r="BZ16" s="6"/>
      <c r="CA16" s="6"/>
      <c r="CB16" s="6"/>
      <c r="CC16" s="6"/>
      <c r="CD16" s="6"/>
      <c r="CE16" s="6" t="s">
        <v>195</v>
      </c>
      <c r="CF16" s="6"/>
      <c r="CG16" s="6"/>
      <c r="CH16" s="6"/>
      <c r="CI16" s="6"/>
      <c r="CJ16" s="6"/>
      <c r="CK16" s="6"/>
      <c r="CL16" s="6"/>
      <c r="CM16" s="6" t="s">
        <v>195</v>
      </c>
      <c r="CN16" s="6"/>
      <c r="CO16" s="6" t="s">
        <v>195</v>
      </c>
      <c r="CP16" s="6"/>
      <c r="CQ16" s="6"/>
      <c r="CR16" s="6"/>
      <c r="CS16" s="28" t="s">
        <v>38</v>
      </c>
      <c r="CT16" s="6"/>
      <c r="CU16" s="6"/>
      <c r="CV16" s="6"/>
      <c r="CW16" s="6"/>
      <c r="CX16" s="6"/>
      <c r="CY16" s="6"/>
      <c r="CZ16" s="6"/>
      <c r="DA16" s="6"/>
      <c r="DB16" s="6"/>
      <c r="DC16" s="6"/>
      <c r="DD16" s="6" t="s">
        <v>38</v>
      </c>
      <c r="DE16" s="87"/>
      <c r="DF16" s="6"/>
      <c r="DG16" s="6"/>
      <c r="DH16" s="6"/>
      <c r="DI16" s="6"/>
      <c r="DJ16" s="6"/>
      <c r="DK16" s="6"/>
      <c r="DL16" s="6"/>
      <c r="DM16" s="6"/>
      <c r="DN16" s="6"/>
      <c r="DO16" s="87"/>
      <c r="DP16" s="6"/>
      <c r="DQ16" s="87"/>
      <c r="DR16" s="6"/>
      <c r="DS16" s="87"/>
      <c r="DT16" s="17"/>
      <c r="DU16" s="34"/>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c r="IW16" s="80"/>
      <c r="IX16" s="80"/>
      <c r="IY16" s="80"/>
      <c r="IZ16" s="80"/>
      <c r="JA16" s="80"/>
      <c r="JB16" s="80"/>
      <c r="JC16" s="80"/>
      <c r="JD16" s="80"/>
      <c r="JE16" s="80"/>
      <c r="JF16" s="80"/>
      <c r="JG16" s="80"/>
      <c r="JH16" s="80"/>
      <c r="JI16" s="80"/>
      <c r="JJ16" s="80"/>
      <c r="JK16" s="80"/>
      <c r="JL16" s="80"/>
      <c r="JM16" s="80"/>
      <c r="JN16" s="80"/>
      <c r="JO16" s="80"/>
      <c r="JP16" s="80"/>
      <c r="JQ16" s="80"/>
      <c r="JR16" s="80"/>
      <c r="JS16" s="80"/>
      <c r="JT16" s="80"/>
      <c r="JU16" s="80"/>
      <c r="JV16" s="80"/>
      <c r="JW16" s="80"/>
      <c r="JX16" s="80"/>
      <c r="JY16" s="80"/>
      <c r="JZ16" s="80"/>
      <c r="KA16" s="80"/>
      <c r="KB16" s="80"/>
      <c r="KC16" s="80"/>
      <c r="KD16" s="80"/>
      <c r="KE16" s="80"/>
      <c r="KF16" s="80"/>
      <c r="KG16" s="80"/>
      <c r="KH16" s="80"/>
      <c r="KI16" s="80"/>
      <c r="KJ16" s="80"/>
      <c r="KK16" s="80"/>
      <c r="KL16" s="80"/>
      <c r="KM16" s="80"/>
      <c r="KN16" s="80"/>
      <c r="KO16" s="80"/>
      <c r="KP16" s="80"/>
      <c r="KQ16" s="80"/>
      <c r="KR16" s="80"/>
      <c r="KS16" s="80"/>
      <c r="KT16" s="80"/>
      <c r="KU16" s="80"/>
      <c r="KV16" s="80"/>
      <c r="KW16" s="80"/>
      <c r="KX16" s="80"/>
      <c r="KY16" s="80"/>
      <c r="KZ16" s="80"/>
      <c r="LA16" s="80"/>
      <c r="LB16" s="80"/>
      <c r="LC16" s="80"/>
      <c r="LD16" s="80"/>
      <c r="LE16" s="80"/>
      <c r="LF16" s="80"/>
      <c r="LG16" s="80"/>
      <c r="LH16" s="80"/>
      <c r="LI16" s="80"/>
      <c r="LJ16" s="80"/>
      <c r="LK16" s="80"/>
      <c r="LL16" s="80"/>
      <c r="LM16" s="80"/>
      <c r="LN16" s="80"/>
      <c r="LO16" s="80"/>
      <c r="LP16" s="80"/>
      <c r="LQ16" s="80"/>
      <c r="LR16" s="80"/>
      <c r="LS16" s="80"/>
      <c r="LT16" s="80"/>
      <c r="LU16" s="80"/>
      <c r="LV16" s="80"/>
      <c r="LW16" s="80"/>
      <c r="LX16" s="80"/>
      <c r="LY16" s="80"/>
      <c r="LZ16" s="80"/>
      <c r="MA16" s="80"/>
      <c r="MB16" s="80"/>
      <c r="MC16" s="80"/>
      <c r="MD16" s="80"/>
      <c r="ME16" s="80"/>
      <c r="MF16" s="80"/>
      <c r="MG16" s="80"/>
      <c r="MH16" s="80"/>
      <c r="MI16" s="80"/>
      <c r="MJ16" s="80"/>
      <c r="MK16" s="80"/>
      <c r="ML16" s="80"/>
      <c r="MM16" s="80"/>
      <c r="MN16" s="80"/>
      <c r="MO16" s="80"/>
      <c r="MP16" s="80"/>
      <c r="MQ16" s="80"/>
      <c r="MR16" s="80"/>
      <c r="MS16" s="80"/>
      <c r="MT16" s="80"/>
      <c r="MU16" s="80"/>
      <c r="MV16" s="80"/>
      <c r="MW16" s="80"/>
      <c r="MX16" s="80"/>
      <c r="MY16" s="80"/>
      <c r="MZ16" s="80"/>
      <c r="NA16" s="80"/>
      <c r="NB16" s="80"/>
      <c r="NC16" s="80"/>
      <c r="ND16" s="80"/>
      <c r="NE16" s="80"/>
      <c r="NF16" s="80"/>
      <c r="NG16" s="80"/>
      <c r="NH16" s="80"/>
      <c r="NI16" s="80"/>
      <c r="NJ16" s="80"/>
      <c r="NK16" s="80"/>
      <c r="NL16" s="80"/>
      <c r="NM16" s="80"/>
      <c r="NN16" s="80"/>
      <c r="NO16" s="80"/>
      <c r="NP16" s="80"/>
      <c r="NQ16" s="80"/>
      <c r="NR16" s="80"/>
      <c r="NS16" s="80"/>
      <c r="NT16" s="80"/>
      <c r="NU16" s="80"/>
      <c r="NV16" s="80"/>
      <c r="NW16" s="80"/>
      <c r="NX16" s="80"/>
      <c r="NY16" s="80"/>
      <c r="NZ16" s="80"/>
      <c r="OA16" s="80"/>
      <c r="OB16" s="80"/>
      <c r="OC16" s="80"/>
      <c r="OD16" s="80"/>
      <c r="OE16" s="80"/>
      <c r="OF16" s="80"/>
      <c r="OG16" s="80"/>
      <c r="OH16" s="80"/>
      <c r="OI16" s="80"/>
      <c r="OJ16" s="80"/>
      <c r="OK16" s="80"/>
      <c r="OL16" s="80"/>
      <c r="OM16" s="80"/>
      <c r="ON16" s="80"/>
      <c r="OO16" s="80"/>
      <c r="OP16" s="80"/>
      <c r="OQ16" s="80"/>
      <c r="OR16" s="80"/>
      <c r="OS16" s="80"/>
      <c r="OT16" s="80"/>
      <c r="OU16" s="80"/>
      <c r="OV16" s="80"/>
      <c r="OW16" s="80"/>
      <c r="OX16" s="80"/>
      <c r="OY16" s="80"/>
      <c r="OZ16" s="80"/>
      <c r="PA16" s="80"/>
      <c r="PB16" s="80"/>
      <c r="PC16" s="80"/>
      <c r="PD16" s="80"/>
      <c r="PE16" s="80"/>
      <c r="PF16" s="80"/>
      <c r="PG16" s="80"/>
      <c r="PH16" s="80"/>
      <c r="PI16" s="80"/>
      <c r="PJ16" s="80"/>
      <c r="PK16" s="80"/>
      <c r="PL16" s="80"/>
      <c r="PM16" s="80"/>
      <c r="PN16" s="80"/>
      <c r="PO16" s="80"/>
      <c r="PP16" s="80"/>
      <c r="PQ16" s="80"/>
      <c r="PR16" s="80"/>
      <c r="PS16" s="80"/>
      <c r="PT16" s="80"/>
      <c r="PU16" s="80"/>
      <c r="PV16" s="80"/>
      <c r="PW16" s="80"/>
      <c r="PX16" s="80"/>
      <c r="PY16" s="80"/>
      <c r="PZ16" s="80"/>
      <c r="QA16" s="80"/>
      <c r="QB16" s="80"/>
      <c r="QC16" s="80"/>
      <c r="QD16" s="80"/>
      <c r="QE16" s="80"/>
      <c r="QF16" s="80"/>
      <c r="QG16" s="80"/>
      <c r="QH16" s="80"/>
      <c r="QI16" s="80"/>
      <c r="QJ16" s="80"/>
      <c r="QK16" s="80"/>
      <c r="QL16" s="80"/>
      <c r="QM16" s="80"/>
      <c r="QN16" s="80"/>
      <c r="QO16" s="80"/>
      <c r="QP16" s="80"/>
      <c r="QQ16" s="80"/>
      <c r="QR16" s="80"/>
      <c r="QS16" s="80"/>
      <c r="QT16" s="80"/>
      <c r="QU16" s="80"/>
      <c r="QV16" s="80"/>
      <c r="QW16" s="80"/>
      <c r="QX16" s="80"/>
      <c r="QY16" s="80"/>
      <c r="QZ16" s="80"/>
      <c r="RA16" s="80"/>
      <c r="RB16" s="80"/>
      <c r="RC16" s="80"/>
      <c r="RD16" s="80"/>
      <c r="RE16" s="80"/>
      <c r="RF16" s="80"/>
      <c r="RG16" s="80"/>
      <c r="RH16" s="80"/>
      <c r="RI16" s="80"/>
      <c r="RJ16" s="80"/>
      <c r="RK16" s="80"/>
      <c r="RL16" s="80"/>
      <c r="RM16" s="80"/>
      <c r="RN16" s="80"/>
      <c r="RO16" s="80"/>
      <c r="RP16" s="80"/>
      <c r="RQ16" s="80"/>
      <c r="RR16" s="80"/>
      <c r="RS16" s="80"/>
      <c r="RT16" s="80"/>
      <c r="RU16" s="80"/>
      <c r="RV16" s="80"/>
      <c r="RW16" s="80"/>
      <c r="RX16" s="80"/>
      <c r="RY16" s="80"/>
      <c r="RZ16" s="80"/>
      <c r="SA16" s="80"/>
      <c r="SB16" s="80"/>
      <c r="SC16" s="80"/>
      <c r="SD16" s="80"/>
      <c r="SE16" s="80"/>
      <c r="SF16" s="80"/>
      <c r="SG16" s="80"/>
      <c r="SH16" s="80"/>
      <c r="SI16" s="80"/>
      <c r="SJ16" s="80"/>
      <c r="SK16" s="80"/>
      <c r="SL16" s="80"/>
      <c r="SM16" s="80"/>
      <c r="SN16" s="80"/>
      <c r="SO16" s="80"/>
      <c r="SP16" s="80"/>
      <c r="SQ16" s="80"/>
      <c r="SR16" s="80"/>
      <c r="SS16" s="80"/>
      <c r="ST16" s="80"/>
      <c r="SU16" s="80"/>
      <c r="SV16" s="80"/>
      <c r="SW16" s="80"/>
      <c r="SX16" s="80"/>
    </row>
    <row r="17" spans="1:518" s="60" customFormat="1" ht="14.55" customHeight="1" x14ac:dyDescent="0.3">
      <c r="A17" s="65">
        <v>13</v>
      </c>
      <c r="B17" s="7">
        <v>5</v>
      </c>
      <c r="C17" s="98" t="s">
        <v>611</v>
      </c>
      <c r="D17" s="98" t="s">
        <v>612</v>
      </c>
      <c r="E17" s="98" t="s">
        <v>613</v>
      </c>
      <c r="F17" s="7">
        <v>2008</v>
      </c>
      <c r="G17" s="98" t="s">
        <v>604</v>
      </c>
      <c r="H17" s="126" t="s">
        <v>614</v>
      </c>
      <c r="I17" s="6" t="s">
        <v>50</v>
      </c>
      <c r="J17" s="98" t="s">
        <v>620</v>
      </c>
      <c r="K17" s="6" t="s">
        <v>619</v>
      </c>
      <c r="L17" s="6" t="s">
        <v>23</v>
      </c>
      <c r="M17" s="6" t="s">
        <v>72</v>
      </c>
      <c r="N17" s="6" t="s">
        <v>205</v>
      </c>
      <c r="O17" s="6" t="s">
        <v>25</v>
      </c>
      <c r="P17" s="6" t="s">
        <v>56</v>
      </c>
      <c r="Q17" s="6" t="s">
        <v>572</v>
      </c>
      <c r="R17" s="6" t="s">
        <v>572</v>
      </c>
      <c r="S17" s="6" t="s">
        <v>321</v>
      </c>
      <c r="T17" s="6" t="s">
        <v>617</v>
      </c>
      <c r="U17" s="7">
        <v>1999</v>
      </c>
      <c r="V17" s="7">
        <v>2003</v>
      </c>
      <c r="W17" s="6"/>
      <c r="X17" s="6"/>
      <c r="Y17" s="6"/>
      <c r="Z17" s="6"/>
      <c r="AA17" s="6"/>
      <c r="AB17" s="6"/>
      <c r="AC17" s="6"/>
      <c r="AD17" s="6"/>
      <c r="AE17" s="6"/>
      <c r="AF17" s="6"/>
      <c r="AG17" s="6"/>
      <c r="AH17" s="6"/>
      <c r="AI17" s="6"/>
      <c r="AJ17" s="6"/>
      <c r="AK17" s="6"/>
      <c r="AL17" s="6"/>
      <c r="AM17" s="6" t="s">
        <v>250</v>
      </c>
      <c r="AN17" s="6"/>
      <c r="AO17" s="6"/>
      <c r="AP17" s="6"/>
      <c r="AQ17" s="6"/>
      <c r="AR17" s="6"/>
      <c r="AS17" s="6"/>
      <c r="AT17" s="6"/>
      <c r="AU17" s="6"/>
      <c r="AV17" s="6"/>
      <c r="AW17" s="6" t="s">
        <v>38</v>
      </c>
      <c r="AX17" s="6"/>
      <c r="AY17" s="6"/>
      <c r="AZ17" s="6"/>
      <c r="BA17" s="6"/>
      <c r="BB17" s="6"/>
      <c r="BC17" s="6"/>
      <c r="BD17" s="6"/>
      <c r="BE17" s="6"/>
      <c r="BF17" s="6"/>
      <c r="BG17" s="6"/>
      <c r="BH17" s="6"/>
      <c r="BI17" s="6"/>
      <c r="BJ17" s="6"/>
      <c r="BK17" s="6"/>
      <c r="BL17" s="6"/>
      <c r="BM17" s="6"/>
      <c r="BN17" s="6"/>
      <c r="BO17" s="6"/>
      <c r="BP17" s="6"/>
      <c r="BQ17" s="6"/>
      <c r="BR17" s="6"/>
      <c r="BS17" s="6"/>
      <c r="BT17" s="6"/>
      <c r="BU17" s="6"/>
      <c r="BV17" s="6" t="s">
        <v>23</v>
      </c>
      <c r="BW17" s="6"/>
      <c r="BX17" s="6"/>
      <c r="BY17" s="6"/>
      <c r="BZ17" s="6"/>
      <c r="CA17" s="6"/>
      <c r="CB17" s="6"/>
      <c r="CC17" s="6"/>
      <c r="CD17" s="6"/>
      <c r="CE17" s="6" t="s">
        <v>210</v>
      </c>
      <c r="CF17" s="6"/>
      <c r="CG17" s="6"/>
      <c r="CH17" s="6"/>
      <c r="CI17" s="6"/>
      <c r="CJ17" s="6"/>
      <c r="CK17" s="6"/>
      <c r="CL17" s="6" t="s">
        <v>195</v>
      </c>
      <c r="CM17" s="6" t="s">
        <v>195</v>
      </c>
      <c r="CN17" s="6"/>
      <c r="CO17" s="6" t="s">
        <v>195</v>
      </c>
      <c r="CP17" s="6"/>
      <c r="CQ17" s="6"/>
      <c r="CR17" s="6"/>
      <c r="CS17" s="28" t="s">
        <v>38</v>
      </c>
      <c r="CT17" s="6"/>
      <c r="CU17" s="6"/>
      <c r="CV17" s="6"/>
      <c r="CW17" s="6"/>
      <c r="CX17" s="6"/>
      <c r="CY17" s="6"/>
      <c r="CZ17" s="6"/>
      <c r="DA17" s="6"/>
      <c r="DB17" s="6"/>
      <c r="DC17" s="6"/>
      <c r="DD17" s="6" t="s">
        <v>38</v>
      </c>
      <c r="DE17" s="87"/>
      <c r="DF17" s="6"/>
      <c r="DG17" s="6"/>
      <c r="DH17" s="6"/>
      <c r="DI17" s="6"/>
      <c r="DJ17" s="6"/>
      <c r="DK17" s="6"/>
      <c r="DL17" s="6"/>
      <c r="DM17" s="6"/>
      <c r="DN17" s="6"/>
      <c r="DO17" s="87"/>
      <c r="DP17" s="6"/>
      <c r="DQ17" s="87"/>
      <c r="DR17" s="6"/>
      <c r="DS17" s="87"/>
      <c r="DT17" s="17"/>
      <c r="DU17" s="34"/>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c r="IW17" s="80"/>
      <c r="IX17" s="80"/>
      <c r="IY17" s="80"/>
      <c r="IZ17" s="80"/>
      <c r="JA17" s="80"/>
      <c r="JB17" s="80"/>
      <c r="JC17" s="80"/>
      <c r="JD17" s="80"/>
      <c r="JE17" s="80"/>
      <c r="JF17" s="80"/>
      <c r="JG17" s="80"/>
      <c r="JH17" s="80"/>
      <c r="JI17" s="80"/>
      <c r="JJ17" s="80"/>
      <c r="JK17" s="80"/>
      <c r="JL17" s="80"/>
      <c r="JM17" s="80"/>
      <c r="JN17" s="80"/>
      <c r="JO17" s="80"/>
      <c r="JP17" s="80"/>
      <c r="JQ17" s="80"/>
      <c r="JR17" s="80"/>
      <c r="JS17" s="80"/>
      <c r="JT17" s="80"/>
      <c r="JU17" s="80"/>
      <c r="JV17" s="80"/>
      <c r="JW17" s="80"/>
      <c r="JX17" s="80"/>
      <c r="JY17" s="80"/>
      <c r="JZ17" s="80"/>
      <c r="KA17" s="80"/>
      <c r="KB17" s="80"/>
      <c r="KC17" s="80"/>
      <c r="KD17" s="80"/>
      <c r="KE17" s="80"/>
      <c r="KF17" s="80"/>
      <c r="KG17" s="80"/>
      <c r="KH17" s="80"/>
      <c r="KI17" s="80"/>
      <c r="KJ17" s="80"/>
      <c r="KK17" s="80"/>
      <c r="KL17" s="80"/>
      <c r="KM17" s="80"/>
      <c r="KN17" s="80"/>
      <c r="KO17" s="80"/>
      <c r="KP17" s="80"/>
      <c r="KQ17" s="80"/>
      <c r="KR17" s="80"/>
      <c r="KS17" s="80"/>
      <c r="KT17" s="80"/>
      <c r="KU17" s="80"/>
      <c r="KV17" s="80"/>
      <c r="KW17" s="80"/>
      <c r="KX17" s="80"/>
      <c r="KY17" s="80"/>
      <c r="KZ17" s="80"/>
      <c r="LA17" s="80"/>
      <c r="LB17" s="80"/>
      <c r="LC17" s="80"/>
      <c r="LD17" s="80"/>
      <c r="LE17" s="80"/>
      <c r="LF17" s="80"/>
      <c r="LG17" s="80"/>
      <c r="LH17" s="80"/>
      <c r="LI17" s="80"/>
      <c r="LJ17" s="80"/>
      <c r="LK17" s="80"/>
      <c r="LL17" s="80"/>
      <c r="LM17" s="80"/>
      <c r="LN17" s="80"/>
      <c r="LO17" s="80"/>
      <c r="LP17" s="80"/>
      <c r="LQ17" s="80"/>
      <c r="LR17" s="80"/>
      <c r="LS17" s="80"/>
      <c r="LT17" s="80"/>
      <c r="LU17" s="80"/>
      <c r="LV17" s="80"/>
      <c r="LW17" s="80"/>
      <c r="LX17" s="80"/>
      <c r="LY17" s="80"/>
      <c r="LZ17" s="80"/>
      <c r="MA17" s="80"/>
      <c r="MB17" s="80"/>
      <c r="MC17" s="80"/>
      <c r="MD17" s="80"/>
      <c r="ME17" s="80"/>
      <c r="MF17" s="80"/>
      <c r="MG17" s="80"/>
      <c r="MH17" s="80"/>
      <c r="MI17" s="80"/>
      <c r="MJ17" s="80"/>
      <c r="MK17" s="80"/>
      <c r="ML17" s="80"/>
      <c r="MM17" s="80"/>
      <c r="MN17" s="80"/>
      <c r="MO17" s="80"/>
      <c r="MP17" s="80"/>
      <c r="MQ17" s="80"/>
      <c r="MR17" s="80"/>
      <c r="MS17" s="80"/>
      <c r="MT17" s="80"/>
      <c r="MU17" s="80"/>
      <c r="MV17" s="80"/>
      <c r="MW17" s="80"/>
      <c r="MX17" s="80"/>
      <c r="MY17" s="80"/>
      <c r="MZ17" s="80"/>
      <c r="NA17" s="80"/>
      <c r="NB17" s="80"/>
      <c r="NC17" s="80"/>
      <c r="ND17" s="80"/>
      <c r="NE17" s="80"/>
      <c r="NF17" s="80"/>
      <c r="NG17" s="80"/>
      <c r="NH17" s="80"/>
      <c r="NI17" s="80"/>
      <c r="NJ17" s="80"/>
      <c r="NK17" s="80"/>
      <c r="NL17" s="80"/>
      <c r="NM17" s="80"/>
      <c r="NN17" s="80"/>
      <c r="NO17" s="80"/>
      <c r="NP17" s="80"/>
      <c r="NQ17" s="80"/>
      <c r="NR17" s="80"/>
      <c r="NS17" s="80"/>
      <c r="NT17" s="80"/>
      <c r="NU17" s="80"/>
      <c r="NV17" s="80"/>
      <c r="NW17" s="80"/>
      <c r="NX17" s="80"/>
      <c r="NY17" s="80"/>
      <c r="NZ17" s="80"/>
      <c r="OA17" s="80"/>
      <c r="OB17" s="80"/>
      <c r="OC17" s="80"/>
      <c r="OD17" s="80"/>
      <c r="OE17" s="80"/>
      <c r="OF17" s="80"/>
      <c r="OG17" s="80"/>
      <c r="OH17" s="80"/>
      <c r="OI17" s="80"/>
      <c r="OJ17" s="80"/>
      <c r="OK17" s="80"/>
      <c r="OL17" s="80"/>
      <c r="OM17" s="80"/>
      <c r="ON17" s="80"/>
      <c r="OO17" s="80"/>
      <c r="OP17" s="80"/>
      <c r="OQ17" s="80"/>
      <c r="OR17" s="80"/>
      <c r="OS17" s="80"/>
      <c r="OT17" s="80"/>
      <c r="OU17" s="80"/>
      <c r="OV17" s="80"/>
      <c r="OW17" s="80"/>
      <c r="OX17" s="80"/>
      <c r="OY17" s="80"/>
      <c r="OZ17" s="80"/>
      <c r="PA17" s="80"/>
      <c r="PB17" s="80"/>
      <c r="PC17" s="80"/>
      <c r="PD17" s="80"/>
      <c r="PE17" s="80"/>
      <c r="PF17" s="80"/>
      <c r="PG17" s="80"/>
      <c r="PH17" s="80"/>
      <c r="PI17" s="80"/>
      <c r="PJ17" s="80"/>
      <c r="PK17" s="80"/>
      <c r="PL17" s="80"/>
      <c r="PM17" s="80"/>
      <c r="PN17" s="80"/>
      <c r="PO17" s="80"/>
      <c r="PP17" s="80"/>
      <c r="PQ17" s="80"/>
      <c r="PR17" s="80"/>
      <c r="PS17" s="80"/>
      <c r="PT17" s="80"/>
      <c r="PU17" s="80"/>
      <c r="PV17" s="80"/>
      <c r="PW17" s="80"/>
      <c r="PX17" s="80"/>
      <c r="PY17" s="80"/>
      <c r="PZ17" s="80"/>
      <c r="QA17" s="80"/>
      <c r="QB17" s="80"/>
      <c r="QC17" s="80"/>
      <c r="QD17" s="80"/>
      <c r="QE17" s="80"/>
      <c r="QF17" s="80"/>
      <c r="QG17" s="80"/>
      <c r="QH17" s="80"/>
      <c r="QI17" s="80"/>
      <c r="QJ17" s="80"/>
      <c r="QK17" s="80"/>
      <c r="QL17" s="80"/>
      <c r="QM17" s="80"/>
      <c r="QN17" s="80"/>
      <c r="QO17" s="80"/>
      <c r="QP17" s="80"/>
      <c r="QQ17" s="80"/>
      <c r="QR17" s="80"/>
      <c r="QS17" s="80"/>
      <c r="QT17" s="80"/>
      <c r="QU17" s="80"/>
      <c r="QV17" s="80"/>
      <c r="QW17" s="80"/>
      <c r="QX17" s="80"/>
      <c r="QY17" s="80"/>
      <c r="QZ17" s="80"/>
      <c r="RA17" s="80"/>
      <c r="RB17" s="80"/>
      <c r="RC17" s="80"/>
      <c r="RD17" s="80"/>
      <c r="RE17" s="80"/>
      <c r="RF17" s="80"/>
      <c r="RG17" s="80"/>
      <c r="RH17" s="80"/>
      <c r="RI17" s="80"/>
      <c r="RJ17" s="80"/>
      <c r="RK17" s="80"/>
      <c r="RL17" s="80"/>
      <c r="RM17" s="80"/>
      <c r="RN17" s="80"/>
      <c r="RO17" s="80"/>
      <c r="RP17" s="80"/>
      <c r="RQ17" s="80"/>
      <c r="RR17" s="80"/>
      <c r="RS17" s="80"/>
      <c r="RT17" s="80"/>
      <c r="RU17" s="80"/>
      <c r="RV17" s="80"/>
      <c r="RW17" s="80"/>
      <c r="RX17" s="80"/>
      <c r="RY17" s="80"/>
      <c r="RZ17" s="80"/>
      <c r="SA17" s="80"/>
      <c r="SB17" s="80"/>
      <c r="SC17" s="80"/>
      <c r="SD17" s="80"/>
      <c r="SE17" s="80"/>
      <c r="SF17" s="80"/>
      <c r="SG17" s="80"/>
      <c r="SH17" s="80"/>
      <c r="SI17" s="80"/>
      <c r="SJ17" s="80"/>
      <c r="SK17" s="80"/>
      <c r="SL17" s="80"/>
      <c r="SM17" s="80"/>
      <c r="SN17" s="80"/>
      <c r="SO17" s="80"/>
      <c r="SP17" s="80"/>
      <c r="SQ17" s="80"/>
      <c r="SR17" s="80"/>
      <c r="SS17" s="80"/>
      <c r="ST17" s="80"/>
      <c r="SU17" s="80"/>
      <c r="SV17" s="80"/>
      <c r="SW17" s="80"/>
      <c r="SX17" s="80"/>
    </row>
    <row r="18" spans="1:518" s="60" customFormat="1" ht="14.55" customHeight="1" x14ac:dyDescent="0.3">
      <c r="A18" s="65">
        <v>14</v>
      </c>
      <c r="B18" s="7">
        <v>5</v>
      </c>
      <c r="C18" s="98" t="s">
        <v>611</v>
      </c>
      <c r="D18" s="98" t="s">
        <v>612</v>
      </c>
      <c r="E18" s="98" t="s">
        <v>613</v>
      </c>
      <c r="F18" s="7">
        <v>2008</v>
      </c>
      <c r="G18" s="98" t="s">
        <v>604</v>
      </c>
      <c r="H18" s="126" t="s">
        <v>614</v>
      </c>
      <c r="I18" s="6" t="s">
        <v>50</v>
      </c>
      <c r="J18" s="98" t="s">
        <v>621</v>
      </c>
      <c r="K18" s="6" t="s">
        <v>619</v>
      </c>
      <c r="L18" s="6" t="s">
        <v>23</v>
      </c>
      <c r="M18" s="6" t="s">
        <v>72</v>
      </c>
      <c r="N18" s="6" t="s">
        <v>205</v>
      </c>
      <c r="O18" s="6" t="s">
        <v>25</v>
      </c>
      <c r="P18" s="6" t="s">
        <v>56</v>
      </c>
      <c r="Q18" s="6" t="s">
        <v>572</v>
      </c>
      <c r="R18" s="6" t="s">
        <v>572</v>
      </c>
      <c r="S18" s="6" t="s">
        <v>321</v>
      </c>
      <c r="T18" s="6" t="s">
        <v>617</v>
      </c>
      <c r="U18" s="7">
        <v>2003</v>
      </c>
      <c r="V18" s="7">
        <v>2004</v>
      </c>
      <c r="W18" s="6"/>
      <c r="X18" s="6"/>
      <c r="Y18" s="6"/>
      <c r="Z18" s="6"/>
      <c r="AA18" s="6"/>
      <c r="AB18" s="6"/>
      <c r="AC18" s="6"/>
      <c r="AD18" s="6"/>
      <c r="AE18" s="6"/>
      <c r="AF18" s="6"/>
      <c r="AG18" s="6"/>
      <c r="AH18" s="6"/>
      <c r="AI18" s="6"/>
      <c r="AJ18" s="6"/>
      <c r="AK18" s="6"/>
      <c r="AL18" s="6"/>
      <c r="AM18" s="6" t="s">
        <v>250</v>
      </c>
      <c r="AN18" s="6"/>
      <c r="AO18" s="6"/>
      <c r="AP18" s="6"/>
      <c r="AQ18" s="6"/>
      <c r="AR18" s="6"/>
      <c r="AS18" s="6"/>
      <c r="AT18" s="6"/>
      <c r="AU18" s="6"/>
      <c r="AV18" s="6"/>
      <c r="AW18" s="6" t="s">
        <v>38</v>
      </c>
      <c r="AX18" s="6"/>
      <c r="AY18" s="6"/>
      <c r="AZ18" s="6"/>
      <c r="BA18" s="6"/>
      <c r="BB18" s="6"/>
      <c r="BC18" s="6"/>
      <c r="BD18" s="6"/>
      <c r="BE18" s="6"/>
      <c r="BF18" s="6"/>
      <c r="BG18" s="6"/>
      <c r="BH18" s="6"/>
      <c r="BI18" s="6"/>
      <c r="BJ18" s="6"/>
      <c r="BK18" s="6"/>
      <c r="BL18" s="6"/>
      <c r="BM18" s="6"/>
      <c r="BN18" s="6"/>
      <c r="BO18" s="6"/>
      <c r="BP18" s="6"/>
      <c r="BQ18" s="6"/>
      <c r="BR18" s="6"/>
      <c r="BS18" s="6"/>
      <c r="BT18" s="6"/>
      <c r="BU18" s="6"/>
      <c r="BV18" s="6" t="s">
        <v>23</v>
      </c>
      <c r="BW18" s="6"/>
      <c r="BX18" s="6"/>
      <c r="BY18" s="6"/>
      <c r="BZ18" s="6"/>
      <c r="CA18" s="6"/>
      <c r="CB18" s="6"/>
      <c r="CC18" s="6"/>
      <c r="CD18" s="6"/>
      <c r="CE18" s="6" t="s">
        <v>210</v>
      </c>
      <c r="CF18" s="6"/>
      <c r="CG18" s="6"/>
      <c r="CH18" s="6"/>
      <c r="CI18" s="6"/>
      <c r="CJ18" s="6"/>
      <c r="CK18" s="6"/>
      <c r="CL18" s="6" t="s">
        <v>195</v>
      </c>
      <c r="CM18" s="6" t="s">
        <v>195</v>
      </c>
      <c r="CN18" s="6"/>
      <c r="CO18" s="6" t="s">
        <v>210</v>
      </c>
      <c r="CP18" s="6"/>
      <c r="CQ18" s="6"/>
      <c r="CR18" s="6"/>
      <c r="CS18" s="28" t="s">
        <v>38</v>
      </c>
      <c r="CT18" s="6"/>
      <c r="CU18" s="6"/>
      <c r="CV18" s="6"/>
      <c r="CW18" s="6"/>
      <c r="CX18" s="6"/>
      <c r="CY18" s="6"/>
      <c r="CZ18" s="6"/>
      <c r="DA18" s="6"/>
      <c r="DB18" s="6"/>
      <c r="DC18" s="6"/>
      <c r="DD18" s="6" t="s">
        <v>38</v>
      </c>
      <c r="DE18" s="87"/>
      <c r="DF18" s="6"/>
      <c r="DG18" s="6"/>
      <c r="DH18" s="6"/>
      <c r="DI18" s="6"/>
      <c r="DJ18" s="6"/>
      <c r="DK18" s="6"/>
      <c r="DL18" s="6"/>
      <c r="DM18" s="6"/>
      <c r="DN18" s="6"/>
      <c r="DO18" s="87"/>
      <c r="DP18" s="6"/>
      <c r="DQ18" s="87"/>
      <c r="DR18" s="6"/>
      <c r="DS18" s="87"/>
      <c r="DT18" s="17"/>
      <c r="DU18" s="34"/>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c r="IW18" s="80"/>
      <c r="IX18" s="80"/>
      <c r="IY18" s="80"/>
      <c r="IZ18" s="80"/>
      <c r="JA18" s="80"/>
      <c r="JB18" s="80"/>
      <c r="JC18" s="80"/>
      <c r="JD18" s="80"/>
      <c r="JE18" s="80"/>
      <c r="JF18" s="80"/>
      <c r="JG18" s="80"/>
      <c r="JH18" s="80"/>
      <c r="JI18" s="80"/>
      <c r="JJ18" s="80"/>
      <c r="JK18" s="80"/>
      <c r="JL18" s="80"/>
      <c r="JM18" s="80"/>
      <c r="JN18" s="80"/>
      <c r="JO18" s="80"/>
      <c r="JP18" s="80"/>
      <c r="JQ18" s="80"/>
      <c r="JR18" s="80"/>
      <c r="JS18" s="80"/>
      <c r="JT18" s="80"/>
      <c r="JU18" s="80"/>
      <c r="JV18" s="80"/>
      <c r="JW18" s="80"/>
      <c r="JX18" s="80"/>
      <c r="JY18" s="80"/>
      <c r="JZ18" s="80"/>
      <c r="KA18" s="80"/>
      <c r="KB18" s="80"/>
      <c r="KC18" s="80"/>
      <c r="KD18" s="80"/>
      <c r="KE18" s="80"/>
      <c r="KF18" s="80"/>
      <c r="KG18" s="80"/>
      <c r="KH18" s="80"/>
      <c r="KI18" s="80"/>
      <c r="KJ18" s="80"/>
      <c r="KK18" s="80"/>
      <c r="KL18" s="80"/>
      <c r="KM18" s="80"/>
      <c r="KN18" s="80"/>
      <c r="KO18" s="80"/>
      <c r="KP18" s="80"/>
      <c r="KQ18" s="80"/>
      <c r="KR18" s="80"/>
      <c r="KS18" s="80"/>
      <c r="KT18" s="80"/>
      <c r="KU18" s="80"/>
      <c r="KV18" s="80"/>
      <c r="KW18" s="80"/>
      <c r="KX18" s="80"/>
      <c r="KY18" s="80"/>
      <c r="KZ18" s="80"/>
      <c r="LA18" s="80"/>
      <c r="LB18" s="80"/>
      <c r="LC18" s="80"/>
      <c r="LD18" s="80"/>
      <c r="LE18" s="80"/>
      <c r="LF18" s="80"/>
      <c r="LG18" s="80"/>
      <c r="LH18" s="80"/>
      <c r="LI18" s="80"/>
      <c r="LJ18" s="80"/>
      <c r="LK18" s="80"/>
      <c r="LL18" s="80"/>
      <c r="LM18" s="80"/>
      <c r="LN18" s="80"/>
      <c r="LO18" s="80"/>
      <c r="LP18" s="80"/>
      <c r="LQ18" s="80"/>
      <c r="LR18" s="80"/>
      <c r="LS18" s="80"/>
      <c r="LT18" s="80"/>
      <c r="LU18" s="80"/>
      <c r="LV18" s="80"/>
      <c r="LW18" s="80"/>
      <c r="LX18" s="80"/>
      <c r="LY18" s="80"/>
      <c r="LZ18" s="80"/>
      <c r="MA18" s="80"/>
      <c r="MB18" s="80"/>
      <c r="MC18" s="80"/>
      <c r="MD18" s="80"/>
      <c r="ME18" s="80"/>
      <c r="MF18" s="80"/>
      <c r="MG18" s="80"/>
      <c r="MH18" s="80"/>
      <c r="MI18" s="80"/>
      <c r="MJ18" s="80"/>
      <c r="MK18" s="80"/>
      <c r="ML18" s="80"/>
      <c r="MM18" s="80"/>
      <c r="MN18" s="80"/>
      <c r="MO18" s="80"/>
      <c r="MP18" s="80"/>
      <c r="MQ18" s="80"/>
      <c r="MR18" s="80"/>
      <c r="MS18" s="80"/>
      <c r="MT18" s="80"/>
      <c r="MU18" s="80"/>
      <c r="MV18" s="80"/>
      <c r="MW18" s="80"/>
      <c r="MX18" s="80"/>
      <c r="MY18" s="80"/>
      <c r="MZ18" s="80"/>
      <c r="NA18" s="80"/>
      <c r="NB18" s="80"/>
      <c r="NC18" s="80"/>
      <c r="ND18" s="80"/>
      <c r="NE18" s="80"/>
      <c r="NF18" s="80"/>
      <c r="NG18" s="80"/>
      <c r="NH18" s="80"/>
      <c r="NI18" s="80"/>
      <c r="NJ18" s="80"/>
      <c r="NK18" s="80"/>
      <c r="NL18" s="80"/>
      <c r="NM18" s="80"/>
      <c r="NN18" s="80"/>
      <c r="NO18" s="80"/>
      <c r="NP18" s="80"/>
      <c r="NQ18" s="80"/>
      <c r="NR18" s="80"/>
      <c r="NS18" s="80"/>
      <c r="NT18" s="80"/>
      <c r="NU18" s="80"/>
      <c r="NV18" s="80"/>
      <c r="NW18" s="80"/>
      <c r="NX18" s="80"/>
      <c r="NY18" s="80"/>
      <c r="NZ18" s="80"/>
      <c r="OA18" s="80"/>
      <c r="OB18" s="80"/>
      <c r="OC18" s="80"/>
      <c r="OD18" s="80"/>
      <c r="OE18" s="80"/>
      <c r="OF18" s="80"/>
      <c r="OG18" s="80"/>
      <c r="OH18" s="80"/>
      <c r="OI18" s="80"/>
      <c r="OJ18" s="80"/>
      <c r="OK18" s="80"/>
      <c r="OL18" s="80"/>
      <c r="OM18" s="80"/>
      <c r="ON18" s="80"/>
      <c r="OO18" s="80"/>
      <c r="OP18" s="80"/>
      <c r="OQ18" s="80"/>
      <c r="OR18" s="80"/>
      <c r="OS18" s="80"/>
      <c r="OT18" s="80"/>
      <c r="OU18" s="80"/>
      <c r="OV18" s="80"/>
      <c r="OW18" s="80"/>
      <c r="OX18" s="80"/>
      <c r="OY18" s="80"/>
      <c r="OZ18" s="80"/>
      <c r="PA18" s="80"/>
      <c r="PB18" s="80"/>
      <c r="PC18" s="80"/>
      <c r="PD18" s="80"/>
      <c r="PE18" s="80"/>
      <c r="PF18" s="80"/>
      <c r="PG18" s="80"/>
      <c r="PH18" s="80"/>
      <c r="PI18" s="80"/>
      <c r="PJ18" s="80"/>
      <c r="PK18" s="80"/>
      <c r="PL18" s="80"/>
      <c r="PM18" s="80"/>
      <c r="PN18" s="80"/>
      <c r="PO18" s="80"/>
      <c r="PP18" s="80"/>
      <c r="PQ18" s="80"/>
      <c r="PR18" s="80"/>
      <c r="PS18" s="80"/>
      <c r="PT18" s="80"/>
      <c r="PU18" s="80"/>
      <c r="PV18" s="80"/>
      <c r="PW18" s="80"/>
      <c r="PX18" s="80"/>
      <c r="PY18" s="80"/>
      <c r="PZ18" s="80"/>
      <c r="QA18" s="80"/>
      <c r="QB18" s="80"/>
      <c r="QC18" s="80"/>
      <c r="QD18" s="80"/>
      <c r="QE18" s="80"/>
      <c r="QF18" s="80"/>
      <c r="QG18" s="80"/>
      <c r="QH18" s="80"/>
      <c r="QI18" s="80"/>
      <c r="QJ18" s="80"/>
      <c r="QK18" s="80"/>
      <c r="QL18" s="80"/>
      <c r="QM18" s="80"/>
      <c r="QN18" s="80"/>
      <c r="QO18" s="80"/>
      <c r="QP18" s="80"/>
      <c r="QQ18" s="80"/>
      <c r="QR18" s="80"/>
      <c r="QS18" s="80"/>
      <c r="QT18" s="80"/>
      <c r="QU18" s="80"/>
      <c r="QV18" s="80"/>
      <c r="QW18" s="80"/>
      <c r="QX18" s="80"/>
      <c r="QY18" s="80"/>
      <c r="QZ18" s="80"/>
      <c r="RA18" s="80"/>
      <c r="RB18" s="80"/>
      <c r="RC18" s="80"/>
      <c r="RD18" s="80"/>
      <c r="RE18" s="80"/>
      <c r="RF18" s="80"/>
      <c r="RG18" s="80"/>
      <c r="RH18" s="80"/>
      <c r="RI18" s="80"/>
      <c r="RJ18" s="80"/>
      <c r="RK18" s="80"/>
      <c r="RL18" s="80"/>
      <c r="RM18" s="80"/>
      <c r="RN18" s="80"/>
      <c r="RO18" s="80"/>
      <c r="RP18" s="80"/>
      <c r="RQ18" s="80"/>
      <c r="RR18" s="80"/>
      <c r="RS18" s="80"/>
      <c r="RT18" s="80"/>
      <c r="RU18" s="80"/>
      <c r="RV18" s="80"/>
      <c r="RW18" s="80"/>
      <c r="RX18" s="80"/>
      <c r="RY18" s="80"/>
      <c r="RZ18" s="80"/>
      <c r="SA18" s="80"/>
      <c r="SB18" s="80"/>
      <c r="SC18" s="80"/>
      <c r="SD18" s="80"/>
      <c r="SE18" s="80"/>
      <c r="SF18" s="80"/>
      <c r="SG18" s="80"/>
      <c r="SH18" s="80"/>
      <c r="SI18" s="80"/>
      <c r="SJ18" s="80"/>
      <c r="SK18" s="80"/>
      <c r="SL18" s="80"/>
      <c r="SM18" s="80"/>
      <c r="SN18" s="80"/>
      <c r="SO18" s="80"/>
      <c r="SP18" s="80"/>
      <c r="SQ18" s="80"/>
      <c r="SR18" s="80"/>
      <c r="SS18" s="80"/>
      <c r="ST18" s="80"/>
      <c r="SU18" s="80"/>
      <c r="SV18" s="80"/>
      <c r="SW18" s="80"/>
      <c r="SX18" s="80"/>
    </row>
    <row r="19" spans="1:518" s="60" customFormat="1" ht="14.55" customHeight="1" x14ac:dyDescent="0.3">
      <c r="A19" s="65">
        <v>15</v>
      </c>
      <c r="B19" s="7">
        <v>6</v>
      </c>
      <c r="C19" s="98" t="s">
        <v>622</v>
      </c>
      <c r="D19" s="98" t="s">
        <v>623</v>
      </c>
      <c r="E19" s="98" t="s">
        <v>624</v>
      </c>
      <c r="F19" s="7">
        <v>2004</v>
      </c>
      <c r="G19" s="98" t="s">
        <v>625</v>
      </c>
      <c r="H19" s="126" t="s">
        <v>626</v>
      </c>
      <c r="I19" s="6" t="s">
        <v>50</v>
      </c>
      <c r="J19" s="98" t="s">
        <v>627</v>
      </c>
      <c r="K19" s="6" t="s">
        <v>628</v>
      </c>
      <c r="L19" s="6" t="s">
        <v>38</v>
      </c>
      <c r="M19" s="6" t="s">
        <v>86</v>
      </c>
      <c r="N19" s="6" t="s">
        <v>205</v>
      </c>
      <c r="O19" s="6" t="s">
        <v>25</v>
      </c>
      <c r="P19" s="6" t="s">
        <v>191</v>
      </c>
      <c r="Q19" s="6" t="s">
        <v>572</v>
      </c>
      <c r="R19" s="6" t="s">
        <v>572</v>
      </c>
      <c r="S19" s="6" t="s">
        <v>432</v>
      </c>
      <c r="T19" s="6" t="s">
        <v>629</v>
      </c>
      <c r="U19" s="7">
        <v>1999</v>
      </c>
      <c r="V19" s="7">
        <v>2020</v>
      </c>
      <c r="W19" s="6"/>
      <c r="X19" s="6"/>
      <c r="Y19" s="6"/>
      <c r="Z19" s="6"/>
      <c r="AA19" s="6"/>
      <c r="AB19" s="6" t="s">
        <v>107</v>
      </c>
      <c r="AC19" s="6"/>
      <c r="AD19" s="6"/>
      <c r="AE19" s="6" t="s">
        <v>126</v>
      </c>
      <c r="AF19" s="6"/>
      <c r="AG19" s="6"/>
      <c r="AH19" s="6"/>
      <c r="AI19" s="6"/>
      <c r="AJ19" s="6"/>
      <c r="AK19" s="6" t="s">
        <v>232</v>
      </c>
      <c r="AL19" s="6"/>
      <c r="AM19" s="6"/>
      <c r="AN19" s="6"/>
      <c r="AO19" s="6"/>
      <c r="AP19" s="6"/>
      <c r="AQ19" s="6"/>
      <c r="AR19" s="6"/>
      <c r="AS19" s="6"/>
      <c r="AT19" s="6"/>
      <c r="AU19" s="6"/>
      <c r="AV19" s="6"/>
      <c r="AW19" s="6" t="s">
        <v>23</v>
      </c>
      <c r="AX19" s="6"/>
      <c r="AY19" s="6"/>
      <c r="AZ19" s="6"/>
      <c r="BA19" s="6"/>
      <c r="BB19" s="6"/>
      <c r="BC19" s="6" t="s">
        <v>78</v>
      </c>
      <c r="BD19" s="6"/>
      <c r="BE19" s="6"/>
      <c r="BF19" s="6" t="s">
        <v>78</v>
      </c>
      <c r="BG19" s="6"/>
      <c r="BH19" s="6"/>
      <c r="BI19" s="6"/>
      <c r="BJ19" s="6"/>
      <c r="BK19" s="6" t="s">
        <v>78</v>
      </c>
      <c r="BL19" s="6"/>
      <c r="BM19" s="6"/>
      <c r="BN19" s="6"/>
      <c r="BO19" s="6"/>
      <c r="BP19" s="6"/>
      <c r="BQ19" s="6"/>
      <c r="BR19" s="6"/>
      <c r="BS19" s="6"/>
      <c r="BT19" s="6"/>
      <c r="BU19" s="6"/>
      <c r="BV19" s="6" t="s">
        <v>38</v>
      </c>
      <c r="BW19" s="6"/>
      <c r="BX19" s="6"/>
      <c r="BY19" s="6"/>
      <c r="BZ19" s="6"/>
      <c r="CA19" s="6"/>
      <c r="CB19" s="6"/>
      <c r="CC19" s="6"/>
      <c r="CD19" s="6"/>
      <c r="CE19" s="6"/>
      <c r="CF19" s="6"/>
      <c r="CG19" s="6"/>
      <c r="CH19" s="6"/>
      <c r="CI19" s="6"/>
      <c r="CJ19" s="6"/>
      <c r="CK19" s="6"/>
      <c r="CL19" s="6"/>
      <c r="CM19" s="6"/>
      <c r="CN19" s="6"/>
      <c r="CO19" s="6"/>
      <c r="CP19" s="6"/>
      <c r="CQ19" s="6"/>
      <c r="CR19" s="6"/>
      <c r="CS19" s="28" t="s">
        <v>38</v>
      </c>
      <c r="CT19" s="6"/>
      <c r="CU19" s="6"/>
      <c r="CV19" s="6"/>
      <c r="CW19" s="6"/>
      <c r="CX19" s="6"/>
      <c r="CY19" s="6"/>
      <c r="CZ19" s="6"/>
      <c r="DA19" s="6"/>
      <c r="DB19" s="6"/>
      <c r="DC19" s="6"/>
      <c r="DD19" s="6" t="s">
        <v>38</v>
      </c>
      <c r="DE19" s="87"/>
      <c r="DF19" s="6"/>
      <c r="DG19" s="6"/>
      <c r="DH19" s="6"/>
      <c r="DI19" s="6"/>
      <c r="DJ19" s="6"/>
      <c r="DK19" s="6"/>
      <c r="DL19" s="6"/>
      <c r="DM19" s="6"/>
      <c r="DN19" s="6"/>
      <c r="DO19" s="87"/>
      <c r="DP19" s="6"/>
      <c r="DQ19" s="87"/>
      <c r="DR19" s="6"/>
      <c r="DS19" s="87" t="s">
        <v>4085</v>
      </c>
      <c r="DT19" s="17" t="s">
        <v>630</v>
      </c>
      <c r="DU19" s="34"/>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c r="IW19" s="80"/>
      <c r="IX19" s="80"/>
      <c r="IY19" s="80"/>
      <c r="IZ19" s="80"/>
      <c r="JA19" s="80"/>
      <c r="JB19" s="80"/>
      <c r="JC19" s="80"/>
      <c r="JD19" s="80"/>
      <c r="JE19" s="80"/>
      <c r="JF19" s="80"/>
      <c r="JG19" s="80"/>
      <c r="JH19" s="80"/>
      <c r="JI19" s="80"/>
      <c r="JJ19" s="80"/>
      <c r="JK19" s="80"/>
      <c r="JL19" s="80"/>
      <c r="JM19" s="80"/>
      <c r="JN19" s="80"/>
      <c r="JO19" s="80"/>
      <c r="JP19" s="80"/>
      <c r="JQ19" s="80"/>
      <c r="JR19" s="80"/>
      <c r="JS19" s="80"/>
      <c r="JT19" s="80"/>
      <c r="JU19" s="80"/>
      <c r="JV19" s="80"/>
      <c r="JW19" s="80"/>
      <c r="JX19" s="80"/>
      <c r="JY19" s="80"/>
      <c r="JZ19" s="80"/>
      <c r="KA19" s="80"/>
      <c r="KB19" s="80"/>
      <c r="KC19" s="80"/>
      <c r="KD19" s="80"/>
      <c r="KE19" s="80"/>
      <c r="KF19" s="80"/>
      <c r="KG19" s="80"/>
      <c r="KH19" s="80"/>
      <c r="KI19" s="80"/>
      <c r="KJ19" s="80"/>
      <c r="KK19" s="80"/>
      <c r="KL19" s="80"/>
      <c r="KM19" s="80"/>
      <c r="KN19" s="80"/>
      <c r="KO19" s="80"/>
      <c r="KP19" s="80"/>
      <c r="KQ19" s="80"/>
      <c r="KR19" s="80"/>
      <c r="KS19" s="80"/>
      <c r="KT19" s="80"/>
      <c r="KU19" s="80"/>
      <c r="KV19" s="80"/>
      <c r="KW19" s="80"/>
      <c r="KX19" s="80"/>
      <c r="KY19" s="80"/>
      <c r="KZ19" s="80"/>
      <c r="LA19" s="80"/>
      <c r="LB19" s="80"/>
      <c r="LC19" s="80"/>
      <c r="LD19" s="80"/>
      <c r="LE19" s="80"/>
      <c r="LF19" s="80"/>
      <c r="LG19" s="80"/>
      <c r="LH19" s="80"/>
      <c r="LI19" s="80"/>
      <c r="LJ19" s="80"/>
      <c r="LK19" s="80"/>
      <c r="LL19" s="80"/>
      <c r="LM19" s="80"/>
      <c r="LN19" s="80"/>
      <c r="LO19" s="80"/>
      <c r="LP19" s="80"/>
      <c r="LQ19" s="80"/>
      <c r="LR19" s="80"/>
      <c r="LS19" s="80"/>
      <c r="LT19" s="80"/>
      <c r="LU19" s="80"/>
      <c r="LV19" s="80"/>
      <c r="LW19" s="80"/>
      <c r="LX19" s="80"/>
      <c r="LY19" s="80"/>
      <c r="LZ19" s="80"/>
      <c r="MA19" s="80"/>
      <c r="MB19" s="80"/>
      <c r="MC19" s="80"/>
      <c r="MD19" s="80"/>
      <c r="ME19" s="80"/>
      <c r="MF19" s="80"/>
      <c r="MG19" s="80"/>
      <c r="MH19" s="80"/>
      <c r="MI19" s="80"/>
      <c r="MJ19" s="80"/>
      <c r="MK19" s="80"/>
      <c r="ML19" s="80"/>
      <c r="MM19" s="80"/>
      <c r="MN19" s="80"/>
      <c r="MO19" s="80"/>
      <c r="MP19" s="80"/>
      <c r="MQ19" s="80"/>
      <c r="MR19" s="80"/>
      <c r="MS19" s="80"/>
      <c r="MT19" s="80"/>
      <c r="MU19" s="80"/>
      <c r="MV19" s="80"/>
      <c r="MW19" s="80"/>
      <c r="MX19" s="80"/>
      <c r="MY19" s="80"/>
      <c r="MZ19" s="80"/>
      <c r="NA19" s="80"/>
      <c r="NB19" s="80"/>
      <c r="NC19" s="80"/>
      <c r="ND19" s="80"/>
      <c r="NE19" s="80"/>
      <c r="NF19" s="80"/>
      <c r="NG19" s="80"/>
      <c r="NH19" s="80"/>
      <c r="NI19" s="80"/>
      <c r="NJ19" s="80"/>
      <c r="NK19" s="80"/>
      <c r="NL19" s="80"/>
      <c r="NM19" s="80"/>
      <c r="NN19" s="80"/>
      <c r="NO19" s="80"/>
      <c r="NP19" s="80"/>
      <c r="NQ19" s="80"/>
      <c r="NR19" s="80"/>
      <c r="NS19" s="80"/>
      <c r="NT19" s="80"/>
      <c r="NU19" s="80"/>
      <c r="NV19" s="80"/>
      <c r="NW19" s="80"/>
      <c r="NX19" s="80"/>
      <c r="NY19" s="80"/>
      <c r="NZ19" s="80"/>
      <c r="OA19" s="80"/>
      <c r="OB19" s="80"/>
      <c r="OC19" s="80"/>
      <c r="OD19" s="80"/>
      <c r="OE19" s="80"/>
      <c r="OF19" s="80"/>
      <c r="OG19" s="80"/>
      <c r="OH19" s="80"/>
      <c r="OI19" s="80"/>
      <c r="OJ19" s="80"/>
      <c r="OK19" s="80"/>
      <c r="OL19" s="80"/>
      <c r="OM19" s="80"/>
      <c r="ON19" s="80"/>
      <c r="OO19" s="80"/>
      <c r="OP19" s="80"/>
      <c r="OQ19" s="80"/>
      <c r="OR19" s="80"/>
      <c r="OS19" s="80"/>
      <c r="OT19" s="80"/>
      <c r="OU19" s="80"/>
      <c r="OV19" s="80"/>
      <c r="OW19" s="80"/>
      <c r="OX19" s="80"/>
      <c r="OY19" s="80"/>
      <c r="OZ19" s="80"/>
      <c r="PA19" s="80"/>
      <c r="PB19" s="80"/>
      <c r="PC19" s="80"/>
      <c r="PD19" s="80"/>
      <c r="PE19" s="80"/>
      <c r="PF19" s="80"/>
      <c r="PG19" s="80"/>
      <c r="PH19" s="80"/>
      <c r="PI19" s="80"/>
      <c r="PJ19" s="80"/>
      <c r="PK19" s="80"/>
      <c r="PL19" s="80"/>
      <c r="PM19" s="80"/>
      <c r="PN19" s="80"/>
      <c r="PO19" s="80"/>
      <c r="PP19" s="80"/>
      <c r="PQ19" s="80"/>
      <c r="PR19" s="80"/>
      <c r="PS19" s="80"/>
      <c r="PT19" s="80"/>
      <c r="PU19" s="80"/>
      <c r="PV19" s="80"/>
      <c r="PW19" s="80"/>
      <c r="PX19" s="80"/>
      <c r="PY19" s="80"/>
      <c r="PZ19" s="80"/>
      <c r="QA19" s="80"/>
      <c r="QB19" s="80"/>
      <c r="QC19" s="80"/>
      <c r="QD19" s="80"/>
      <c r="QE19" s="80"/>
      <c r="QF19" s="80"/>
      <c r="QG19" s="80"/>
      <c r="QH19" s="80"/>
      <c r="QI19" s="80"/>
      <c r="QJ19" s="80"/>
      <c r="QK19" s="80"/>
      <c r="QL19" s="80"/>
      <c r="QM19" s="80"/>
      <c r="QN19" s="80"/>
      <c r="QO19" s="80"/>
      <c r="QP19" s="80"/>
      <c r="QQ19" s="80"/>
      <c r="QR19" s="80"/>
      <c r="QS19" s="80"/>
      <c r="QT19" s="80"/>
      <c r="QU19" s="80"/>
      <c r="QV19" s="80"/>
      <c r="QW19" s="80"/>
      <c r="QX19" s="80"/>
      <c r="QY19" s="80"/>
      <c r="QZ19" s="80"/>
      <c r="RA19" s="80"/>
      <c r="RB19" s="80"/>
      <c r="RC19" s="80"/>
      <c r="RD19" s="80"/>
      <c r="RE19" s="80"/>
      <c r="RF19" s="80"/>
      <c r="RG19" s="80"/>
      <c r="RH19" s="80"/>
      <c r="RI19" s="80"/>
      <c r="RJ19" s="80"/>
      <c r="RK19" s="80"/>
      <c r="RL19" s="80"/>
      <c r="RM19" s="80"/>
      <c r="RN19" s="80"/>
      <c r="RO19" s="80"/>
      <c r="RP19" s="80"/>
      <c r="RQ19" s="80"/>
      <c r="RR19" s="80"/>
      <c r="RS19" s="80"/>
      <c r="RT19" s="80"/>
      <c r="RU19" s="80"/>
      <c r="RV19" s="80"/>
      <c r="RW19" s="80"/>
      <c r="RX19" s="80"/>
      <c r="RY19" s="80"/>
      <c r="RZ19" s="80"/>
      <c r="SA19" s="80"/>
      <c r="SB19" s="80"/>
      <c r="SC19" s="80"/>
      <c r="SD19" s="80"/>
      <c r="SE19" s="80"/>
      <c r="SF19" s="80"/>
      <c r="SG19" s="80"/>
      <c r="SH19" s="80"/>
      <c r="SI19" s="80"/>
      <c r="SJ19" s="80"/>
      <c r="SK19" s="80"/>
      <c r="SL19" s="80"/>
      <c r="SM19" s="80"/>
      <c r="SN19" s="80"/>
      <c r="SO19" s="80"/>
      <c r="SP19" s="80"/>
      <c r="SQ19" s="80"/>
      <c r="SR19" s="80"/>
      <c r="SS19" s="80"/>
      <c r="ST19" s="80"/>
      <c r="SU19" s="80"/>
      <c r="SV19" s="80"/>
      <c r="SW19" s="80"/>
      <c r="SX19" s="80"/>
    </row>
    <row r="20" spans="1:518" s="60" customFormat="1" ht="14.55" customHeight="1" x14ac:dyDescent="0.3">
      <c r="A20" s="65">
        <v>16</v>
      </c>
      <c r="B20" s="7">
        <v>6</v>
      </c>
      <c r="C20" s="98" t="s">
        <v>622</v>
      </c>
      <c r="D20" s="98" t="s">
        <v>623</v>
      </c>
      <c r="E20" s="98" t="s">
        <v>624</v>
      </c>
      <c r="F20" s="7">
        <v>2004</v>
      </c>
      <c r="G20" s="98" t="s">
        <v>625</v>
      </c>
      <c r="H20" s="126" t="s">
        <v>626</v>
      </c>
      <c r="I20" s="6" t="s">
        <v>50</v>
      </c>
      <c r="J20" s="98" t="s">
        <v>631</v>
      </c>
      <c r="K20" s="6" t="s">
        <v>632</v>
      </c>
      <c r="L20" s="6" t="s">
        <v>23</v>
      </c>
      <c r="M20" s="6" t="s">
        <v>86</v>
      </c>
      <c r="N20" s="6" t="s">
        <v>205</v>
      </c>
      <c r="O20" s="6" t="s">
        <v>25</v>
      </c>
      <c r="P20" s="6" t="s">
        <v>191</v>
      </c>
      <c r="Q20" s="6" t="s">
        <v>572</v>
      </c>
      <c r="R20" s="6" t="s">
        <v>572</v>
      </c>
      <c r="S20" s="6" t="s">
        <v>432</v>
      </c>
      <c r="T20" s="6" t="s">
        <v>629</v>
      </c>
      <c r="U20" s="7">
        <v>1999</v>
      </c>
      <c r="V20" s="7">
        <v>2020</v>
      </c>
      <c r="W20" s="6"/>
      <c r="X20" s="6"/>
      <c r="Y20" s="6"/>
      <c r="Z20" s="6"/>
      <c r="AA20" s="6"/>
      <c r="AB20" s="6" t="s">
        <v>107</v>
      </c>
      <c r="AC20" s="6"/>
      <c r="AD20" s="6"/>
      <c r="AE20" s="6" t="s">
        <v>126</v>
      </c>
      <c r="AF20" s="6"/>
      <c r="AG20" s="6"/>
      <c r="AH20" s="6"/>
      <c r="AI20" s="6"/>
      <c r="AJ20" s="6"/>
      <c r="AK20" s="6" t="s">
        <v>232</v>
      </c>
      <c r="AL20" s="6"/>
      <c r="AM20" s="6"/>
      <c r="AN20" s="6"/>
      <c r="AO20" s="6"/>
      <c r="AP20" s="6"/>
      <c r="AQ20" s="6"/>
      <c r="AR20" s="6"/>
      <c r="AS20" s="6"/>
      <c r="AT20" s="6"/>
      <c r="AU20" s="6"/>
      <c r="AV20" s="6"/>
      <c r="AW20" s="6" t="s">
        <v>23</v>
      </c>
      <c r="AX20" s="6"/>
      <c r="AY20" s="6"/>
      <c r="AZ20" s="6"/>
      <c r="BA20" s="6"/>
      <c r="BB20" s="6"/>
      <c r="BC20" s="6" t="s">
        <v>80</v>
      </c>
      <c r="BD20" s="6"/>
      <c r="BE20" s="6"/>
      <c r="BF20" s="6" t="s">
        <v>78</v>
      </c>
      <c r="BG20" s="6"/>
      <c r="BH20" s="6"/>
      <c r="BI20" s="6"/>
      <c r="BJ20" s="6"/>
      <c r="BK20" s="6" t="s">
        <v>78</v>
      </c>
      <c r="BL20" s="6"/>
      <c r="BM20" s="6"/>
      <c r="BN20" s="6"/>
      <c r="BO20" s="6"/>
      <c r="BP20" s="6"/>
      <c r="BQ20" s="6"/>
      <c r="BR20" s="6"/>
      <c r="BS20" s="6"/>
      <c r="BT20" s="6"/>
      <c r="BU20" s="6"/>
      <c r="BV20" s="6" t="s">
        <v>38</v>
      </c>
      <c r="BW20" s="6"/>
      <c r="BX20" s="6"/>
      <c r="BY20" s="6"/>
      <c r="BZ20" s="6"/>
      <c r="CA20" s="6"/>
      <c r="CB20" s="6"/>
      <c r="CC20" s="6"/>
      <c r="CD20" s="6"/>
      <c r="CE20" s="6"/>
      <c r="CF20" s="6"/>
      <c r="CG20" s="6"/>
      <c r="CH20" s="6"/>
      <c r="CI20" s="6"/>
      <c r="CJ20" s="6"/>
      <c r="CK20" s="6"/>
      <c r="CL20" s="6"/>
      <c r="CM20" s="6"/>
      <c r="CN20" s="6"/>
      <c r="CO20" s="6"/>
      <c r="CP20" s="6"/>
      <c r="CQ20" s="6"/>
      <c r="CR20" s="6"/>
      <c r="CS20" s="28" t="s">
        <v>38</v>
      </c>
      <c r="CT20" s="6"/>
      <c r="CU20" s="6"/>
      <c r="CV20" s="6"/>
      <c r="CW20" s="6"/>
      <c r="CX20" s="6"/>
      <c r="CY20" s="6"/>
      <c r="CZ20" s="6"/>
      <c r="DA20" s="6"/>
      <c r="DB20" s="6"/>
      <c r="DC20" s="6"/>
      <c r="DD20" s="6" t="s">
        <v>38</v>
      </c>
      <c r="DE20" s="87"/>
      <c r="DF20" s="6"/>
      <c r="DG20" s="6"/>
      <c r="DH20" s="6"/>
      <c r="DI20" s="6"/>
      <c r="DJ20" s="6"/>
      <c r="DK20" s="6"/>
      <c r="DL20" s="6"/>
      <c r="DM20" s="6"/>
      <c r="DN20" s="6"/>
      <c r="DO20" s="87"/>
      <c r="DP20" s="6"/>
      <c r="DQ20" s="87"/>
      <c r="DR20" s="6"/>
      <c r="DS20" s="87" t="s">
        <v>4085</v>
      </c>
      <c r="DT20" s="17" t="s">
        <v>630</v>
      </c>
      <c r="DU20" s="34"/>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0"/>
      <c r="IU20" s="80"/>
      <c r="IV20" s="80"/>
      <c r="IW20" s="80"/>
      <c r="IX20" s="80"/>
      <c r="IY20" s="80"/>
      <c r="IZ20" s="80"/>
      <c r="JA20" s="80"/>
      <c r="JB20" s="80"/>
      <c r="JC20" s="80"/>
      <c r="JD20" s="80"/>
      <c r="JE20" s="80"/>
      <c r="JF20" s="80"/>
      <c r="JG20" s="80"/>
      <c r="JH20" s="80"/>
      <c r="JI20" s="80"/>
      <c r="JJ20" s="80"/>
      <c r="JK20" s="80"/>
      <c r="JL20" s="80"/>
      <c r="JM20" s="80"/>
      <c r="JN20" s="80"/>
      <c r="JO20" s="80"/>
      <c r="JP20" s="80"/>
      <c r="JQ20" s="80"/>
      <c r="JR20" s="80"/>
      <c r="JS20" s="80"/>
      <c r="JT20" s="80"/>
      <c r="JU20" s="80"/>
      <c r="JV20" s="80"/>
      <c r="JW20" s="80"/>
      <c r="JX20" s="80"/>
      <c r="JY20" s="80"/>
      <c r="JZ20" s="80"/>
      <c r="KA20" s="80"/>
      <c r="KB20" s="80"/>
      <c r="KC20" s="80"/>
      <c r="KD20" s="80"/>
      <c r="KE20" s="80"/>
      <c r="KF20" s="80"/>
      <c r="KG20" s="80"/>
      <c r="KH20" s="80"/>
      <c r="KI20" s="80"/>
      <c r="KJ20" s="80"/>
      <c r="KK20" s="80"/>
      <c r="KL20" s="80"/>
      <c r="KM20" s="80"/>
      <c r="KN20" s="80"/>
      <c r="KO20" s="80"/>
      <c r="KP20" s="80"/>
      <c r="KQ20" s="80"/>
      <c r="KR20" s="80"/>
      <c r="KS20" s="80"/>
      <c r="KT20" s="80"/>
      <c r="KU20" s="80"/>
      <c r="KV20" s="80"/>
      <c r="KW20" s="80"/>
      <c r="KX20" s="80"/>
      <c r="KY20" s="80"/>
      <c r="KZ20" s="80"/>
      <c r="LA20" s="80"/>
      <c r="LB20" s="80"/>
      <c r="LC20" s="80"/>
      <c r="LD20" s="80"/>
      <c r="LE20" s="80"/>
      <c r="LF20" s="80"/>
      <c r="LG20" s="80"/>
      <c r="LH20" s="80"/>
      <c r="LI20" s="80"/>
      <c r="LJ20" s="80"/>
      <c r="LK20" s="80"/>
      <c r="LL20" s="80"/>
      <c r="LM20" s="80"/>
      <c r="LN20" s="80"/>
      <c r="LO20" s="80"/>
      <c r="LP20" s="80"/>
      <c r="LQ20" s="80"/>
      <c r="LR20" s="80"/>
      <c r="LS20" s="80"/>
      <c r="LT20" s="80"/>
      <c r="LU20" s="80"/>
      <c r="LV20" s="80"/>
      <c r="LW20" s="80"/>
      <c r="LX20" s="80"/>
      <c r="LY20" s="80"/>
      <c r="LZ20" s="80"/>
      <c r="MA20" s="80"/>
      <c r="MB20" s="80"/>
      <c r="MC20" s="80"/>
      <c r="MD20" s="80"/>
      <c r="ME20" s="80"/>
      <c r="MF20" s="80"/>
      <c r="MG20" s="80"/>
      <c r="MH20" s="80"/>
      <c r="MI20" s="80"/>
      <c r="MJ20" s="80"/>
      <c r="MK20" s="80"/>
      <c r="ML20" s="80"/>
      <c r="MM20" s="80"/>
      <c r="MN20" s="80"/>
      <c r="MO20" s="80"/>
      <c r="MP20" s="80"/>
      <c r="MQ20" s="80"/>
      <c r="MR20" s="80"/>
      <c r="MS20" s="80"/>
      <c r="MT20" s="80"/>
      <c r="MU20" s="80"/>
      <c r="MV20" s="80"/>
      <c r="MW20" s="80"/>
      <c r="MX20" s="80"/>
      <c r="MY20" s="80"/>
      <c r="MZ20" s="80"/>
      <c r="NA20" s="80"/>
      <c r="NB20" s="80"/>
      <c r="NC20" s="80"/>
      <c r="ND20" s="80"/>
      <c r="NE20" s="80"/>
      <c r="NF20" s="80"/>
      <c r="NG20" s="80"/>
      <c r="NH20" s="80"/>
      <c r="NI20" s="80"/>
      <c r="NJ20" s="80"/>
      <c r="NK20" s="80"/>
      <c r="NL20" s="80"/>
      <c r="NM20" s="80"/>
      <c r="NN20" s="80"/>
      <c r="NO20" s="80"/>
      <c r="NP20" s="80"/>
      <c r="NQ20" s="80"/>
      <c r="NR20" s="80"/>
      <c r="NS20" s="80"/>
      <c r="NT20" s="80"/>
      <c r="NU20" s="80"/>
      <c r="NV20" s="80"/>
      <c r="NW20" s="80"/>
      <c r="NX20" s="80"/>
      <c r="NY20" s="80"/>
      <c r="NZ20" s="80"/>
      <c r="OA20" s="80"/>
      <c r="OB20" s="80"/>
      <c r="OC20" s="80"/>
      <c r="OD20" s="80"/>
      <c r="OE20" s="80"/>
      <c r="OF20" s="80"/>
      <c r="OG20" s="80"/>
      <c r="OH20" s="80"/>
      <c r="OI20" s="80"/>
      <c r="OJ20" s="80"/>
      <c r="OK20" s="80"/>
      <c r="OL20" s="80"/>
      <c r="OM20" s="80"/>
      <c r="ON20" s="80"/>
      <c r="OO20" s="80"/>
      <c r="OP20" s="80"/>
      <c r="OQ20" s="80"/>
      <c r="OR20" s="80"/>
      <c r="OS20" s="80"/>
      <c r="OT20" s="80"/>
      <c r="OU20" s="80"/>
      <c r="OV20" s="80"/>
      <c r="OW20" s="80"/>
      <c r="OX20" s="80"/>
      <c r="OY20" s="80"/>
      <c r="OZ20" s="80"/>
      <c r="PA20" s="80"/>
      <c r="PB20" s="80"/>
      <c r="PC20" s="80"/>
      <c r="PD20" s="80"/>
      <c r="PE20" s="80"/>
      <c r="PF20" s="80"/>
      <c r="PG20" s="80"/>
      <c r="PH20" s="80"/>
      <c r="PI20" s="80"/>
      <c r="PJ20" s="80"/>
      <c r="PK20" s="80"/>
      <c r="PL20" s="80"/>
      <c r="PM20" s="80"/>
      <c r="PN20" s="80"/>
      <c r="PO20" s="80"/>
      <c r="PP20" s="80"/>
      <c r="PQ20" s="80"/>
      <c r="PR20" s="80"/>
      <c r="PS20" s="80"/>
      <c r="PT20" s="80"/>
      <c r="PU20" s="80"/>
      <c r="PV20" s="80"/>
      <c r="PW20" s="80"/>
      <c r="PX20" s="80"/>
      <c r="PY20" s="80"/>
      <c r="PZ20" s="80"/>
      <c r="QA20" s="80"/>
      <c r="QB20" s="80"/>
      <c r="QC20" s="80"/>
      <c r="QD20" s="80"/>
      <c r="QE20" s="80"/>
      <c r="QF20" s="80"/>
      <c r="QG20" s="80"/>
      <c r="QH20" s="80"/>
      <c r="QI20" s="80"/>
      <c r="QJ20" s="80"/>
      <c r="QK20" s="80"/>
      <c r="QL20" s="80"/>
      <c r="QM20" s="80"/>
      <c r="QN20" s="80"/>
      <c r="QO20" s="80"/>
      <c r="QP20" s="80"/>
      <c r="QQ20" s="80"/>
      <c r="QR20" s="80"/>
      <c r="QS20" s="80"/>
      <c r="QT20" s="80"/>
      <c r="QU20" s="80"/>
      <c r="QV20" s="80"/>
      <c r="QW20" s="80"/>
      <c r="QX20" s="80"/>
      <c r="QY20" s="80"/>
      <c r="QZ20" s="80"/>
      <c r="RA20" s="80"/>
      <c r="RB20" s="80"/>
      <c r="RC20" s="80"/>
      <c r="RD20" s="80"/>
      <c r="RE20" s="80"/>
      <c r="RF20" s="80"/>
      <c r="RG20" s="80"/>
      <c r="RH20" s="80"/>
      <c r="RI20" s="80"/>
      <c r="RJ20" s="80"/>
      <c r="RK20" s="80"/>
      <c r="RL20" s="80"/>
      <c r="RM20" s="80"/>
      <c r="RN20" s="80"/>
      <c r="RO20" s="80"/>
      <c r="RP20" s="80"/>
      <c r="RQ20" s="80"/>
      <c r="RR20" s="80"/>
      <c r="RS20" s="80"/>
      <c r="RT20" s="80"/>
      <c r="RU20" s="80"/>
      <c r="RV20" s="80"/>
      <c r="RW20" s="80"/>
      <c r="RX20" s="80"/>
      <c r="RY20" s="80"/>
      <c r="RZ20" s="80"/>
      <c r="SA20" s="80"/>
      <c r="SB20" s="80"/>
      <c r="SC20" s="80"/>
      <c r="SD20" s="80"/>
      <c r="SE20" s="80"/>
      <c r="SF20" s="80"/>
      <c r="SG20" s="80"/>
      <c r="SH20" s="80"/>
      <c r="SI20" s="80"/>
      <c r="SJ20" s="80"/>
      <c r="SK20" s="80"/>
      <c r="SL20" s="80"/>
      <c r="SM20" s="80"/>
      <c r="SN20" s="80"/>
      <c r="SO20" s="80"/>
      <c r="SP20" s="80"/>
      <c r="SQ20" s="80"/>
      <c r="SR20" s="80"/>
      <c r="SS20" s="80"/>
      <c r="ST20" s="80"/>
      <c r="SU20" s="80"/>
      <c r="SV20" s="80"/>
      <c r="SW20" s="80"/>
      <c r="SX20" s="80"/>
    </row>
    <row r="21" spans="1:518" s="60" customFormat="1" ht="14.55" customHeight="1" x14ac:dyDescent="0.3">
      <c r="A21" s="65">
        <v>17</v>
      </c>
      <c r="B21" s="7">
        <v>6</v>
      </c>
      <c r="C21" s="98" t="s">
        <v>622</v>
      </c>
      <c r="D21" s="98" t="s">
        <v>623</v>
      </c>
      <c r="E21" s="98" t="s">
        <v>624</v>
      </c>
      <c r="F21" s="7">
        <v>2004</v>
      </c>
      <c r="G21" s="98" t="s">
        <v>625</v>
      </c>
      <c r="H21" s="126" t="s">
        <v>626</v>
      </c>
      <c r="I21" s="6" t="s">
        <v>50</v>
      </c>
      <c r="J21" s="98" t="s">
        <v>633</v>
      </c>
      <c r="K21" s="6" t="s">
        <v>632</v>
      </c>
      <c r="L21" s="6" t="s">
        <v>23</v>
      </c>
      <c r="M21" s="6" t="s">
        <v>86</v>
      </c>
      <c r="N21" s="6" t="s">
        <v>205</v>
      </c>
      <c r="O21" s="6" t="s">
        <v>25</v>
      </c>
      <c r="P21" s="6" t="s">
        <v>191</v>
      </c>
      <c r="Q21" s="6" t="s">
        <v>572</v>
      </c>
      <c r="R21" s="6" t="s">
        <v>572</v>
      </c>
      <c r="S21" s="6" t="s">
        <v>432</v>
      </c>
      <c r="T21" s="6" t="s">
        <v>629</v>
      </c>
      <c r="U21" s="7">
        <v>1999</v>
      </c>
      <c r="V21" s="7">
        <v>2020</v>
      </c>
      <c r="W21" s="6"/>
      <c r="X21" s="6"/>
      <c r="Y21" s="6"/>
      <c r="Z21" s="6"/>
      <c r="AA21" s="6"/>
      <c r="AB21" s="6" t="s">
        <v>107</v>
      </c>
      <c r="AC21" s="6"/>
      <c r="AD21" s="6"/>
      <c r="AE21" s="6" t="s">
        <v>126</v>
      </c>
      <c r="AF21" s="6"/>
      <c r="AG21" s="6"/>
      <c r="AH21" s="6"/>
      <c r="AI21" s="6"/>
      <c r="AJ21" s="6"/>
      <c r="AK21" s="6" t="s">
        <v>232</v>
      </c>
      <c r="AL21" s="6"/>
      <c r="AM21" s="6"/>
      <c r="AN21" s="6"/>
      <c r="AO21" s="6"/>
      <c r="AP21" s="6"/>
      <c r="AQ21" s="6"/>
      <c r="AR21" s="6"/>
      <c r="AS21" s="6"/>
      <c r="AT21" s="6"/>
      <c r="AU21" s="6"/>
      <c r="AV21" s="6"/>
      <c r="AW21" s="6" t="s">
        <v>23</v>
      </c>
      <c r="AX21" s="6"/>
      <c r="AY21" s="6"/>
      <c r="AZ21" s="6"/>
      <c r="BA21" s="6"/>
      <c r="BB21" s="6"/>
      <c r="BC21" s="6" t="s">
        <v>78</v>
      </c>
      <c r="BD21" s="6"/>
      <c r="BE21" s="6"/>
      <c r="BF21" s="6" t="s">
        <v>78</v>
      </c>
      <c r="BG21" s="6"/>
      <c r="BH21" s="6"/>
      <c r="BI21" s="6"/>
      <c r="BJ21" s="6"/>
      <c r="BK21" s="6" t="s">
        <v>78</v>
      </c>
      <c r="BL21" s="6"/>
      <c r="BM21" s="6"/>
      <c r="BN21" s="6"/>
      <c r="BO21" s="6"/>
      <c r="BP21" s="6"/>
      <c r="BQ21" s="6"/>
      <c r="BR21" s="6"/>
      <c r="BS21" s="6"/>
      <c r="BT21" s="6"/>
      <c r="BU21" s="6"/>
      <c r="BV21" s="6" t="s">
        <v>38</v>
      </c>
      <c r="BW21" s="6"/>
      <c r="BX21" s="6"/>
      <c r="BY21" s="6"/>
      <c r="BZ21" s="6"/>
      <c r="CA21" s="6"/>
      <c r="CB21" s="6"/>
      <c r="CC21" s="6"/>
      <c r="CD21" s="6"/>
      <c r="CE21" s="6"/>
      <c r="CF21" s="6"/>
      <c r="CG21" s="6"/>
      <c r="CH21" s="6"/>
      <c r="CI21" s="6"/>
      <c r="CJ21" s="6"/>
      <c r="CK21" s="6"/>
      <c r="CL21" s="6"/>
      <c r="CM21" s="6"/>
      <c r="CN21" s="6"/>
      <c r="CO21" s="6"/>
      <c r="CP21" s="6"/>
      <c r="CQ21" s="6"/>
      <c r="CR21" s="6"/>
      <c r="CS21" s="28" t="s">
        <v>38</v>
      </c>
      <c r="CT21" s="6"/>
      <c r="CU21" s="6"/>
      <c r="CV21" s="6"/>
      <c r="CW21" s="6"/>
      <c r="CX21" s="6"/>
      <c r="CY21" s="6"/>
      <c r="CZ21" s="6"/>
      <c r="DA21" s="6"/>
      <c r="DB21" s="6"/>
      <c r="DC21" s="6"/>
      <c r="DD21" s="6" t="s">
        <v>38</v>
      </c>
      <c r="DE21" s="87"/>
      <c r="DF21" s="6"/>
      <c r="DG21" s="6"/>
      <c r="DH21" s="6"/>
      <c r="DI21" s="6"/>
      <c r="DJ21" s="6"/>
      <c r="DK21" s="6"/>
      <c r="DL21" s="6"/>
      <c r="DM21" s="6"/>
      <c r="DN21" s="6"/>
      <c r="DO21" s="87"/>
      <c r="DP21" s="6"/>
      <c r="DQ21" s="87"/>
      <c r="DR21" s="6"/>
      <c r="DS21" s="87" t="s">
        <v>4085</v>
      </c>
      <c r="DT21" s="17" t="s">
        <v>630</v>
      </c>
      <c r="DU21" s="34"/>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c r="II21" s="80"/>
      <c r="IJ21" s="80"/>
      <c r="IK21" s="80"/>
      <c r="IL21" s="80"/>
      <c r="IM21" s="80"/>
      <c r="IN21" s="80"/>
      <c r="IO21" s="80"/>
      <c r="IP21" s="80"/>
      <c r="IQ21" s="80"/>
      <c r="IR21" s="80"/>
      <c r="IS21" s="80"/>
      <c r="IT21" s="80"/>
      <c r="IU21" s="80"/>
      <c r="IV21" s="80"/>
      <c r="IW21" s="80"/>
      <c r="IX21" s="80"/>
      <c r="IY21" s="80"/>
      <c r="IZ21" s="80"/>
      <c r="JA21" s="80"/>
      <c r="JB21" s="80"/>
      <c r="JC21" s="80"/>
      <c r="JD21" s="80"/>
      <c r="JE21" s="80"/>
      <c r="JF21" s="80"/>
      <c r="JG21" s="80"/>
      <c r="JH21" s="80"/>
      <c r="JI21" s="80"/>
      <c r="JJ21" s="80"/>
      <c r="JK21" s="80"/>
      <c r="JL21" s="80"/>
      <c r="JM21" s="80"/>
      <c r="JN21" s="80"/>
      <c r="JO21" s="80"/>
      <c r="JP21" s="80"/>
      <c r="JQ21" s="80"/>
      <c r="JR21" s="80"/>
      <c r="JS21" s="80"/>
      <c r="JT21" s="80"/>
      <c r="JU21" s="80"/>
      <c r="JV21" s="80"/>
      <c r="JW21" s="80"/>
      <c r="JX21" s="80"/>
      <c r="JY21" s="80"/>
      <c r="JZ21" s="80"/>
      <c r="KA21" s="80"/>
      <c r="KB21" s="80"/>
      <c r="KC21" s="80"/>
      <c r="KD21" s="80"/>
      <c r="KE21" s="80"/>
      <c r="KF21" s="80"/>
      <c r="KG21" s="80"/>
      <c r="KH21" s="80"/>
      <c r="KI21" s="80"/>
      <c r="KJ21" s="80"/>
      <c r="KK21" s="80"/>
      <c r="KL21" s="80"/>
      <c r="KM21" s="80"/>
      <c r="KN21" s="80"/>
      <c r="KO21" s="80"/>
      <c r="KP21" s="80"/>
      <c r="KQ21" s="80"/>
      <c r="KR21" s="80"/>
      <c r="KS21" s="80"/>
      <c r="KT21" s="80"/>
      <c r="KU21" s="80"/>
      <c r="KV21" s="80"/>
      <c r="KW21" s="80"/>
      <c r="KX21" s="80"/>
      <c r="KY21" s="80"/>
      <c r="KZ21" s="80"/>
      <c r="LA21" s="80"/>
      <c r="LB21" s="80"/>
      <c r="LC21" s="80"/>
      <c r="LD21" s="80"/>
      <c r="LE21" s="80"/>
      <c r="LF21" s="80"/>
      <c r="LG21" s="80"/>
      <c r="LH21" s="80"/>
      <c r="LI21" s="80"/>
      <c r="LJ21" s="80"/>
      <c r="LK21" s="80"/>
      <c r="LL21" s="80"/>
      <c r="LM21" s="80"/>
      <c r="LN21" s="80"/>
      <c r="LO21" s="80"/>
      <c r="LP21" s="80"/>
      <c r="LQ21" s="80"/>
      <c r="LR21" s="80"/>
      <c r="LS21" s="80"/>
      <c r="LT21" s="80"/>
      <c r="LU21" s="80"/>
      <c r="LV21" s="80"/>
      <c r="LW21" s="80"/>
      <c r="LX21" s="80"/>
      <c r="LY21" s="80"/>
      <c r="LZ21" s="80"/>
      <c r="MA21" s="80"/>
      <c r="MB21" s="80"/>
      <c r="MC21" s="80"/>
      <c r="MD21" s="80"/>
      <c r="ME21" s="80"/>
      <c r="MF21" s="80"/>
      <c r="MG21" s="80"/>
      <c r="MH21" s="80"/>
      <c r="MI21" s="80"/>
      <c r="MJ21" s="80"/>
      <c r="MK21" s="80"/>
      <c r="ML21" s="80"/>
      <c r="MM21" s="80"/>
      <c r="MN21" s="80"/>
      <c r="MO21" s="80"/>
      <c r="MP21" s="80"/>
      <c r="MQ21" s="80"/>
      <c r="MR21" s="80"/>
      <c r="MS21" s="80"/>
      <c r="MT21" s="80"/>
      <c r="MU21" s="80"/>
      <c r="MV21" s="80"/>
      <c r="MW21" s="80"/>
      <c r="MX21" s="80"/>
      <c r="MY21" s="80"/>
      <c r="MZ21" s="80"/>
      <c r="NA21" s="80"/>
      <c r="NB21" s="80"/>
      <c r="NC21" s="80"/>
      <c r="ND21" s="80"/>
      <c r="NE21" s="80"/>
      <c r="NF21" s="80"/>
      <c r="NG21" s="80"/>
      <c r="NH21" s="80"/>
      <c r="NI21" s="80"/>
      <c r="NJ21" s="80"/>
      <c r="NK21" s="80"/>
      <c r="NL21" s="80"/>
      <c r="NM21" s="80"/>
      <c r="NN21" s="80"/>
      <c r="NO21" s="80"/>
      <c r="NP21" s="80"/>
      <c r="NQ21" s="80"/>
      <c r="NR21" s="80"/>
      <c r="NS21" s="80"/>
      <c r="NT21" s="80"/>
      <c r="NU21" s="80"/>
      <c r="NV21" s="80"/>
      <c r="NW21" s="80"/>
      <c r="NX21" s="80"/>
      <c r="NY21" s="80"/>
      <c r="NZ21" s="80"/>
      <c r="OA21" s="80"/>
      <c r="OB21" s="80"/>
      <c r="OC21" s="80"/>
      <c r="OD21" s="80"/>
      <c r="OE21" s="80"/>
      <c r="OF21" s="80"/>
      <c r="OG21" s="80"/>
      <c r="OH21" s="80"/>
      <c r="OI21" s="80"/>
      <c r="OJ21" s="80"/>
      <c r="OK21" s="80"/>
      <c r="OL21" s="80"/>
      <c r="OM21" s="80"/>
      <c r="ON21" s="80"/>
      <c r="OO21" s="80"/>
      <c r="OP21" s="80"/>
      <c r="OQ21" s="80"/>
      <c r="OR21" s="80"/>
      <c r="OS21" s="80"/>
      <c r="OT21" s="80"/>
      <c r="OU21" s="80"/>
      <c r="OV21" s="80"/>
      <c r="OW21" s="80"/>
      <c r="OX21" s="80"/>
      <c r="OY21" s="80"/>
      <c r="OZ21" s="80"/>
      <c r="PA21" s="80"/>
      <c r="PB21" s="80"/>
      <c r="PC21" s="80"/>
      <c r="PD21" s="80"/>
      <c r="PE21" s="80"/>
      <c r="PF21" s="80"/>
      <c r="PG21" s="80"/>
      <c r="PH21" s="80"/>
      <c r="PI21" s="80"/>
      <c r="PJ21" s="80"/>
      <c r="PK21" s="80"/>
      <c r="PL21" s="80"/>
      <c r="PM21" s="80"/>
      <c r="PN21" s="80"/>
      <c r="PO21" s="80"/>
      <c r="PP21" s="80"/>
      <c r="PQ21" s="80"/>
      <c r="PR21" s="80"/>
      <c r="PS21" s="80"/>
      <c r="PT21" s="80"/>
      <c r="PU21" s="80"/>
      <c r="PV21" s="80"/>
      <c r="PW21" s="80"/>
      <c r="PX21" s="80"/>
      <c r="PY21" s="80"/>
      <c r="PZ21" s="80"/>
      <c r="QA21" s="80"/>
      <c r="QB21" s="80"/>
      <c r="QC21" s="80"/>
      <c r="QD21" s="80"/>
      <c r="QE21" s="80"/>
      <c r="QF21" s="80"/>
      <c r="QG21" s="80"/>
      <c r="QH21" s="80"/>
      <c r="QI21" s="80"/>
      <c r="QJ21" s="80"/>
      <c r="QK21" s="80"/>
      <c r="QL21" s="80"/>
      <c r="QM21" s="80"/>
      <c r="QN21" s="80"/>
      <c r="QO21" s="80"/>
      <c r="QP21" s="80"/>
      <c r="QQ21" s="80"/>
      <c r="QR21" s="80"/>
      <c r="QS21" s="80"/>
      <c r="QT21" s="80"/>
      <c r="QU21" s="80"/>
      <c r="QV21" s="80"/>
      <c r="QW21" s="80"/>
      <c r="QX21" s="80"/>
      <c r="QY21" s="80"/>
      <c r="QZ21" s="80"/>
      <c r="RA21" s="80"/>
      <c r="RB21" s="80"/>
      <c r="RC21" s="80"/>
      <c r="RD21" s="80"/>
      <c r="RE21" s="80"/>
      <c r="RF21" s="80"/>
      <c r="RG21" s="80"/>
      <c r="RH21" s="80"/>
      <c r="RI21" s="80"/>
      <c r="RJ21" s="80"/>
      <c r="RK21" s="80"/>
      <c r="RL21" s="80"/>
      <c r="RM21" s="80"/>
      <c r="RN21" s="80"/>
      <c r="RO21" s="80"/>
      <c r="RP21" s="80"/>
      <c r="RQ21" s="80"/>
      <c r="RR21" s="80"/>
      <c r="RS21" s="80"/>
      <c r="RT21" s="80"/>
      <c r="RU21" s="80"/>
      <c r="RV21" s="80"/>
      <c r="RW21" s="80"/>
      <c r="RX21" s="80"/>
      <c r="RY21" s="80"/>
      <c r="RZ21" s="80"/>
      <c r="SA21" s="80"/>
      <c r="SB21" s="80"/>
      <c r="SC21" s="80"/>
      <c r="SD21" s="80"/>
      <c r="SE21" s="80"/>
      <c r="SF21" s="80"/>
      <c r="SG21" s="80"/>
      <c r="SH21" s="80"/>
      <c r="SI21" s="80"/>
      <c r="SJ21" s="80"/>
      <c r="SK21" s="80"/>
      <c r="SL21" s="80"/>
      <c r="SM21" s="80"/>
      <c r="SN21" s="80"/>
      <c r="SO21" s="80"/>
      <c r="SP21" s="80"/>
      <c r="SQ21" s="80"/>
      <c r="SR21" s="80"/>
      <c r="SS21" s="80"/>
      <c r="ST21" s="80"/>
      <c r="SU21" s="80"/>
      <c r="SV21" s="80"/>
      <c r="SW21" s="80"/>
      <c r="SX21" s="80"/>
    </row>
    <row r="22" spans="1:518" s="60" customFormat="1" ht="14.55" customHeight="1" x14ac:dyDescent="0.3">
      <c r="A22" s="65">
        <v>18</v>
      </c>
      <c r="B22" s="7">
        <v>7</v>
      </c>
      <c r="C22" s="98" t="s">
        <v>634</v>
      </c>
      <c r="D22" s="98" t="s">
        <v>635</v>
      </c>
      <c r="E22" s="98" t="s">
        <v>636</v>
      </c>
      <c r="F22" s="7">
        <v>2004</v>
      </c>
      <c r="G22" s="98" t="s">
        <v>637</v>
      </c>
      <c r="H22" s="127" t="s">
        <v>638</v>
      </c>
      <c r="I22" s="6" t="s">
        <v>50</v>
      </c>
      <c r="J22" s="98" t="s">
        <v>4144</v>
      </c>
      <c r="K22" s="6" t="s">
        <v>607</v>
      </c>
      <c r="L22" s="6" t="s">
        <v>23</v>
      </c>
      <c r="M22" s="6" t="s">
        <v>86</v>
      </c>
      <c r="N22" s="6" t="s">
        <v>205</v>
      </c>
      <c r="O22" s="6" t="s">
        <v>25</v>
      </c>
      <c r="P22" s="6" t="s">
        <v>177</v>
      </c>
      <c r="Q22" s="6" t="s">
        <v>572</v>
      </c>
      <c r="R22" s="6" t="s">
        <v>572</v>
      </c>
      <c r="S22" s="6" t="s">
        <v>432</v>
      </c>
      <c r="T22" s="6" t="s">
        <v>572</v>
      </c>
      <c r="U22" s="7">
        <v>1993</v>
      </c>
      <c r="V22" s="7">
        <v>2005</v>
      </c>
      <c r="W22" s="6"/>
      <c r="X22" s="6"/>
      <c r="Y22" s="6"/>
      <c r="Z22" s="6" t="s">
        <v>76</v>
      </c>
      <c r="AA22" s="6"/>
      <c r="AB22" s="6"/>
      <c r="AC22" s="6"/>
      <c r="AD22" s="6"/>
      <c r="AE22" s="6" t="s">
        <v>126</v>
      </c>
      <c r="AF22" s="6"/>
      <c r="AG22" s="6"/>
      <c r="AH22" s="6"/>
      <c r="AI22" s="6" t="s">
        <v>155</v>
      </c>
      <c r="AJ22" s="6"/>
      <c r="AK22" s="6"/>
      <c r="AL22" s="6"/>
      <c r="AM22" s="6"/>
      <c r="AN22" s="6"/>
      <c r="AO22" s="6"/>
      <c r="AP22" s="6"/>
      <c r="AQ22" s="6"/>
      <c r="AR22" s="6"/>
      <c r="AS22" s="6"/>
      <c r="AT22" s="6"/>
      <c r="AU22" s="6" t="s">
        <v>183</v>
      </c>
      <c r="AV22" s="6"/>
      <c r="AW22" s="6" t="s">
        <v>23</v>
      </c>
      <c r="AX22" s="6"/>
      <c r="AY22" s="6"/>
      <c r="AZ22" s="6"/>
      <c r="BA22" s="6" t="s">
        <v>78</v>
      </c>
      <c r="BB22" s="6"/>
      <c r="BC22" s="6"/>
      <c r="BD22" s="6"/>
      <c r="BE22" s="6"/>
      <c r="BF22" s="6" t="s">
        <v>78</v>
      </c>
      <c r="BG22" s="6"/>
      <c r="BH22" s="6"/>
      <c r="BI22" s="6"/>
      <c r="BJ22" s="6" t="s">
        <v>78</v>
      </c>
      <c r="BK22" s="6"/>
      <c r="BL22" s="6"/>
      <c r="BM22" s="6"/>
      <c r="BN22" s="6"/>
      <c r="BO22" s="6"/>
      <c r="BP22" s="6"/>
      <c r="BQ22" s="6"/>
      <c r="BR22" s="6"/>
      <c r="BS22" s="6"/>
      <c r="BT22" s="6" t="s">
        <v>78</v>
      </c>
      <c r="BU22" s="6"/>
      <c r="BV22" s="6" t="s">
        <v>23</v>
      </c>
      <c r="BW22" s="6"/>
      <c r="BX22" s="6"/>
      <c r="BY22" s="6"/>
      <c r="BZ22" s="6" t="s">
        <v>195</v>
      </c>
      <c r="CA22" s="6"/>
      <c r="CB22" s="6"/>
      <c r="CC22" s="6"/>
      <c r="CD22" s="6"/>
      <c r="CE22" s="6"/>
      <c r="CF22" s="6"/>
      <c r="CG22" s="6"/>
      <c r="CH22" s="6"/>
      <c r="CI22" s="6" t="s">
        <v>195</v>
      </c>
      <c r="CJ22" s="6"/>
      <c r="CK22" s="6"/>
      <c r="CL22" s="6"/>
      <c r="CM22" s="6"/>
      <c r="CN22" s="6"/>
      <c r="CO22" s="6"/>
      <c r="CP22" s="6"/>
      <c r="CQ22" s="6" t="s">
        <v>195</v>
      </c>
      <c r="CR22" s="6"/>
      <c r="CS22" s="28" t="s">
        <v>38</v>
      </c>
      <c r="CT22" s="6"/>
      <c r="CU22" s="6"/>
      <c r="CV22" s="6"/>
      <c r="CW22" s="6"/>
      <c r="CX22" s="6"/>
      <c r="CY22" s="6"/>
      <c r="CZ22" s="6"/>
      <c r="DA22" s="6"/>
      <c r="DB22" s="6"/>
      <c r="DC22" s="6"/>
      <c r="DD22" s="6" t="s">
        <v>23</v>
      </c>
      <c r="DE22" s="87" t="s">
        <v>639</v>
      </c>
      <c r="DF22" s="6" t="s">
        <v>640</v>
      </c>
      <c r="DG22" s="6"/>
      <c r="DH22" s="6"/>
      <c r="DI22" s="6"/>
      <c r="DJ22" s="6"/>
      <c r="DK22" s="6"/>
      <c r="DL22" s="6" t="s">
        <v>155</v>
      </c>
      <c r="DM22" s="6"/>
      <c r="DN22" s="6"/>
      <c r="DO22" s="87"/>
      <c r="DP22" s="6"/>
      <c r="DQ22" s="87"/>
      <c r="DR22" s="6"/>
      <c r="DS22" s="87" t="s">
        <v>641</v>
      </c>
      <c r="DT22" s="17" t="s">
        <v>107</v>
      </c>
      <c r="DU22" s="34"/>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c r="JB22" s="80"/>
      <c r="JC22" s="80"/>
      <c r="JD22" s="80"/>
      <c r="JE22" s="80"/>
      <c r="JF22" s="80"/>
      <c r="JG22" s="80"/>
      <c r="JH22" s="80"/>
      <c r="JI22" s="80"/>
      <c r="JJ22" s="80"/>
      <c r="JK22" s="80"/>
      <c r="JL22" s="80"/>
      <c r="JM22" s="80"/>
      <c r="JN22" s="80"/>
      <c r="JO22" s="80"/>
      <c r="JP22" s="80"/>
      <c r="JQ22" s="80"/>
      <c r="JR22" s="80"/>
      <c r="JS22" s="80"/>
      <c r="JT22" s="80"/>
      <c r="JU22" s="80"/>
      <c r="JV22" s="80"/>
      <c r="JW22" s="80"/>
      <c r="JX22" s="80"/>
      <c r="JY22" s="80"/>
      <c r="JZ22" s="80"/>
      <c r="KA22" s="80"/>
      <c r="KB22" s="80"/>
      <c r="KC22" s="80"/>
      <c r="KD22" s="80"/>
      <c r="KE22" s="80"/>
      <c r="KF22" s="80"/>
      <c r="KG22" s="80"/>
      <c r="KH22" s="80"/>
      <c r="KI22" s="80"/>
      <c r="KJ22" s="80"/>
      <c r="KK22" s="80"/>
      <c r="KL22" s="80"/>
      <c r="KM22" s="80"/>
      <c r="KN22" s="80"/>
      <c r="KO22" s="80"/>
      <c r="KP22" s="80"/>
      <c r="KQ22" s="80"/>
      <c r="KR22" s="80"/>
      <c r="KS22" s="80"/>
      <c r="KT22" s="80"/>
      <c r="KU22" s="80"/>
      <c r="KV22" s="80"/>
      <c r="KW22" s="80"/>
      <c r="KX22" s="80"/>
      <c r="KY22" s="80"/>
      <c r="KZ22" s="80"/>
      <c r="LA22" s="80"/>
      <c r="LB22" s="80"/>
      <c r="LC22" s="80"/>
      <c r="LD22" s="80"/>
      <c r="LE22" s="80"/>
      <c r="LF22" s="80"/>
      <c r="LG22" s="80"/>
      <c r="LH22" s="80"/>
      <c r="LI22" s="80"/>
      <c r="LJ22" s="80"/>
      <c r="LK22" s="80"/>
      <c r="LL22" s="80"/>
      <c r="LM22" s="80"/>
      <c r="LN22" s="80"/>
      <c r="LO22" s="80"/>
      <c r="LP22" s="80"/>
      <c r="LQ22" s="80"/>
      <c r="LR22" s="80"/>
      <c r="LS22" s="80"/>
      <c r="LT22" s="80"/>
      <c r="LU22" s="80"/>
      <c r="LV22" s="80"/>
      <c r="LW22" s="80"/>
      <c r="LX22" s="80"/>
      <c r="LY22" s="80"/>
      <c r="LZ22" s="80"/>
      <c r="MA22" s="80"/>
      <c r="MB22" s="80"/>
      <c r="MC22" s="80"/>
      <c r="MD22" s="80"/>
      <c r="ME22" s="80"/>
      <c r="MF22" s="80"/>
      <c r="MG22" s="80"/>
      <c r="MH22" s="80"/>
      <c r="MI22" s="80"/>
      <c r="MJ22" s="80"/>
      <c r="MK22" s="80"/>
      <c r="ML22" s="80"/>
      <c r="MM22" s="80"/>
      <c r="MN22" s="80"/>
      <c r="MO22" s="80"/>
      <c r="MP22" s="80"/>
      <c r="MQ22" s="80"/>
      <c r="MR22" s="80"/>
      <c r="MS22" s="80"/>
      <c r="MT22" s="80"/>
      <c r="MU22" s="80"/>
      <c r="MV22" s="80"/>
      <c r="MW22" s="80"/>
      <c r="MX22" s="80"/>
      <c r="MY22" s="80"/>
      <c r="MZ22" s="80"/>
      <c r="NA22" s="80"/>
      <c r="NB22" s="80"/>
      <c r="NC22" s="80"/>
      <c r="ND22" s="80"/>
      <c r="NE22" s="80"/>
      <c r="NF22" s="80"/>
      <c r="NG22" s="80"/>
      <c r="NH22" s="80"/>
      <c r="NI22" s="80"/>
      <c r="NJ22" s="80"/>
      <c r="NK22" s="80"/>
      <c r="NL22" s="80"/>
      <c r="NM22" s="80"/>
      <c r="NN22" s="80"/>
      <c r="NO22" s="80"/>
      <c r="NP22" s="80"/>
      <c r="NQ22" s="80"/>
      <c r="NR22" s="80"/>
      <c r="NS22" s="80"/>
      <c r="NT22" s="80"/>
      <c r="NU22" s="80"/>
      <c r="NV22" s="80"/>
      <c r="NW22" s="80"/>
      <c r="NX22" s="80"/>
      <c r="NY22" s="80"/>
      <c r="NZ22" s="80"/>
      <c r="OA22" s="80"/>
      <c r="OB22" s="80"/>
      <c r="OC22" s="80"/>
      <c r="OD22" s="80"/>
      <c r="OE22" s="80"/>
      <c r="OF22" s="80"/>
      <c r="OG22" s="80"/>
      <c r="OH22" s="80"/>
      <c r="OI22" s="80"/>
      <c r="OJ22" s="80"/>
      <c r="OK22" s="80"/>
      <c r="OL22" s="80"/>
      <c r="OM22" s="80"/>
      <c r="ON22" s="80"/>
      <c r="OO22" s="80"/>
      <c r="OP22" s="80"/>
      <c r="OQ22" s="80"/>
      <c r="OR22" s="80"/>
      <c r="OS22" s="80"/>
      <c r="OT22" s="80"/>
      <c r="OU22" s="80"/>
      <c r="OV22" s="80"/>
      <c r="OW22" s="80"/>
      <c r="OX22" s="80"/>
      <c r="OY22" s="80"/>
      <c r="OZ22" s="80"/>
      <c r="PA22" s="80"/>
      <c r="PB22" s="80"/>
      <c r="PC22" s="80"/>
      <c r="PD22" s="80"/>
      <c r="PE22" s="80"/>
      <c r="PF22" s="80"/>
      <c r="PG22" s="80"/>
      <c r="PH22" s="80"/>
      <c r="PI22" s="80"/>
      <c r="PJ22" s="80"/>
      <c r="PK22" s="80"/>
      <c r="PL22" s="80"/>
      <c r="PM22" s="80"/>
      <c r="PN22" s="80"/>
      <c r="PO22" s="80"/>
      <c r="PP22" s="80"/>
      <c r="PQ22" s="80"/>
      <c r="PR22" s="80"/>
      <c r="PS22" s="80"/>
      <c r="PT22" s="80"/>
      <c r="PU22" s="80"/>
      <c r="PV22" s="80"/>
      <c r="PW22" s="80"/>
      <c r="PX22" s="80"/>
      <c r="PY22" s="80"/>
      <c r="PZ22" s="80"/>
      <c r="QA22" s="80"/>
      <c r="QB22" s="80"/>
      <c r="QC22" s="80"/>
      <c r="QD22" s="80"/>
      <c r="QE22" s="80"/>
      <c r="QF22" s="80"/>
      <c r="QG22" s="80"/>
      <c r="QH22" s="80"/>
      <c r="QI22" s="80"/>
      <c r="QJ22" s="80"/>
      <c r="QK22" s="80"/>
      <c r="QL22" s="80"/>
      <c r="QM22" s="80"/>
      <c r="QN22" s="80"/>
      <c r="QO22" s="80"/>
      <c r="QP22" s="80"/>
      <c r="QQ22" s="80"/>
      <c r="QR22" s="80"/>
      <c r="QS22" s="80"/>
      <c r="QT22" s="80"/>
      <c r="QU22" s="80"/>
      <c r="QV22" s="80"/>
      <c r="QW22" s="80"/>
      <c r="QX22" s="80"/>
      <c r="QY22" s="80"/>
      <c r="QZ22" s="80"/>
      <c r="RA22" s="80"/>
      <c r="RB22" s="80"/>
      <c r="RC22" s="80"/>
      <c r="RD22" s="80"/>
      <c r="RE22" s="80"/>
      <c r="RF22" s="80"/>
      <c r="RG22" s="80"/>
      <c r="RH22" s="80"/>
      <c r="RI22" s="80"/>
      <c r="RJ22" s="80"/>
      <c r="RK22" s="80"/>
      <c r="RL22" s="80"/>
      <c r="RM22" s="80"/>
      <c r="RN22" s="80"/>
      <c r="RO22" s="80"/>
      <c r="RP22" s="80"/>
      <c r="RQ22" s="80"/>
      <c r="RR22" s="80"/>
      <c r="RS22" s="80"/>
      <c r="RT22" s="80"/>
      <c r="RU22" s="80"/>
      <c r="RV22" s="80"/>
      <c r="RW22" s="80"/>
      <c r="RX22" s="80"/>
      <c r="RY22" s="80"/>
      <c r="RZ22" s="80"/>
      <c r="SA22" s="80"/>
      <c r="SB22" s="80"/>
      <c r="SC22" s="80"/>
      <c r="SD22" s="80"/>
      <c r="SE22" s="80"/>
      <c r="SF22" s="80"/>
      <c r="SG22" s="80"/>
      <c r="SH22" s="80"/>
      <c r="SI22" s="80"/>
      <c r="SJ22" s="80"/>
      <c r="SK22" s="80"/>
      <c r="SL22" s="80"/>
      <c r="SM22" s="80"/>
      <c r="SN22" s="80"/>
      <c r="SO22" s="80"/>
      <c r="SP22" s="80"/>
      <c r="SQ22" s="80"/>
      <c r="SR22" s="80"/>
      <c r="SS22" s="80"/>
      <c r="ST22" s="80"/>
      <c r="SU22" s="80"/>
      <c r="SV22" s="80"/>
      <c r="SW22" s="80"/>
      <c r="SX22" s="80"/>
    </row>
    <row r="23" spans="1:518" s="60" customFormat="1" ht="14.55" customHeight="1" x14ac:dyDescent="0.3">
      <c r="A23" s="65">
        <v>19</v>
      </c>
      <c r="B23" s="7">
        <v>8</v>
      </c>
      <c r="C23" s="98" t="s">
        <v>642</v>
      </c>
      <c r="D23" s="98" t="s">
        <v>643</v>
      </c>
      <c r="E23" s="98" t="s">
        <v>644</v>
      </c>
      <c r="F23" s="7">
        <v>2002</v>
      </c>
      <c r="G23" s="98" t="s">
        <v>604</v>
      </c>
      <c r="H23" s="127" t="s">
        <v>645</v>
      </c>
      <c r="I23" s="6" t="s">
        <v>50</v>
      </c>
      <c r="J23" s="98" t="s">
        <v>646</v>
      </c>
      <c r="K23" s="6" t="s">
        <v>288</v>
      </c>
      <c r="L23" s="6" t="s">
        <v>38</v>
      </c>
      <c r="M23" s="6" t="s">
        <v>86</v>
      </c>
      <c r="N23" s="6" t="s">
        <v>205</v>
      </c>
      <c r="O23" s="6" t="s">
        <v>25</v>
      </c>
      <c r="P23" s="6" t="s">
        <v>191</v>
      </c>
      <c r="Q23" s="6" t="s">
        <v>572</v>
      </c>
      <c r="R23" s="6" t="s">
        <v>572</v>
      </c>
      <c r="S23" s="6" t="s">
        <v>434</v>
      </c>
      <c r="T23" s="6" t="s">
        <v>647</v>
      </c>
      <c r="U23" s="7">
        <v>2010</v>
      </c>
      <c r="V23" s="7">
        <v>2015</v>
      </c>
      <c r="W23" s="6"/>
      <c r="X23" s="6"/>
      <c r="Y23" s="6"/>
      <c r="Z23" s="6" t="s">
        <v>76</v>
      </c>
      <c r="AA23" s="6"/>
      <c r="AB23" s="6"/>
      <c r="AC23" s="6"/>
      <c r="AD23" s="6"/>
      <c r="AE23" s="6" t="s">
        <v>126</v>
      </c>
      <c r="AF23" s="6"/>
      <c r="AG23" s="6"/>
      <c r="AH23" s="6"/>
      <c r="AI23" s="6"/>
      <c r="AJ23" s="6"/>
      <c r="AK23" s="6" t="s">
        <v>232</v>
      </c>
      <c r="AL23" s="6"/>
      <c r="AM23" s="6"/>
      <c r="AN23" s="6"/>
      <c r="AO23" s="6"/>
      <c r="AP23" s="6"/>
      <c r="AQ23" s="6"/>
      <c r="AR23" s="6"/>
      <c r="AS23" s="6"/>
      <c r="AT23" s="6"/>
      <c r="AU23" s="6"/>
      <c r="AV23" s="6"/>
      <c r="AW23" s="6" t="s">
        <v>23</v>
      </c>
      <c r="AX23" s="6"/>
      <c r="AY23" s="6"/>
      <c r="AZ23" s="6"/>
      <c r="BA23" s="6" t="s">
        <v>78</v>
      </c>
      <c r="BB23" s="6"/>
      <c r="BC23" s="6"/>
      <c r="BD23" s="6"/>
      <c r="BE23" s="6"/>
      <c r="BF23" s="6" t="s">
        <v>78</v>
      </c>
      <c r="BG23" s="6"/>
      <c r="BH23" s="6"/>
      <c r="BI23" s="6"/>
      <c r="BJ23" s="6"/>
      <c r="BK23" s="6" t="s">
        <v>78</v>
      </c>
      <c r="BL23" s="6"/>
      <c r="BM23" s="6"/>
      <c r="BN23" s="6"/>
      <c r="BO23" s="6"/>
      <c r="BP23" s="6"/>
      <c r="BQ23" s="6"/>
      <c r="BR23" s="6"/>
      <c r="BS23" s="6"/>
      <c r="BT23" s="6"/>
      <c r="BU23" s="6"/>
      <c r="BV23" s="6" t="s">
        <v>38</v>
      </c>
      <c r="BW23" s="6"/>
      <c r="BX23" s="6"/>
      <c r="BY23" s="6"/>
      <c r="BZ23" s="6"/>
      <c r="CA23" s="6"/>
      <c r="CB23" s="6"/>
      <c r="CC23" s="6"/>
      <c r="CD23" s="6"/>
      <c r="CE23" s="6"/>
      <c r="CF23" s="6"/>
      <c r="CG23" s="6"/>
      <c r="CH23" s="6"/>
      <c r="CI23" s="6"/>
      <c r="CJ23" s="6"/>
      <c r="CK23" s="6"/>
      <c r="CL23" s="6"/>
      <c r="CM23" s="6"/>
      <c r="CN23" s="6"/>
      <c r="CO23" s="6"/>
      <c r="CP23" s="6"/>
      <c r="CQ23" s="6"/>
      <c r="CR23" s="6"/>
      <c r="CS23" s="28" t="s">
        <v>38</v>
      </c>
      <c r="CT23" s="6"/>
      <c r="CU23" s="6"/>
      <c r="CV23" s="6"/>
      <c r="CW23" s="6"/>
      <c r="CX23" s="6"/>
      <c r="CY23" s="6"/>
      <c r="CZ23" s="6"/>
      <c r="DA23" s="6"/>
      <c r="DB23" s="6"/>
      <c r="DC23" s="6"/>
      <c r="DD23" s="6" t="s">
        <v>38</v>
      </c>
      <c r="DE23" s="87"/>
      <c r="DF23" s="6"/>
      <c r="DG23" s="6"/>
      <c r="DH23" s="6"/>
      <c r="DI23" s="6"/>
      <c r="DJ23" s="6"/>
      <c r="DK23" s="6"/>
      <c r="DL23" s="6"/>
      <c r="DM23" s="6"/>
      <c r="DN23" s="6"/>
      <c r="DO23" s="87"/>
      <c r="DP23" s="6"/>
      <c r="DQ23" s="87"/>
      <c r="DR23" s="6"/>
      <c r="DS23" s="87" t="s">
        <v>648</v>
      </c>
      <c r="DT23" s="17" t="s">
        <v>649</v>
      </c>
      <c r="DU23" s="34"/>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c r="FR23" s="80"/>
      <c r="FS23" s="80"/>
      <c r="FT23" s="80"/>
      <c r="FU23" s="80"/>
      <c r="FV23" s="80"/>
      <c r="FW23" s="80"/>
      <c r="FX23" s="80"/>
      <c r="FY23" s="80"/>
      <c r="FZ23" s="80"/>
      <c r="GA23" s="80"/>
      <c r="GB23" s="80"/>
      <c r="GC23" s="80"/>
      <c r="GD23" s="80"/>
      <c r="GE23" s="80"/>
      <c r="GF23" s="80"/>
      <c r="GG23" s="80"/>
      <c r="GH23" s="80"/>
      <c r="GI23" s="80"/>
      <c r="GJ23" s="80"/>
      <c r="GK23" s="80"/>
      <c r="GL23" s="80"/>
      <c r="GM23" s="80"/>
      <c r="GN23" s="80"/>
      <c r="GO23" s="80"/>
      <c r="GP23" s="80"/>
      <c r="GQ23" s="80"/>
      <c r="GR23" s="80"/>
      <c r="GS23" s="80"/>
      <c r="GT23" s="80"/>
      <c r="GU23" s="80"/>
      <c r="GV23" s="80"/>
      <c r="GW23" s="80"/>
      <c r="GX23" s="80"/>
      <c r="GY23" s="80"/>
      <c r="GZ23" s="80"/>
      <c r="HA23" s="80"/>
      <c r="HB23" s="80"/>
      <c r="HC23" s="80"/>
      <c r="HD23" s="80"/>
      <c r="HE23" s="80"/>
      <c r="HF23" s="80"/>
      <c r="HG23" s="80"/>
      <c r="HH23" s="80"/>
      <c r="HI23" s="80"/>
      <c r="HJ23" s="80"/>
      <c r="HK23" s="80"/>
      <c r="HL23" s="80"/>
      <c r="HM23" s="80"/>
      <c r="HN23" s="80"/>
      <c r="HO23" s="80"/>
      <c r="HP23" s="80"/>
      <c r="HQ23" s="80"/>
      <c r="HR23" s="80"/>
      <c r="HS23" s="80"/>
      <c r="HT23" s="80"/>
      <c r="HU23" s="80"/>
      <c r="HV23" s="80"/>
      <c r="HW23" s="80"/>
      <c r="HX23" s="80"/>
      <c r="HY23" s="80"/>
      <c r="HZ23" s="80"/>
      <c r="IA23" s="80"/>
      <c r="IB23" s="80"/>
      <c r="IC23" s="80"/>
      <c r="ID23" s="80"/>
      <c r="IE23" s="80"/>
      <c r="IF23" s="80"/>
      <c r="IG23" s="80"/>
      <c r="IH23" s="80"/>
      <c r="II23" s="80"/>
      <c r="IJ23" s="80"/>
      <c r="IK23" s="80"/>
      <c r="IL23" s="80"/>
      <c r="IM23" s="80"/>
      <c r="IN23" s="80"/>
      <c r="IO23" s="80"/>
      <c r="IP23" s="80"/>
      <c r="IQ23" s="80"/>
      <c r="IR23" s="80"/>
      <c r="IS23" s="80"/>
      <c r="IT23" s="80"/>
      <c r="IU23" s="80"/>
      <c r="IV23" s="80"/>
      <c r="IW23" s="80"/>
      <c r="IX23" s="80"/>
      <c r="IY23" s="80"/>
      <c r="IZ23" s="80"/>
      <c r="JA23" s="80"/>
      <c r="JB23" s="80"/>
      <c r="JC23" s="80"/>
      <c r="JD23" s="80"/>
      <c r="JE23" s="80"/>
      <c r="JF23" s="80"/>
      <c r="JG23" s="80"/>
      <c r="JH23" s="80"/>
      <c r="JI23" s="80"/>
      <c r="JJ23" s="80"/>
      <c r="JK23" s="80"/>
      <c r="JL23" s="80"/>
      <c r="JM23" s="80"/>
      <c r="JN23" s="80"/>
      <c r="JO23" s="80"/>
      <c r="JP23" s="80"/>
      <c r="JQ23" s="80"/>
      <c r="JR23" s="80"/>
      <c r="JS23" s="80"/>
      <c r="JT23" s="80"/>
      <c r="JU23" s="80"/>
      <c r="JV23" s="80"/>
      <c r="JW23" s="80"/>
      <c r="JX23" s="80"/>
      <c r="JY23" s="80"/>
      <c r="JZ23" s="80"/>
      <c r="KA23" s="80"/>
      <c r="KB23" s="80"/>
      <c r="KC23" s="80"/>
      <c r="KD23" s="80"/>
      <c r="KE23" s="80"/>
      <c r="KF23" s="80"/>
      <c r="KG23" s="80"/>
      <c r="KH23" s="80"/>
      <c r="KI23" s="80"/>
      <c r="KJ23" s="80"/>
      <c r="KK23" s="80"/>
      <c r="KL23" s="80"/>
      <c r="KM23" s="80"/>
      <c r="KN23" s="80"/>
      <c r="KO23" s="80"/>
      <c r="KP23" s="80"/>
      <c r="KQ23" s="80"/>
      <c r="KR23" s="80"/>
      <c r="KS23" s="80"/>
      <c r="KT23" s="80"/>
      <c r="KU23" s="80"/>
      <c r="KV23" s="80"/>
      <c r="KW23" s="80"/>
      <c r="KX23" s="80"/>
      <c r="KY23" s="80"/>
      <c r="KZ23" s="80"/>
      <c r="LA23" s="80"/>
      <c r="LB23" s="80"/>
      <c r="LC23" s="80"/>
      <c r="LD23" s="80"/>
      <c r="LE23" s="80"/>
      <c r="LF23" s="80"/>
      <c r="LG23" s="80"/>
      <c r="LH23" s="80"/>
      <c r="LI23" s="80"/>
      <c r="LJ23" s="80"/>
      <c r="LK23" s="80"/>
      <c r="LL23" s="80"/>
      <c r="LM23" s="80"/>
      <c r="LN23" s="80"/>
      <c r="LO23" s="80"/>
      <c r="LP23" s="80"/>
      <c r="LQ23" s="80"/>
      <c r="LR23" s="80"/>
      <c r="LS23" s="80"/>
      <c r="LT23" s="80"/>
      <c r="LU23" s="80"/>
      <c r="LV23" s="80"/>
      <c r="LW23" s="80"/>
      <c r="LX23" s="80"/>
      <c r="LY23" s="80"/>
      <c r="LZ23" s="80"/>
      <c r="MA23" s="80"/>
      <c r="MB23" s="80"/>
      <c r="MC23" s="80"/>
      <c r="MD23" s="80"/>
      <c r="ME23" s="80"/>
      <c r="MF23" s="80"/>
      <c r="MG23" s="80"/>
      <c r="MH23" s="80"/>
      <c r="MI23" s="80"/>
      <c r="MJ23" s="80"/>
      <c r="MK23" s="80"/>
      <c r="ML23" s="80"/>
      <c r="MM23" s="80"/>
      <c r="MN23" s="80"/>
      <c r="MO23" s="80"/>
      <c r="MP23" s="80"/>
      <c r="MQ23" s="80"/>
      <c r="MR23" s="80"/>
      <c r="MS23" s="80"/>
      <c r="MT23" s="80"/>
      <c r="MU23" s="80"/>
      <c r="MV23" s="80"/>
      <c r="MW23" s="80"/>
      <c r="MX23" s="80"/>
      <c r="MY23" s="80"/>
      <c r="MZ23" s="80"/>
      <c r="NA23" s="80"/>
      <c r="NB23" s="80"/>
      <c r="NC23" s="80"/>
      <c r="ND23" s="80"/>
      <c r="NE23" s="80"/>
      <c r="NF23" s="80"/>
      <c r="NG23" s="80"/>
      <c r="NH23" s="80"/>
      <c r="NI23" s="80"/>
      <c r="NJ23" s="80"/>
      <c r="NK23" s="80"/>
      <c r="NL23" s="80"/>
      <c r="NM23" s="80"/>
      <c r="NN23" s="80"/>
      <c r="NO23" s="80"/>
      <c r="NP23" s="80"/>
      <c r="NQ23" s="80"/>
      <c r="NR23" s="80"/>
      <c r="NS23" s="80"/>
      <c r="NT23" s="80"/>
      <c r="NU23" s="80"/>
      <c r="NV23" s="80"/>
      <c r="NW23" s="80"/>
      <c r="NX23" s="80"/>
      <c r="NY23" s="80"/>
      <c r="NZ23" s="80"/>
      <c r="OA23" s="80"/>
      <c r="OB23" s="80"/>
      <c r="OC23" s="80"/>
      <c r="OD23" s="80"/>
      <c r="OE23" s="80"/>
      <c r="OF23" s="80"/>
      <c r="OG23" s="80"/>
      <c r="OH23" s="80"/>
      <c r="OI23" s="80"/>
      <c r="OJ23" s="80"/>
      <c r="OK23" s="80"/>
      <c r="OL23" s="80"/>
      <c r="OM23" s="80"/>
      <c r="ON23" s="80"/>
      <c r="OO23" s="80"/>
      <c r="OP23" s="80"/>
      <c r="OQ23" s="80"/>
      <c r="OR23" s="80"/>
      <c r="OS23" s="80"/>
      <c r="OT23" s="80"/>
      <c r="OU23" s="80"/>
      <c r="OV23" s="80"/>
      <c r="OW23" s="80"/>
      <c r="OX23" s="80"/>
      <c r="OY23" s="80"/>
      <c r="OZ23" s="80"/>
      <c r="PA23" s="80"/>
      <c r="PB23" s="80"/>
      <c r="PC23" s="80"/>
      <c r="PD23" s="80"/>
      <c r="PE23" s="80"/>
      <c r="PF23" s="80"/>
      <c r="PG23" s="80"/>
      <c r="PH23" s="80"/>
      <c r="PI23" s="80"/>
      <c r="PJ23" s="80"/>
      <c r="PK23" s="80"/>
      <c r="PL23" s="80"/>
      <c r="PM23" s="80"/>
      <c r="PN23" s="80"/>
      <c r="PO23" s="80"/>
      <c r="PP23" s="80"/>
      <c r="PQ23" s="80"/>
      <c r="PR23" s="80"/>
      <c r="PS23" s="80"/>
      <c r="PT23" s="80"/>
      <c r="PU23" s="80"/>
      <c r="PV23" s="80"/>
      <c r="PW23" s="80"/>
      <c r="PX23" s="80"/>
      <c r="PY23" s="80"/>
      <c r="PZ23" s="80"/>
      <c r="QA23" s="80"/>
      <c r="QB23" s="80"/>
      <c r="QC23" s="80"/>
      <c r="QD23" s="80"/>
      <c r="QE23" s="80"/>
      <c r="QF23" s="80"/>
      <c r="QG23" s="80"/>
      <c r="QH23" s="80"/>
      <c r="QI23" s="80"/>
      <c r="QJ23" s="80"/>
      <c r="QK23" s="80"/>
      <c r="QL23" s="80"/>
      <c r="QM23" s="80"/>
      <c r="QN23" s="80"/>
      <c r="QO23" s="80"/>
      <c r="QP23" s="80"/>
      <c r="QQ23" s="80"/>
      <c r="QR23" s="80"/>
      <c r="QS23" s="80"/>
      <c r="QT23" s="80"/>
      <c r="QU23" s="80"/>
      <c r="QV23" s="80"/>
      <c r="QW23" s="80"/>
      <c r="QX23" s="80"/>
      <c r="QY23" s="80"/>
      <c r="QZ23" s="80"/>
      <c r="RA23" s="80"/>
      <c r="RB23" s="80"/>
      <c r="RC23" s="80"/>
      <c r="RD23" s="80"/>
      <c r="RE23" s="80"/>
      <c r="RF23" s="80"/>
      <c r="RG23" s="80"/>
      <c r="RH23" s="80"/>
      <c r="RI23" s="80"/>
      <c r="RJ23" s="80"/>
      <c r="RK23" s="80"/>
      <c r="RL23" s="80"/>
      <c r="RM23" s="80"/>
      <c r="RN23" s="80"/>
      <c r="RO23" s="80"/>
      <c r="RP23" s="80"/>
      <c r="RQ23" s="80"/>
      <c r="RR23" s="80"/>
      <c r="RS23" s="80"/>
      <c r="RT23" s="80"/>
      <c r="RU23" s="80"/>
      <c r="RV23" s="80"/>
      <c r="RW23" s="80"/>
      <c r="RX23" s="80"/>
      <c r="RY23" s="80"/>
      <c r="RZ23" s="80"/>
      <c r="SA23" s="80"/>
      <c r="SB23" s="80"/>
      <c r="SC23" s="80"/>
      <c r="SD23" s="80"/>
      <c r="SE23" s="80"/>
      <c r="SF23" s="80"/>
      <c r="SG23" s="80"/>
      <c r="SH23" s="80"/>
      <c r="SI23" s="80"/>
      <c r="SJ23" s="80"/>
      <c r="SK23" s="80"/>
      <c r="SL23" s="80"/>
      <c r="SM23" s="80"/>
      <c r="SN23" s="80"/>
      <c r="SO23" s="80"/>
      <c r="SP23" s="80"/>
      <c r="SQ23" s="80"/>
      <c r="SR23" s="80"/>
      <c r="SS23" s="80"/>
      <c r="ST23" s="80"/>
      <c r="SU23" s="80"/>
      <c r="SV23" s="80"/>
      <c r="SW23" s="80"/>
      <c r="SX23" s="80"/>
    </row>
    <row r="24" spans="1:518" s="60" customFormat="1" ht="14.55" customHeight="1" x14ac:dyDescent="0.3">
      <c r="A24" s="65">
        <v>20</v>
      </c>
      <c r="B24" s="7">
        <v>8</v>
      </c>
      <c r="C24" s="98" t="s">
        <v>642</v>
      </c>
      <c r="D24" s="98" t="s">
        <v>643</v>
      </c>
      <c r="E24" s="98" t="s">
        <v>644</v>
      </c>
      <c r="F24" s="7">
        <v>2002</v>
      </c>
      <c r="G24" s="98" t="s">
        <v>604</v>
      </c>
      <c r="H24" s="127" t="s">
        <v>645</v>
      </c>
      <c r="I24" s="6" t="s">
        <v>50</v>
      </c>
      <c r="J24" s="98" t="s">
        <v>650</v>
      </c>
      <c r="K24" s="6" t="s">
        <v>369</v>
      </c>
      <c r="L24" s="6" t="s">
        <v>38</v>
      </c>
      <c r="M24" s="6" t="s">
        <v>86</v>
      </c>
      <c r="N24" s="6" t="s">
        <v>205</v>
      </c>
      <c r="O24" s="6" t="s">
        <v>25</v>
      </c>
      <c r="P24" s="6" t="s">
        <v>191</v>
      </c>
      <c r="Q24" s="6" t="s">
        <v>572</v>
      </c>
      <c r="R24" s="6" t="s">
        <v>572</v>
      </c>
      <c r="S24" s="6" t="s">
        <v>434</v>
      </c>
      <c r="T24" s="6" t="s">
        <v>647</v>
      </c>
      <c r="U24" s="7">
        <v>2010</v>
      </c>
      <c r="V24" s="7">
        <v>2015</v>
      </c>
      <c r="W24" s="6"/>
      <c r="X24" s="6"/>
      <c r="Y24" s="6"/>
      <c r="Z24" s="6" t="s">
        <v>76</v>
      </c>
      <c r="AA24" s="6"/>
      <c r="AB24" s="6"/>
      <c r="AC24" s="6"/>
      <c r="AD24" s="6"/>
      <c r="AE24" s="6" t="s">
        <v>126</v>
      </c>
      <c r="AF24" s="6"/>
      <c r="AG24" s="6"/>
      <c r="AH24" s="6"/>
      <c r="AI24" s="6"/>
      <c r="AJ24" s="6"/>
      <c r="AK24" s="6" t="s">
        <v>232</v>
      </c>
      <c r="AL24" s="6"/>
      <c r="AM24" s="6"/>
      <c r="AN24" s="6"/>
      <c r="AO24" s="6"/>
      <c r="AP24" s="6"/>
      <c r="AQ24" s="6"/>
      <c r="AR24" s="6"/>
      <c r="AS24" s="6"/>
      <c r="AT24" s="6"/>
      <c r="AU24" s="6"/>
      <c r="AV24" s="6"/>
      <c r="AW24" s="6" t="s">
        <v>23</v>
      </c>
      <c r="AX24" s="6"/>
      <c r="AY24" s="6"/>
      <c r="AZ24" s="6"/>
      <c r="BA24" s="6" t="s">
        <v>78</v>
      </c>
      <c r="BB24" s="6"/>
      <c r="BC24" s="6"/>
      <c r="BD24" s="6"/>
      <c r="BE24" s="6"/>
      <c r="BF24" s="6" t="s">
        <v>78</v>
      </c>
      <c r="BG24" s="6"/>
      <c r="BH24" s="6"/>
      <c r="BI24" s="6"/>
      <c r="BJ24" s="6"/>
      <c r="BK24" s="6" t="s">
        <v>78</v>
      </c>
      <c r="BL24" s="6"/>
      <c r="BM24" s="6"/>
      <c r="BN24" s="6"/>
      <c r="BO24" s="6"/>
      <c r="BP24" s="6"/>
      <c r="BQ24" s="6"/>
      <c r="BR24" s="6"/>
      <c r="BS24" s="6"/>
      <c r="BT24" s="6"/>
      <c r="BU24" s="6"/>
      <c r="BV24" s="6" t="s">
        <v>38</v>
      </c>
      <c r="BW24" s="6"/>
      <c r="BX24" s="6"/>
      <c r="BY24" s="6"/>
      <c r="BZ24" s="6"/>
      <c r="CA24" s="6"/>
      <c r="CB24" s="6"/>
      <c r="CC24" s="6"/>
      <c r="CD24" s="6"/>
      <c r="CE24" s="6"/>
      <c r="CF24" s="6"/>
      <c r="CG24" s="6"/>
      <c r="CH24" s="6"/>
      <c r="CI24" s="6"/>
      <c r="CJ24" s="6"/>
      <c r="CK24" s="6"/>
      <c r="CL24" s="6"/>
      <c r="CM24" s="6"/>
      <c r="CN24" s="6"/>
      <c r="CO24" s="6"/>
      <c r="CP24" s="6"/>
      <c r="CQ24" s="6"/>
      <c r="CR24" s="6"/>
      <c r="CS24" s="28" t="s">
        <v>38</v>
      </c>
      <c r="CT24" s="6"/>
      <c r="CU24" s="6"/>
      <c r="CV24" s="6"/>
      <c r="CW24" s="6"/>
      <c r="CX24" s="6"/>
      <c r="CY24" s="6"/>
      <c r="CZ24" s="6"/>
      <c r="DA24" s="6"/>
      <c r="DB24" s="6"/>
      <c r="DC24" s="6"/>
      <c r="DD24" s="6" t="s">
        <v>38</v>
      </c>
      <c r="DE24" s="87"/>
      <c r="DF24" s="6"/>
      <c r="DG24" s="6"/>
      <c r="DH24" s="6"/>
      <c r="DI24" s="6"/>
      <c r="DJ24" s="6"/>
      <c r="DK24" s="6"/>
      <c r="DL24" s="6"/>
      <c r="DM24" s="6"/>
      <c r="DN24" s="6"/>
      <c r="DO24" s="87"/>
      <c r="DP24" s="6"/>
      <c r="DQ24" s="87"/>
      <c r="DR24" s="6"/>
      <c r="DS24" s="87" t="s">
        <v>4078</v>
      </c>
      <c r="DT24" s="17" t="s">
        <v>651</v>
      </c>
      <c r="DU24" s="34"/>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c r="IZ24" s="80"/>
      <c r="JA24" s="80"/>
      <c r="JB24" s="80"/>
      <c r="JC24" s="80"/>
      <c r="JD24" s="80"/>
      <c r="JE24" s="80"/>
      <c r="JF24" s="80"/>
      <c r="JG24" s="80"/>
      <c r="JH24" s="80"/>
      <c r="JI24" s="80"/>
      <c r="JJ24" s="80"/>
      <c r="JK24" s="80"/>
      <c r="JL24" s="80"/>
      <c r="JM24" s="80"/>
      <c r="JN24" s="80"/>
      <c r="JO24" s="80"/>
      <c r="JP24" s="80"/>
      <c r="JQ24" s="80"/>
      <c r="JR24" s="80"/>
      <c r="JS24" s="80"/>
      <c r="JT24" s="80"/>
      <c r="JU24" s="80"/>
      <c r="JV24" s="80"/>
      <c r="JW24" s="80"/>
      <c r="JX24" s="80"/>
      <c r="JY24" s="80"/>
      <c r="JZ24" s="80"/>
      <c r="KA24" s="80"/>
      <c r="KB24" s="80"/>
      <c r="KC24" s="80"/>
      <c r="KD24" s="80"/>
      <c r="KE24" s="80"/>
      <c r="KF24" s="80"/>
      <c r="KG24" s="80"/>
      <c r="KH24" s="80"/>
      <c r="KI24" s="80"/>
      <c r="KJ24" s="80"/>
      <c r="KK24" s="80"/>
      <c r="KL24" s="80"/>
      <c r="KM24" s="80"/>
      <c r="KN24" s="80"/>
      <c r="KO24" s="80"/>
      <c r="KP24" s="80"/>
      <c r="KQ24" s="80"/>
      <c r="KR24" s="80"/>
      <c r="KS24" s="80"/>
      <c r="KT24" s="80"/>
      <c r="KU24" s="80"/>
      <c r="KV24" s="80"/>
      <c r="KW24" s="80"/>
      <c r="KX24" s="80"/>
      <c r="KY24" s="80"/>
      <c r="KZ24" s="80"/>
      <c r="LA24" s="80"/>
      <c r="LB24" s="80"/>
      <c r="LC24" s="80"/>
      <c r="LD24" s="80"/>
      <c r="LE24" s="80"/>
      <c r="LF24" s="80"/>
      <c r="LG24" s="80"/>
      <c r="LH24" s="80"/>
      <c r="LI24" s="80"/>
      <c r="LJ24" s="80"/>
      <c r="LK24" s="80"/>
      <c r="LL24" s="80"/>
      <c r="LM24" s="80"/>
      <c r="LN24" s="80"/>
      <c r="LO24" s="80"/>
      <c r="LP24" s="80"/>
      <c r="LQ24" s="80"/>
      <c r="LR24" s="80"/>
      <c r="LS24" s="80"/>
      <c r="LT24" s="80"/>
      <c r="LU24" s="80"/>
      <c r="LV24" s="80"/>
      <c r="LW24" s="80"/>
      <c r="LX24" s="80"/>
      <c r="LY24" s="80"/>
      <c r="LZ24" s="80"/>
      <c r="MA24" s="80"/>
      <c r="MB24" s="80"/>
      <c r="MC24" s="80"/>
      <c r="MD24" s="80"/>
      <c r="ME24" s="80"/>
      <c r="MF24" s="80"/>
      <c r="MG24" s="80"/>
      <c r="MH24" s="80"/>
      <c r="MI24" s="80"/>
      <c r="MJ24" s="80"/>
      <c r="MK24" s="80"/>
      <c r="ML24" s="80"/>
      <c r="MM24" s="80"/>
      <c r="MN24" s="80"/>
      <c r="MO24" s="80"/>
      <c r="MP24" s="80"/>
      <c r="MQ24" s="80"/>
      <c r="MR24" s="80"/>
      <c r="MS24" s="80"/>
      <c r="MT24" s="80"/>
      <c r="MU24" s="80"/>
      <c r="MV24" s="80"/>
      <c r="MW24" s="80"/>
      <c r="MX24" s="80"/>
      <c r="MY24" s="80"/>
      <c r="MZ24" s="80"/>
      <c r="NA24" s="80"/>
      <c r="NB24" s="80"/>
      <c r="NC24" s="80"/>
      <c r="ND24" s="80"/>
      <c r="NE24" s="80"/>
      <c r="NF24" s="80"/>
      <c r="NG24" s="80"/>
      <c r="NH24" s="80"/>
      <c r="NI24" s="80"/>
      <c r="NJ24" s="80"/>
      <c r="NK24" s="80"/>
      <c r="NL24" s="80"/>
      <c r="NM24" s="80"/>
      <c r="NN24" s="80"/>
      <c r="NO24" s="80"/>
      <c r="NP24" s="80"/>
      <c r="NQ24" s="80"/>
      <c r="NR24" s="80"/>
      <c r="NS24" s="80"/>
      <c r="NT24" s="80"/>
      <c r="NU24" s="80"/>
      <c r="NV24" s="80"/>
      <c r="NW24" s="80"/>
      <c r="NX24" s="80"/>
      <c r="NY24" s="80"/>
      <c r="NZ24" s="80"/>
      <c r="OA24" s="80"/>
      <c r="OB24" s="80"/>
      <c r="OC24" s="80"/>
      <c r="OD24" s="80"/>
      <c r="OE24" s="80"/>
      <c r="OF24" s="80"/>
      <c r="OG24" s="80"/>
      <c r="OH24" s="80"/>
      <c r="OI24" s="80"/>
      <c r="OJ24" s="80"/>
      <c r="OK24" s="80"/>
      <c r="OL24" s="80"/>
      <c r="OM24" s="80"/>
      <c r="ON24" s="80"/>
      <c r="OO24" s="80"/>
      <c r="OP24" s="80"/>
      <c r="OQ24" s="80"/>
      <c r="OR24" s="80"/>
      <c r="OS24" s="80"/>
      <c r="OT24" s="80"/>
      <c r="OU24" s="80"/>
      <c r="OV24" s="80"/>
      <c r="OW24" s="80"/>
      <c r="OX24" s="80"/>
      <c r="OY24" s="80"/>
      <c r="OZ24" s="80"/>
      <c r="PA24" s="80"/>
      <c r="PB24" s="80"/>
      <c r="PC24" s="80"/>
      <c r="PD24" s="80"/>
      <c r="PE24" s="80"/>
      <c r="PF24" s="80"/>
      <c r="PG24" s="80"/>
      <c r="PH24" s="80"/>
      <c r="PI24" s="80"/>
      <c r="PJ24" s="80"/>
      <c r="PK24" s="80"/>
      <c r="PL24" s="80"/>
      <c r="PM24" s="80"/>
      <c r="PN24" s="80"/>
      <c r="PO24" s="80"/>
      <c r="PP24" s="80"/>
      <c r="PQ24" s="80"/>
      <c r="PR24" s="80"/>
      <c r="PS24" s="80"/>
      <c r="PT24" s="80"/>
      <c r="PU24" s="80"/>
      <c r="PV24" s="80"/>
      <c r="PW24" s="80"/>
      <c r="PX24" s="80"/>
      <c r="PY24" s="80"/>
      <c r="PZ24" s="80"/>
      <c r="QA24" s="80"/>
      <c r="QB24" s="80"/>
      <c r="QC24" s="80"/>
      <c r="QD24" s="80"/>
      <c r="QE24" s="80"/>
      <c r="QF24" s="80"/>
      <c r="QG24" s="80"/>
      <c r="QH24" s="80"/>
      <c r="QI24" s="80"/>
      <c r="QJ24" s="80"/>
      <c r="QK24" s="80"/>
      <c r="QL24" s="80"/>
      <c r="QM24" s="80"/>
      <c r="QN24" s="80"/>
      <c r="QO24" s="80"/>
      <c r="QP24" s="80"/>
      <c r="QQ24" s="80"/>
      <c r="QR24" s="80"/>
      <c r="QS24" s="80"/>
      <c r="QT24" s="80"/>
      <c r="QU24" s="80"/>
      <c r="QV24" s="80"/>
      <c r="QW24" s="80"/>
      <c r="QX24" s="80"/>
      <c r="QY24" s="80"/>
      <c r="QZ24" s="80"/>
      <c r="RA24" s="80"/>
      <c r="RB24" s="80"/>
      <c r="RC24" s="80"/>
      <c r="RD24" s="80"/>
      <c r="RE24" s="80"/>
      <c r="RF24" s="80"/>
      <c r="RG24" s="80"/>
      <c r="RH24" s="80"/>
      <c r="RI24" s="80"/>
      <c r="RJ24" s="80"/>
      <c r="RK24" s="80"/>
      <c r="RL24" s="80"/>
      <c r="RM24" s="80"/>
      <c r="RN24" s="80"/>
      <c r="RO24" s="80"/>
      <c r="RP24" s="80"/>
      <c r="RQ24" s="80"/>
      <c r="RR24" s="80"/>
      <c r="RS24" s="80"/>
      <c r="RT24" s="80"/>
      <c r="RU24" s="80"/>
      <c r="RV24" s="80"/>
      <c r="RW24" s="80"/>
      <c r="RX24" s="80"/>
      <c r="RY24" s="80"/>
      <c r="RZ24" s="80"/>
      <c r="SA24" s="80"/>
      <c r="SB24" s="80"/>
      <c r="SC24" s="80"/>
      <c r="SD24" s="80"/>
      <c r="SE24" s="80"/>
      <c r="SF24" s="80"/>
      <c r="SG24" s="80"/>
      <c r="SH24" s="80"/>
      <c r="SI24" s="80"/>
      <c r="SJ24" s="80"/>
      <c r="SK24" s="80"/>
      <c r="SL24" s="80"/>
      <c r="SM24" s="80"/>
      <c r="SN24" s="80"/>
      <c r="SO24" s="80"/>
      <c r="SP24" s="80"/>
      <c r="SQ24" s="80"/>
      <c r="SR24" s="80"/>
      <c r="SS24" s="80"/>
      <c r="ST24" s="80"/>
      <c r="SU24" s="80"/>
      <c r="SV24" s="80"/>
      <c r="SW24" s="80"/>
      <c r="SX24" s="80"/>
    </row>
    <row r="25" spans="1:518" s="60" customFormat="1" ht="14.55" customHeight="1" x14ac:dyDescent="0.3">
      <c r="A25" s="65">
        <v>21</v>
      </c>
      <c r="B25" s="7">
        <v>8</v>
      </c>
      <c r="C25" s="98" t="s">
        <v>642</v>
      </c>
      <c r="D25" s="98" t="s">
        <v>643</v>
      </c>
      <c r="E25" s="98" t="s">
        <v>644</v>
      </c>
      <c r="F25" s="7">
        <v>2002</v>
      </c>
      <c r="G25" s="98" t="s">
        <v>604</v>
      </c>
      <c r="H25" s="127" t="s">
        <v>645</v>
      </c>
      <c r="I25" s="6" t="s">
        <v>50</v>
      </c>
      <c r="J25" s="124" t="s">
        <v>652</v>
      </c>
      <c r="K25" s="6" t="s">
        <v>653</v>
      </c>
      <c r="L25" s="6" t="s">
        <v>23</v>
      </c>
      <c r="M25" s="6" t="s">
        <v>86</v>
      </c>
      <c r="N25" s="6" t="s">
        <v>205</v>
      </c>
      <c r="O25" s="6" t="s">
        <v>25</v>
      </c>
      <c r="P25" s="6" t="s">
        <v>191</v>
      </c>
      <c r="Q25" s="6" t="s">
        <v>572</v>
      </c>
      <c r="R25" s="6" t="s">
        <v>572</v>
      </c>
      <c r="S25" s="6" t="s">
        <v>434</v>
      </c>
      <c r="T25" s="6" t="s">
        <v>647</v>
      </c>
      <c r="U25" s="7">
        <v>2010</v>
      </c>
      <c r="V25" s="7">
        <v>2015</v>
      </c>
      <c r="W25" s="6"/>
      <c r="X25" s="6"/>
      <c r="Y25" s="6"/>
      <c r="Z25" s="6" t="s">
        <v>76</v>
      </c>
      <c r="AA25" s="6"/>
      <c r="AB25" s="6"/>
      <c r="AC25" s="6"/>
      <c r="AD25" s="6"/>
      <c r="AE25" s="6" t="s">
        <v>126</v>
      </c>
      <c r="AF25" s="6"/>
      <c r="AG25" s="6"/>
      <c r="AH25" s="6"/>
      <c r="AI25" s="6"/>
      <c r="AJ25" s="6"/>
      <c r="AK25" s="6" t="s">
        <v>232</v>
      </c>
      <c r="AL25" s="6"/>
      <c r="AM25" s="6"/>
      <c r="AN25" s="6"/>
      <c r="AO25" s="6"/>
      <c r="AP25" s="6"/>
      <c r="AQ25" s="6"/>
      <c r="AR25" s="6"/>
      <c r="AS25" s="6"/>
      <c r="AT25" s="6"/>
      <c r="AU25" s="6"/>
      <c r="AV25" s="6"/>
      <c r="AW25" s="6" t="s">
        <v>23</v>
      </c>
      <c r="AX25" s="6"/>
      <c r="AY25" s="6"/>
      <c r="AZ25" s="6"/>
      <c r="BA25" s="6" t="s">
        <v>78</v>
      </c>
      <c r="BB25" s="6"/>
      <c r="BC25" s="6"/>
      <c r="BD25" s="6"/>
      <c r="BE25" s="6"/>
      <c r="BF25" s="6" t="s">
        <v>78</v>
      </c>
      <c r="BG25" s="6"/>
      <c r="BH25" s="6"/>
      <c r="BI25" s="6"/>
      <c r="BJ25" s="6"/>
      <c r="BK25" s="6" t="s">
        <v>78</v>
      </c>
      <c r="BL25" s="6"/>
      <c r="BM25" s="6"/>
      <c r="BN25" s="6"/>
      <c r="BO25" s="6"/>
      <c r="BP25" s="6"/>
      <c r="BQ25" s="6"/>
      <c r="BR25" s="6"/>
      <c r="BS25" s="6"/>
      <c r="BT25" s="6"/>
      <c r="BU25" s="6"/>
      <c r="BV25" s="6" t="s">
        <v>38</v>
      </c>
      <c r="BW25" s="6"/>
      <c r="BX25" s="6"/>
      <c r="BY25" s="6"/>
      <c r="BZ25" s="6"/>
      <c r="CA25" s="6"/>
      <c r="CB25" s="6"/>
      <c r="CC25" s="6"/>
      <c r="CD25" s="6"/>
      <c r="CE25" s="6"/>
      <c r="CF25" s="6"/>
      <c r="CG25" s="6"/>
      <c r="CH25" s="6"/>
      <c r="CI25" s="6"/>
      <c r="CJ25" s="6"/>
      <c r="CK25" s="6"/>
      <c r="CL25" s="6"/>
      <c r="CM25" s="6"/>
      <c r="CN25" s="6"/>
      <c r="CO25" s="6"/>
      <c r="CP25" s="6"/>
      <c r="CQ25" s="6"/>
      <c r="CR25" s="6"/>
      <c r="CS25" s="28" t="s">
        <v>38</v>
      </c>
      <c r="CT25" s="6"/>
      <c r="CU25" s="6"/>
      <c r="CV25" s="6"/>
      <c r="CW25" s="6"/>
      <c r="CX25" s="6"/>
      <c r="CY25" s="6"/>
      <c r="CZ25" s="6"/>
      <c r="DA25" s="6"/>
      <c r="DB25" s="6"/>
      <c r="DC25" s="6"/>
      <c r="DD25" s="6" t="s">
        <v>38</v>
      </c>
      <c r="DE25" s="87"/>
      <c r="DF25" s="6"/>
      <c r="DG25" s="6"/>
      <c r="DH25" s="6"/>
      <c r="DI25" s="6"/>
      <c r="DJ25" s="6"/>
      <c r="DK25" s="6"/>
      <c r="DL25" s="6"/>
      <c r="DM25" s="6"/>
      <c r="DN25" s="6"/>
      <c r="DO25" s="87"/>
      <c r="DP25" s="6"/>
      <c r="DQ25" s="87"/>
      <c r="DR25" s="6"/>
      <c r="DS25" s="90" t="s">
        <v>4079</v>
      </c>
      <c r="DT25" s="17" t="s">
        <v>649</v>
      </c>
      <c r="DU25" s="34"/>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c r="FR25" s="80"/>
      <c r="FS25" s="80"/>
      <c r="FT25" s="80"/>
      <c r="FU25" s="80"/>
      <c r="FV25" s="80"/>
      <c r="FW25" s="80"/>
      <c r="FX25" s="80"/>
      <c r="FY25" s="80"/>
      <c r="FZ25" s="80"/>
      <c r="GA25" s="80"/>
      <c r="GB25" s="80"/>
      <c r="GC25" s="80"/>
      <c r="GD25" s="80"/>
      <c r="GE25" s="80"/>
      <c r="GF25" s="80"/>
      <c r="GG25" s="80"/>
      <c r="GH25" s="80"/>
      <c r="GI25" s="80"/>
      <c r="GJ25" s="80"/>
      <c r="GK25" s="80"/>
      <c r="GL25" s="80"/>
      <c r="GM25" s="80"/>
      <c r="GN25" s="80"/>
      <c r="GO25" s="80"/>
      <c r="GP25" s="80"/>
      <c r="GQ25" s="80"/>
      <c r="GR25" s="80"/>
      <c r="GS25" s="80"/>
      <c r="GT25" s="80"/>
      <c r="GU25" s="80"/>
      <c r="GV25" s="80"/>
      <c r="GW25" s="80"/>
      <c r="GX25" s="80"/>
      <c r="GY25" s="80"/>
      <c r="GZ25" s="80"/>
      <c r="HA25" s="80"/>
      <c r="HB25" s="80"/>
      <c r="HC25" s="80"/>
      <c r="HD25" s="80"/>
      <c r="HE25" s="80"/>
      <c r="HF25" s="80"/>
      <c r="HG25" s="80"/>
      <c r="HH25" s="80"/>
      <c r="HI25" s="80"/>
      <c r="HJ25" s="80"/>
      <c r="HK25" s="80"/>
      <c r="HL25" s="80"/>
      <c r="HM25" s="80"/>
      <c r="HN25" s="80"/>
      <c r="HO25" s="80"/>
      <c r="HP25" s="80"/>
      <c r="HQ25" s="80"/>
      <c r="HR25" s="80"/>
      <c r="HS25" s="80"/>
      <c r="HT25" s="80"/>
      <c r="HU25" s="80"/>
      <c r="HV25" s="80"/>
      <c r="HW25" s="80"/>
      <c r="HX25" s="80"/>
      <c r="HY25" s="80"/>
      <c r="HZ25" s="80"/>
      <c r="IA25" s="80"/>
      <c r="IB25" s="80"/>
      <c r="IC25" s="80"/>
      <c r="ID25" s="80"/>
      <c r="IE25" s="80"/>
      <c r="IF25" s="80"/>
      <c r="IG25" s="80"/>
      <c r="IH25" s="80"/>
      <c r="II25" s="80"/>
      <c r="IJ25" s="80"/>
      <c r="IK25" s="80"/>
      <c r="IL25" s="80"/>
      <c r="IM25" s="80"/>
      <c r="IN25" s="80"/>
      <c r="IO25" s="80"/>
      <c r="IP25" s="80"/>
      <c r="IQ25" s="80"/>
      <c r="IR25" s="80"/>
      <c r="IS25" s="80"/>
      <c r="IT25" s="80"/>
      <c r="IU25" s="80"/>
      <c r="IV25" s="80"/>
      <c r="IW25" s="80"/>
      <c r="IX25" s="80"/>
      <c r="IY25" s="80"/>
      <c r="IZ25" s="80"/>
      <c r="JA25" s="80"/>
      <c r="JB25" s="80"/>
      <c r="JC25" s="80"/>
      <c r="JD25" s="80"/>
      <c r="JE25" s="80"/>
      <c r="JF25" s="80"/>
      <c r="JG25" s="80"/>
      <c r="JH25" s="80"/>
      <c r="JI25" s="80"/>
      <c r="JJ25" s="80"/>
      <c r="JK25" s="80"/>
      <c r="JL25" s="80"/>
      <c r="JM25" s="80"/>
      <c r="JN25" s="80"/>
      <c r="JO25" s="80"/>
      <c r="JP25" s="80"/>
      <c r="JQ25" s="80"/>
      <c r="JR25" s="80"/>
      <c r="JS25" s="80"/>
      <c r="JT25" s="80"/>
      <c r="JU25" s="80"/>
      <c r="JV25" s="80"/>
      <c r="JW25" s="80"/>
      <c r="JX25" s="80"/>
      <c r="JY25" s="80"/>
      <c r="JZ25" s="80"/>
      <c r="KA25" s="80"/>
      <c r="KB25" s="80"/>
      <c r="KC25" s="80"/>
      <c r="KD25" s="80"/>
      <c r="KE25" s="80"/>
      <c r="KF25" s="80"/>
      <c r="KG25" s="80"/>
      <c r="KH25" s="80"/>
      <c r="KI25" s="80"/>
      <c r="KJ25" s="80"/>
      <c r="KK25" s="80"/>
      <c r="KL25" s="80"/>
      <c r="KM25" s="80"/>
      <c r="KN25" s="80"/>
      <c r="KO25" s="80"/>
      <c r="KP25" s="80"/>
      <c r="KQ25" s="80"/>
      <c r="KR25" s="80"/>
      <c r="KS25" s="80"/>
      <c r="KT25" s="80"/>
      <c r="KU25" s="80"/>
      <c r="KV25" s="80"/>
      <c r="KW25" s="80"/>
      <c r="KX25" s="80"/>
      <c r="KY25" s="80"/>
      <c r="KZ25" s="80"/>
      <c r="LA25" s="80"/>
      <c r="LB25" s="80"/>
      <c r="LC25" s="80"/>
      <c r="LD25" s="80"/>
      <c r="LE25" s="80"/>
      <c r="LF25" s="80"/>
      <c r="LG25" s="80"/>
      <c r="LH25" s="80"/>
      <c r="LI25" s="80"/>
      <c r="LJ25" s="80"/>
      <c r="LK25" s="80"/>
      <c r="LL25" s="80"/>
      <c r="LM25" s="80"/>
      <c r="LN25" s="80"/>
      <c r="LO25" s="80"/>
      <c r="LP25" s="80"/>
      <c r="LQ25" s="80"/>
      <c r="LR25" s="80"/>
      <c r="LS25" s="80"/>
      <c r="LT25" s="80"/>
      <c r="LU25" s="80"/>
      <c r="LV25" s="80"/>
      <c r="LW25" s="80"/>
      <c r="LX25" s="80"/>
      <c r="LY25" s="80"/>
      <c r="LZ25" s="80"/>
      <c r="MA25" s="80"/>
      <c r="MB25" s="80"/>
      <c r="MC25" s="80"/>
      <c r="MD25" s="80"/>
      <c r="ME25" s="80"/>
      <c r="MF25" s="80"/>
      <c r="MG25" s="80"/>
      <c r="MH25" s="80"/>
      <c r="MI25" s="80"/>
      <c r="MJ25" s="80"/>
      <c r="MK25" s="80"/>
      <c r="ML25" s="80"/>
      <c r="MM25" s="80"/>
      <c r="MN25" s="80"/>
      <c r="MO25" s="80"/>
      <c r="MP25" s="80"/>
      <c r="MQ25" s="80"/>
      <c r="MR25" s="80"/>
      <c r="MS25" s="80"/>
      <c r="MT25" s="80"/>
      <c r="MU25" s="80"/>
      <c r="MV25" s="80"/>
      <c r="MW25" s="80"/>
      <c r="MX25" s="80"/>
      <c r="MY25" s="80"/>
      <c r="MZ25" s="80"/>
      <c r="NA25" s="80"/>
      <c r="NB25" s="80"/>
      <c r="NC25" s="80"/>
      <c r="ND25" s="80"/>
      <c r="NE25" s="80"/>
      <c r="NF25" s="80"/>
      <c r="NG25" s="80"/>
      <c r="NH25" s="80"/>
      <c r="NI25" s="80"/>
      <c r="NJ25" s="80"/>
      <c r="NK25" s="80"/>
      <c r="NL25" s="80"/>
      <c r="NM25" s="80"/>
      <c r="NN25" s="80"/>
      <c r="NO25" s="80"/>
      <c r="NP25" s="80"/>
      <c r="NQ25" s="80"/>
      <c r="NR25" s="80"/>
      <c r="NS25" s="80"/>
      <c r="NT25" s="80"/>
      <c r="NU25" s="80"/>
      <c r="NV25" s="80"/>
      <c r="NW25" s="80"/>
      <c r="NX25" s="80"/>
      <c r="NY25" s="80"/>
      <c r="NZ25" s="80"/>
      <c r="OA25" s="80"/>
      <c r="OB25" s="80"/>
      <c r="OC25" s="80"/>
      <c r="OD25" s="80"/>
      <c r="OE25" s="80"/>
      <c r="OF25" s="80"/>
      <c r="OG25" s="80"/>
      <c r="OH25" s="80"/>
      <c r="OI25" s="80"/>
      <c r="OJ25" s="80"/>
      <c r="OK25" s="80"/>
      <c r="OL25" s="80"/>
      <c r="OM25" s="80"/>
      <c r="ON25" s="80"/>
      <c r="OO25" s="80"/>
      <c r="OP25" s="80"/>
      <c r="OQ25" s="80"/>
      <c r="OR25" s="80"/>
      <c r="OS25" s="80"/>
      <c r="OT25" s="80"/>
      <c r="OU25" s="80"/>
      <c r="OV25" s="80"/>
      <c r="OW25" s="80"/>
      <c r="OX25" s="80"/>
      <c r="OY25" s="80"/>
      <c r="OZ25" s="80"/>
      <c r="PA25" s="80"/>
      <c r="PB25" s="80"/>
      <c r="PC25" s="80"/>
      <c r="PD25" s="80"/>
      <c r="PE25" s="80"/>
      <c r="PF25" s="80"/>
      <c r="PG25" s="80"/>
      <c r="PH25" s="80"/>
      <c r="PI25" s="80"/>
      <c r="PJ25" s="80"/>
      <c r="PK25" s="80"/>
      <c r="PL25" s="80"/>
      <c r="PM25" s="80"/>
      <c r="PN25" s="80"/>
      <c r="PO25" s="80"/>
      <c r="PP25" s="80"/>
      <c r="PQ25" s="80"/>
      <c r="PR25" s="80"/>
      <c r="PS25" s="80"/>
      <c r="PT25" s="80"/>
      <c r="PU25" s="80"/>
      <c r="PV25" s="80"/>
      <c r="PW25" s="80"/>
      <c r="PX25" s="80"/>
      <c r="PY25" s="80"/>
      <c r="PZ25" s="80"/>
      <c r="QA25" s="80"/>
      <c r="QB25" s="80"/>
      <c r="QC25" s="80"/>
      <c r="QD25" s="80"/>
      <c r="QE25" s="80"/>
      <c r="QF25" s="80"/>
      <c r="QG25" s="80"/>
      <c r="QH25" s="80"/>
      <c r="QI25" s="80"/>
      <c r="QJ25" s="80"/>
      <c r="QK25" s="80"/>
      <c r="QL25" s="80"/>
      <c r="QM25" s="80"/>
      <c r="QN25" s="80"/>
      <c r="QO25" s="80"/>
      <c r="QP25" s="80"/>
      <c r="QQ25" s="80"/>
      <c r="QR25" s="80"/>
      <c r="QS25" s="80"/>
      <c r="QT25" s="80"/>
      <c r="QU25" s="80"/>
      <c r="QV25" s="80"/>
      <c r="QW25" s="80"/>
      <c r="QX25" s="80"/>
      <c r="QY25" s="80"/>
      <c r="QZ25" s="80"/>
      <c r="RA25" s="80"/>
      <c r="RB25" s="80"/>
      <c r="RC25" s="80"/>
      <c r="RD25" s="80"/>
      <c r="RE25" s="80"/>
      <c r="RF25" s="80"/>
      <c r="RG25" s="80"/>
      <c r="RH25" s="80"/>
      <c r="RI25" s="80"/>
      <c r="RJ25" s="80"/>
      <c r="RK25" s="80"/>
      <c r="RL25" s="80"/>
      <c r="RM25" s="80"/>
      <c r="RN25" s="80"/>
      <c r="RO25" s="80"/>
      <c r="RP25" s="80"/>
      <c r="RQ25" s="80"/>
      <c r="RR25" s="80"/>
      <c r="RS25" s="80"/>
      <c r="RT25" s="80"/>
      <c r="RU25" s="80"/>
      <c r="RV25" s="80"/>
      <c r="RW25" s="80"/>
      <c r="RX25" s="80"/>
      <c r="RY25" s="80"/>
      <c r="RZ25" s="80"/>
      <c r="SA25" s="80"/>
      <c r="SB25" s="80"/>
      <c r="SC25" s="80"/>
      <c r="SD25" s="80"/>
      <c r="SE25" s="80"/>
      <c r="SF25" s="80"/>
      <c r="SG25" s="80"/>
      <c r="SH25" s="80"/>
      <c r="SI25" s="80"/>
      <c r="SJ25" s="80"/>
      <c r="SK25" s="80"/>
      <c r="SL25" s="80"/>
      <c r="SM25" s="80"/>
      <c r="SN25" s="80"/>
      <c r="SO25" s="80"/>
      <c r="SP25" s="80"/>
      <c r="SQ25" s="80"/>
      <c r="SR25" s="80"/>
      <c r="SS25" s="80"/>
      <c r="ST25" s="80"/>
      <c r="SU25" s="80"/>
      <c r="SV25" s="80"/>
      <c r="SW25" s="80"/>
      <c r="SX25" s="80"/>
    </row>
    <row r="26" spans="1:518" s="60" customFormat="1" ht="14.55" customHeight="1" x14ac:dyDescent="0.3">
      <c r="A26" s="65">
        <v>22</v>
      </c>
      <c r="B26" s="7">
        <v>9</v>
      </c>
      <c r="C26" s="98" t="s">
        <v>654</v>
      </c>
      <c r="D26" s="98" t="s">
        <v>655</v>
      </c>
      <c r="E26" s="98" t="s">
        <v>656</v>
      </c>
      <c r="F26" s="7">
        <v>2013</v>
      </c>
      <c r="G26" s="98" t="s">
        <v>657</v>
      </c>
      <c r="H26" s="126" t="s">
        <v>658</v>
      </c>
      <c r="I26" s="6" t="s">
        <v>50</v>
      </c>
      <c r="J26" s="98" t="s">
        <v>659</v>
      </c>
      <c r="K26" s="6" t="s">
        <v>616</v>
      </c>
      <c r="L26" s="6" t="s">
        <v>38</v>
      </c>
      <c r="M26" s="6" t="s">
        <v>72</v>
      </c>
      <c r="N26" s="6" t="s">
        <v>205</v>
      </c>
      <c r="O26" s="6" t="s">
        <v>25</v>
      </c>
      <c r="P26" s="6" t="s">
        <v>56</v>
      </c>
      <c r="Q26" s="6" t="s">
        <v>572</v>
      </c>
      <c r="R26" s="6" t="s">
        <v>572</v>
      </c>
      <c r="S26" s="6" t="s">
        <v>418</v>
      </c>
      <c r="T26" s="6" t="s">
        <v>660</v>
      </c>
      <c r="U26" s="7">
        <v>2004</v>
      </c>
      <c r="V26" s="7">
        <v>2008</v>
      </c>
      <c r="W26" s="6"/>
      <c r="X26" s="6"/>
      <c r="Y26" s="6"/>
      <c r="Z26" s="6"/>
      <c r="AA26" s="6"/>
      <c r="AB26" s="6"/>
      <c r="AC26" s="6"/>
      <c r="AD26" s="6"/>
      <c r="AE26" s="6" t="s">
        <v>126</v>
      </c>
      <c r="AF26" s="6"/>
      <c r="AG26" s="6"/>
      <c r="AH26" s="6"/>
      <c r="AI26" s="6"/>
      <c r="AJ26" s="6"/>
      <c r="AK26" s="6"/>
      <c r="AL26" s="6"/>
      <c r="AM26" s="6"/>
      <c r="AN26" s="6"/>
      <c r="AO26" s="6"/>
      <c r="AP26" s="6"/>
      <c r="AQ26" s="6"/>
      <c r="AR26" s="6"/>
      <c r="AS26" s="6"/>
      <c r="AT26" s="6"/>
      <c r="AU26" s="6" t="s">
        <v>183</v>
      </c>
      <c r="AV26" s="6"/>
      <c r="AW26" s="6" t="s">
        <v>38</v>
      </c>
      <c r="AX26" s="6"/>
      <c r="AY26" s="6"/>
      <c r="AZ26" s="6"/>
      <c r="BA26" s="6"/>
      <c r="BB26" s="6"/>
      <c r="BC26" s="6"/>
      <c r="BD26" s="6"/>
      <c r="BE26" s="6"/>
      <c r="BF26" s="6"/>
      <c r="BG26" s="6"/>
      <c r="BH26" s="6"/>
      <c r="BI26" s="6"/>
      <c r="BJ26" s="6"/>
      <c r="BK26" s="6"/>
      <c r="BL26" s="6"/>
      <c r="BM26" s="6"/>
      <c r="BN26" s="6"/>
      <c r="BO26" s="6"/>
      <c r="BP26" s="6"/>
      <c r="BQ26" s="6"/>
      <c r="BR26" s="6"/>
      <c r="BS26" s="6"/>
      <c r="BT26" s="6"/>
      <c r="BU26" s="6"/>
      <c r="BV26" s="6" t="s">
        <v>23</v>
      </c>
      <c r="BW26" s="6"/>
      <c r="BX26" s="6"/>
      <c r="BY26" s="6"/>
      <c r="BZ26" s="6"/>
      <c r="CA26" s="6"/>
      <c r="CB26" s="6"/>
      <c r="CC26" s="6"/>
      <c r="CD26" s="6"/>
      <c r="CE26" s="6" t="s">
        <v>195</v>
      </c>
      <c r="CF26" s="6"/>
      <c r="CG26" s="6"/>
      <c r="CH26" s="6"/>
      <c r="CI26" s="6"/>
      <c r="CJ26" s="6"/>
      <c r="CK26" s="6"/>
      <c r="CL26" s="6"/>
      <c r="CM26" s="6"/>
      <c r="CN26" s="6"/>
      <c r="CO26" s="6"/>
      <c r="CP26" s="6"/>
      <c r="CQ26" s="6" t="s">
        <v>195</v>
      </c>
      <c r="CR26" s="6"/>
      <c r="CS26" s="28" t="s">
        <v>38</v>
      </c>
      <c r="CT26" s="6"/>
      <c r="CU26" s="6"/>
      <c r="CV26" s="6"/>
      <c r="CW26" s="6"/>
      <c r="CX26" s="6"/>
      <c r="CY26" s="6"/>
      <c r="CZ26" s="6"/>
      <c r="DA26" s="6"/>
      <c r="DB26" s="6"/>
      <c r="DC26" s="6"/>
      <c r="DD26" s="6" t="s">
        <v>38</v>
      </c>
      <c r="DE26" s="87"/>
      <c r="DF26" s="6"/>
      <c r="DG26" s="6"/>
      <c r="DH26" s="6"/>
      <c r="DI26" s="6"/>
      <c r="DJ26" s="6"/>
      <c r="DK26" s="6"/>
      <c r="DL26" s="6"/>
      <c r="DM26" s="6"/>
      <c r="DN26" s="6"/>
      <c r="DO26" s="87"/>
      <c r="DP26" s="6"/>
      <c r="DQ26" s="87"/>
      <c r="DR26" s="6"/>
      <c r="DS26" s="87"/>
      <c r="DT26" s="17"/>
      <c r="DU26" s="34"/>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c r="IW26" s="80"/>
      <c r="IX26" s="80"/>
      <c r="IY26" s="80"/>
      <c r="IZ26" s="80"/>
      <c r="JA26" s="80"/>
      <c r="JB26" s="80"/>
      <c r="JC26" s="80"/>
      <c r="JD26" s="80"/>
      <c r="JE26" s="80"/>
      <c r="JF26" s="80"/>
      <c r="JG26" s="80"/>
      <c r="JH26" s="80"/>
      <c r="JI26" s="80"/>
      <c r="JJ26" s="80"/>
      <c r="JK26" s="80"/>
      <c r="JL26" s="80"/>
      <c r="JM26" s="80"/>
      <c r="JN26" s="80"/>
      <c r="JO26" s="80"/>
      <c r="JP26" s="80"/>
      <c r="JQ26" s="80"/>
      <c r="JR26" s="80"/>
      <c r="JS26" s="80"/>
      <c r="JT26" s="80"/>
      <c r="JU26" s="80"/>
      <c r="JV26" s="80"/>
      <c r="JW26" s="80"/>
      <c r="JX26" s="80"/>
      <c r="JY26" s="80"/>
      <c r="JZ26" s="80"/>
      <c r="KA26" s="80"/>
      <c r="KB26" s="80"/>
      <c r="KC26" s="80"/>
      <c r="KD26" s="80"/>
      <c r="KE26" s="80"/>
      <c r="KF26" s="80"/>
      <c r="KG26" s="80"/>
      <c r="KH26" s="80"/>
      <c r="KI26" s="80"/>
      <c r="KJ26" s="80"/>
      <c r="KK26" s="80"/>
      <c r="KL26" s="80"/>
      <c r="KM26" s="80"/>
      <c r="KN26" s="80"/>
      <c r="KO26" s="80"/>
      <c r="KP26" s="80"/>
      <c r="KQ26" s="80"/>
      <c r="KR26" s="80"/>
      <c r="KS26" s="80"/>
      <c r="KT26" s="80"/>
      <c r="KU26" s="80"/>
      <c r="KV26" s="80"/>
      <c r="KW26" s="80"/>
      <c r="KX26" s="80"/>
      <c r="KY26" s="80"/>
      <c r="KZ26" s="80"/>
      <c r="LA26" s="80"/>
      <c r="LB26" s="80"/>
      <c r="LC26" s="80"/>
      <c r="LD26" s="80"/>
      <c r="LE26" s="80"/>
      <c r="LF26" s="80"/>
      <c r="LG26" s="80"/>
      <c r="LH26" s="80"/>
      <c r="LI26" s="80"/>
      <c r="LJ26" s="80"/>
      <c r="LK26" s="80"/>
      <c r="LL26" s="80"/>
      <c r="LM26" s="80"/>
      <c r="LN26" s="80"/>
      <c r="LO26" s="80"/>
      <c r="LP26" s="80"/>
      <c r="LQ26" s="80"/>
      <c r="LR26" s="80"/>
      <c r="LS26" s="80"/>
      <c r="LT26" s="80"/>
      <c r="LU26" s="80"/>
      <c r="LV26" s="80"/>
      <c r="LW26" s="80"/>
      <c r="LX26" s="80"/>
      <c r="LY26" s="80"/>
      <c r="LZ26" s="80"/>
      <c r="MA26" s="80"/>
      <c r="MB26" s="80"/>
      <c r="MC26" s="80"/>
      <c r="MD26" s="80"/>
      <c r="ME26" s="80"/>
      <c r="MF26" s="80"/>
      <c r="MG26" s="80"/>
      <c r="MH26" s="80"/>
      <c r="MI26" s="80"/>
      <c r="MJ26" s="80"/>
      <c r="MK26" s="80"/>
      <c r="ML26" s="80"/>
      <c r="MM26" s="80"/>
      <c r="MN26" s="80"/>
      <c r="MO26" s="80"/>
      <c r="MP26" s="80"/>
      <c r="MQ26" s="80"/>
      <c r="MR26" s="80"/>
      <c r="MS26" s="80"/>
      <c r="MT26" s="80"/>
      <c r="MU26" s="80"/>
      <c r="MV26" s="80"/>
      <c r="MW26" s="80"/>
      <c r="MX26" s="80"/>
      <c r="MY26" s="80"/>
      <c r="MZ26" s="80"/>
      <c r="NA26" s="80"/>
      <c r="NB26" s="80"/>
      <c r="NC26" s="80"/>
      <c r="ND26" s="80"/>
      <c r="NE26" s="80"/>
      <c r="NF26" s="80"/>
      <c r="NG26" s="80"/>
      <c r="NH26" s="80"/>
      <c r="NI26" s="80"/>
      <c r="NJ26" s="80"/>
      <c r="NK26" s="80"/>
      <c r="NL26" s="80"/>
      <c r="NM26" s="80"/>
      <c r="NN26" s="80"/>
      <c r="NO26" s="80"/>
      <c r="NP26" s="80"/>
      <c r="NQ26" s="80"/>
      <c r="NR26" s="80"/>
      <c r="NS26" s="80"/>
      <c r="NT26" s="80"/>
      <c r="NU26" s="80"/>
      <c r="NV26" s="80"/>
      <c r="NW26" s="80"/>
      <c r="NX26" s="80"/>
      <c r="NY26" s="80"/>
      <c r="NZ26" s="80"/>
      <c r="OA26" s="80"/>
      <c r="OB26" s="80"/>
      <c r="OC26" s="80"/>
      <c r="OD26" s="80"/>
      <c r="OE26" s="80"/>
      <c r="OF26" s="80"/>
      <c r="OG26" s="80"/>
      <c r="OH26" s="80"/>
      <c r="OI26" s="80"/>
      <c r="OJ26" s="80"/>
      <c r="OK26" s="80"/>
      <c r="OL26" s="80"/>
      <c r="OM26" s="80"/>
      <c r="ON26" s="80"/>
      <c r="OO26" s="80"/>
      <c r="OP26" s="80"/>
      <c r="OQ26" s="80"/>
      <c r="OR26" s="80"/>
      <c r="OS26" s="80"/>
      <c r="OT26" s="80"/>
      <c r="OU26" s="80"/>
      <c r="OV26" s="80"/>
      <c r="OW26" s="80"/>
      <c r="OX26" s="80"/>
      <c r="OY26" s="80"/>
      <c r="OZ26" s="80"/>
      <c r="PA26" s="80"/>
      <c r="PB26" s="80"/>
      <c r="PC26" s="80"/>
      <c r="PD26" s="80"/>
      <c r="PE26" s="80"/>
      <c r="PF26" s="80"/>
      <c r="PG26" s="80"/>
      <c r="PH26" s="80"/>
      <c r="PI26" s="80"/>
      <c r="PJ26" s="80"/>
      <c r="PK26" s="80"/>
      <c r="PL26" s="80"/>
      <c r="PM26" s="80"/>
      <c r="PN26" s="80"/>
      <c r="PO26" s="80"/>
      <c r="PP26" s="80"/>
      <c r="PQ26" s="80"/>
      <c r="PR26" s="80"/>
      <c r="PS26" s="80"/>
      <c r="PT26" s="80"/>
      <c r="PU26" s="80"/>
      <c r="PV26" s="80"/>
      <c r="PW26" s="80"/>
      <c r="PX26" s="80"/>
      <c r="PY26" s="80"/>
      <c r="PZ26" s="80"/>
      <c r="QA26" s="80"/>
      <c r="QB26" s="80"/>
      <c r="QC26" s="80"/>
      <c r="QD26" s="80"/>
      <c r="QE26" s="80"/>
      <c r="QF26" s="80"/>
      <c r="QG26" s="80"/>
      <c r="QH26" s="80"/>
      <c r="QI26" s="80"/>
      <c r="QJ26" s="80"/>
      <c r="QK26" s="80"/>
      <c r="QL26" s="80"/>
      <c r="QM26" s="80"/>
      <c r="QN26" s="80"/>
      <c r="QO26" s="80"/>
      <c r="QP26" s="80"/>
      <c r="QQ26" s="80"/>
      <c r="QR26" s="80"/>
      <c r="QS26" s="80"/>
      <c r="QT26" s="80"/>
      <c r="QU26" s="80"/>
      <c r="QV26" s="80"/>
      <c r="QW26" s="80"/>
      <c r="QX26" s="80"/>
      <c r="QY26" s="80"/>
      <c r="QZ26" s="80"/>
      <c r="RA26" s="80"/>
      <c r="RB26" s="80"/>
      <c r="RC26" s="80"/>
      <c r="RD26" s="80"/>
      <c r="RE26" s="80"/>
      <c r="RF26" s="80"/>
      <c r="RG26" s="80"/>
      <c r="RH26" s="80"/>
      <c r="RI26" s="80"/>
      <c r="RJ26" s="80"/>
      <c r="RK26" s="80"/>
      <c r="RL26" s="80"/>
      <c r="RM26" s="80"/>
      <c r="RN26" s="80"/>
      <c r="RO26" s="80"/>
      <c r="RP26" s="80"/>
      <c r="RQ26" s="80"/>
      <c r="RR26" s="80"/>
      <c r="RS26" s="80"/>
      <c r="RT26" s="80"/>
      <c r="RU26" s="80"/>
      <c r="RV26" s="80"/>
      <c r="RW26" s="80"/>
      <c r="RX26" s="80"/>
      <c r="RY26" s="80"/>
      <c r="RZ26" s="80"/>
      <c r="SA26" s="80"/>
      <c r="SB26" s="80"/>
      <c r="SC26" s="80"/>
      <c r="SD26" s="80"/>
      <c r="SE26" s="80"/>
      <c r="SF26" s="80"/>
      <c r="SG26" s="80"/>
      <c r="SH26" s="80"/>
      <c r="SI26" s="80"/>
      <c r="SJ26" s="80"/>
      <c r="SK26" s="80"/>
      <c r="SL26" s="80"/>
      <c r="SM26" s="80"/>
      <c r="SN26" s="80"/>
      <c r="SO26" s="80"/>
      <c r="SP26" s="80"/>
      <c r="SQ26" s="80"/>
      <c r="SR26" s="80"/>
      <c r="SS26" s="80"/>
      <c r="ST26" s="80"/>
      <c r="SU26" s="80"/>
      <c r="SV26" s="80"/>
      <c r="SW26" s="80"/>
      <c r="SX26" s="80"/>
    </row>
    <row r="27" spans="1:518" s="60" customFormat="1" ht="14.55" customHeight="1" x14ac:dyDescent="0.3">
      <c r="A27" s="65">
        <v>23</v>
      </c>
      <c r="B27" s="7">
        <v>10</v>
      </c>
      <c r="C27" s="98" t="s">
        <v>661</v>
      </c>
      <c r="D27" s="98" t="s">
        <v>662</v>
      </c>
      <c r="E27" s="98" t="s">
        <v>663</v>
      </c>
      <c r="F27" s="7">
        <v>2019</v>
      </c>
      <c r="G27" s="98" t="s">
        <v>664</v>
      </c>
      <c r="H27" s="126" t="s">
        <v>665</v>
      </c>
      <c r="I27" s="6" t="s">
        <v>50</v>
      </c>
      <c r="J27" s="98" t="s">
        <v>4311</v>
      </c>
      <c r="K27" s="6" t="s">
        <v>666</v>
      </c>
      <c r="L27" s="6" t="s">
        <v>38</v>
      </c>
      <c r="M27" s="6" t="s">
        <v>86</v>
      </c>
      <c r="N27" s="6" t="s">
        <v>205</v>
      </c>
      <c r="O27" s="6" t="s">
        <v>25</v>
      </c>
      <c r="P27" s="6" t="s">
        <v>72</v>
      </c>
      <c r="Q27" s="6" t="s">
        <v>572</v>
      </c>
      <c r="R27" s="6" t="s">
        <v>572</v>
      </c>
      <c r="S27" s="6" t="s">
        <v>327</v>
      </c>
      <c r="T27" s="6" t="s">
        <v>667</v>
      </c>
      <c r="U27" s="7">
        <v>2017</v>
      </c>
      <c r="V27" s="7">
        <v>2017</v>
      </c>
      <c r="W27" s="6"/>
      <c r="X27" s="6"/>
      <c r="Y27" s="6"/>
      <c r="Z27" s="6"/>
      <c r="AA27" s="6"/>
      <c r="AB27" s="6"/>
      <c r="AC27" s="6"/>
      <c r="AD27" s="6" t="s">
        <v>109</v>
      </c>
      <c r="AE27" s="6"/>
      <c r="AF27" s="6"/>
      <c r="AG27" s="6"/>
      <c r="AH27" s="6" t="s">
        <v>139</v>
      </c>
      <c r="AI27" s="6"/>
      <c r="AJ27" s="6"/>
      <c r="AK27" s="6"/>
      <c r="AL27" s="6"/>
      <c r="AM27" s="6"/>
      <c r="AN27" s="6"/>
      <c r="AO27" s="6"/>
      <c r="AP27" s="6"/>
      <c r="AQ27" s="6"/>
      <c r="AR27" s="6"/>
      <c r="AS27" s="6"/>
      <c r="AT27" s="6"/>
      <c r="AU27" s="6"/>
      <c r="AV27" s="6"/>
      <c r="AW27" s="6" t="s">
        <v>38</v>
      </c>
      <c r="AX27" s="6"/>
      <c r="AY27" s="6"/>
      <c r="AZ27" s="6"/>
      <c r="BA27" s="6"/>
      <c r="BB27" s="6"/>
      <c r="BC27" s="6"/>
      <c r="BD27" s="6"/>
      <c r="BE27" s="6"/>
      <c r="BF27" s="6"/>
      <c r="BG27" s="6"/>
      <c r="BH27" s="6"/>
      <c r="BI27" s="6"/>
      <c r="BJ27" s="6"/>
      <c r="BK27" s="6"/>
      <c r="BL27" s="6"/>
      <c r="BM27" s="6"/>
      <c r="BN27" s="6"/>
      <c r="BO27" s="6"/>
      <c r="BP27" s="6"/>
      <c r="BQ27" s="6"/>
      <c r="BR27" s="6"/>
      <c r="BS27" s="6"/>
      <c r="BT27" s="6"/>
      <c r="BU27" s="6"/>
      <c r="BV27" s="6" t="s">
        <v>23</v>
      </c>
      <c r="BW27" s="6"/>
      <c r="BX27" s="6"/>
      <c r="BY27" s="6"/>
      <c r="BZ27" s="6"/>
      <c r="CA27" s="6"/>
      <c r="CB27" s="6"/>
      <c r="CC27" s="6"/>
      <c r="CD27" s="6" t="s">
        <v>195</v>
      </c>
      <c r="CE27" s="6"/>
      <c r="CF27" s="6"/>
      <c r="CG27" s="6"/>
      <c r="CH27" s="6" t="s">
        <v>195</v>
      </c>
      <c r="CI27" s="6"/>
      <c r="CJ27" s="6"/>
      <c r="CK27" s="6"/>
      <c r="CL27" s="6"/>
      <c r="CM27" s="6"/>
      <c r="CN27" s="6"/>
      <c r="CO27" s="6"/>
      <c r="CP27" s="6"/>
      <c r="CQ27" s="6"/>
      <c r="CR27" s="6"/>
      <c r="CS27" s="28" t="s">
        <v>38</v>
      </c>
      <c r="CT27" s="6"/>
      <c r="CU27" s="6"/>
      <c r="CV27" s="6"/>
      <c r="CW27" s="6"/>
      <c r="CX27" s="6"/>
      <c r="CY27" s="6"/>
      <c r="CZ27" s="6"/>
      <c r="DA27" s="6"/>
      <c r="DB27" s="6"/>
      <c r="DC27" s="6"/>
      <c r="DD27" s="6" t="s">
        <v>38</v>
      </c>
      <c r="DE27" s="87"/>
      <c r="DF27" s="6"/>
      <c r="DG27" s="6"/>
      <c r="DH27" s="6"/>
      <c r="DI27" s="6"/>
      <c r="DJ27" s="6"/>
      <c r="DK27" s="6"/>
      <c r="DL27" s="6"/>
      <c r="DM27" s="6"/>
      <c r="DN27" s="6"/>
      <c r="DO27" s="87"/>
      <c r="DP27" s="6"/>
      <c r="DQ27" s="87"/>
      <c r="DR27" s="6"/>
      <c r="DS27" s="87"/>
      <c r="DT27" s="17"/>
      <c r="DU27" s="34"/>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c r="IW27" s="80"/>
      <c r="IX27" s="80"/>
      <c r="IY27" s="80"/>
      <c r="IZ27" s="80"/>
      <c r="JA27" s="80"/>
      <c r="JB27" s="80"/>
      <c r="JC27" s="80"/>
      <c r="JD27" s="80"/>
      <c r="JE27" s="80"/>
      <c r="JF27" s="80"/>
      <c r="JG27" s="80"/>
      <c r="JH27" s="80"/>
      <c r="JI27" s="80"/>
      <c r="JJ27" s="80"/>
      <c r="JK27" s="80"/>
      <c r="JL27" s="80"/>
      <c r="JM27" s="80"/>
      <c r="JN27" s="80"/>
      <c r="JO27" s="80"/>
      <c r="JP27" s="80"/>
      <c r="JQ27" s="80"/>
      <c r="JR27" s="80"/>
      <c r="JS27" s="80"/>
      <c r="JT27" s="80"/>
      <c r="JU27" s="80"/>
      <c r="JV27" s="80"/>
      <c r="JW27" s="80"/>
      <c r="JX27" s="80"/>
      <c r="JY27" s="80"/>
      <c r="JZ27" s="80"/>
      <c r="KA27" s="80"/>
      <c r="KB27" s="80"/>
      <c r="KC27" s="80"/>
      <c r="KD27" s="80"/>
      <c r="KE27" s="80"/>
      <c r="KF27" s="80"/>
      <c r="KG27" s="80"/>
      <c r="KH27" s="80"/>
      <c r="KI27" s="80"/>
      <c r="KJ27" s="80"/>
      <c r="KK27" s="80"/>
      <c r="KL27" s="80"/>
      <c r="KM27" s="80"/>
      <c r="KN27" s="80"/>
      <c r="KO27" s="80"/>
      <c r="KP27" s="80"/>
      <c r="KQ27" s="80"/>
      <c r="KR27" s="80"/>
      <c r="KS27" s="80"/>
      <c r="KT27" s="80"/>
      <c r="KU27" s="80"/>
      <c r="KV27" s="80"/>
      <c r="KW27" s="80"/>
      <c r="KX27" s="80"/>
      <c r="KY27" s="80"/>
      <c r="KZ27" s="80"/>
      <c r="LA27" s="80"/>
      <c r="LB27" s="80"/>
      <c r="LC27" s="80"/>
      <c r="LD27" s="80"/>
      <c r="LE27" s="80"/>
      <c r="LF27" s="80"/>
      <c r="LG27" s="80"/>
      <c r="LH27" s="80"/>
      <c r="LI27" s="80"/>
      <c r="LJ27" s="80"/>
      <c r="LK27" s="80"/>
      <c r="LL27" s="80"/>
      <c r="LM27" s="80"/>
      <c r="LN27" s="80"/>
      <c r="LO27" s="80"/>
      <c r="LP27" s="80"/>
      <c r="LQ27" s="80"/>
      <c r="LR27" s="80"/>
      <c r="LS27" s="80"/>
      <c r="LT27" s="80"/>
      <c r="LU27" s="80"/>
      <c r="LV27" s="80"/>
      <c r="LW27" s="80"/>
      <c r="LX27" s="80"/>
      <c r="LY27" s="80"/>
      <c r="LZ27" s="80"/>
      <c r="MA27" s="80"/>
      <c r="MB27" s="80"/>
      <c r="MC27" s="80"/>
      <c r="MD27" s="80"/>
      <c r="ME27" s="80"/>
      <c r="MF27" s="80"/>
      <c r="MG27" s="80"/>
      <c r="MH27" s="80"/>
      <c r="MI27" s="80"/>
      <c r="MJ27" s="80"/>
      <c r="MK27" s="80"/>
      <c r="ML27" s="80"/>
      <c r="MM27" s="80"/>
      <c r="MN27" s="80"/>
      <c r="MO27" s="80"/>
      <c r="MP27" s="80"/>
      <c r="MQ27" s="80"/>
      <c r="MR27" s="80"/>
      <c r="MS27" s="80"/>
      <c r="MT27" s="80"/>
      <c r="MU27" s="80"/>
      <c r="MV27" s="80"/>
      <c r="MW27" s="80"/>
      <c r="MX27" s="80"/>
      <c r="MY27" s="80"/>
      <c r="MZ27" s="80"/>
      <c r="NA27" s="80"/>
      <c r="NB27" s="80"/>
      <c r="NC27" s="80"/>
      <c r="ND27" s="80"/>
      <c r="NE27" s="80"/>
      <c r="NF27" s="80"/>
      <c r="NG27" s="80"/>
      <c r="NH27" s="80"/>
      <c r="NI27" s="80"/>
      <c r="NJ27" s="80"/>
      <c r="NK27" s="80"/>
      <c r="NL27" s="80"/>
      <c r="NM27" s="80"/>
      <c r="NN27" s="80"/>
      <c r="NO27" s="80"/>
      <c r="NP27" s="80"/>
      <c r="NQ27" s="80"/>
      <c r="NR27" s="80"/>
      <c r="NS27" s="80"/>
      <c r="NT27" s="80"/>
      <c r="NU27" s="80"/>
      <c r="NV27" s="80"/>
      <c r="NW27" s="80"/>
      <c r="NX27" s="80"/>
      <c r="NY27" s="80"/>
      <c r="NZ27" s="80"/>
      <c r="OA27" s="80"/>
      <c r="OB27" s="80"/>
      <c r="OC27" s="80"/>
      <c r="OD27" s="80"/>
      <c r="OE27" s="80"/>
      <c r="OF27" s="80"/>
      <c r="OG27" s="80"/>
      <c r="OH27" s="80"/>
      <c r="OI27" s="80"/>
      <c r="OJ27" s="80"/>
      <c r="OK27" s="80"/>
      <c r="OL27" s="80"/>
      <c r="OM27" s="80"/>
      <c r="ON27" s="80"/>
      <c r="OO27" s="80"/>
      <c r="OP27" s="80"/>
      <c r="OQ27" s="80"/>
      <c r="OR27" s="80"/>
      <c r="OS27" s="80"/>
      <c r="OT27" s="80"/>
      <c r="OU27" s="80"/>
      <c r="OV27" s="80"/>
      <c r="OW27" s="80"/>
      <c r="OX27" s="80"/>
      <c r="OY27" s="80"/>
      <c r="OZ27" s="80"/>
      <c r="PA27" s="80"/>
      <c r="PB27" s="80"/>
      <c r="PC27" s="80"/>
      <c r="PD27" s="80"/>
      <c r="PE27" s="80"/>
      <c r="PF27" s="80"/>
      <c r="PG27" s="80"/>
      <c r="PH27" s="80"/>
      <c r="PI27" s="80"/>
      <c r="PJ27" s="80"/>
      <c r="PK27" s="80"/>
      <c r="PL27" s="80"/>
      <c r="PM27" s="80"/>
      <c r="PN27" s="80"/>
      <c r="PO27" s="80"/>
      <c r="PP27" s="80"/>
      <c r="PQ27" s="80"/>
      <c r="PR27" s="80"/>
      <c r="PS27" s="80"/>
      <c r="PT27" s="80"/>
      <c r="PU27" s="80"/>
      <c r="PV27" s="80"/>
      <c r="PW27" s="80"/>
      <c r="PX27" s="80"/>
      <c r="PY27" s="80"/>
      <c r="PZ27" s="80"/>
      <c r="QA27" s="80"/>
      <c r="QB27" s="80"/>
      <c r="QC27" s="80"/>
      <c r="QD27" s="80"/>
      <c r="QE27" s="80"/>
      <c r="QF27" s="80"/>
      <c r="QG27" s="80"/>
      <c r="QH27" s="80"/>
      <c r="QI27" s="80"/>
      <c r="QJ27" s="80"/>
      <c r="QK27" s="80"/>
      <c r="QL27" s="80"/>
      <c r="QM27" s="80"/>
      <c r="QN27" s="80"/>
      <c r="QO27" s="80"/>
      <c r="QP27" s="80"/>
      <c r="QQ27" s="80"/>
      <c r="QR27" s="80"/>
      <c r="QS27" s="80"/>
      <c r="QT27" s="80"/>
      <c r="QU27" s="80"/>
      <c r="QV27" s="80"/>
      <c r="QW27" s="80"/>
      <c r="QX27" s="80"/>
      <c r="QY27" s="80"/>
      <c r="QZ27" s="80"/>
      <c r="RA27" s="80"/>
      <c r="RB27" s="80"/>
      <c r="RC27" s="80"/>
      <c r="RD27" s="80"/>
      <c r="RE27" s="80"/>
      <c r="RF27" s="80"/>
      <c r="RG27" s="80"/>
      <c r="RH27" s="80"/>
      <c r="RI27" s="80"/>
      <c r="RJ27" s="80"/>
      <c r="RK27" s="80"/>
      <c r="RL27" s="80"/>
      <c r="RM27" s="80"/>
      <c r="RN27" s="80"/>
      <c r="RO27" s="80"/>
      <c r="RP27" s="80"/>
      <c r="RQ27" s="80"/>
      <c r="RR27" s="80"/>
      <c r="RS27" s="80"/>
      <c r="RT27" s="80"/>
      <c r="RU27" s="80"/>
      <c r="RV27" s="80"/>
      <c r="RW27" s="80"/>
      <c r="RX27" s="80"/>
      <c r="RY27" s="80"/>
      <c r="RZ27" s="80"/>
      <c r="SA27" s="80"/>
      <c r="SB27" s="80"/>
      <c r="SC27" s="80"/>
      <c r="SD27" s="80"/>
      <c r="SE27" s="80"/>
      <c r="SF27" s="80"/>
      <c r="SG27" s="80"/>
      <c r="SH27" s="80"/>
      <c r="SI27" s="80"/>
      <c r="SJ27" s="80"/>
      <c r="SK27" s="80"/>
      <c r="SL27" s="80"/>
      <c r="SM27" s="80"/>
      <c r="SN27" s="80"/>
      <c r="SO27" s="80"/>
      <c r="SP27" s="80"/>
      <c r="SQ27" s="80"/>
      <c r="SR27" s="80"/>
      <c r="SS27" s="80"/>
      <c r="ST27" s="80"/>
      <c r="SU27" s="80"/>
      <c r="SV27" s="80"/>
      <c r="SW27" s="80"/>
      <c r="SX27" s="80"/>
    </row>
    <row r="28" spans="1:518" s="60" customFormat="1" ht="14.55" customHeight="1" x14ac:dyDescent="0.3">
      <c r="A28" s="65">
        <v>24</v>
      </c>
      <c r="B28" s="7">
        <v>10</v>
      </c>
      <c r="C28" s="98" t="s">
        <v>661</v>
      </c>
      <c r="D28" s="98" t="s">
        <v>662</v>
      </c>
      <c r="E28" s="98" t="s">
        <v>663</v>
      </c>
      <c r="F28" s="7">
        <v>2019</v>
      </c>
      <c r="G28" s="98" t="s">
        <v>664</v>
      </c>
      <c r="H28" s="126" t="s">
        <v>665</v>
      </c>
      <c r="I28" s="6" t="s">
        <v>50</v>
      </c>
      <c r="J28" s="98" t="s">
        <v>668</v>
      </c>
      <c r="K28" s="6" t="s">
        <v>666</v>
      </c>
      <c r="L28" s="6" t="s">
        <v>38</v>
      </c>
      <c r="M28" s="6" t="s">
        <v>86</v>
      </c>
      <c r="N28" s="6" t="s">
        <v>205</v>
      </c>
      <c r="O28" s="6" t="s">
        <v>25</v>
      </c>
      <c r="P28" s="6" t="s">
        <v>72</v>
      </c>
      <c r="Q28" s="6" t="s">
        <v>572</v>
      </c>
      <c r="R28" s="6" t="s">
        <v>572</v>
      </c>
      <c r="S28" s="6" t="s">
        <v>327</v>
      </c>
      <c r="T28" s="6" t="s">
        <v>667</v>
      </c>
      <c r="U28" s="7">
        <v>2017</v>
      </c>
      <c r="V28" s="7">
        <v>2017</v>
      </c>
      <c r="W28" s="6"/>
      <c r="X28" s="6"/>
      <c r="Y28" s="6"/>
      <c r="Z28" s="6"/>
      <c r="AA28" s="6"/>
      <c r="AB28" s="6"/>
      <c r="AC28" s="6"/>
      <c r="AD28" s="6" t="s">
        <v>109</v>
      </c>
      <c r="AE28" s="6"/>
      <c r="AF28" s="6"/>
      <c r="AG28" s="6"/>
      <c r="AH28" s="6" t="s">
        <v>139</v>
      </c>
      <c r="AI28" s="6"/>
      <c r="AJ28" s="6"/>
      <c r="AK28" s="6"/>
      <c r="AL28" s="6"/>
      <c r="AM28" s="6"/>
      <c r="AN28" s="6"/>
      <c r="AO28" s="6"/>
      <c r="AP28" s="6"/>
      <c r="AQ28" s="6"/>
      <c r="AR28" s="6"/>
      <c r="AS28" s="6"/>
      <c r="AT28" s="6"/>
      <c r="AU28" s="6"/>
      <c r="AV28" s="6"/>
      <c r="AW28" s="6" t="s">
        <v>38</v>
      </c>
      <c r="AX28" s="6"/>
      <c r="AY28" s="6"/>
      <c r="AZ28" s="6"/>
      <c r="BA28" s="6"/>
      <c r="BB28" s="6"/>
      <c r="BC28" s="6"/>
      <c r="BD28" s="6"/>
      <c r="BE28" s="6"/>
      <c r="BF28" s="6"/>
      <c r="BG28" s="6"/>
      <c r="BH28" s="6"/>
      <c r="BI28" s="6"/>
      <c r="BJ28" s="6"/>
      <c r="BK28" s="6"/>
      <c r="BL28" s="6"/>
      <c r="BM28" s="6"/>
      <c r="BN28" s="6"/>
      <c r="BO28" s="6"/>
      <c r="BP28" s="6"/>
      <c r="BQ28" s="6"/>
      <c r="BR28" s="6"/>
      <c r="BS28" s="6"/>
      <c r="BT28" s="6"/>
      <c r="BU28" s="6"/>
      <c r="BV28" s="6" t="s">
        <v>23</v>
      </c>
      <c r="BW28" s="6"/>
      <c r="BX28" s="6"/>
      <c r="BY28" s="6"/>
      <c r="BZ28" s="6"/>
      <c r="CA28" s="6"/>
      <c r="CB28" s="6"/>
      <c r="CC28" s="6"/>
      <c r="CD28" s="6" t="s">
        <v>195</v>
      </c>
      <c r="CE28" s="6"/>
      <c r="CF28" s="6"/>
      <c r="CG28" s="6"/>
      <c r="CH28" s="6" t="s">
        <v>195</v>
      </c>
      <c r="CI28" s="6"/>
      <c r="CJ28" s="6"/>
      <c r="CK28" s="6"/>
      <c r="CL28" s="6"/>
      <c r="CM28" s="6"/>
      <c r="CN28" s="6"/>
      <c r="CO28" s="6"/>
      <c r="CP28" s="6"/>
      <c r="CQ28" s="6"/>
      <c r="CR28" s="6"/>
      <c r="CS28" s="28" t="s">
        <v>38</v>
      </c>
      <c r="CT28" s="6"/>
      <c r="CU28" s="6"/>
      <c r="CV28" s="6"/>
      <c r="CW28" s="6"/>
      <c r="CX28" s="6"/>
      <c r="CY28" s="6"/>
      <c r="CZ28" s="6"/>
      <c r="DA28" s="6"/>
      <c r="DB28" s="6"/>
      <c r="DC28" s="6"/>
      <c r="DD28" s="6" t="s">
        <v>38</v>
      </c>
      <c r="DE28" s="87"/>
      <c r="DF28" s="6"/>
      <c r="DG28" s="6"/>
      <c r="DH28" s="6"/>
      <c r="DI28" s="6"/>
      <c r="DJ28" s="6"/>
      <c r="DK28" s="6"/>
      <c r="DL28" s="6"/>
      <c r="DM28" s="6"/>
      <c r="DN28" s="6"/>
      <c r="DO28" s="87"/>
      <c r="DP28" s="6"/>
      <c r="DQ28" s="87"/>
      <c r="DR28" s="6"/>
      <c r="DS28" s="87"/>
      <c r="DT28" s="17"/>
      <c r="DU28" s="34"/>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c r="IW28" s="80"/>
      <c r="IX28" s="80"/>
      <c r="IY28" s="80"/>
      <c r="IZ28" s="80"/>
      <c r="JA28" s="80"/>
      <c r="JB28" s="80"/>
      <c r="JC28" s="80"/>
      <c r="JD28" s="80"/>
      <c r="JE28" s="80"/>
      <c r="JF28" s="80"/>
      <c r="JG28" s="80"/>
      <c r="JH28" s="80"/>
      <c r="JI28" s="80"/>
      <c r="JJ28" s="80"/>
      <c r="JK28" s="80"/>
      <c r="JL28" s="80"/>
      <c r="JM28" s="80"/>
      <c r="JN28" s="80"/>
      <c r="JO28" s="80"/>
      <c r="JP28" s="80"/>
      <c r="JQ28" s="80"/>
      <c r="JR28" s="80"/>
      <c r="JS28" s="80"/>
      <c r="JT28" s="80"/>
      <c r="JU28" s="80"/>
      <c r="JV28" s="80"/>
      <c r="JW28" s="80"/>
      <c r="JX28" s="80"/>
      <c r="JY28" s="80"/>
      <c r="JZ28" s="80"/>
      <c r="KA28" s="80"/>
      <c r="KB28" s="80"/>
      <c r="KC28" s="80"/>
      <c r="KD28" s="80"/>
      <c r="KE28" s="80"/>
      <c r="KF28" s="80"/>
      <c r="KG28" s="80"/>
      <c r="KH28" s="80"/>
      <c r="KI28" s="80"/>
      <c r="KJ28" s="80"/>
      <c r="KK28" s="80"/>
      <c r="KL28" s="80"/>
      <c r="KM28" s="80"/>
      <c r="KN28" s="80"/>
      <c r="KO28" s="80"/>
      <c r="KP28" s="80"/>
      <c r="KQ28" s="80"/>
      <c r="KR28" s="80"/>
      <c r="KS28" s="80"/>
      <c r="KT28" s="80"/>
      <c r="KU28" s="80"/>
      <c r="KV28" s="80"/>
      <c r="KW28" s="80"/>
      <c r="KX28" s="80"/>
      <c r="KY28" s="80"/>
      <c r="KZ28" s="80"/>
      <c r="LA28" s="80"/>
      <c r="LB28" s="80"/>
      <c r="LC28" s="80"/>
      <c r="LD28" s="80"/>
      <c r="LE28" s="80"/>
      <c r="LF28" s="80"/>
      <c r="LG28" s="80"/>
      <c r="LH28" s="80"/>
      <c r="LI28" s="80"/>
      <c r="LJ28" s="80"/>
      <c r="LK28" s="80"/>
      <c r="LL28" s="80"/>
      <c r="LM28" s="80"/>
      <c r="LN28" s="80"/>
      <c r="LO28" s="80"/>
      <c r="LP28" s="80"/>
      <c r="LQ28" s="80"/>
      <c r="LR28" s="80"/>
      <c r="LS28" s="80"/>
      <c r="LT28" s="80"/>
      <c r="LU28" s="80"/>
      <c r="LV28" s="80"/>
      <c r="LW28" s="80"/>
      <c r="LX28" s="80"/>
      <c r="LY28" s="80"/>
      <c r="LZ28" s="80"/>
      <c r="MA28" s="80"/>
      <c r="MB28" s="80"/>
      <c r="MC28" s="80"/>
      <c r="MD28" s="80"/>
      <c r="ME28" s="80"/>
      <c r="MF28" s="80"/>
      <c r="MG28" s="80"/>
      <c r="MH28" s="80"/>
      <c r="MI28" s="80"/>
      <c r="MJ28" s="80"/>
      <c r="MK28" s="80"/>
      <c r="ML28" s="80"/>
      <c r="MM28" s="80"/>
      <c r="MN28" s="80"/>
      <c r="MO28" s="80"/>
      <c r="MP28" s="80"/>
      <c r="MQ28" s="80"/>
      <c r="MR28" s="80"/>
      <c r="MS28" s="80"/>
      <c r="MT28" s="80"/>
      <c r="MU28" s="80"/>
      <c r="MV28" s="80"/>
      <c r="MW28" s="80"/>
      <c r="MX28" s="80"/>
      <c r="MY28" s="80"/>
      <c r="MZ28" s="80"/>
      <c r="NA28" s="80"/>
      <c r="NB28" s="80"/>
      <c r="NC28" s="80"/>
      <c r="ND28" s="80"/>
      <c r="NE28" s="80"/>
      <c r="NF28" s="80"/>
      <c r="NG28" s="80"/>
      <c r="NH28" s="80"/>
      <c r="NI28" s="80"/>
      <c r="NJ28" s="80"/>
      <c r="NK28" s="80"/>
      <c r="NL28" s="80"/>
      <c r="NM28" s="80"/>
      <c r="NN28" s="80"/>
      <c r="NO28" s="80"/>
      <c r="NP28" s="80"/>
      <c r="NQ28" s="80"/>
      <c r="NR28" s="80"/>
      <c r="NS28" s="80"/>
      <c r="NT28" s="80"/>
      <c r="NU28" s="80"/>
      <c r="NV28" s="80"/>
      <c r="NW28" s="80"/>
      <c r="NX28" s="80"/>
      <c r="NY28" s="80"/>
      <c r="NZ28" s="80"/>
      <c r="OA28" s="80"/>
      <c r="OB28" s="80"/>
      <c r="OC28" s="80"/>
      <c r="OD28" s="80"/>
      <c r="OE28" s="80"/>
      <c r="OF28" s="80"/>
      <c r="OG28" s="80"/>
      <c r="OH28" s="80"/>
      <c r="OI28" s="80"/>
      <c r="OJ28" s="80"/>
      <c r="OK28" s="80"/>
      <c r="OL28" s="80"/>
      <c r="OM28" s="80"/>
      <c r="ON28" s="80"/>
      <c r="OO28" s="80"/>
      <c r="OP28" s="80"/>
      <c r="OQ28" s="80"/>
      <c r="OR28" s="80"/>
      <c r="OS28" s="80"/>
      <c r="OT28" s="80"/>
      <c r="OU28" s="80"/>
      <c r="OV28" s="80"/>
      <c r="OW28" s="80"/>
      <c r="OX28" s="80"/>
      <c r="OY28" s="80"/>
      <c r="OZ28" s="80"/>
      <c r="PA28" s="80"/>
      <c r="PB28" s="80"/>
      <c r="PC28" s="80"/>
      <c r="PD28" s="80"/>
      <c r="PE28" s="80"/>
      <c r="PF28" s="80"/>
      <c r="PG28" s="80"/>
      <c r="PH28" s="80"/>
      <c r="PI28" s="80"/>
      <c r="PJ28" s="80"/>
      <c r="PK28" s="80"/>
      <c r="PL28" s="80"/>
      <c r="PM28" s="80"/>
      <c r="PN28" s="80"/>
      <c r="PO28" s="80"/>
      <c r="PP28" s="80"/>
      <c r="PQ28" s="80"/>
      <c r="PR28" s="80"/>
      <c r="PS28" s="80"/>
      <c r="PT28" s="80"/>
      <c r="PU28" s="80"/>
      <c r="PV28" s="80"/>
      <c r="PW28" s="80"/>
      <c r="PX28" s="80"/>
      <c r="PY28" s="80"/>
      <c r="PZ28" s="80"/>
      <c r="QA28" s="80"/>
      <c r="QB28" s="80"/>
      <c r="QC28" s="80"/>
      <c r="QD28" s="80"/>
      <c r="QE28" s="80"/>
      <c r="QF28" s="80"/>
      <c r="QG28" s="80"/>
      <c r="QH28" s="80"/>
      <c r="QI28" s="80"/>
      <c r="QJ28" s="80"/>
      <c r="QK28" s="80"/>
      <c r="QL28" s="80"/>
      <c r="QM28" s="80"/>
      <c r="QN28" s="80"/>
      <c r="QO28" s="80"/>
      <c r="QP28" s="80"/>
      <c r="QQ28" s="80"/>
      <c r="QR28" s="80"/>
      <c r="QS28" s="80"/>
      <c r="QT28" s="80"/>
      <c r="QU28" s="80"/>
      <c r="QV28" s="80"/>
      <c r="QW28" s="80"/>
      <c r="QX28" s="80"/>
      <c r="QY28" s="80"/>
      <c r="QZ28" s="80"/>
      <c r="RA28" s="80"/>
      <c r="RB28" s="80"/>
      <c r="RC28" s="80"/>
      <c r="RD28" s="80"/>
      <c r="RE28" s="80"/>
      <c r="RF28" s="80"/>
      <c r="RG28" s="80"/>
      <c r="RH28" s="80"/>
      <c r="RI28" s="80"/>
      <c r="RJ28" s="80"/>
      <c r="RK28" s="80"/>
      <c r="RL28" s="80"/>
      <c r="RM28" s="80"/>
      <c r="RN28" s="80"/>
      <c r="RO28" s="80"/>
      <c r="RP28" s="80"/>
      <c r="RQ28" s="80"/>
      <c r="RR28" s="80"/>
      <c r="RS28" s="80"/>
      <c r="RT28" s="80"/>
      <c r="RU28" s="80"/>
      <c r="RV28" s="80"/>
      <c r="RW28" s="80"/>
      <c r="RX28" s="80"/>
      <c r="RY28" s="80"/>
      <c r="RZ28" s="80"/>
      <c r="SA28" s="80"/>
      <c r="SB28" s="80"/>
      <c r="SC28" s="80"/>
      <c r="SD28" s="80"/>
      <c r="SE28" s="80"/>
      <c r="SF28" s="80"/>
      <c r="SG28" s="80"/>
      <c r="SH28" s="80"/>
      <c r="SI28" s="80"/>
      <c r="SJ28" s="80"/>
      <c r="SK28" s="80"/>
      <c r="SL28" s="80"/>
      <c r="SM28" s="80"/>
      <c r="SN28" s="80"/>
      <c r="SO28" s="80"/>
      <c r="SP28" s="80"/>
      <c r="SQ28" s="80"/>
      <c r="SR28" s="80"/>
      <c r="SS28" s="80"/>
      <c r="ST28" s="80"/>
      <c r="SU28" s="80"/>
      <c r="SV28" s="80"/>
      <c r="SW28" s="80"/>
      <c r="SX28" s="80"/>
    </row>
    <row r="29" spans="1:518" s="60" customFormat="1" ht="14.55" customHeight="1" x14ac:dyDescent="0.3">
      <c r="A29" s="65">
        <v>25</v>
      </c>
      <c r="B29" s="7">
        <v>10</v>
      </c>
      <c r="C29" s="98" t="s">
        <v>661</v>
      </c>
      <c r="D29" s="98" t="s">
        <v>662</v>
      </c>
      <c r="E29" s="98" t="s">
        <v>663</v>
      </c>
      <c r="F29" s="7">
        <v>2019</v>
      </c>
      <c r="G29" s="98" t="s">
        <v>664</v>
      </c>
      <c r="H29" s="126" t="s">
        <v>665</v>
      </c>
      <c r="I29" s="6" t="s">
        <v>50</v>
      </c>
      <c r="J29" s="98" t="s">
        <v>669</v>
      </c>
      <c r="K29" s="6" t="s">
        <v>666</v>
      </c>
      <c r="L29" s="6" t="s">
        <v>38</v>
      </c>
      <c r="M29" s="6" t="s">
        <v>86</v>
      </c>
      <c r="N29" s="6" t="s">
        <v>205</v>
      </c>
      <c r="O29" s="6" t="s">
        <v>25</v>
      </c>
      <c r="P29" s="6" t="s">
        <v>72</v>
      </c>
      <c r="Q29" s="6" t="s">
        <v>572</v>
      </c>
      <c r="R29" s="6" t="s">
        <v>572</v>
      </c>
      <c r="S29" s="6" t="s">
        <v>327</v>
      </c>
      <c r="T29" s="6" t="s">
        <v>667</v>
      </c>
      <c r="U29" s="7">
        <v>2017</v>
      </c>
      <c r="V29" s="7">
        <v>2017</v>
      </c>
      <c r="W29" s="6"/>
      <c r="X29" s="6"/>
      <c r="Y29" s="6"/>
      <c r="Z29" s="6"/>
      <c r="AA29" s="6"/>
      <c r="AB29" s="6"/>
      <c r="AC29" s="6"/>
      <c r="AD29" s="6" t="s">
        <v>109</v>
      </c>
      <c r="AE29" s="6"/>
      <c r="AF29" s="6"/>
      <c r="AG29" s="6"/>
      <c r="AH29" s="6" t="s">
        <v>139</v>
      </c>
      <c r="AI29" s="6"/>
      <c r="AJ29" s="6"/>
      <c r="AK29" s="6"/>
      <c r="AL29" s="6"/>
      <c r="AM29" s="6"/>
      <c r="AN29" s="6"/>
      <c r="AO29" s="6"/>
      <c r="AP29" s="6"/>
      <c r="AQ29" s="6"/>
      <c r="AR29" s="6"/>
      <c r="AS29" s="6"/>
      <c r="AT29" s="6"/>
      <c r="AU29" s="6"/>
      <c r="AV29" s="6"/>
      <c r="AW29" s="6" t="s">
        <v>38</v>
      </c>
      <c r="AX29" s="6"/>
      <c r="AY29" s="6"/>
      <c r="AZ29" s="6"/>
      <c r="BA29" s="6"/>
      <c r="BB29" s="6"/>
      <c r="BC29" s="6"/>
      <c r="BD29" s="6"/>
      <c r="BE29" s="6"/>
      <c r="BF29" s="6"/>
      <c r="BG29" s="6"/>
      <c r="BH29" s="6"/>
      <c r="BI29" s="6"/>
      <c r="BJ29" s="6"/>
      <c r="BK29" s="6"/>
      <c r="BL29" s="6"/>
      <c r="BM29" s="6"/>
      <c r="BN29" s="6"/>
      <c r="BO29" s="6"/>
      <c r="BP29" s="6"/>
      <c r="BQ29" s="6"/>
      <c r="BR29" s="6"/>
      <c r="BS29" s="6"/>
      <c r="BT29" s="6"/>
      <c r="BU29" s="6"/>
      <c r="BV29" s="6" t="s">
        <v>23</v>
      </c>
      <c r="BW29" s="6"/>
      <c r="BX29" s="6"/>
      <c r="BY29" s="6"/>
      <c r="BZ29" s="6"/>
      <c r="CA29" s="6"/>
      <c r="CB29" s="6"/>
      <c r="CC29" s="6"/>
      <c r="CD29" s="6" t="s">
        <v>195</v>
      </c>
      <c r="CE29" s="6"/>
      <c r="CF29" s="6"/>
      <c r="CG29" s="6"/>
      <c r="CH29" s="6" t="s">
        <v>195</v>
      </c>
      <c r="CI29" s="6"/>
      <c r="CJ29" s="6"/>
      <c r="CK29" s="6"/>
      <c r="CL29" s="6"/>
      <c r="CM29" s="6"/>
      <c r="CN29" s="6"/>
      <c r="CO29" s="6"/>
      <c r="CP29" s="6"/>
      <c r="CQ29" s="6"/>
      <c r="CR29" s="6"/>
      <c r="CS29" s="28" t="s">
        <v>38</v>
      </c>
      <c r="CT29" s="6"/>
      <c r="CU29" s="6"/>
      <c r="CV29" s="6"/>
      <c r="CW29" s="6"/>
      <c r="CX29" s="6"/>
      <c r="CY29" s="6"/>
      <c r="CZ29" s="6"/>
      <c r="DA29" s="6"/>
      <c r="DB29" s="6"/>
      <c r="DC29" s="6"/>
      <c r="DD29" s="6" t="s">
        <v>38</v>
      </c>
      <c r="DE29" s="87"/>
      <c r="DF29" s="6"/>
      <c r="DG29" s="6"/>
      <c r="DH29" s="6"/>
      <c r="DI29" s="6"/>
      <c r="DJ29" s="6"/>
      <c r="DK29" s="6"/>
      <c r="DL29" s="6"/>
      <c r="DM29" s="6"/>
      <c r="DN29" s="6"/>
      <c r="DO29" s="87"/>
      <c r="DP29" s="6"/>
      <c r="DQ29" s="87"/>
      <c r="DR29" s="6"/>
      <c r="DS29" s="87"/>
      <c r="DT29" s="17"/>
      <c r="DU29" s="34"/>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c r="IW29" s="80"/>
      <c r="IX29" s="80"/>
      <c r="IY29" s="80"/>
      <c r="IZ29" s="80"/>
      <c r="JA29" s="80"/>
      <c r="JB29" s="80"/>
      <c r="JC29" s="80"/>
      <c r="JD29" s="80"/>
      <c r="JE29" s="80"/>
      <c r="JF29" s="80"/>
      <c r="JG29" s="80"/>
      <c r="JH29" s="80"/>
      <c r="JI29" s="80"/>
      <c r="JJ29" s="80"/>
      <c r="JK29" s="80"/>
      <c r="JL29" s="80"/>
      <c r="JM29" s="80"/>
      <c r="JN29" s="80"/>
      <c r="JO29" s="80"/>
      <c r="JP29" s="80"/>
      <c r="JQ29" s="80"/>
      <c r="JR29" s="80"/>
      <c r="JS29" s="80"/>
      <c r="JT29" s="80"/>
      <c r="JU29" s="80"/>
      <c r="JV29" s="80"/>
      <c r="JW29" s="80"/>
      <c r="JX29" s="80"/>
      <c r="JY29" s="80"/>
      <c r="JZ29" s="80"/>
      <c r="KA29" s="80"/>
      <c r="KB29" s="80"/>
      <c r="KC29" s="80"/>
      <c r="KD29" s="80"/>
      <c r="KE29" s="80"/>
      <c r="KF29" s="80"/>
      <c r="KG29" s="80"/>
      <c r="KH29" s="80"/>
      <c r="KI29" s="80"/>
      <c r="KJ29" s="80"/>
      <c r="KK29" s="80"/>
      <c r="KL29" s="80"/>
      <c r="KM29" s="80"/>
      <c r="KN29" s="80"/>
      <c r="KO29" s="80"/>
      <c r="KP29" s="80"/>
      <c r="KQ29" s="80"/>
      <c r="KR29" s="80"/>
      <c r="KS29" s="80"/>
      <c r="KT29" s="80"/>
      <c r="KU29" s="80"/>
      <c r="KV29" s="80"/>
      <c r="KW29" s="80"/>
      <c r="KX29" s="80"/>
      <c r="KY29" s="80"/>
      <c r="KZ29" s="80"/>
      <c r="LA29" s="80"/>
      <c r="LB29" s="80"/>
      <c r="LC29" s="80"/>
      <c r="LD29" s="80"/>
      <c r="LE29" s="80"/>
      <c r="LF29" s="80"/>
      <c r="LG29" s="80"/>
      <c r="LH29" s="80"/>
      <c r="LI29" s="80"/>
      <c r="LJ29" s="80"/>
      <c r="LK29" s="80"/>
      <c r="LL29" s="80"/>
      <c r="LM29" s="80"/>
      <c r="LN29" s="80"/>
      <c r="LO29" s="80"/>
      <c r="LP29" s="80"/>
      <c r="LQ29" s="80"/>
      <c r="LR29" s="80"/>
      <c r="LS29" s="80"/>
      <c r="LT29" s="80"/>
      <c r="LU29" s="80"/>
      <c r="LV29" s="80"/>
      <c r="LW29" s="80"/>
      <c r="LX29" s="80"/>
      <c r="LY29" s="80"/>
      <c r="LZ29" s="80"/>
      <c r="MA29" s="80"/>
      <c r="MB29" s="80"/>
      <c r="MC29" s="80"/>
      <c r="MD29" s="80"/>
      <c r="ME29" s="80"/>
      <c r="MF29" s="80"/>
      <c r="MG29" s="80"/>
      <c r="MH29" s="80"/>
      <c r="MI29" s="80"/>
      <c r="MJ29" s="80"/>
      <c r="MK29" s="80"/>
      <c r="ML29" s="80"/>
      <c r="MM29" s="80"/>
      <c r="MN29" s="80"/>
      <c r="MO29" s="80"/>
      <c r="MP29" s="80"/>
      <c r="MQ29" s="80"/>
      <c r="MR29" s="80"/>
      <c r="MS29" s="80"/>
      <c r="MT29" s="80"/>
      <c r="MU29" s="80"/>
      <c r="MV29" s="80"/>
      <c r="MW29" s="80"/>
      <c r="MX29" s="80"/>
      <c r="MY29" s="80"/>
      <c r="MZ29" s="80"/>
      <c r="NA29" s="80"/>
      <c r="NB29" s="80"/>
      <c r="NC29" s="80"/>
      <c r="ND29" s="80"/>
      <c r="NE29" s="80"/>
      <c r="NF29" s="80"/>
      <c r="NG29" s="80"/>
      <c r="NH29" s="80"/>
      <c r="NI29" s="80"/>
      <c r="NJ29" s="80"/>
      <c r="NK29" s="80"/>
      <c r="NL29" s="80"/>
      <c r="NM29" s="80"/>
      <c r="NN29" s="80"/>
      <c r="NO29" s="80"/>
      <c r="NP29" s="80"/>
      <c r="NQ29" s="80"/>
      <c r="NR29" s="80"/>
      <c r="NS29" s="80"/>
      <c r="NT29" s="80"/>
      <c r="NU29" s="80"/>
      <c r="NV29" s="80"/>
      <c r="NW29" s="80"/>
      <c r="NX29" s="80"/>
      <c r="NY29" s="80"/>
      <c r="NZ29" s="80"/>
      <c r="OA29" s="80"/>
      <c r="OB29" s="80"/>
      <c r="OC29" s="80"/>
      <c r="OD29" s="80"/>
      <c r="OE29" s="80"/>
      <c r="OF29" s="80"/>
      <c r="OG29" s="80"/>
      <c r="OH29" s="80"/>
      <c r="OI29" s="80"/>
      <c r="OJ29" s="80"/>
      <c r="OK29" s="80"/>
      <c r="OL29" s="80"/>
      <c r="OM29" s="80"/>
      <c r="ON29" s="80"/>
      <c r="OO29" s="80"/>
      <c r="OP29" s="80"/>
      <c r="OQ29" s="80"/>
      <c r="OR29" s="80"/>
      <c r="OS29" s="80"/>
      <c r="OT29" s="80"/>
      <c r="OU29" s="80"/>
      <c r="OV29" s="80"/>
      <c r="OW29" s="80"/>
      <c r="OX29" s="80"/>
      <c r="OY29" s="80"/>
      <c r="OZ29" s="80"/>
      <c r="PA29" s="80"/>
      <c r="PB29" s="80"/>
      <c r="PC29" s="80"/>
      <c r="PD29" s="80"/>
      <c r="PE29" s="80"/>
      <c r="PF29" s="80"/>
      <c r="PG29" s="80"/>
      <c r="PH29" s="80"/>
      <c r="PI29" s="80"/>
      <c r="PJ29" s="80"/>
      <c r="PK29" s="80"/>
      <c r="PL29" s="80"/>
      <c r="PM29" s="80"/>
      <c r="PN29" s="80"/>
      <c r="PO29" s="80"/>
      <c r="PP29" s="80"/>
      <c r="PQ29" s="80"/>
      <c r="PR29" s="80"/>
      <c r="PS29" s="80"/>
      <c r="PT29" s="80"/>
      <c r="PU29" s="80"/>
      <c r="PV29" s="80"/>
      <c r="PW29" s="80"/>
      <c r="PX29" s="80"/>
      <c r="PY29" s="80"/>
      <c r="PZ29" s="80"/>
      <c r="QA29" s="80"/>
      <c r="QB29" s="80"/>
      <c r="QC29" s="80"/>
      <c r="QD29" s="80"/>
      <c r="QE29" s="80"/>
      <c r="QF29" s="80"/>
      <c r="QG29" s="80"/>
      <c r="QH29" s="80"/>
      <c r="QI29" s="80"/>
      <c r="QJ29" s="80"/>
      <c r="QK29" s="80"/>
      <c r="QL29" s="80"/>
      <c r="QM29" s="80"/>
      <c r="QN29" s="80"/>
      <c r="QO29" s="80"/>
      <c r="QP29" s="80"/>
      <c r="QQ29" s="80"/>
      <c r="QR29" s="80"/>
      <c r="QS29" s="80"/>
      <c r="QT29" s="80"/>
      <c r="QU29" s="80"/>
      <c r="QV29" s="80"/>
      <c r="QW29" s="80"/>
      <c r="QX29" s="80"/>
      <c r="QY29" s="80"/>
      <c r="QZ29" s="80"/>
      <c r="RA29" s="80"/>
      <c r="RB29" s="80"/>
      <c r="RC29" s="80"/>
      <c r="RD29" s="80"/>
      <c r="RE29" s="80"/>
      <c r="RF29" s="80"/>
      <c r="RG29" s="80"/>
      <c r="RH29" s="80"/>
      <c r="RI29" s="80"/>
      <c r="RJ29" s="80"/>
      <c r="RK29" s="80"/>
      <c r="RL29" s="80"/>
      <c r="RM29" s="80"/>
      <c r="RN29" s="80"/>
      <c r="RO29" s="80"/>
      <c r="RP29" s="80"/>
      <c r="RQ29" s="80"/>
      <c r="RR29" s="80"/>
      <c r="RS29" s="80"/>
      <c r="RT29" s="80"/>
      <c r="RU29" s="80"/>
      <c r="RV29" s="80"/>
      <c r="RW29" s="80"/>
      <c r="RX29" s="80"/>
      <c r="RY29" s="80"/>
      <c r="RZ29" s="80"/>
      <c r="SA29" s="80"/>
      <c r="SB29" s="80"/>
      <c r="SC29" s="80"/>
      <c r="SD29" s="80"/>
      <c r="SE29" s="80"/>
      <c r="SF29" s="80"/>
      <c r="SG29" s="80"/>
      <c r="SH29" s="80"/>
      <c r="SI29" s="80"/>
      <c r="SJ29" s="80"/>
      <c r="SK29" s="80"/>
      <c r="SL29" s="80"/>
      <c r="SM29" s="80"/>
      <c r="SN29" s="80"/>
      <c r="SO29" s="80"/>
      <c r="SP29" s="80"/>
      <c r="SQ29" s="80"/>
      <c r="SR29" s="80"/>
      <c r="SS29" s="80"/>
      <c r="ST29" s="80"/>
      <c r="SU29" s="80"/>
      <c r="SV29" s="80"/>
      <c r="SW29" s="80"/>
      <c r="SX29" s="80"/>
    </row>
    <row r="30" spans="1:518" s="60" customFormat="1" ht="14.55" customHeight="1" x14ac:dyDescent="0.3">
      <c r="A30" s="65">
        <v>26</v>
      </c>
      <c r="B30" s="7">
        <v>10</v>
      </c>
      <c r="C30" s="98" t="s">
        <v>661</v>
      </c>
      <c r="D30" s="98" t="s">
        <v>662</v>
      </c>
      <c r="E30" s="98" t="s">
        <v>663</v>
      </c>
      <c r="F30" s="7">
        <v>2019</v>
      </c>
      <c r="G30" s="98" t="s">
        <v>664</v>
      </c>
      <c r="H30" s="126" t="s">
        <v>665</v>
      </c>
      <c r="I30" s="6" t="s">
        <v>50</v>
      </c>
      <c r="J30" s="98" t="s">
        <v>670</v>
      </c>
      <c r="K30" s="6" t="s">
        <v>666</v>
      </c>
      <c r="L30" s="6" t="s">
        <v>38</v>
      </c>
      <c r="M30" s="6" t="s">
        <v>86</v>
      </c>
      <c r="N30" s="6" t="s">
        <v>205</v>
      </c>
      <c r="O30" s="6" t="s">
        <v>25</v>
      </c>
      <c r="P30" s="6" t="s">
        <v>72</v>
      </c>
      <c r="Q30" s="6" t="s">
        <v>572</v>
      </c>
      <c r="R30" s="6" t="s">
        <v>572</v>
      </c>
      <c r="S30" s="6" t="s">
        <v>327</v>
      </c>
      <c r="T30" s="6" t="s">
        <v>667</v>
      </c>
      <c r="U30" s="7">
        <v>2017</v>
      </c>
      <c r="V30" s="7">
        <v>2017</v>
      </c>
      <c r="W30" s="6"/>
      <c r="X30" s="6"/>
      <c r="Y30" s="6"/>
      <c r="Z30" s="6"/>
      <c r="AA30" s="6"/>
      <c r="AB30" s="6"/>
      <c r="AC30" s="6"/>
      <c r="AD30" s="6" t="s">
        <v>109</v>
      </c>
      <c r="AE30" s="6"/>
      <c r="AF30" s="6"/>
      <c r="AG30" s="6"/>
      <c r="AH30" s="6" t="s">
        <v>139</v>
      </c>
      <c r="AI30" s="6"/>
      <c r="AJ30" s="6"/>
      <c r="AK30" s="6"/>
      <c r="AL30" s="6"/>
      <c r="AM30" s="6"/>
      <c r="AN30" s="6"/>
      <c r="AO30" s="6"/>
      <c r="AP30" s="6"/>
      <c r="AQ30" s="6"/>
      <c r="AR30" s="6"/>
      <c r="AS30" s="6"/>
      <c r="AT30" s="6"/>
      <c r="AU30" s="6"/>
      <c r="AV30" s="6"/>
      <c r="AW30" s="6" t="s">
        <v>38</v>
      </c>
      <c r="AX30" s="6"/>
      <c r="AY30" s="6"/>
      <c r="AZ30" s="6"/>
      <c r="BA30" s="6"/>
      <c r="BB30" s="6"/>
      <c r="BC30" s="6"/>
      <c r="BD30" s="6"/>
      <c r="BE30" s="6"/>
      <c r="BF30" s="6"/>
      <c r="BG30" s="6"/>
      <c r="BH30" s="6"/>
      <c r="BI30" s="6"/>
      <c r="BJ30" s="6"/>
      <c r="BK30" s="6"/>
      <c r="BL30" s="6"/>
      <c r="BM30" s="6"/>
      <c r="BN30" s="6"/>
      <c r="BO30" s="6"/>
      <c r="BP30" s="6"/>
      <c r="BQ30" s="6"/>
      <c r="BR30" s="6"/>
      <c r="BS30" s="6"/>
      <c r="BT30" s="6"/>
      <c r="BU30" s="6"/>
      <c r="BV30" s="6" t="s">
        <v>23</v>
      </c>
      <c r="BW30" s="6"/>
      <c r="BX30" s="6"/>
      <c r="BY30" s="6"/>
      <c r="BZ30" s="6"/>
      <c r="CA30" s="6"/>
      <c r="CB30" s="6"/>
      <c r="CC30" s="6"/>
      <c r="CD30" s="6" t="s">
        <v>195</v>
      </c>
      <c r="CE30" s="6"/>
      <c r="CF30" s="6"/>
      <c r="CG30" s="6"/>
      <c r="CH30" s="6" t="s">
        <v>195</v>
      </c>
      <c r="CI30" s="6"/>
      <c r="CJ30" s="6"/>
      <c r="CK30" s="6"/>
      <c r="CL30" s="6"/>
      <c r="CM30" s="6"/>
      <c r="CN30" s="6"/>
      <c r="CO30" s="6"/>
      <c r="CP30" s="6"/>
      <c r="CQ30" s="6"/>
      <c r="CR30" s="6"/>
      <c r="CS30" s="28" t="s">
        <v>38</v>
      </c>
      <c r="CT30" s="6"/>
      <c r="CU30" s="6"/>
      <c r="CV30" s="6"/>
      <c r="CW30" s="6"/>
      <c r="CX30" s="6"/>
      <c r="CY30" s="6"/>
      <c r="CZ30" s="6"/>
      <c r="DA30" s="6"/>
      <c r="DB30" s="6"/>
      <c r="DC30" s="6"/>
      <c r="DD30" s="6" t="s">
        <v>38</v>
      </c>
      <c r="DE30" s="87"/>
      <c r="DF30" s="6"/>
      <c r="DG30" s="6"/>
      <c r="DH30" s="6"/>
      <c r="DI30" s="6"/>
      <c r="DJ30" s="6"/>
      <c r="DK30" s="6"/>
      <c r="DL30" s="6"/>
      <c r="DM30" s="6"/>
      <c r="DN30" s="6"/>
      <c r="DO30" s="87"/>
      <c r="DP30" s="6"/>
      <c r="DQ30" s="87"/>
      <c r="DR30" s="6"/>
      <c r="DS30" s="87"/>
      <c r="DT30" s="17"/>
      <c r="DU30" s="34"/>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0"/>
      <c r="IW30" s="80"/>
      <c r="IX30" s="80"/>
      <c r="IY30" s="80"/>
      <c r="IZ30" s="80"/>
      <c r="JA30" s="80"/>
      <c r="JB30" s="80"/>
      <c r="JC30" s="80"/>
      <c r="JD30" s="80"/>
      <c r="JE30" s="80"/>
      <c r="JF30" s="80"/>
      <c r="JG30" s="80"/>
      <c r="JH30" s="80"/>
      <c r="JI30" s="80"/>
      <c r="JJ30" s="80"/>
      <c r="JK30" s="80"/>
      <c r="JL30" s="80"/>
      <c r="JM30" s="80"/>
      <c r="JN30" s="80"/>
      <c r="JO30" s="80"/>
      <c r="JP30" s="80"/>
      <c r="JQ30" s="80"/>
      <c r="JR30" s="80"/>
      <c r="JS30" s="80"/>
      <c r="JT30" s="80"/>
      <c r="JU30" s="80"/>
      <c r="JV30" s="80"/>
      <c r="JW30" s="80"/>
      <c r="JX30" s="80"/>
      <c r="JY30" s="80"/>
      <c r="JZ30" s="80"/>
      <c r="KA30" s="80"/>
      <c r="KB30" s="80"/>
      <c r="KC30" s="80"/>
      <c r="KD30" s="80"/>
      <c r="KE30" s="80"/>
      <c r="KF30" s="80"/>
      <c r="KG30" s="80"/>
      <c r="KH30" s="80"/>
      <c r="KI30" s="80"/>
      <c r="KJ30" s="80"/>
      <c r="KK30" s="80"/>
      <c r="KL30" s="80"/>
      <c r="KM30" s="80"/>
      <c r="KN30" s="80"/>
      <c r="KO30" s="80"/>
      <c r="KP30" s="80"/>
      <c r="KQ30" s="80"/>
      <c r="KR30" s="80"/>
      <c r="KS30" s="80"/>
      <c r="KT30" s="80"/>
      <c r="KU30" s="80"/>
      <c r="KV30" s="80"/>
      <c r="KW30" s="80"/>
      <c r="KX30" s="80"/>
      <c r="KY30" s="80"/>
      <c r="KZ30" s="80"/>
      <c r="LA30" s="80"/>
      <c r="LB30" s="80"/>
      <c r="LC30" s="80"/>
      <c r="LD30" s="80"/>
      <c r="LE30" s="80"/>
      <c r="LF30" s="80"/>
      <c r="LG30" s="80"/>
      <c r="LH30" s="80"/>
      <c r="LI30" s="80"/>
      <c r="LJ30" s="80"/>
      <c r="LK30" s="80"/>
      <c r="LL30" s="80"/>
      <c r="LM30" s="80"/>
      <c r="LN30" s="80"/>
      <c r="LO30" s="80"/>
      <c r="LP30" s="80"/>
      <c r="LQ30" s="80"/>
      <c r="LR30" s="80"/>
      <c r="LS30" s="80"/>
      <c r="LT30" s="80"/>
      <c r="LU30" s="80"/>
      <c r="LV30" s="80"/>
      <c r="LW30" s="80"/>
      <c r="LX30" s="80"/>
      <c r="LY30" s="80"/>
      <c r="LZ30" s="80"/>
      <c r="MA30" s="80"/>
      <c r="MB30" s="80"/>
      <c r="MC30" s="80"/>
      <c r="MD30" s="80"/>
      <c r="ME30" s="80"/>
      <c r="MF30" s="80"/>
      <c r="MG30" s="80"/>
      <c r="MH30" s="80"/>
      <c r="MI30" s="80"/>
      <c r="MJ30" s="80"/>
      <c r="MK30" s="80"/>
      <c r="ML30" s="80"/>
      <c r="MM30" s="80"/>
      <c r="MN30" s="80"/>
      <c r="MO30" s="80"/>
      <c r="MP30" s="80"/>
      <c r="MQ30" s="80"/>
      <c r="MR30" s="80"/>
      <c r="MS30" s="80"/>
      <c r="MT30" s="80"/>
      <c r="MU30" s="80"/>
      <c r="MV30" s="80"/>
      <c r="MW30" s="80"/>
      <c r="MX30" s="80"/>
      <c r="MY30" s="80"/>
      <c r="MZ30" s="80"/>
      <c r="NA30" s="80"/>
      <c r="NB30" s="80"/>
      <c r="NC30" s="80"/>
      <c r="ND30" s="80"/>
      <c r="NE30" s="80"/>
      <c r="NF30" s="80"/>
      <c r="NG30" s="80"/>
      <c r="NH30" s="80"/>
      <c r="NI30" s="80"/>
      <c r="NJ30" s="80"/>
      <c r="NK30" s="80"/>
      <c r="NL30" s="80"/>
      <c r="NM30" s="80"/>
      <c r="NN30" s="80"/>
      <c r="NO30" s="80"/>
      <c r="NP30" s="80"/>
      <c r="NQ30" s="80"/>
      <c r="NR30" s="80"/>
      <c r="NS30" s="80"/>
      <c r="NT30" s="80"/>
      <c r="NU30" s="80"/>
      <c r="NV30" s="80"/>
      <c r="NW30" s="80"/>
      <c r="NX30" s="80"/>
      <c r="NY30" s="80"/>
      <c r="NZ30" s="80"/>
      <c r="OA30" s="80"/>
      <c r="OB30" s="80"/>
      <c r="OC30" s="80"/>
      <c r="OD30" s="80"/>
      <c r="OE30" s="80"/>
      <c r="OF30" s="80"/>
      <c r="OG30" s="80"/>
      <c r="OH30" s="80"/>
      <c r="OI30" s="80"/>
      <c r="OJ30" s="80"/>
      <c r="OK30" s="80"/>
      <c r="OL30" s="80"/>
      <c r="OM30" s="80"/>
      <c r="ON30" s="80"/>
      <c r="OO30" s="80"/>
      <c r="OP30" s="80"/>
      <c r="OQ30" s="80"/>
      <c r="OR30" s="80"/>
      <c r="OS30" s="80"/>
      <c r="OT30" s="80"/>
      <c r="OU30" s="80"/>
      <c r="OV30" s="80"/>
      <c r="OW30" s="80"/>
      <c r="OX30" s="80"/>
      <c r="OY30" s="80"/>
      <c r="OZ30" s="80"/>
      <c r="PA30" s="80"/>
      <c r="PB30" s="80"/>
      <c r="PC30" s="80"/>
      <c r="PD30" s="80"/>
      <c r="PE30" s="80"/>
      <c r="PF30" s="80"/>
      <c r="PG30" s="80"/>
      <c r="PH30" s="80"/>
      <c r="PI30" s="80"/>
      <c r="PJ30" s="80"/>
      <c r="PK30" s="80"/>
      <c r="PL30" s="80"/>
      <c r="PM30" s="80"/>
      <c r="PN30" s="80"/>
      <c r="PO30" s="80"/>
      <c r="PP30" s="80"/>
      <c r="PQ30" s="80"/>
      <c r="PR30" s="80"/>
      <c r="PS30" s="80"/>
      <c r="PT30" s="80"/>
      <c r="PU30" s="80"/>
      <c r="PV30" s="80"/>
      <c r="PW30" s="80"/>
      <c r="PX30" s="80"/>
      <c r="PY30" s="80"/>
      <c r="PZ30" s="80"/>
      <c r="QA30" s="80"/>
      <c r="QB30" s="80"/>
      <c r="QC30" s="80"/>
      <c r="QD30" s="80"/>
      <c r="QE30" s="80"/>
      <c r="QF30" s="80"/>
      <c r="QG30" s="80"/>
      <c r="QH30" s="80"/>
      <c r="QI30" s="80"/>
      <c r="QJ30" s="80"/>
      <c r="QK30" s="80"/>
      <c r="QL30" s="80"/>
      <c r="QM30" s="80"/>
      <c r="QN30" s="80"/>
      <c r="QO30" s="80"/>
      <c r="QP30" s="80"/>
      <c r="QQ30" s="80"/>
      <c r="QR30" s="80"/>
      <c r="QS30" s="80"/>
      <c r="QT30" s="80"/>
      <c r="QU30" s="80"/>
      <c r="QV30" s="80"/>
      <c r="QW30" s="80"/>
      <c r="QX30" s="80"/>
      <c r="QY30" s="80"/>
      <c r="QZ30" s="80"/>
      <c r="RA30" s="80"/>
      <c r="RB30" s="80"/>
      <c r="RC30" s="80"/>
      <c r="RD30" s="80"/>
      <c r="RE30" s="80"/>
      <c r="RF30" s="80"/>
      <c r="RG30" s="80"/>
      <c r="RH30" s="80"/>
      <c r="RI30" s="80"/>
      <c r="RJ30" s="80"/>
      <c r="RK30" s="80"/>
      <c r="RL30" s="80"/>
      <c r="RM30" s="80"/>
      <c r="RN30" s="80"/>
      <c r="RO30" s="80"/>
      <c r="RP30" s="80"/>
      <c r="RQ30" s="80"/>
      <c r="RR30" s="80"/>
      <c r="RS30" s="80"/>
      <c r="RT30" s="80"/>
      <c r="RU30" s="80"/>
      <c r="RV30" s="80"/>
      <c r="RW30" s="80"/>
      <c r="RX30" s="80"/>
      <c r="RY30" s="80"/>
      <c r="RZ30" s="80"/>
      <c r="SA30" s="80"/>
      <c r="SB30" s="80"/>
      <c r="SC30" s="80"/>
      <c r="SD30" s="80"/>
      <c r="SE30" s="80"/>
      <c r="SF30" s="80"/>
      <c r="SG30" s="80"/>
      <c r="SH30" s="80"/>
      <c r="SI30" s="80"/>
      <c r="SJ30" s="80"/>
      <c r="SK30" s="80"/>
      <c r="SL30" s="80"/>
      <c r="SM30" s="80"/>
      <c r="SN30" s="80"/>
      <c r="SO30" s="80"/>
      <c r="SP30" s="80"/>
      <c r="SQ30" s="80"/>
      <c r="SR30" s="80"/>
      <c r="SS30" s="80"/>
      <c r="ST30" s="80"/>
      <c r="SU30" s="80"/>
      <c r="SV30" s="80"/>
      <c r="SW30" s="80"/>
      <c r="SX30" s="80"/>
    </row>
    <row r="31" spans="1:518" s="60" customFormat="1" ht="14.55" customHeight="1" x14ac:dyDescent="0.3">
      <c r="A31" s="65">
        <v>27</v>
      </c>
      <c r="B31" s="7">
        <v>10</v>
      </c>
      <c r="C31" s="98" t="s">
        <v>661</v>
      </c>
      <c r="D31" s="98" t="s">
        <v>662</v>
      </c>
      <c r="E31" s="98" t="s">
        <v>663</v>
      </c>
      <c r="F31" s="7">
        <v>2019</v>
      </c>
      <c r="G31" s="98" t="s">
        <v>664</v>
      </c>
      <c r="H31" s="126" t="s">
        <v>665</v>
      </c>
      <c r="I31" s="6" t="s">
        <v>50</v>
      </c>
      <c r="J31" s="98" t="s">
        <v>671</v>
      </c>
      <c r="K31" s="6" t="s">
        <v>666</v>
      </c>
      <c r="L31" s="6" t="s">
        <v>38</v>
      </c>
      <c r="M31" s="6" t="s">
        <v>86</v>
      </c>
      <c r="N31" s="6" t="s">
        <v>205</v>
      </c>
      <c r="O31" s="6" t="s">
        <v>25</v>
      </c>
      <c r="P31" s="6" t="s">
        <v>72</v>
      </c>
      <c r="Q31" s="6" t="s">
        <v>572</v>
      </c>
      <c r="R31" s="6" t="s">
        <v>572</v>
      </c>
      <c r="S31" s="6" t="s">
        <v>327</v>
      </c>
      <c r="T31" s="6" t="s">
        <v>667</v>
      </c>
      <c r="U31" s="7">
        <v>2017</v>
      </c>
      <c r="V31" s="7">
        <v>2017</v>
      </c>
      <c r="W31" s="6"/>
      <c r="X31" s="6"/>
      <c r="Y31" s="6"/>
      <c r="Z31" s="6"/>
      <c r="AA31" s="6"/>
      <c r="AB31" s="6"/>
      <c r="AC31" s="6"/>
      <c r="AD31" s="6" t="s">
        <v>109</v>
      </c>
      <c r="AE31" s="6"/>
      <c r="AF31" s="6"/>
      <c r="AG31" s="6"/>
      <c r="AH31" s="6" t="s">
        <v>139</v>
      </c>
      <c r="AI31" s="6"/>
      <c r="AJ31" s="6"/>
      <c r="AK31" s="6"/>
      <c r="AL31" s="6"/>
      <c r="AM31" s="6"/>
      <c r="AN31" s="6"/>
      <c r="AO31" s="6"/>
      <c r="AP31" s="6"/>
      <c r="AQ31" s="6"/>
      <c r="AR31" s="6"/>
      <c r="AS31" s="6"/>
      <c r="AT31" s="6"/>
      <c r="AU31" s="6"/>
      <c r="AV31" s="6"/>
      <c r="AW31" s="6" t="s">
        <v>38</v>
      </c>
      <c r="AX31" s="6"/>
      <c r="AY31" s="6"/>
      <c r="AZ31" s="6"/>
      <c r="BA31" s="6"/>
      <c r="BB31" s="6"/>
      <c r="BC31" s="6"/>
      <c r="BD31" s="6"/>
      <c r="BE31" s="6"/>
      <c r="BF31" s="6"/>
      <c r="BG31" s="6"/>
      <c r="BH31" s="6"/>
      <c r="BI31" s="6"/>
      <c r="BJ31" s="6"/>
      <c r="BK31" s="6"/>
      <c r="BL31" s="6"/>
      <c r="BM31" s="6"/>
      <c r="BN31" s="6"/>
      <c r="BO31" s="6"/>
      <c r="BP31" s="6"/>
      <c r="BQ31" s="6"/>
      <c r="BR31" s="6"/>
      <c r="BS31" s="6"/>
      <c r="BT31" s="6"/>
      <c r="BU31" s="6"/>
      <c r="BV31" s="6" t="s">
        <v>23</v>
      </c>
      <c r="BW31" s="6"/>
      <c r="BX31" s="6"/>
      <c r="BY31" s="6"/>
      <c r="BZ31" s="6"/>
      <c r="CA31" s="6"/>
      <c r="CB31" s="6"/>
      <c r="CC31" s="6"/>
      <c r="CD31" s="6" t="s">
        <v>195</v>
      </c>
      <c r="CE31" s="6"/>
      <c r="CF31" s="6"/>
      <c r="CG31" s="6"/>
      <c r="CH31" s="6" t="s">
        <v>195</v>
      </c>
      <c r="CI31" s="6"/>
      <c r="CJ31" s="6"/>
      <c r="CK31" s="6"/>
      <c r="CL31" s="6"/>
      <c r="CM31" s="6"/>
      <c r="CN31" s="6"/>
      <c r="CO31" s="6"/>
      <c r="CP31" s="6"/>
      <c r="CQ31" s="6"/>
      <c r="CR31" s="6"/>
      <c r="CS31" s="28" t="s">
        <v>38</v>
      </c>
      <c r="CT31" s="6"/>
      <c r="CU31" s="6"/>
      <c r="CV31" s="6"/>
      <c r="CW31" s="6"/>
      <c r="CX31" s="6"/>
      <c r="CY31" s="6"/>
      <c r="CZ31" s="6"/>
      <c r="DA31" s="6"/>
      <c r="DB31" s="6"/>
      <c r="DC31" s="6"/>
      <c r="DD31" s="6" t="s">
        <v>38</v>
      </c>
      <c r="DE31" s="87"/>
      <c r="DF31" s="6"/>
      <c r="DG31" s="6"/>
      <c r="DH31" s="6"/>
      <c r="DI31" s="6"/>
      <c r="DJ31" s="6"/>
      <c r="DK31" s="6"/>
      <c r="DL31" s="6"/>
      <c r="DM31" s="6"/>
      <c r="DN31" s="6"/>
      <c r="DO31" s="87"/>
      <c r="DP31" s="6"/>
      <c r="DQ31" s="87"/>
      <c r="DR31" s="6"/>
      <c r="DS31" s="87"/>
      <c r="DT31" s="17"/>
      <c r="DU31" s="34"/>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0"/>
      <c r="IW31" s="80"/>
      <c r="IX31" s="80"/>
      <c r="IY31" s="80"/>
      <c r="IZ31" s="80"/>
      <c r="JA31" s="80"/>
      <c r="JB31" s="80"/>
      <c r="JC31" s="80"/>
      <c r="JD31" s="80"/>
      <c r="JE31" s="80"/>
      <c r="JF31" s="80"/>
      <c r="JG31" s="80"/>
      <c r="JH31" s="80"/>
      <c r="JI31" s="80"/>
      <c r="JJ31" s="80"/>
      <c r="JK31" s="80"/>
      <c r="JL31" s="80"/>
      <c r="JM31" s="80"/>
      <c r="JN31" s="80"/>
      <c r="JO31" s="80"/>
      <c r="JP31" s="80"/>
      <c r="JQ31" s="80"/>
      <c r="JR31" s="80"/>
      <c r="JS31" s="80"/>
      <c r="JT31" s="80"/>
      <c r="JU31" s="80"/>
      <c r="JV31" s="80"/>
      <c r="JW31" s="80"/>
      <c r="JX31" s="80"/>
      <c r="JY31" s="80"/>
      <c r="JZ31" s="80"/>
      <c r="KA31" s="80"/>
      <c r="KB31" s="80"/>
      <c r="KC31" s="80"/>
      <c r="KD31" s="80"/>
      <c r="KE31" s="80"/>
      <c r="KF31" s="80"/>
      <c r="KG31" s="80"/>
      <c r="KH31" s="80"/>
      <c r="KI31" s="80"/>
      <c r="KJ31" s="80"/>
      <c r="KK31" s="80"/>
      <c r="KL31" s="80"/>
      <c r="KM31" s="80"/>
      <c r="KN31" s="80"/>
      <c r="KO31" s="80"/>
      <c r="KP31" s="80"/>
      <c r="KQ31" s="80"/>
      <c r="KR31" s="80"/>
      <c r="KS31" s="80"/>
      <c r="KT31" s="80"/>
      <c r="KU31" s="80"/>
      <c r="KV31" s="80"/>
      <c r="KW31" s="80"/>
      <c r="KX31" s="80"/>
      <c r="KY31" s="80"/>
      <c r="KZ31" s="80"/>
      <c r="LA31" s="80"/>
      <c r="LB31" s="80"/>
      <c r="LC31" s="80"/>
      <c r="LD31" s="80"/>
      <c r="LE31" s="80"/>
      <c r="LF31" s="80"/>
      <c r="LG31" s="80"/>
      <c r="LH31" s="80"/>
      <c r="LI31" s="80"/>
      <c r="LJ31" s="80"/>
      <c r="LK31" s="80"/>
      <c r="LL31" s="80"/>
      <c r="LM31" s="80"/>
      <c r="LN31" s="80"/>
      <c r="LO31" s="80"/>
      <c r="LP31" s="80"/>
      <c r="LQ31" s="80"/>
      <c r="LR31" s="80"/>
      <c r="LS31" s="80"/>
      <c r="LT31" s="80"/>
      <c r="LU31" s="80"/>
      <c r="LV31" s="80"/>
      <c r="LW31" s="80"/>
      <c r="LX31" s="80"/>
      <c r="LY31" s="80"/>
      <c r="LZ31" s="80"/>
      <c r="MA31" s="80"/>
      <c r="MB31" s="80"/>
      <c r="MC31" s="80"/>
      <c r="MD31" s="80"/>
      <c r="ME31" s="80"/>
      <c r="MF31" s="80"/>
      <c r="MG31" s="80"/>
      <c r="MH31" s="80"/>
      <c r="MI31" s="80"/>
      <c r="MJ31" s="80"/>
      <c r="MK31" s="80"/>
      <c r="ML31" s="80"/>
      <c r="MM31" s="80"/>
      <c r="MN31" s="80"/>
      <c r="MO31" s="80"/>
      <c r="MP31" s="80"/>
      <c r="MQ31" s="80"/>
      <c r="MR31" s="80"/>
      <c r="MS31" s="80"/>
      <c r="MT31" s="80"/>
      <c r="MU31" s="80"/>
      <c r="MV31" s="80"/>
      <c r="MW31" s="80"/>
      <c r="MX31" s="80"/>
      <c r="MY31" s="80"/>
      <c r="MZ31" s="80"/>
      <c r="NA31" s="80"/>
      <c r="NB31" s="80"/>
      <c r="NC31" s="80"/>
      <c r="ND31" s="80"/>
      <c r="NE31" s="80"/>
      <c r="NF31" s="80"/>
      <c r="NG31" s="80"/>
      <c r="NH31" s="80"/>
      <c r="NI31" s="80"/>
      <c r="NJ31" s="80"/>
      <c r="NK31" s="80"/>
      <c r="NL31" s="80"/>
      <c r="NM31" s="80"/>
      <c r="NN31" s="80"/>
      <c r="NO31" s="80"/>
      <c r="NP31" s="80"/>
      <c r="NQ31" s="80"/>
      <c r="NR31" s="80"/>
      <c r="NS31" s="80"/>
      <c r="NT31" s="80"/>
      <c r="NU31" s="80"/>
      <c r="NV31" s="80"/>
      <c r="NW31" s="80"/>
      <c r="NX31" s="80"/>
      <c r="NY31" s="80"/>
      <c r="NZ31" s="80"/>
      <c r="OA31" s="80"/>
      <c r="OB31" s="80"/>
      <c r="OC31" s="80"/>
      <c r="OD31" s="80"/>
      <c r="OE31" s="80"/>
      <c r="OF31" s="80"/>
      <c r="OG31" s="80"/>
      <c r="OH31" s="80"/>
      <c r="OI31" s="80"/>
      <c r="OJ31" s="80"/>
      <c r="OK31" s="80"/>
      <c r="OL31" s="80"/>
      <c r="OM31" s="80"/>
      <c r="ON31" s="80"/>
      <c r="OO31" s="80"/>
      <c r="OP31" s="80"/>
      <c r="OQ31" s="80"/>
      <c r="OR31" s="80"/>
      <c r="OS31" s="80"/>
      <c r="OT31" s="80"/>
      <c r="OU31" s="80"/>
      <c r="OV31" s="80"/>
      <c r="OW31" s="80"/>
      <c r="OX31" s="80"/>
      <c r="OY31" s="80"/>
      <c r="OZ31" s="80"/>
      <c r="PA31" s="80"/>
      <c r="PB31" s="80"/>
      <c r="PC31" s="80"/>
      <c r="PD31" s="80"/>
      <c r="PE31" s="80"/>
      <c r="PF31" s="80"/>
      <c r="PG31" s="80"/>
      <c r="PH31" s="80"/>
      <c r="PI31" s="80"/>
      <c r="PJ31" s="80"/>
      <c r="PK31" s="80"/>
      <c r="PL31" s="80"/>
      <c r="PM31" s="80"/>
      <c r="PN31" s="80"/>
      <c r="PO31" s="80"/>
      <c r="PP31" s="80"/>
      <c r="PQ31" s="80"/>
      <c r="PR31" s="80"/>
      <c r="PS31" s="80"/>
      <c r="PT31" s="80"/>
      <c r="PU31" s="80"/>
      <c r="PV31" s="80"/>
      <c r="PW31" s="80"/>
      <c r="PX31" s="80"/>
      <c r="PY31" s="80"/>
      <c r="PZ31" s="80"/>
      <c r="QA31" s="80"/>
      <c r="QB31" s="80"/>
      <c r="QC31" s="80"/>
      <c r="QD31" s="80"/>
      <c r="QE31" s="80"/>
      <c r="QF31" s="80"/>
      <c r="QG31" s="80"/>
      <c r="QH31" s="80"/>
      <c r="QI31" s="80"/>
      <c r="QJ31" s="80"/>
      <c r="QK31" s="80"/>
      <c r="QL31" s="80"/>
      <c r="QM31" s="80"/>
      <c r="QN31" s="80"/>
      <c r="QO31" s="80"/>
      <c r="QP31" s="80"/>
      <c r="QQ31" s="80"/>
      <c r="QR31" s="80"/>
      <c r="QS31" s="80"/>
      <c r="QT31" s="80"/>
      <c r="QU31" s="80"/>
      <c r="QV31" s="80"/>
      <c r="QW31" s="80"/>
      <c r="QX31" s="80"/>
      <c r="QY31" s="80"/>
      <c r="QZ31" s="80"/>
      <c r="RA31" s="80"/>
      <c r="RB31" s="80"/>
      <c r="RC31" s="80"/>
      <c r="RD31" s="80"/>
      <c r="RE31" s="80"/>
      <c r="RF31" s="80"/>
      <c r="RG31" s="80"/>
      <c r="RH31" s="80"/>
      <c r="RI31" s="80"/>
      <c r="RJ31" s="80"/>
      <c r="RK31" s="80"/>
      <c r="RL31" s="80"/>
      <c r="RM31" s="80"/>
      <c r="RN31" s="80"/>
      <c r="RO31" s="80"/>
      <c r="RP31" s="80"/>
      <c r="RQ31" s="80"/>
      <c r="RR31" s="80"/>
      <c r="RS31" s="80"/>
      <c r="RT31" s="80"/>
      <c r="RU31" s="80"/>
      <c r="RV31" s="80"/>
      <c r="RW31" s="80"/>
      <c r="RX31" s="80"/>
      <c r="RY31" s="80"/>
      <c r="RZ31" s="80"/>
      <c r="SA31" s="80"/>
      <c r="SB31" s="80"/>
      <c r="SC31" s="80"/>
      <c r="SD31" s="80"/>
      <c r="SE31" s="80"/>
      <c r="SF31" s="80"/>
      <c r="SG31" s="80"/>
      <c r="SH31" s="80"/>
      <c r="SI31" s="80"/>
      <c r="SJ31" s="80"/>
      <c r="SK31" s="80"/>
      <c r="SL31" s="80"/>
      <c r="SM31" s="80"/>
      <c r="SN31" s="80"/>
      <c r="SO31" s="80"/>
      <c r="SP31" s="80"/>
      <c r="SQ31" s="80"/>
      <c r="SR31" s="80"/>
      <c r="SS31" s="80"/>
      <c r="ST31" s="80"/>
      <c r="SU31" s="80"/>
      <c r="SV31" s="80"/>
      <c r="SW31" s="80"/>
      <c r="SX31" s="80"/>
    </row>
    <row r="32" spans="1:518" s="60" customFormat="1" ht="14.55" customHeight="1" x14ac:dyDescent="0.3">
      <c r="A32" s="65">
        <v>28</v>
      </c>
      <c r="B32" s="7">
        <v>10</v>
      </c>
      <c r="C32" s="98" t="s">
        <v>661</v>
      </c>
      <c r="D32" s="98" t="s">
        <v>662</v>
      </c>
      <c r="E32" s="98" t="s">
        <v>663</v>
      </c>
      <c r="F32" s="7">
        <v>2019</v>
      </c>
      <c r="G32" s="98" t="s">
        <v>664</v>
      </c>
      <c r="H32" s="126" t="s">
        <v>665</v>
      </c>
      <c r="I32" s="6" t="s">
        <v>50</v>
      </c>
      <c r="J32" s="98" t="s">
        <v>672</v>
      </c>
      <c r="K32" s="6" t="s">
        <v>666</v>
      </c>
      <c r="L32" s="6" t="s">
        <v>38</v>
      </c>
      <c r="M32" s="6" t="s">
        <v>86</v>
      </c>
      <c r="N32" s="6" t="s">
        <v>205</v>
      </c>
      <c r="O32" s="6" t="s">
        <v>25</v>
      </c>
      <c r="P32" s="6" t="s">
        <v>72</v>
      </c>
      <c r="Q32" s="6" t="s">
        <v>572</v>
      </c>
      <c r="R32" s="6" t="s">
        <v>572</v>
      </c>
      <c r="S32" s="6" t="s">
        <v>327</v>
      </c>
      <c r="T32" s="6" t="s">
        <v>667</v>
      </c>
      <c r="U32" s="7">
        <v>2017</v>
      </c>
      <c r="V32" s="7">
        <v>2017</v>
      </c>
      <c r="W32" s="6"/>
      <c r="X32" s="6"/>
      <c r="Y32" s="6"/>
      <c r="Z32" s="6"/>
      <c r="AA32" s="6"/>
      <c r="AB32" s="6"/>
      <c r="AC32" s="6"/>
      <c r="AD32" s="6" t="s">
        <v>109</v>
      </c>
      <c r="AE32" s="6"/>
      <c r="AF32" s="6"/>
      <c r="AG32" s="6"/>
      <c r="AH32" s="6" t="s">
        <v>139</v>
      </c>
      <c r="AI32" s="6"/>
      <c r="AJ32" s="6"/>
      <c r="AK32" s="6"/>
      <c r="AL32" s="6"/>
      <c r="AM32" s="6"/>
      <c r="AN32" s="6"/>
      <c r="AO32" s="6"/>
      <c r="AP32" s="6"/>
      <c r="AQ32" s="6"/>
      <c r="AR32" s="6"/>
      <c r="AS32" s="6"/>
      <c r="AT32" s="6"/>
      <c r="AU32" s="6"/>
      <c r="AV32" s="6"/>
      <c r="AW32" s="6" t="s">
        <v>38</v>
      </c>
      <c r="AX32" s="6"/>
      <c r="AY32" s="6"/>
      <c r="AZ32" s="6"/>
      <c r="BA32" s="6"/>
      <c r="BB32" s="6"/>
      <c r="BC32" s="6"/>
      <c r="BD32" s="6"/>
      <c r="BE32" s="6"/>
      <c r="BF32" s="6"/>
      <c r="BG32" s="6"/>
      <c r="BH32" s="6"/>
      <c r="BI32" s="6"/>
      <c r="BJ32" s="6"/>
      <c r="BK32" s="6"/>
      <c r="BL32" s="6"/>
      <c r="BM32" s="6"/>
      <c r="BN32" s="6"/>
      <c r="BO32" s="6"/>
      <c r="BP32" s="6"/>
      <c r="BQ32" s="6"/>
      <c r="BR32" s="6"/>
      <c r="BS32" s="6"/>
      <c r="BT32" s="6"/>
      <c r="BU32" s="6"/>
      <c r="BV32" s="6" t="s">
        <v>23</v>
      </c>
      <c r="BW32" s="6"/>
      <c r="BX32" s="6"/>
      <c r="BY32" s="6"/>
      <c r="BZ32" s="6"/>
      <c r="CA32" s="6"/>
      <c r="CB32" s="6"/>
      <c r="CC32" s="6"/>
      <c r="CD32" s="6" t="s">
        <v>195</v>
      </c>
      <c r="CE32" s="6"/>
      <c r="CF32" s="6"/>
      <c r="CG32" s="6"/>
      <c r="CH32" s="6" t="s">
        <v>195</v>
      </c>
      <c r="CI32" s="6"/>
      <c r="CJ32" s="6"/>
      <c r="CK32" s="6"/>
      <c r="CL32" s="6"/>
      <c r="CM32" s="6"/>
      <c r="CN32" s="6"/>
      <c r="CO32" s="6"/>
      <c r="CP32" s="6"/>
      <c r="CQ32" s="6"/>
      <c r="CR32" s="6"/>
      <c r="CS32" s="28" t="s">
        <v>38</v>
      </c>
      <c r="CT32" s="6"/>
      <c r="CU32" s="6"/>
      <c r="CV32" s="6"/>
      <c r="CW32" s="6"/>
      <c r="CX32" s="6"/>
      <c r="CY32" s="6"/>
      <c r="CZ32" s="6"/>
      <c r="DA32" s="6"/>
      <c r="DB32" s="6"/>
      <c r="DC32" s="6"/>
      <c r="DD32" s="6" t="s">
        <v>38</v>
      </c>
      <c r="DE32" s="87"/>
      <c r="DF32" s="6"/>
      <c r="DG32" s="6"/>
      <c r="DH32" s="6"/>
      <c r="DI32" s="6"/>
      <c r="DJ32" s="6"/>
      <c r="DK32" s="6"/>
      <c r="DL32" s="6"/>
      <c r="DM32" s="6"/>
      <c r="DN32" s="6"/>
      <c r="DO32" s="87"/>
      <c r="DP32" s="6"/>
      <c r="DQ32" s="87"/>
      <c r="DR32" s="6"/>
      <c r="DS32" s="87"/>
      <c r="DT32" s="17"/>
      <c r="DU32" s="34"/>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0"/>
      <c r="IW32" s="80"/>
      <c r="IX32" s="80"/>
      <c r="IY32" s="80"/>
      <c r="IZ32" s="80"/>
      <c r="JA32" s="80"/>
      <c r="JB32" s="80"/>
      <c r="JC32" s="80"/>
      <c r="JD32" s="80"/>
      <c r="JE32" s="80"/>
      <c r="JF32" s="80"/>
      <c r="JG32" s="80"/>
      <c r="JH32" s="80"/>
      <c r="JI32" s="80"/>
      <c r="JJ32" s="80"/>
      <c r="JK32" s="80"/>
      <c r="JL32" s="80"/>
      <c r="JM32" s="80"/>
      <c r="JN32" s="80"/>
      <c r="JO32" s="80"/>
      <c r="JP32" s="80"/>
      <c r="JQ32" s="80"/>
      <c r="JR32" s="80"/>
      <c r="JS32" s="80"/>
      <c r="JT32" s="80"/>
      <c r="JU32" s="80"/>
      <c r="JV32" s="80"/>
      <c r="JW32" s="80"/>
      <c r="JX32" s="80"/>
      <c r="JY32" s="80"/>
      <c r="JZ32" s="80"/>
      <c r="KA32" s="80"/>
      <c r="KB32" s="80"/>
      <c r="KC32" s="80"/>
      <c r="KD32" s="80"/>
      <c r="KE32" s="80"/>
      <c r="KF32" s="80"/>
      <c r="KG32" s="80"/>
      <c r="KH32" s="80"/>
      <c r="KI32" s="80"/>
      <c r="KJ32" s="80"/>
      <c r="KK32" s="80"/>
      <c r="KL32" s="80"/>
      <c r="KM32" s="80"/>
      <c r="KN32" s="80"/>
      <c r="KO32" s="80"/>
      <c r="KP32" s="80"/>
      <c r="KQ32" s="80"/>
      <c r="KR32" s="80"/>
      <c r="KS32" s="80"/>
      <c r="KT32" s="80"/>
      <c r="KU32" s="80"/>
      <c r="KV32" s="80"/>
      <c r="KW32" s="80"/>
      <c r="KX32" s="80"/>
      <c r="KY32" s="80"/>
      <c r="KZ32" s="80"/>
      <c r="LA32" s="80"/>
      <c r="LB32" s="80"/>
      <c r="LC32" s="80"/>
      <c r="LD32" s="80"/>
      <c r="LE32" s="80"/>
      <c r="LF32" s="80"/>
      <c r="LG32" s="80"/>
      <c r="LH32" s="80"/>
      <c r="LI32" s="80"/>
      <c r="LJ32" s="80"/>
      <c r="LK32" s="80"/>
      <c r="LL32" s="80"/>
      <c r="LM32" s="80"/>
      <c r="LN32" s="80"/>
      <c r="LO32" s="80"/>
      <c r="LP32" s="80"/>
      <c r="LQ32" s="80"/>
      <c r="LR32" s="80"/>
      <c r="LS32" s="80"/>
      <c r="LT32" s="80"/>
      <c r="LU32" s="80"/>
      <c r="LV32" s="80"/>
      <c r="LW32" s="80"/>
      <c r="LX32" s="80"/>
      <c r="LY32" s="80"/>
      <c r="LZ32" s="80"/>
      <c r="MA32" s="80"/>
      <c r="MB32" s="80"/>
      <c r="MC32" s="80"/>
      <c r="MD32" s="80"/>
      <c r="ME32" s="80"/>
      <c r="MF32" s="80"/>
      <c r="MG32" s="80"/>
      <c r="MH32" s="80"/>
      <c r="MI32" s="80"/>
      <c r="MJ32" s="80"/>
      <c r="MK32" s="80"/>
      <c r="ML32" s="80"/>
      <c r="MM32" s="80"/>
      <c r="MN32" s="80"/>
      <c r="MO32" s="80"/>
      <c r="MP32" s="80"/>
      <c r="MQ32" s="80"/>
      <c r="MR32" s="80"/>
      <c r="MS32" s="80"/>
      <c r="MT32" s="80"/>
      <c r="MU32" s="80"/>
      <c r="MV32" s="80"/>
      <c r="MW32" s="80"/>
      <c r="MX32" s="80"/>
      <c r="MY32" s="80"/>
      <c r="MZ32" s="80"/>
      <c r="NA32" s="80"/>
      <c r="NB32" s="80"/>
      <c r="NC32" s="80"/>
      <c r="ND32" s="80"/>
      <c r="NE32" s="80"/>
      <c r="NF32" s="80"/>
      <c r="NG32" s="80"/>
      <c r="NH32" s="80"/>
      <c r="NI32" s="80"/>
      <c r="NJ32" s="80"/>
      <c r="NK32" s="80"/>
      <c r="NL32" s="80"/>
      <c r="NM32" s="80"/>
      <c r="NN32" s="80"/>
      <c r="NO32" s="80"/>
      <c r="NP32" s="80"/>
      <c r="NQ32" s="80"/>
      <c r="NR32" s="80"/>
      <c r="NS32" s="80"/>
      <c r="NT32" s="80"/>
      <c r="NU32" s="80"/>
      <c r="NV32" s="80"/>
      <c r="NW32" s="80"/>
      <c r="NX32" s="80"/>
      <c r="NY32" s="80"/>
      <c r="NZ32" s="80"/>
      <c r="OA32" s="80"/>
      <c r="OB32" s="80"/>
      <c r="OC32" s="80"/>
      <c r="OD32" s="80"/>
      <c r="OE32" s="80"/>
      <c r="OF32" s="80"/>
      <c r="OG32" s="80"/>
      <c r="OH32" s="80"/>
      <c r="OI32" s="80"/>
      <c r="OJ32" s="80"/>
      <c r="OK32" s="80"/>
      <c r="OL32" s="80"/>
      <c r="OM32" s="80"/>
      <c r="ON32" s="80"/>
      <c r="OO32" s="80"/>
      <c r="OP32" s="80"/>
      <c r="OQ32" s="80"/>
      <c r="OR32" s="80"/>
      <c r="OS32" s="80"/>
      <c r="OT32" s="80"/>
      <c r="OU32" s="80"/>
      <c r="OV32" s="80"/>
      <c r="OW32" s="80"/>
      <c r="OX32" s="80"/>
      <c r="OY32" s="80"/>
      <c r="OZ32" s="80"/>
      <c r="PA32" s="80"/>
      <c r="PB32" s="80"/>
      <c r="PC32" s="80"/>
      <c r="PD32" s="80"/>
      <c r="PE32" s="80"/>
      <c r="PF32" s="80"/>
      <c r="PG32" s="80"/>
      <c r="PH32" s="80"/>
      <c r="PI32" s="80"/>
      <c r="PJ32" s="80"/>
      <c r="PK32" s="80"/>
      <c r="PL32" s="80"/>
      <c r="PM32" s="80"/>
      <c r="PN32" s="80"/>
      <c r="PO32" s="80"/>
      <c r="PP32" s="80"/>
      <c r="PQ32" s="80"/>
      <c r="PR32" s="80"/>
      <c r="PS32" s="80"/>
      <c r="PT32" s="80"/>
      <c r="PU32" s="80"/>
      <c r="PV32" s="80"/>
      <c r="PW32" s="80"/>
      <c r="PX32" s="80"/>
      <c r="PY32" s="80"/>
      <c r="PZ32" s="80"/>
      <c r="QA32" s="80"/>
      <c r="QB32" s="80"/>
      <c r="QC32" s="80"/>
      <c r="QD32" s="80"/>
      <c r="QE32" s="80"/>
      <c r="QF32" s="80"/>
      <c r="QG32" s="80"/>
      <c r="QH32" s="80"/>
      <c r="QI32" s="80"/>
      <c r="QJ32" s="80"/>
      <c r="QK32" s="80"/>
      <c r="QL32" s="80"/>
      <c r="QM32" s="80"/>
      <c r="QN32" s="80"/>
      <c r="QO32" s="80"/>
      <c r="QP32" s="80"/>
      <c r="QQ32" s="80"/>
      <c r="QR32" s="80"/>
      <c r="QS32" s="80"/>
      <c r="QT32" s="80"/>
      <c r="QU32" s="80"/>
      <c r="QV32" s="80"/>
      <c r="QW32" s="80"/>
      <c r="QX32" s="80"/>
      <c r="QY32" s="80"/>
      <c r="QZ32" s="80"/>
      <c r="RA32" s="80"/>
      <c r="RB32" s="80"/>
      <c r="RC32" s="80"/>
      <c r="RD32" s="80"/>
      <c r="RE32" s="80"/>
      <c r="RF32" s="80"/>
      <c r="RG32" s="80"/>
      <c r="RH32" s="80"/>
      <c r="RI32" s="80"/>
      <c r="RJ32" s="80"/>
      <c r="RK32" s="80"/>
      <c r="RL32" s="80"/>
      <c r="RM32" s="80"/>
      <c r="RN32" s="80"/>
      <c r="RO32" s="80"/>
      <c r="RP32" s="80"/>
      <c r="RQ32" s="80"/>
      <c r="RR32" s="80"/>
      <c r="RS32" s="80"/>
      <c r="RT32" s="80"/>
      <c r="RU32" s="80"/>
      <c r="RV32" s="80"/>
      <c r="RW32" s="80"/>
      <c r="RX32" s="80"/>
      <c r="RY32" s="80"/>
      <c r="RZ32" s="80"/>
      <c r="SA32" s="80"/>
      <c r="SB32" s="80"/>
      <c r="SC32" s="80"/>
      <c r="SD32" s="80"/>
      <c r="SE32" s="80"/>
      <c r="SF32" s="80"/>
      <c r="SG32" s="80"/>
      <c r="SH32" s="80"/>
      <c r="SI32" s="80"/>
      <c r="SJ32" s="80"/>
      <c r="SK32" s="80"/>
      <c r="SL32" s="80"/>
      <c r="SM32" s="80"/>
      <c r="SN32" s="80"/>
      <c r="SO32" s="80"/>
      <c r="SP32" s="80"/>
      <c r="SQ32" s="80"/>
      <c r="SR32" s="80"/>
      <c r="SS32" s="80"/>
      <c r="ST32" s="80"/>
      <c r="SU32" s="80"/>
      <c r="SV32" s="80"/>
      <c r="SW32" s="80"/>
      <c r="SX32" s="80"/>
    </row>
    <row r="33" spans="1:518" s="60" customFormat="1" ht="14.55" customHeight="1" x14ac:dyDescent="0.3">
      <c r="A33" s="65">
        <v>29</v>
      </c>
      <c r="B33" s="7">
        <v>10</v>
      </c>
      <c r="C33" s="98" t="s">
        <v>661</v>
      </c>
      <c r="D33" s="98" t="s">
        <v>662</v>
      </c>
      <c r="E33" s="98" t="s">
        <v>663</v>
      </c>
      <c r="F33" s="7">
        <v>2019</v>
      </c>
      <c r="G33" s="98" t="s">
        <v>664</v>
      </c>
      <c r="H33" s="126" t="s">
        <v>665</v>
      </c>
      <c r="I33" s="6" t="s">
        <v>50</v>
      </c>
      <c r="J33" s="98" t="s">
        <v>673</v>
      </c>
      <c r="K33" s="6" t="s">
        <v>666</v>
      </c>
      <c r="L33" s="6" t="s">
        <v>38</v>
      </c>
      <c r="M33" s="6" t="s">
        <v>86</v>
      </c>
      <c r="N33" s="6" t="s">
        <v>205</v>
      </c>
      <c r="O33" s="6" t="s">
        <v>25</v>
      </c>
      <c r="P33" s="6" t="s">
        <v>72</v>
      </c>
      <c r="Q33" s="6" t="s">
        <v>572</v>
      </c>
      <c r="R33" s="6" t="s">
        <v>572</v>
      </c>
      <c r="S33" s="6" t="s">
        <v>327</v>
      </c>
      <c r="T33" s="6" t="s">
        <v>667</v>
      </c>
      <c r="U33" s="7">
        <v>2017</v>
      </c>
      <c r="V33" s="7">
        <v>2017</v>
      </c>
      <c r="W33" s="6"/>
      <c r="X33" s="6"/>
      <c r="Y33" s="6"/>
      <c r="Z33" s="6"/>
      <c r="AA33" s="6"/>
      <c r="AB33" s="6"/>
      <c r="AC33" s="6"/>
      <c r="AD33" s="6" t="s">
        <v>109</v>
      </c>
      <c r="AE33" s="6"/>
      <c r="AF33" s="6"/>
      <c r="AG33" s="6"/>
      <c r="AH33" s="6" t="s">
        <v>139</v>
      </c>
      <c r="AI33" s="6"/>
      <c r="AJ33" s="6"/>
      <c r="AK33" s="6"/>
      <c r="AL33" s="6"/>
      <c r="AM33" s="6"/>
      <c r="AN33" s="6"/>
      <c r="AO33" s="6"/>
      <c r="AP33" s="6"/>
      <c r="AQ33" s="6"/>
      <c r="AR33" s="6"/>
      <c r="AS33" s="6"/>
      <c r="AT33" s="6"/>
      <c r="AU33" s="6"/>
      <c r="AV33" s="6"/>
      <c r="AW33" s="6" t="s">
        <v>38</v>
      </c>
      <c r="AX33" s="6"/>
      <c r="AY33" s="6"/>
      <c r="AZ33" s="6"/>
      <c r="BA33" s="6"/>
      <c r="BB33" s="6"/>
      <c r="BC33" s="6"/>
      <c r="BD33" s="6"/>
      <c r="BE33" s="6"/>
      <c r="BF33" s="6"/>
      <c r="BG33" s="6"/>
      <c r="BH33" s="6"/>
      <c r="BI33" s="6"/>
      <c r="BJ33" s="6"/>
      <c r="BK33" s="6"/>
      <c r="BL33" s="6"/>
      <c r="BM33" s="6"/>
      <c r="BN33" s="6"/>
      <c r="BO33" s="6"/>
      <c r="BP33" s="6"/>
      <c r="BQ33" s="6"/>
      <c r="BR33" s="6"/>
      <c r="BS33" s="6"/>
      <c r="BT33" s="6"/>
      <c r="BU33" s="6"/>
      <c r="BV33" s="6" t="s">
        <v>23</v>
      </c>
      <c r="BW33" s="6"/>
      <c r="BX33" s="6"/>
      <c r="BY33" s="6"/>
      <c r="BZ33" s="6"/>
      <c r="CA33" s="6"/>
      <c r="CB33" s="6"/>
      <c r="CC33" s="6"/>
      <c r="CD33" s="6" t="s">
        <v>195</v>
      </c>
      <c r="CE33" s="6"/>
      <c r="CF33" s="6"/>
      <c r="CG33" s="6"/>
      <c r="CH33" s="6" t="s">
        <v>195</v>
      </c>
      <c r="CI33" s="6"/>
      <c r="CJ33" s="6"/>
      <c r="CK33" s="6"/>
      <c r="CL33" s="6"/>
      <c r="CM33" s="6"/>
      <c r="CN33" s="6"/>
      <c r="CO33" s="6"/>
      <c r="CP33" s="6"/>
      <c r="CQ33" s="6"/>
      <c r="CR33" s="6"/>
      <c r="CS33" s="28" t="s">
        <v>38</v>
      </c>
      <c r="CT33" s="6"/>
      <c r="CU33" s="6"/>
      <c r="CV33" s="6"/>
      <c r="CW33" s="6"/>
      <c r="CX33" s="6"/>
      <c r="CY33" s="6"/>
      <c r="CZ33" s="6"/>
      <c r="DA33" s="6"/>
      <c r="DB33" s="6"/>
      <c r="DC33" s="6"/>
      <c r="DD33" s="6" t="s">
        <v>38</v>
      </c>
      <c r="DE33" s="87"/>
      <c r="DF33" s="6"/>
      <c r="DG33" s="6"/>
      <c r="DH33" s="6"/>
      <c r="DI33" s="6"/>
      <c r="DJ33" s="6"/>
      <c r="DK33" s="6"/>
      <c r="DL33" s="6"/>
      <c r="DM33" s="6"/>
      <c r="DN33" s="6"/>
      <c r="DO33" s="87"/>
      <c r="DP33" s="6"/>
      <c r="DQ33" s="87"/>
      <c r="DR33" s="6"/>
      <c r="DS33" s="87"/>
      <c r="DT33" s="17"/>
      <c r="DU33" s="34"/>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0"/>
      <c r="IW33" s="80"/>
      <c r="IX33" s="80"/>
      <c r="IY33" s="80"/>
      <c r="IZ33" s="80"/>
      <c r="JA33" s="80"/>
      <c r="JB33" s="80"/>
      <c r="JC33" s="80"/>
      <c r="JD33" s="80"/>
      <c r="JE33" s="80"/>
      <c r="JF33" s="80"/>
      <c r="JG33" s="80"/>
      <c r="JH33" s="80"/>
      <c r="JI33" s="80"/>
      <c r="JJ33" s="80"/>
      <c r="JK33" s="80"/>
      <c r="JL33" s="80"/>
      <c r="JM33" s="80"/>
      <c r="JN33" s="80"/>
      <c r="JO33" s="80"/>
      <c r="JP33" s="80"/>
      <c r="JQ33" s="80"/>
      <c r="JR33" s="80"/>
      <c r="JS33" s="80"/>
      <c r="JT33" s="80"/>
      <c r="JU33" s="80"/>
      <c r="JV33" s="80"/>
      <c r="JW33" s="80"/>
      <c r="JX33" s="80"/>
      <c r="JY33" s="80"/>
      <c r="JZ33" s="80"/>
      <c r="KA33" s="80"/>
      <c r="KB33" s="80"/>
      <c r="KC33" s="80"/>
      <c r="KD33" s="80"/>
      <c r="KE33" s="80"/>
      <c r="KF33" s="80"/>
      <c r="KG33" s="80"/>
      <c r="KH33" s="80"/>
      <c r="KI33" s="80"/>
      <c r="KJ33" s="80"/>
      <c r="KK33" s="80"/>
      <c r="KL33" s="80"/>
      <c r="KM33" s="80"/>
      <c r="KN33" s="80"/>
      <c r="KO33" s="80"/>
      <c r="KP33" s="80"/>
      <c r="KQ33" s="80"/>
      <c r="KR33" s="80"/>
      <c r="KS33" s="80"/>
      <c r="KT33" s="80"/>
      <c r="KU33" s="80"/>
      <c r="KV33" s="80"/>
      <c r="KW33" s="80"/>
      <c r="KX33" s="80"/>
      <c r="KY33" s="80"/>
      <c r="KZ33" s="80"/>
      <c r="LA33" s="80"/>
      <c r="LB33" s="80"/>
      <c r="LC33" s="80"/>
      <c r="LD33" s="80"/>
      <c r="LE33" s="80"/>
      <c r="LF33" s="80"/>
      <c r="LG33" s="80"/>
      <c r="LH33" s="80"/>
      <c r="LI33" s="80"/>
      <c r="LJ33" s="80"/>
      <c r="LK33" s="80"/>
      <c r="LL33" s="80"/>
      <c r="LM33" s="80"/>
      <c r="LN33" s="80"/>
      <c r="LO33" s="80"/>
      <c r="LP33" s="80"/>
      <c r="LQ33" s="80"/>
      <c r="LR33" s="80"/>
      <c r="LS33" s="80"/>
      <c r="LT33" s="80"/>
      <c r="LU33" s="80"/>
      <c r="LV33" s="80"/>
      <c r="LW33" s="80"/>
      <c r="LX33" s="80"/>
      <c r="LY33" s="80"/>
      <c r="LZ33" s="80"/>
      <c r="MA33" s="80"/>
      <c r="MB33" s="80"/>
      <c r="MC33" s="80"/>
      <c r="MD33" s="80"/>
      <c r="ME33" s="80"/>
      <c r="MF33" s="80"/>
      <c r="MG33" s="80"/>
      <c r="MH33" s="80"/>
      <c r="MI33" s="80"/>
      <c r="MJ33" s="80"/>
      <c r="MK33" s="80"/>
      <c r="ML33" s="80"/>
      <c r="MM33" s="80"/>
      <c r="MN33" s="80"/>
      <c r="MO33" s="80"/>
      <c r="MP33" s="80"/>
      <c r="MQ33" s="80"/>
      <c r="MR33" s="80"/>
      <c r="MS33" s="80"/>
      <c r="MT33" s="80"/>
      <c r="MU33" s="80"/>
      <c r="MV33" s="80"/>
      <c r="MW33" s="80"/>
      <c r="MX33" s="80"/>
      <c r="MY33" s="80"/>
      <c r="MZ33" s="80"/>
      <c r="NA33" s="80"/>
      <c r="NB33" s="80"/>
      <c r="NC33" s="80"/>
      <c r="ND33" s="80"/>
      <c r="NE33" s="80"/>
      <c r="NF33" s="80"/>
      <c r="NG33" s="80"/>
      <c r="NH33" s="80"/>
      <c r="NI33" s="80"/>
      <c r="NJ33" s="80"/>
      <c r="NK33" s="80"/>
      <c r="NL33" s="80"/>
      <c r="NM33" s="80"/>
      <c r="NN33" s="80"/>
      <c r="NO33" s="80"/>
      <c r="NP33" s="80"/>
      <c r="NQ33" s="80"/>
      <c r="NR33" s="80"/>
      <c r="NS33" s="80"/>
      <c r="NT33" s="80"/>
      <c r="NU33" s="80"/>
      <c r="NV33" s="80"/>
      <c r="NW33" s="80"/>
      <c r="NX33" s="80"/>
      <c r="NY33" s="80"/>
      <c r="NZ33" s="80"/>
      <c r="OA33" s="80"/>
      <c r="OB33" s="80"/>
      <c r="OC33" s="80"/>
      <c r="OD33" s="80"/>
      <c r="OE33" s="80"/>
      <c r="OF33" s="80"/>
      <c r="OG33" s="80"/>
      <c r="OH33" s="80"/>
      <c r="OI33" s="80"/>
      <c r="OJ33" s="80"/>
      <c r="OK33" s="80"/>
      <c r="OL33" s="80"/>
      <c r="OM33" s="80"/>
      <c r="ON33" s="80"/>
      <c r="OO33" s="80"/>
      <c r="OP33" s="80"/>
      <c r="OQ33" s="80"/>
      <c r="OR33" s="80"/>
      <c r="OS33" s="80"/>
      <c r="OT33" s="80"/>
      <c r="OU33" s="80"/>
      <c r="OV33" s="80"/>
      <c r="OW33" s="80"/>
      <c r="OX33" s="80"/>
      <c r="OY33" s="80"/>
      <c r="OZ33" s="80"/>
      <c r="PA33" s="80"/>
      <c r="PB33" s="80"/>
      <c r="PC33" s="80"/>
      <c r="PD33" s="80"/>
      <c r="PE33" s="80"/>
      <c r="PF33" s="80"/>
      <c r="PG33" s="80"/>
      <c r="PH33" s="80"/>
      <c r="PI33" s="80"/>
      <c r="PJ33" s="80"/>
      <c r="PK33" s="80"/>
      <c r="PL33" s="80"/>
      <c r="PM33" s="80"/>
      <c r="PN33" s="80"/>
      <c r="PO33" s="80"/>
      <c r="PP33" s="80"/>
      <c r="PQ33" s="80"/>
      <c r="PR33" s="80"/>
      <c r="PS33" s="80"/>
      <c r="PT33" s="80"/>
      <c r="PU33" s="80"/>
      <c r="PV33" s="80"/>
      <c r="PW33" s="80"/>
      <c r="PX33" s="80"/>
      <c r="PY33" s="80"/>
      <c r="PZ33" s="80"/>
      <c r="QA33" s="80"/>
      <c r="QB33" s="80"/>
      <c r="QC33" s="80"/>
      <c r="QD33" s="80"/>
      <c r="QE33" s="80"/>
      <c r="QF33" s="80"/>
      <c r="QG33" s="80"/>
      <c r="QH33" s="80"/>
      <c r="QI33" s="80"/>
      <c r="QJ33" s="80"/>
      <c r="QK33" s="80"/>
      <c r="QL33" s="80"/>
      <c r="QM33" s="80"/>
      <c r="QN33" s="80"/>
      <c r="QO33" s="80"/>
      <c r="QP33" s="80"/>
      <c r="QQ33" s="80"/>
      <c r="QR33" s="80"/>
      <c r="QS33" s="80"/>
      <c r="QT33" s="80"/>
      <c r="QU33" s="80"/>
      <c r="QV33" s="80"/>
      <c r="QW33" s="80"/>
      <c r="QX33" s="80"/>
      <c r="QY33" s="80"/>
      <c r="QZ33" s="80"/>
      <c r="RA33" s="80"/>
      <c r="RB33" s="80"/>
      <c r="RC33" s="80"/>
      <c r="RD33" s="80"/>
      <c r="RE33" s="80"/>
      <c r="RF33" s="80"/>
      <c r="RG33" s="80"/>
      <c r="RH33" s="80"/>
      <c r="RI33" s="80"/>
      <c r="RJ33" s="80"/>
      <c r="RK33" s="80"/>
      <c r="RL33" s="80"/>
      <c r="RM33" s="80"/>
      <c r="RN33" s="80"/>
      <c r="RO33" s="80"/>
      <c r="RP33" s="80"/>
      <c r="RQ33" s="80"/>
      <c r="RR33" s="80"/>
      <c r="RS33" s="80"/>
      <c r="RT33" s="80"/>
      <c r="RU33" s="80"/>
      <c r="RV33" s="80"/>
      <c r="RW33" s="80"/>
      <c r="RX33" s="80"/>
      <c r="RY33" s="80"/>
      <c r="RZ33" s="80"/>
      <c r="SA33" s="80"/>
      <c r="SB33" s="80"/>
      <c r="SC33" s="80"/>
      <c r="SD33" s="80"/>
      <c r="SE33" s="80"/>
      <c r="SF33" s="80"/>
      <c r="SG33" s="80"/>
      <c r="SH33" s="80"/>
      <c r="SI33" s="80"/>
      <c r="SJ33" s="80"/>
      <c r="SK33" s="80"/>
      <c r="SL33" s="80"/>
      <c r="SM33" s="80"/>
      <c r="SN33" s="80"/>
      <c r="SO33" s="80"/>
      <c r="SP33" s="80"/>
      <c r="SQ33" s="80"/>
      <c r="SR33" s="80"/>
      <c r="SS33" s="80"/>
      <c r="ST33" s="80"/>
      <c r="SU33" s="80"/>
      <c r="SV33" s="80"/>
      <c r="SW33" s="80"/>
      <c r="SX33" s="80"/>
    </row>
    <row r="34" spans="1:518" s="60" customFormat="1" ht="14.55" customHeight="1" x14ac:dyDescent="0.3">
      <c r="A34" s="65">
        <v>30</v>
      </c>
      <c r="B34" s="7">
        <v>10</v>
      </c>
      <c r="C34" s="98" t="s">
        <v>661</v>
      </c>
      <c r="D34" s="98" t="s">
        <v>662</v>
      </c>
      <c r="E34" s="98" t="s">
        <v>663</v>
      </c>
      <c r="F34" s="7">
        <v>2019</v>
      </c>
      <c r="G34" s="98" t="s">
        <v>664</v>
      </c>
      <c r="H34" s="126" t="s">
        <v>665</v>
      </c>
      <c r="I34" s="6" t="s">
        <v>50</v>
      </c>
      <c r="J34" s="98" t="s">
        <v>674</v>
      </c>
      <c r="K34" s="6" t="s">
        <v>666</v>
      </c>
      <c r="L34" s="6" t="s">
        <v>38</v>
      </c>
      <c r="M34" s="6" t="s">
        <v>86</v>
      </c>
      <c r="N34" s="6" t="s">
        <v>205</v>
      </c>
      <c r="O34" s="6" t="s">
        <v>25</v>
      </c>
      <c r="P34" s="6" t="s">
        <v>72</v>
      </c>
      <c r="Q34" s="6" t="s">
        <v>572</v>
      </c>
      <c r="R34" s="6" t="s">
        <v>572</v>
      </c>
      <c r="S34" s="6" t="s">
        <v>327</v>
      </c>
      <c r="T34" s="6" t="s">
        <v>667</v>
      </c>
      <c r="U34" s="7">
        <v>2017</v>
      </c>
      <c r="V34" s="7">
        <v>2017</v>
      </c>
      <c r="W34" s="6"/>
      <c r="X34" s="6"/>
      <c r="Y34" s="6"/>
      <c r="Z34" s="6"/>
      <c r="AA34" s="6"/>
      <c r="AB34" s="6"/>
      <c r="AC34" s="6"/>
      <c r="AD34" s="6" t="s">
        <v>109</v>
      </c>
      <c r="AE34" s="6"/>
      <c r="AF34" s="6"/>
      <c r="AG34" s="6"/>
      <c r="AH34" s="6" t="s">
        <v>139</v>
      </c>
      <c r="AI34" s="6"/>
      <c r="AJ34" s="6"/>
      <c r="AK34" s="6"/>
      <c r="AL34" s="6"/>
      <c r="AM34" s="6"/>
      <c r="AN34" s="6"/>
      <c r="AO34" s="6"/>
      <c r="AP34" s="6"/>
      <c r="AQ34" s="6"/>
      <c r="AR34" s="6"/>
      <c r="AS34" s="6"/>
      <c r="AT34" s="6"/>
      <c r="AU34" s="6"/>
      <c r="AV34" s="6"/>
      <c r="AW34" s="6" t="s">
        <v>38</v>
      </c>
      <c r="AX34" s="6"/>
      <c r="AY34" s="6"/>
      <c r="AZ34" s="6"/>
      <c r="BA34" s="6"/>
      <c r="BB34" s="6"/>
      <c r="BC34" s="6"/>
      <c r="BD34" s="6"/>
      <c r="BE34" s="6"/>
      <c r="BF34" s="6"/>
      <c r="BG34" s="6"/>
      <c r="BH34" s="6"/>
      <c r="BI34" s="6"/>
      <c r="BJ34" s="6"/>
      <c r="BK34" s="6"/>
      <c r="BL34" s="6"/>
      <c r="BM34" s="6"/>
      <c r="BN34" s="6"/>
      <c r="BO34" s="6"/>
      <c r="BP34" s="6"/>
      <c r="BQ34" s="6"/>
      <c r="BR34" s="6"/>
      <c r="BS34" s="6"/>
      <c r="BT34" s="6"/>
      <c r="BU34" s="6"/>
      <c r="BV34" s="6" t="s">
        <v>23</v>
      </c>
      <c r="BW34" s="6"/>
      <c r="BX34" s="6"/>
      <c r="BY34" s="6"/>
      <c r="BZ34" s="6"/>
      <c r="CA34" s="6"/>
      <c r="CB34" s="6"/>
      <c r="CC34" s="6"/>
      <c r="CD34" s="6" t="s">
        <v>195</v>
      </c>
      <c r="CE34" s="6"/>
      <c r="CF34" s="6"/>
      <c r="CG34" s="6"/>
      <c r="CH34" s="6" t="s">
        <v>195</v>
      </c>
      <c r="CI34" s="6"/>
      <c r="CJ34" s="6"/>
      <c r="CK34" s="6"/>
      <c r="CL34" s="6"/>
      <c r="CM34" s="6"/>
      <c r="CN34" s="6"/>
      <c r="CO34" s="6"/>
      <c r="CP34" s="6"/>
      <c r="CQ34" s="6"/>
      <c r="CR34" s="6"/>
      <c r="CS34" s="28" t="s">
        <v>38</v>
      </c>
      <c r="CT34" s="6"/>
      <c r="CU34" s="6"/>
      <c r="CV34" s="6"/>
      <c r="CW34" s="6"/>
      <c r="CX34" s="6"/>
      <c r="CY34" s="6"/>
      <c r="CZ34" s="6"/>
      <c r="DA34" s="6"/>
      <c r="DB34" s="6"/>
      <c r="DC34" s="6"/>
      <c r="DD34" s="6" t="s">
        <v>38</v>
      </c>
      <c r="DE34" s="87"/>
      <c r="DF34" s="6"/>
      <c r="DG34" s="6"/>
      <c r="DH34" s="6"/>
      <c r="DI34" s="6"/>
      <c r="DJ34" s="6"/>
      <c r="DK34" s="6"/>
      <c r="DL34" s="6"/>
      <c r="DM34" s="6"/>
      <c r="DN34" s="6"/>
      <c r="DO34" s="87"/>
      <c r="DP34" s="6"/>
      <c r="DQ34" s="87"/>
      <c r="DR34" s="6"/>
      <c r="DS34" s="87"/>
      <c r="DT34" s="17"/>
      <c r="DU34" s="34"/>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0"/>
      <c r="IW34" s="80"/>
      <c r="IX34" s="80"/>
      <c r="IY34" s="80"/>
      <c r="IZ34" s="80"/>
      <c r="JA34" s="80"/>
      <c r="JB34" s="80"/>
      <c r="JC34" s="80"/>
      <c r="JD34" s="80"/>
      <c r="JE34" s="80"/>
      <c r="JF34" s="80"/>
      <c r="JG34" s="80"/>
      <c r="JH34" s="80"/>
      <c r="JI34" s="80"/>
      <c r="JJ34" s="80"/>
      <c r="JK34" s="80"/>
      <c r="JL34" s="80"/>
      <c r="JM34" s="80"/>
      <c r="JN34" s="80"/>
      <c r="JO34" s="80"/>
      <c r="JP34" s="80"/>
      <c r="JQ34" s="80"/>
      <c r="JR34" s="80"/>
      <c r="JS34" s="80"/>
      <c r="JT34" s="80"/>
      <c r="JU34" s="80"/>
      <c r="JV34" s="80"/>
      <c r="JW34" s="80"/>
      <c r="JX34" s="80"/>
      <c r="JY34" s="80"/>
      <c r="JZ34" s="80"/>
      <c r="KA34" s="80"/>
      <c r="KB34" s="80"/>
      <c r="KC34" s="80"/>
      <c r="KD34" s="80"/>
      <c r="KE34" s="80"/>
      <c r="KF34" s="80"/>
      <c r="KG34" s="80"/>
      <c r="KH34" s="80"/>
      <c r="KI34" s="80"/>
      <c r="KJ34" s="80"/>
      <c r="KK34" s="80"/>
      <c r="KL34" s="80"/>
      <c r="KM34" s="80"/>
      <c r="KN34" s="80"/>
      <c r="KO34" s="80"/>
      <c r="KP34" s="80"/>
      <c r="KQ34" s="80"/>
      <c r="KR34" s="80"/>
      <c r="KS34" s="80"/>
      <c r="KT34" s="80"/>
      <c r="KU34" s="80"/>
      <c r="KV34" s="80"/>
      <c r="KW34" s="80"/>
      <c r="KX34" s="80"/>
      <c r="KY34" s="80"/>
      <c r="KZ34" s="80"/>
      <c r="LA34" s="80"/>
      <c r="LB34" s="80"/>
      <c r="LC34" s="80"/>
      <c r="LD34" s="80"/>
      <c r="LE34" s="80"/>
      <c r="LF34" s="80"/>
      <c r="LG34" s="80"/>
      <c r="LH34" s="80"/>
      <c r="LI34" s="80"/>
      <c r="LJ34" s="80"/>
      <c r="LK34" s="80"/>
      <c r="LL34" s="80"/>
      <c r="LM34" s="80"/>
      <c r="LN34" s="80"/>
      <c r="LO34" s="80"/>
      <c r="LP34" s="80"/>
      <c r="LQ34" s="80"/>
      <c r="LR34" s="80"/>
      <c r="LS34" s="80"/>
      <c r="LT34" s="80"/>
      <c r="LU34" s="80"/>
      <c r="LV34" s="80"/>
      <c r="LW34" s="80"/>
      <c r="LX34" s="80"/>
      <c r="LY34" s="80"/>
      <c r="LZ34" s="80"/>
      <c r="MA34" s="80"/>
      <c r="MB34" s="80"/>
      <c r="MC34" s="80"/>
      <c r="MD34" s="80"/>
      <c r="ME34" s="80"/>
      <c r="MF34" s="80"/>
      <c r="MG34" s="80"/>
      <c r="MH34" s="80"/>
      <c r="MI34" s="80"/>
      <c r="MJ34" s="80"/>
      <c r="MK34" s="80"/>
      <c r="ML34" s="80"/>
      <c r="MM34" s="80"/>
      <c r="MN34" s="80"/>
      <c r="MO34" s="80"/>
      <c r="MP34" s="80"/>
      <c r="MQ34" s="80"/>
      <c r="MR34" s="80"/>
      <c r="MS34" s="80"/>
      <c r="MT34" s="80"/>
      <c r="MU34" s="80"/>
      <c r="MV34" s="80"/>
      <c r="MW34" s="80"/>
      <c r="MX34" s="80"/>
      <c r="MY34" s="80"/>
      <c r="MZ34" s="80"/>
      <c r="NA34" s="80"/>
      <c r="NB34" s="80"/>
      <c r="NC34" s="80"/>
      <c r="ND34" s="80"/>
      <c r="NE34" s="80"/>
      <c r="NF34" s="80"/>
      <c r="NG34" s="80"/>
      <c r="NH34" s="80"/>
      <c r="NI34" s="80"/>
      <c r="NJ34" s="80"/>
      <c r="NK34" s="80"/>
      <c r="NL34" s="80"/>
      <c r="NM34" s="80"/>
      <c r="NN34" s="80"/>
      <c r="NO34" s="80"/>
      <c r="NP34" s="80"/>
      <c r="NQ34" s="80"/>
      <c r="NR34" s="80"/>
      <c r="NS34" s="80"/>
      <c r="NT34" s="80"/>
      <c r="NU34" s="80"/>
      <c r="NV34" s="80"/>
      <c r="NW34" s="80"/>
      <c r="NX34" s="80"/>
      <c r="NY34" s="80"/>
      <c r="NZ34" s="80"/>
      <c r="OA34" s="80"/>
      <c r="OB34" s="80"/>
      <c r="OC34" s="80"/>
      <c r="OD34" s="80"/>
      <c r="OE34" s="80"/>
      <c r="OF34" s="80"/>
      <c r="OG34" s="80"/>
      <c r="OH34" s="80"/>
      <c r="OI34" s="80"/>
      <c r="OJ34" s="80"/>
      <c r="OK34" s="80"/>
      <c r="OL34" s="80"/>
      <c r="OM34" s="80"/>
      <c r="ON34" s="80"/>
      <c r="OO34" s="80"/>
      <c r="OP34" s="80"/>
      <c r="OQ34" s="80"/>
      <c r="OR34" s="80"/>
      <c r="OS34" s="80"/>
      <c r="OT34" s="80"/>
      <c r="OU34" s="80"/>
      <c r="OV34" s="80"/>
      <c r="OW34" s="80"/>
      <c r="OX34" s="80"/>
      <c r="OY34" s="80"/>
      <c r="OZ34" s="80"/>
      <c r="PA34" s="80"/>
      <c r="PB34" s="80"/>
      <c r="PC34" s="80"/>
      <c r="PD34" s="80"/>
      <c r="PE34" s="80"/>
      <c r="PF34" s="80"/>
      <c r="PG34" s="80"/>
      <c r="PH34" s="80"/>
      <c r="PI34" s="80"/>
      <c r="PJ34" s="80"/>
      <c r="PK34" s="80"/>
      <c r="PL34" s="80"/>
      <c r="PM34" s="80"/>
      <c r="PN34" s="80"/>
      <c r="PO34" s="80"/>
      <c r="PP34" s="80"/>
      <c r="PQ34" s="80"/>
      <c r="PR34" s="80"/>
      <c r="PS34" s="80"/>
      <c r="PT34" s="80"/>
      <c r="PU34" s="80"/>
      <c r="PV34" s="80"/>
      <c r="PW34" s="80"/>
      <c r="PX34" s="80"/>
      <c r="PY34" s="80"/>
      <c r="PZ34" s="80"/>
      <c r="QA34" s="80"/>
      <c r="QB34" s="80"/>
      <c r="QC34" s="80"/>
      <c r="QD34" s="80"/>
      <c r="QE34" s="80"/>
      <c r="QF34" s="80"/>
      <c r="QG34" s="80"/>
      <c r="QH34" s="80"/>
      <c r="QI34" s="80"/>
      <c r="QJ34" s="80"/>
      <c r="QK34" s="80"/>
      <c r="QL34" s="80"/>
      <c r="QM34" s="80"/>
      <c r="QN34" s="80"/>
      <c r="QO34" s="80"/>
      <c r="QP34" s="80"/>
      <c r="QQ34" s="80"/>
      <c r="QR34" s="80"/>
      <c r="QS34" s="80"/>
      <c r="QT34" s="80"/>
      <c r="QU34" s="80"/>
      <c r="QV34" s="80"/>
      <c r="QW34" s="80"/>
      <c r="QX34" s="80"/>
      <c r="QY34" s="80"/>
      <c r="QZ34" s="80"/>
      <c r="RA34" s="80"/>
      <c r="RB34" s="80"/>
      <c r="RC34" s="80"/>
      <c r="RD34" s="80"/>
      <c r="RE34" s="80"/>
      <c r="RF34" s="80"/>
      <c r="RG34" s="80"/>
      <c r="RH34" s="80"/>
      <c r="RI34" s="80"/>
      <c r="RJ34" s="80"/>
      <c r="RK34" s="80"/>
      <c r="RL34" s="80"/>
      <c r="RM34" s="80"/>
      <c r="RN34" s="80"/>
      <c r="RO34" s="80"/>
      <c r="RP34" s="80"/>
      <c r="RQ34" s="80"/>
      <c r="RR34" s="80"/>
      <c r="RS34" s="80"/>
      <c r="RT34" s="80"/>
      <c r="RU34" s="80"/>
      <c r="RV34" s="80"/>
      <c r="RW34" s="80"/>
      <c r="RX34" s="80"/>
      <c r="RY34" s="80"/>
      <c r="RZ34" s="80"/>
      <c r="SA34" s="80"/>
      <c r="SB34" s="80"/>
      <c r="SC34" s="80"/>
      <c r="SD34" s="80"/>
      <c r="SE34" s="80"/>
      <c r="SF34" s="80"/>
      <c r="SG34" s="80"/>
      <c r="SH34" s="80"/>
      <c r="SI34" s="80"/>
      <c r="SJ34" s="80"/>
      <c r="SK34" s="80"/>
      <c r="SL34" s="80"/>
      <c r="SM34" s="80"/>
      <c r="SN34" s="80"/>
      <c r="SO34" s="80"/>
      <c r="SP34" s="80"/>
      <c r="SQ34" s="80"/>
      <c r="SR34" s="80"/>
      <c r="SS34" s="80"/>
      <c r="ST34" s="80"/>
      <c r="SU34" s="80"/>
      <c r="SV34" s="80"/>
      <c r="SW34" s="80"/>
      <c r="SX34" s="80"/>
    </row>
    <row r="35" spans="1:518" s="60" customFormat="1" ht="14.55" customHeight="1" x14ac:dyDescent="0.3">
      <c r="A35" s="65">
        <v>31</v>
      </c>
      <c r="B35" s="7">
        <v>10</v>
      </c>
      <c r="C35" s="98" t="s">
        <v>661</v>
      </c>
      <c r="D35" s="98" t="s">
        <v>662</v>
      </c>
      <c r="E35" s="98" t="s">
        <v>663</v>
      </c>
      <c r="F35" s="7">
        <v>2019</v>
      </c>
      <c r="G35" s="98" t="s">
        <v>664</v>
      </c>
      <c r="H35" s="126" t="s">
        <v>665</v>
      </c>
      <c r="I35" s="6" t="s">
        <v>50</v>
      </c>
      <c r="J35" s="98" t="s">
        <v>675</v>
      </c>
      <c r="K35" s="6" t="s">
        <v>580</v>
      </c>
      <c r="L35" s="6" t="s">
        <v>38</v>
      </c>
      <c r="M35" s="6" t="s">
        <v>86</v>
      </c>
      <c r="N35" s="6" t="s">
        <v>205</v>
      </c>
      <c r="O35" s="6" t="s">
        <v>25</v>
      </c>
      <c r="P35" s="6" t="s">
        <v>72</v>
      </c>
      <c r="Q35" s="6" t="s">
        <v>572</v>
      </c>
      <c r="R35" s="6" t="s">
        <v>572</v>
      </c>
      <c r="S35" s="6" t="s">
        <v>327</v>
      </c>
      <c r="T35" s="6" t="s">
        <v>667</v>
      </c>
      <c r="U35" s="7">
        <v>2017</v>
      </c>
      <c r="V35" s="7">
        <v>2017</v>
      </c>
      <c r="W35" s="6"/>
      <c r="X35" s="6"/>
      <c r="Y35" s="6"/>
      <c r="Z35" s="6"/>
      <c r="AA35" s="6"/>
      <c r="AB35" s="6"/>
      <c r="AC35" s="6"/>
      <c r="AD35" s="6" t="s">
        <v>109</v>
      </c>
      <c r="AE35" s="6"/>
      <c r="AF35" s="6"/>
      <c r="AG35" s="6"/>
      <c r="AH35" s="6" t="s">
        <v>139</v>
      </c>
      <c r="AI35" s="6"/>
      <c r="AJ35" s="6"/>
      <c r="AK35" s="6"/>
      <c r="AL35" s="6"/>
      <c r="AM35" s="6"/>
      <c r="AN35" s="6"/>
      <c r="AO35" s="6"/>
      <c r="AP35" s="6"/>
      <c r="AQ35" s="6"/>
      <c r="AR35" s="6"/>
      <c r="AS35" s="6"/>
      <c r="AT35" s="6"/>
      <c r="AU35" s="6"/>
      <c r="AV35" s="6"/>
      <c r="AW35" s="6" t="s">
        <v>38</v>
      </c>
      <c r="AX35" s="6"/>
      <c r="AY35" s="6"/>
      <c r="AZ35" s="6"/>
      <c r="BA35" s="6"/>
      <c r="BB35" s="6"/>
      <c r="BC35" s="6"/>
      <c r="BD35" s="6"/>
      <c r="BE35" s="6"/>
      <c r="BF35" s="6"/>
      <c r="BG35" s="6"/>
      <c r="BH35" s="6"/>
      <c r="BI35" s="6"/>
      <c r="BJ35" s="6"/>
      <c r="BK35" s="6"/>
      <c r="BL35" s="6"/>
      <c r="BM35" s="6"/>
      <c r="BN35" s="6"/>
      <c r="BO35" s="6"/>
      <c r="BP35" s="6"/>
      <c r="BQ35" s="6"/>
      <c r="BR35" s="6"/>
      <c r="BS35" s="6"/>
      <c r="BT35" s="6"/>
      <c r="BU35" s="6"/>
      <c r="BV35" s="6" t="s">
        <v>23</v>
      </c>
      <c r="BW35" s="6"/>
      <c r="BX35" s="6"/>
      <c r="BY35" s="6"/>
      <c r="BZ35" s="6"/>
      <c r="CA35" s="6"/>
      <c r="CB35" s="6"/>
      <c r="CC35" s="6"/>
      <c r="CD35" s="6" t="s">
        <v>195</v>
      </c>
      <c r="CE35" s="6"/>
      <c r="CF35" s="6"/>
      <c r="CG35" s="6"/>
      <c r="CH35" s="6" t="s">
        <v>195</v>
      </c>
      <c r="CI35" s="6"/>
      <c r="CJ35" s="6"/>
      <c r="CK35" s="6"/>
      <c r="CL35" s="6"/>
      <c r="CM35" s="6"/>
      <c r="CN35" s="6"/>
      <c r="CO35" s="6"/>
      <c r="CP35" s="6"/>
      <c r="CQ35" s="6"/>
      <c r="CR35" s="6"/>
      <c r="CS35" s="28" t="s">
        <v>38</v>
      </c>
      <c r="CT35" s="6"/>
      <c r="CU35" s="6"/>
      <c r="CV35" s="6"/>
      <c r="CW35" s="6"/>
      <c r="CX35" s="6"/>
      <c r="CY35" s="6"/>
      <c r="CZ35" s="6"/>
      <c r="DA35" s="6"/>
      <c r="DB35" s="6"/>
      <c r="DC35" s="6"/>
      <c r="DD35" s="6" t="s">
        <v>38</v>
      </c>
      <c r="DE35" s="87"/>
      <c r="DF35" s="6"/>
      <c r="DG35" s="6"/>
      <c r="DH35" s="6"/>
      <c r="DI35" s="6"/>
      <c r="DJ35" s="6"/>
      <c r="DK35" s="6"/>
      <c r="DL35" s="6"/>
      <c r="DM35" s="6"/>
      <c r="DN35" s="6"/>
      <c r="DO35" s="87"/>
      <c r="DP35" s="6"/>
      <c r="DQ35" s="87"/>
      <c r="DR35" s="6"/>
      <c r="DS35" s="87"/>
      <c r="DT35" s="17"/>
      <c r="DU35" s="34"/>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0"/>
      <c r="IW35" s="80"/>
      <c r="IX35" s="80"/>
      <c r="IY35" s="80"/>
      <c r="IZ35" s="80"/>
      <c r="JA35" s="80"/>
      <c r="JB35" s="80"/>
      <c r="JC35" s="80"/>
      <c r="JD35" s="80"/>
      <c r="JE35" s="80"/>
      <c r="JF35" s="80"/>
      <c r="JG35" s="80"/>
      <c r="JH35" s="80"/>
      <c r="JI35" s="80"/>
      <c r="JJ35" s="80"/>
      <c r="JK35" s="80"/>
      <c r="JL35" s="80"/>
      <c r="JM35" s="80"/>
      <c r="JN35" s="80"/>
      <c r="JO35" s="80"/>
      <c r="JP35" s="80"/>
      <c r="JQ35" s="80"/>
      <c r="JR35" s="80"/>
      <c r="JS35" s="80"/>
      <c r="JT35" s="80"/>
      <c r="JU35" s="80"/>
      <c r="JV35" s="80"/>
      <c r="JW35" s="80"/>
      <c r="JX35" s="80"/>
      <c r="JY35" s="80"/>
      <c r="JZ35" s="80"/>
      <c r="KA35" s="80"/>
      <c r="KB35" s="80"/>
      <c r="KC35" s="80"/>
      <c r="KD35" s="80"/>
      <c r="KE35" s="80"/>
      <c r="KF35" s="80"/>
      <c r="KG35" s="80"/>
      <c r="KH35" s="80"/>
      <c r="KI35" s="80"/>
      <c r="KJ35" s="80"/>
      <c r="KK35" s="80"/>
      <c r="KL35" s="80"/>
      <c r="KM35" s="80"/>
      <c r="KN35" s="80"/>
      <c r="KO35" s="80"/>
      <c r="KP35" s="80"/>
      <c r="KQ35" s="80"/>
      <c r="KR35" s="80"/>
      <c r="KS35" s="80"/>
      <c r="KT35" s="80"/>
      <c r="KU35" s="80"/>
      <c r="KV35" s="80"/>
      <c r="KW35" s="80"/>
      <c r="KX35" s="80"/>
      <c r="KY35" s="80"/>
      <c r="KZ35" s="80"/>
      <c r="LA35" s="80"/>
      <c r="LB35" s="80"/>
      <c r="LC35" s="80"/>
      <c r="LD35" s="80"/>
      <c r="LE35" s="80"/>
      <c r="LF35" s="80"/>
      <c r="LG35" s="80"/>
      <c r="LH35" s="80"/>
      <c r="LI35" s="80"/>
      <c r="LJ35" s="80"/>
      <c r="LK35" s="80"/>
      <c r="LL35" s="80"/>
      <c r="LM35" s="80"/>
      <c r="LN35" s="80"/>
      <c r="LO35" s="80"/>
      <c r="LP35" s="80"/>
      <c r="LQ35" s="80"/>
      <c r="LR35" s="80"/>
      <c r="LS35" s="80"/>
      <c r="LT35" s="80"/>
      <c r="LU35" s="80"/>
      <c r="LV35" s="80"/>
      <c r="LW35" s="80"/>
      <c r="LX35" s="80"/>
      <c r="LY35" s="80"/>
      <c r="LZ35" s="80"/>
      <c r="MA35" s="80"/>
      <c r="MB35" s="80"/>
      <c r="MC35" s="80"/>
      <c r="MD35" s="80"/>
      <c r="ME35" s="80"/>
      <c r="MF35" s="80"/>
      <c r="MG35" s="80"/>
      <c r="MH35" s="80"/>
      <c r="MI35" s="80"/>
      <c r="MJ35" s="80"/>
      <c r="MK35" s="80"/>
      <c r="ML35" s="80"/>
      <c r="MM35" s="80"/>
      <c r="MN35" s="80"/>
      <c r="MO35" s="80"/>
      <c r="MP35" s="80"/>
      <c r="MQ35" s="80"/>
      <c r="MR35" s="80"/>
      <c r="MS35" s="80"/>
      <c r="MT35" s="80"/>
      <c r="MU35" s="80"/>
      <c r="MV35" s="80"/>
      <c r="MW35" s="80"/>
      <c r="MX35" s="80"/>
      <c r="MY35" s="80"/>
      <c r="MZ35" s="80"/>
      <c r="NA35" s="80"/>
      <c r="NB35" s="80"/>
      <c r="NC35" s="80"/>
      <c r="ND35" s="80"/>
      <c r="NE35" s="80"/>
      <c r="NF35" s="80"/>
      <c r="NG35" s="80"/>
      <c r="NH35" s="80"/>
      <c r="NI35" s="80"/>
      <c r="NJ35" s="80"/>
      <c r="NK35" s="80"/>
      <c r="NL35" s="80"/>
      <c r="NM35" s="80"/>
      <c r="NN35" s="80"/>
      <c r="NO35" s="80"/>
      <c r="NP35" s="80"/>
      <c r="NQ35" s="80"/>
      <c r="NR35" s="80"/>
      <c r="NS35" s="80"/>
      <c r="NT35" s="80"/>
      <c r="NU35" s="80"/>
      <c r="NV35" s="80"/>
      <c r="NW35" s="80"/>
      <c r="NX35" s="80"/>
      <c r="NY35" s="80"/>
      <c r="NZ35" s="80"/>
      <c r="OA35" s="80"/>
      <c r="OB35" s="80"/>
      <c r="OC35" s="80"/>
      <c r="OD35" s="80"/>
      <c r="OE35" s="80"/>
      <c r="OF35" s="80"/>
      <c r="OG35" s="80"/>
      <c r="OH35" s="80"/>
      <c r="OI35" s="80"/>
      <c r="OJ35" s="80"/>
      <c r="OK35" s="80"/>
      <c r="OL35" s="80"/>
      <c r="OM35" s="80"/>
      <c r="ON35" s="80"/>
      <c r="OO35" s="80"/>
      <c r="OP35" s="80"/>
      <c r="OQ35" s="80"/>
      <c r="OR35" s="80"/>
      <c r="OS35" s="80"/>
      <c r="OT35" s="80"/>
      <c r="OU35" s="80"/>
      <c r="OV35" s="80"/>
      <c r="OW35" s="80"/>
      <c r="OX35" s="80"/>
      <c r="OY35" s="80"/>
      <c r="OZ35" s="80"/>
      <c r="PA35" s="80"/>
      <c r="PB35" s="80"/>
      <c r="PC35" s="80"/>
      <c r="PD35" s="80"/>
      <c r="PE35" s="80"/>
      <c r="PF35" s="80"/>
      <c r="PG35" s="80"/>
      <c r="PH35" s="80"/>
      <c r="PI35" s="80"/>
      <c r="PJ35" s="80"/>
      <c r="PK35" s="80"/>
      <c r="PL35" s="80"/>
      <c r="PM35" s="80"/>
      <c r="PN35" s="80"/>
      <c r="PO35" s="80"/>
      <c r="PP35" s="80"/>
      <c r="PQ35" s="80"/>
      <c r="PR35" s="80"/>
      <c r="PS35" s="80"/>
      <c r="PT35" s="80"/>
      <c r="PU35" s="80"/>
      <c r="PV35" s="80"/>
      <c r="PW35" s="80"/>
      <c r="PX35" s="80"/>
      <c r="PY35" s="80"/>
      <c r="PZ35" s="80"/>
      <c r="QA35" s="80"/>
      <c r="QB35" s="80"/>
      <c r="QC35" s="80"/>
      <c r="QD35" s="80"/>
      <c r="QE35" s="80"/>
      <c r="QF35" s="80"/>
      <c r="QG35" s="80"/>
      <c r="QH35" s="80"/>
      <c r="QI35" s="80"/>
      <c r="QJ35" s="80"/>
      <c r="QK35" s="80"/>
      <c r="QL35" s="80"/>
      <c r="QM35" s="80"/>
      <c r="QN35" s="80"/>
      <c r="QO35" s="80"/>
      <c r="QP35" s="80"/>
      <c r="QQ35" s="80"/>
      <c r="QR35" s="80"/>
      <c r="QS35" s="80"/>
      <c r="QT35" s="80"/>
      <c r="QU35" s="80"/>
      <c r="QV35" s="80"/>
      <c r="QW35" s="80"/>
      <c r="QX35" s="80"/>
      <c r="QY35" s="80"/>
      <c r="QZ35" s="80"/>
      <c r="RA35" s="80"/>
      <c r="RB35" s="80"/>
      <c r="RC35" s="80"/>
      <c r="RD35" s="80"/>
      <c r="RE35" s="80"/>
      <c r="RF35" s="80"/>
      <c r="RG35" s="80"/>
      <c r="RH35" s="80"/>
      <c r="RI35" s="80"/>
      <c r="RJ35" s="80"/>
      <c r="RK35" s="80"/>
      <c r="RL35" s="80"/>
      <c r="RM35" s="80"/>
      <c r="RN35" s="80"/>
      <c r="RO35" s="80"/>
      <c r="RP35" s="80"/>
      <c r="RQ35" s="80"/>
      <c r="RR35" s="80"/>
      <c r="RS35" s="80"/>
      <c r="RT35" s="80"/>
      <c r="RU35" s="80"/>
      <c r="RV35" s="80"/>
      <c r="RW35" s="80"/>
      <c r="RX35" s="80"/>
      <c r="RY35" s="80"/>
      <c r="RZ35" s="80"/>
      <c r="SA35" s="80"/>
      <c r="SB35" s="80"/>
      <c r="SC35" s="80"/>
      <c r="SD35" s="80"/>
      <c r="SE35" s="80"/>
      <c r="SF35" s="80"/>
      <c r="SG35" s="80"/>
      <c r="SH35" s="80"/>
      <c r="SI35" s="80"/>
      <c r="SJ35" s="80"/>
      <c r="SK35" s="80"/>
      <c r="SL35" s="80"/>
      <c r="SM35" s="80"/>
      <c r="SN35" s="80"/>
      <c r="SO35" s="80"/>
      <c r="SP35" s="80"/>
      <c r="SQ35" s="80"/>
      <c r="SR35" s="80"/>
      <c r="SS35" s="80"/>
      <c r="ST35" s="80"/>
      <c r="SU35" s="80"/>
      <c r="SV35" s="80"/>
      <c r="SW35" s="80"/>
      <c r="SX35" s="80"/>
    </row>
    <row r="36" spans="1:518" s="60" customFormat="1" ht="14.55" customHeight="1" x14ac:dyDescent="0.3">
      <c r="A36" s="65">
        <v>32</v>
      </c>
      <c r="B36" s="7">
        <v>10</v>
      </c>
      <c r="C36" s="98" t="s">
        <v>661</v>
      </c>
      <c r="D36" s="98" t="s">
        <v>662</v>
      </c>
      <c r="E36" s="98" t="s">
        <v>663</v>
      </c>
      <c r="F36" s="7">
        <v>2019</v>
      </c>
      <c r="G36" s="98" t="s">
        <v>664</v>
      </c>
      <c r="H36" s="126" t="s">
        <v>665</v>
      </c>
      <c r="I36" s="6" t="s">
        <v>50</v>
      </c>
      <c r="J36" s="98" t="s">
        <v>676</v>
      </c>
      <c r="K36" s="6" t="s">
        <v>580</v>
      </c>
      <c r="L36" s="6" t="s">
        <v>38</v>
      </c>
      <c r="M36" s="6" t="s">
        <v>86</v>
      </c>
      <c r="N36" s="6" t="s">
        <v>205</v>
      </c>
      <c r="O36" s="6" t="s">
        <v>25</v>
      </c>
      <c r="P36" s="6" t="s">
        <v>72</v>
      </c>
      <c r="Q36" s="6" t="s">
        <v>572</v>
      </c>
      <c r="R36" s="6" t="s">
        <v>572</v>
      </c>
      <c r="S36" s="6" t="s">
        <v>327</v>
      </c>
      <c r="T36" s="6" t="s">
        <v>667</v>
      </c>
      <c r="U36" s="7">
        <v>2017</v>
      </c>
      <c r="V36" s="7">
        <v>2017</v>
      </c>
      <c r="W36" s="6"/>
      <c r="X36" s="6"/>
      <c r="Y36" s="6"/>
      <c r="Z36" s="6"/>
      <c r="AA36" s="6"/>
      <c r="AB36" s="6"/>
      <c r="AC36" s="6"/>
      <c r="AD36" s="6" t="s">
        <v>109</v>
      </c>
      <c r="AE36" s="6"/>
      <c r="AF36" s="6"/>
      <c r="AG36" s="6"/>
      <c r="AH36" s="6" t="s">
        <v>139</v>
      </c>
      <c r="AI36" s="6"/>
      <c r="AJ36" s="6"/>
      <c r="AK36" s="6"/>
      <c r="AL36" s="6"/>
      <c r="AM36" s="6"/>
      <c r="AN36" s="6"/>
      <c r="AO36" s="6"/>
      <c r="AP36" s="6"/>
      <c r="AQ36" s="6"/>
      <c r="AR36" s="6"/>
      <c r="AS36" s="6"/>
      <c r="AT36" s="6"/>
      <c r="AU36" s="6"/>
      <c r="AV36" s="6"/>
      <c r="AW36" s="6" t="s">
        <v>38</v>
      </c>
      <c r="AX36" s="6"/>
      <c r="AY36" s="6"/>
      <c r="AZ36" s="6"/>
      <c r="BA36" s="6"/>
      <c r="BB36" s="6"/>
      <c r="BC36" s="6"/>
      <c r="BD36" s="6"/>
      <c r="BE36" s="6"/>
      <c r="BF36" s="6"/>
      <c r="BG36" s="6"/>
      <c r="BH36" s="6"/>
      <c r="BI36" s="6"/>
      <c r="BJ36" s="6"/>
      <c r="BK36" s="6"/>
      <c r="BL36" s="6"/>
      <c r="BM36" s="6"/>
      <c r="BN36" s="6"/>
      <c r="BO36" s="6"/>
      <c r="BP36" s="6"/>
      <c r="BQ36" s="6"/>
      <c r="BR36" s="6"/>
      <c r="BS36" s="6"/>
      <c r="BT36" s="6"/>
      <c r="BU36" s="6"/>
      <c r="BV36" s="6" t="s">
        <v>23</v>
      </c>
      <c r="BW36" s="6"/>
      <c r="BX36" s="6"/>
      <c r="BY36" s="6"/>
      <c r="BZ36" s="6"/>
      <c r="CA36" s="6"/>
      <c r="CB36" s="6"/>
      <c r="CC36" s="6"/>
      <c r="CD36" s="6" t="s">
        <v>195</v>
      </c>
      <c r="CE36" s="6"/>
      <c r="CF36" s="6"/>
      <c r="CG36" s="6"/>
      <c r="CH36" s="6" t="s">
        <v>195</v>
      </c>
      <c r="CI36" s="6"/>
      <c r="CJ36" s="6"/>
      <c r="CK36" s="6"/>
      <c r="CL36" s="6"/>
      <c r="CM36" s="6"/>
      <c r="CN36" s="6"/>
      <c r="CO36" s="6"/>
      <c r="CP36" s="6"/>
      <c r="CQ36" s="6"/>
      <c r="CR36" s="6"/>
      <c r="CS36" s="28" t="s">
        <v>38</v>
      </c>
      <c r="CT36" s="6"/>
      <c r="CU36" s="6"/>
      <c r="CV36" s="6"/>
      <c r="CW36" s="6"/>
      <c r="CX36" s="6"/>
      <c r="CY36" s="6"/>
      <c r="CZ36" s="6"/>
      <c r="DA36" s="6"/>
      <c r="DB36" s="6"/>
      <c r="DC36" s="6"/>
      <c r="DD36" s="6" t="s">
        <v>38</v>
      </c>
      <c r="DE36" s="87"/>
      <c r="DF36" s="6"/>
      <c r="DG36" s="6"/>
      <c r="DH36" s="6"/>
      <c r="DI36" s="6"/>
      <c r="DJ36" s="6"/>
      <c r="DK36" s="6"/>
      <c r="DL36" s="6"/>
      <c r="DM36" s="6"/>
      <c r="DN36" s="6"/>
      <c r="DO36" s="87"/>
      <c r="DP36" s="6"/>
      <c r="DQ36" s="87"/>
      <c r="DR36" s="6"/>
      <c r="DS36" s="87"/>
      <c r="DT36" s="17"/>
      <c r="DU36" s="34"/>
      <c r="DV36" s="80"/>
      <c r="DW36" s="80"/>
      <c r="DX36" s="80"/>
      <c r="DY36" s="80"/>
      <c r="DZ36" s="80"/>
      <c r="EA36" s="80"/>
      <c r="EB36" s="80"/>
      <c r="EC36" s="80"/>
      <c r="ED36" s="80"/>
      <c r="EE36" s="80"/>
      <c r="EF36" s="80"/>
      <c r="EG36" s="80"/>
      <c r="EH36" s="80"/>
      <c r="EI36" s="80"/>
      <c r="EJ36" s="80"/>
      <c r="EK36" s="80"/>
      <c r="EL36" s="80"/>
      <c r="EM36" s="80"/>
      <c r="EN36" s="80"/>
      <c r="EO36" s="80"/>
      <c r="EP36" s="80"/>
      <c r="EQ36" s="80"/>
      <c r="ER36" s="80"/>
      <c r="ES36" s="80"/>
      <c r="ET36" s="80"/>
      <c r="EU36" s="80"/>
      <c r="EV36" s="80"/>
      <c r="EW36" s="80"/>
      <c r="EX36" s="80"/>
      <c r="EY36" s="80"/>
      <c r="EZ36" s="80"/>
      <c r="FA36" s="80"/>
      <c r="FB36" s="80"/>
      <c r="FC36" s="80"/>
      <c r="FD36" s="80"/>
      <c r="FE36" s="80"/>
      <c r="FF36" s="80"/>
      <c r="FG36" s="80"/>
      <c r="FH36" s="80"/>
      <c r="FI36" s="80"/>
      <c r="FJ36" s="80"/>
      <c r="FK36" s="80"/>
      <c r="FL36" s="80"/>
      <c r="FM36" s="80"/>
      <c r="FN36" s="80"/>
      <c r="FO36" s="80"/>
      <c r="FP36" s="80"/>
      <c r="FQ36" s="80"/>
      <c r="FR36" s="80"/>
      <c r="FS36" s="80"/>
      <c r="FT36" s="80"/>
      <c r="FU36" s="80"/>
      <c r="FV36" s="80"/>
      <c r="FW36" s="80"/>
      <c r="FX36" s="80"/>
      <c r="FY36" s="80"/>
      <c r="FZ36" s="80"/>
      <c r="GA36" s="80"/>
      <c r="GB36" s="80"/>
      <c r="GC36" s="80"/>
      <c r="GD36" s="80"/>
      <c r="GE36" s="80"/>
      <c r="GF36" s="80"/>
      <c r="GG36" s="80"/>
      <c r="GH36" s="80"/>
      <c r="GI36" s="80"/>
      <c r="GJ36" s="80"/>
      <c r="GK36" s="80"/>
      <c r="GL36" s="80"/>
      <c r="GM36" s="80"/>
      <c r="GN36" s="80"/>
      <c r="GO36" s="80"/>
      <c r="GP36" s="80"/>
      <c r="GQ36" s="80"/>
      <c r="GR36" s="80"/>
      <c r="GS36" s="80"/>
      <c r="GT36" s="80"/>
      <c r="GU36" s="80"/>
      <c r="GV36" s="80"/>
      <c r="GW36" s="80"/>
      <c r="GX36" s="80"/>
      <c r="GY36" s="80"/>
      <c r="GZ36" s="80"/>
      <c r="HA36" s="80"/>
      <c r="HB36" s="80"/>
      <c r="HC36" s="80"/>
      <c r="HD36" s="80"/>
      <c r="HE36" s="80"/>
      <c r="HF36" s="80"/>
      <c r="HG36" s="80"/>
      <c r="HH36" s="80"/>
      <c r="HI36" s="80"/>
      <c r="HJ36" s="80"/>
      <c r="HK36" s="80"/>
      <c r="HL36" s="80"/>
      <c r="HM36" s="80"/>
      <c r="HN36" s="80"/>
      <c r="HO36" s="80"/>
      <c r="HP36" s="80"/>
      <c r="HQ36" s="80"/>
      <c r="HR36" s="80"/>
      <c r="HS36" s="80"/>
      <c r="HT36" s="80"/>
      <c r="HU36" s="80"/>
      <c r="HV36" s="80"/>
      <c r="HW36" s="80"/>
      <c r="HX36" s="80"/>
      <c r="HY36" s="80"/>
      <c r="HZ36" s="80"/>
      <c r="IA36" s="80"/>
      <c r="IB36" s="80"/>
      <c r="IC36" s="80"/>
      <c r="ID36" s="80"/>
      <c r="IE36" s="80"/>
      <c r="IF36" s="80"/>
      <c r="IG36" s="80"/>
      <c r="IH36" s="80"/>
      <c r="II36" s="80"/>
      <c r="IJ36" s="80"/>
      <c r="IK36" s="80"/>
      <c r="IL36" s="80"/>
      <c r="IM36" s="80"/>
      <c r="IN36" s="80"/>
      <c r="IO36" s="80"/>
      <c r="IP36" s="80"/>
      <c r="IQ36" s="80"/>
      <c r="IR36" s="80"/>
      <c r="IS36" s="80"/>
      <c r="IT36" s="80"/>
      <c r="IU36" s="80"/>
      <c r="IV36" s="80"/>
      <c r="IW36" s="80"/>
      <c r="IX36" s="80"/>
      <c r="IY36" s="80"/>
      <c r="IZ36" s="80"/>
      <c r="JA36" s="80"/>
      <c r="JB36" s="80"/>
      <c r="JC36" s="80"/>
      <c r="JD36" s="80"/>
      <c r="JE36" s="80"/>
      <c r="JF36" s="80"/>
      <c r="JG36" s="80"/>
      <c r="JH36" s="80"/>
      <c r="JI36" s="80"/>
      <c r="JJ36" s="80"/>
      <c r="JK36" s="80"/>
      <c r="JL36" s="80"/>
      <c r="JM36" s="80"/>
      <c r="JN36" s="80"/>
      <c r="JO36" s="80"/>
      <c r="JP36" s="80"/>
      <c r="JQ36" s="80"/>
      <c r="JR36" s="80"/>
      <c r="JS36" s="80"/>
      <c r="JT36" s="80"/>
      <c r="JU36" s="80"/>
      <c r="JV36" s="80"/>
      <c r="JW36" s="80"/>
      <c r="JX36" s="80"/>
      <c r="JY36" s="80"/>
      <c r="JZ36" s="80"/>
      <c r="KA36" s="80"/>
      <c r="KB36" s="80"/>
      <c r="KC36" s="80"/>
      <c r="KD36" s="80"/>
      <c r="KE36" s="80"/>
      <c r="KF36" s="80"/>
      <c r="KG36" s="80"/>
      <c r="KH36" s="80"/>
      <c r="KI36" s="80"/>
      <c r="KJ36" s="80"/>
      <c r="KK36" s="80"/>
      <c r="KL36" s="80"/>
      <c r="KM36" s="80"/>
      <c r="KN36" s="80"/>
      <c r="KO36" s="80"/>
      <c r="KP36" s="80"/>
      <c r="KQ36" s="80"/>
      <c r="KR36" s="80"/>
      <c r="KS36" s="80"/>
      <c r="KT36" s="80"/>
      <c r="KU36" s="80"/>
      <c r="KV36" s="80"/>
      <c r="KW36" s="80"/>
      <c r="KX36" s="80"/>
      <c r="KY36" s="80"/>
      <c r="KZ36" s="80"/>
      <c r="LA36" s="80"/>
      <c r="LB36" s="80"/>
      <c r="LC36" s="80"/>
      <c r="LD36" s="80"/>
      <c r="LE36" s="80"/>
      <c r="LF36" s="80"/>
      <c r="LG36" s="80"/>
      <c r="LH36" s="80"/>
      <c r="LI36" s="80"/>
      <c r="LJ36" s="80"/>
      <c r="LK36" s="80"/>
      <c r="LL36" s="80"/>
      <c r="LM36" s="80"/>
      <c r="LN36" s="80"/>
      <c r="LO36" s="80"/>
      <c r="LP36" s="80"/>
      <c r="LQ36" s="80"/>
      <c r="LR36" s="80"/>
      <c r="LS36" s="80"/>
      <c r="LT36" s="80"/>
      <c r="LU36" s="80"/>
      <c r="LV36" s="80"/>
      <c r="LW36" s="80"/>
      <c r="LX36" s="80"/>
      <c r="LY36" s="80"/>
      <c r="LZ36" s="80"/>
      <c r="MA36" s="80"/>
      <c r="MB36" s="80"/>
      <c r="MC36" s="80"/>
      <c r="MD36" s="80"/>
      <c r="ME36" s="80"/>
      <c r="MF36" s="80"/>
      <c r="MG36" s="80"/>
      <c r="MH36" s="80"/>
      <c r="MI36" s="80"/>
      <c r="MJ36" s="80"/>
      <c r="MK36" s="80"/>
      <c r="ML36" s="80"/>
      <c r="MM36" s="80"/>
      <c r="MN36" s="80"/>
      <c r="MO36" s="80"/>
      <c r="MP36" s="80"/>
      <c r="MQ36" s="80"/>
      <c r="MR36" s="80"/>
      <c r="MS36" s="80"/>
      <c r="MT36" s="80"/>
      <c r="MU36" s="80"/>
      <c r="MV36" s="80"/>
      <c r="MW36" s="80"/>
      <c r="MX36" s="80"/>
      <c r="MY36" s="80"/>
      <c r="MZ36" s="80"/>
      <c r="NA36" s="80"/>
      <c r="NB36" s="80"/>
      <c r="NC36" s="80"/>
      <c r="ND36" s="80"/>
      <c r="NE36" s="80"/>
      <c r="NF36" s="80"/>
      <c r="NG36" s="80"/>
      <c r="NH36" s="80"/>
      <c r="NI36" s="80"/>
      <c r="NJ36" s="80"/>
      <c r="NK36" s="80"/>
      <c r="NL36" s="80"/>
      <c r="NM36" s="80"/>
      <c r="NN36" s="80"/>
      <c r="NO36" s="80"/>
      <c r="NP36" s="80"/>
      <c r="NQ36" s="80"/>
      <c r="NR36" s="80"/>
      <c r="NS36" s="80"/>
      <c r="NT36" s="80"/>
      <c r="NU36" s="80"/>
      <c r="NV36" s="80"/>
      <c r="NW36" s="80"/>
      <c r="NX36" s="80"/>
      <c r="NY36" s="80"/>
      <c r="NZ36" s="80"/>
      <c r="OA36" s="80"/>
      <c r="OB36" s="80"/>
      <c r="OC36" s="80"/>
      <c r="OD36" s="80"/>
      <c r="OE36" s="80"/>
      <c r="OF36" s="80"/>
      <c r="OG36" s="80"/>
      <c r="OH36" s="80"/>
      <c r="OI36" s="80"/>
      <c r="OJ36" s="80"/>
      <c r="OK36" s="80"/>
      <c r="OL36" s="80"/>
      <c r="OM36" s="80"/>
      <c r="ON36" s="80"/>
      <c r="OO36" s="80"/>
      <c r="OP36" s="80"/>
      <c r="OQ36" s="80"/>
      <c r="OR36" s="80"/>
      <c r="OS36" s="80"/>
      <c r="OT36" s="80"/>
      <c r="OU36" s="80"/>
      <c r="OV36" s="80"/>
      <c r="OW36" s="80"/>
      <c r="OX36" s="80"/>
      <c r="OY36" s="80"/>
      <c r="OZ36" s="80"/>
      <c r="PA36" s="80"/>
      <c r="PB36" s="80"/>
      <c r="PC36" s="80"/>
      <c r="PD36" s="80"/>
      <c r="PE36" s="80"/>
      <c r="PF36" s="80"/>
      <c r="PG36" s="80"/>
      <c r="PH36" s="80"/>
      <c r="PI36" s="80"/>
      <c r="PJ36" s="80"/>
      <c r="PK36" s="80"/>
      <c r="PL36" s="80"/>
      <c r="PM36" s="80"/>
      <c r="PN36" s="80"/>
      <c r="PO36" s="80"/>
      <c r="PP36" s="80"/>
      <c r="PQ36" s="80"/>
      <c r="PR36" s="80"/>
      <c r="PS36" s="80"/>
      <c r="PT36" s="80"/>
      <c r="PU36" s="80"/>
      <c r="PV36" s="80"/>
      <c r="PW36" s="80"/>
      <c r="PX36" s="80"/>
      <c r="PY36" s="80"/>
      <c r="PZ36" s="80"/>
      <c r="QA36" s="80"/>
      <c r="QB36" s="80"/>
      <c r="QC36" s="80"/>
      <c r="QD36" s="80"/>
      <c r="QE36" s="80"/>
      <c r="QF36" s="80"/>
      <c r="QG36" s="80"/>
      <c r="QH36" s="80"/>
      <c r="QI36" s="80"/>
      <c r="QJ36" s="80"/>
      <c r="QK36" s="80"/>
      <c r="QL36" s="80"/>
      <c r="QM36" s="80"/>
      <c r="QN36" s="80"/>
      <c r="QO36" s="80"/>
      <c r="QP36" s="80"/>
      <c r="QQ36" s="80"/>
      <c r="QR36" s="80"/>
      <c r="QS36" s="80"/>
      <c r="QT36" s="80"/>
      <c r="QU36" s="80"/>
      <c r="QV36" s="80"/>
      <c r="QW36" s="80"/>
      <c r="QX36" s="80"/>
      <c r="QY36" s="80"/>
      <c r="QZ36" s="80"/>
      <c r="RA36" s="80"/>
      <c r="RB36" s="80"/>
      <c r="RC36" s="80"/>
      <c r="RD36" s="80"/>
      <c r="RE36" s="80"/>
      <c r="RF36" s="80"/>
      <c r="RG36" s="80"/>
      <c r="RH36" s="80"/>
      <c r="RI36" s="80"/>
      <c r="RJ36" s="80"/>
      <c r="RK36" s="80"/>
      <c r="RL36" s="80"/>
      <c r="RM36" s="80"/>
      <c r="RN36" s="80"/>
      <c r="RO36" s="80"/>
      <c r="RP36" s="80"/>
      <c r="RQ36" s="80"/>
      <c r="RR36" s="80"/>
      <c r="RS36" s="80"/>
      <c r="RT36" s="80"/>
      <c r="RU36" s="80"/>
      <c r="RV36" s="80"/>
      <c r="RW36" s="80"/>
      <c r="RX36" s="80"/>
      <c r="RY36" s="80"/>
      <c r="RZ36" s="80"/>
      <c r="SA36" s="80"/>
      <c r="SB36" s="80"/>
      <c r="SC36" s="80"/>
      <c r="SD36" s="80"/>
      <c r="SE36" s="80"/>
      <c r="SF36" s="80"/>
      <c r="SG36" s="80"/>
      <c r="SH36" s="80"/>
      <c r="SI36" s="80"/>
      <c r="SJ36" s="80"/>
      <c r="SK36" s="80"/>
      <c r="SL36" s="80"/>
      <c r="SM36" s="80"/>
      <c r="SN36" s="80"/>
      <c r="SO36" s="80"/>
      <c r="SP36" s="80"/>
      <c r="SQ36" s="80"/>
      <c r="SR36" s="80"/>
      <c r="SS36" s="80"/>
      <c r="ST36" s="80"/>
      <c r="SU36" s="80"/>
      <c r="SV36" s="80"/>
      <c r="SW36" s="80"/>
      <c r="SX36" s="80"/>
    </row>
    <row r="37" spans="1:518" s="60" customFormat="1" ht="14.55" customHeight="1" x14ac:dyDescent="0.3">
      <c r="A37" s="65">
        <v>33</v>
      </c>
      <c r="B37" s="7">
        <v>11</v>
      </c>
      <c r="C37" s="98" t="s">
        <v>677</v>
      </c>
      <c r="D37" s="98" t="s">
        <v>678</v>
      </c>
      <c r="E37" s="98" t="s">
        <v>679</v>
      </c>
      <c r="F37" s="7">
        <v>2009</v>
      </c>
      <c r="G37" s="98" t="s">
        <v>680</v>
      </c>
      <c r="H37" s="126" t="s">
        <v>681</v>
      </c>
      <c r="I37" s="6" t="s">
        <v>50</v>
      </c>
      <c r="J37" s="98" t="s">
        <v>4312</v>
      </c>
      <c r="K37" s="6" t="s">
        <v>385</v>
      </c>
      <c r="L37" s="6" t="s">
        <v>38</v>
      </c>
      <c r="M37" s="6" t="s">
        <v>86</v>
      </c>
      <c r="N37" s="6" t="s">
        <v>205</v>
      </c>
      <c r="O37" s="6" t="s">
        <v>25</v>
      </c>
      <c r="P37" s="6" t="s">
        <v>56</v>
      </c>
      <c r="Q37" s="6" t="s">
        <v>572</v>
      </c>
      <c r="R37" s="6" t="s">
        <v>572</v>
      </c>
      <c r="S37" s="6" t="s">
        <v>166</v>
      </c>
      <c r="T37" s="6" t="s">
        <v>682</v>
      </c>
      <c r="U37" s="7">
        <v>2001</v>
      </c>
      <c r="V37" s="7">
        <v>2015</v>
      </c>
      <c r="W37" s="6"/>
      <c r="X37" s="6"/>
      <c r="Y37" s="6"/>
      <c r="Z37" s="6" t="s">
        <v>76</v>
      </c>
      <c r="AA37" s="6"/>
      <c r="AB37" s="6" t="s">
        <v>107</v>
      </c>
      <c r="AC37" s="6"/>
      <c r="AD37" s="6"/>
      <c r="AE37" s="6" t="s">
        <v>126</v>
      </c>
      <c r="AF37" s="6"/>
      <c r="AG37" s="6"/>
      <c r="AH37" s="6"/>
      <c r="AI37" s="6"/>
      <c r="AJ37" s="6"/>
      <c r="AK37" s="6"/>
      <c r="AL37" s="6"/>
      <c r="AM37" s="6"/>
      <c r="AN37" s="6"/>
      <c r="AO37" s="6"/>
      <c r="AP37" s="6"/>
      <c r="AQ37" s="6"/>
      <c r="AR37" s="6"/>
      <c r="AS37" s="6"/>
      <c r="AT37" s="6"/>
      <c r="AU37" s="6"/>
      <c r="AV37" s="6"/>
      <c r="AW37" s="6" t="s">
        <v>23</v>
      </c>
      <c r="AX37" s="6"/>
      <c r="AY37" s="6"/>
      <c r="AZ37" s="6"/>
      <c r="BA37" s="6" t="s">
        <v>78</v>
      </c>
      <c r="BB37" s="6"/>
      <c r="BC37" s="6" t="s">
        <v>78</v>
      </c>
      <c r="BD37" s="6"/>
      <c r="BE37" s="6"/>
      <c r="BF37" s="6" t="s">
        <v>78</v>
      </c>
      <c r="BG37" s="6"/>
      <c r="BH37" s="6"/>
      <c r="BI37" s="6"/>
      <c r="BJ37" s="6"/>
      <c r="BK37" s="6"/>
      <c r="BL37" s="6"/>
      <c r="BM37" s="6"/>
      <c r="BN37" s="6"/>
      <c r="BO37" s="6"/>
      <c r="BP37" s="6"/>
      <c r="BQ37" s="6"/>
      <c r="BR37" s="6"/>
      <c r="BS37" s="6"/>
      <c r="BT37" s="6"/>
      <c r="BU37" s="6"/>
      <c r="BV37" s="6" t="s">
        <v>38</v>
      </c>
      <c r="BW37" s="6"/>
      <c r="BX37" s="6"/>
      <c r="BY37" s="6"/>
      <c r="BZ37" s="6"/>
      <c r="CA37" s="6"/>
      <c r="CB37" s="6"/>
      <c r="CC37" s="6"/>
      <c r="CD37" s="6"/>
      <c r="CE37" s="6"/>
      <c r="CF37" s="6"/>
      <c r="CG37" s="6"/>
      <c r="CH37" s="6"/>
      <c r="CI37" s="6"/>
      <c r="CJ37" s="6"/>
      <c r="CK37" s="6"/>
      <c r="CL37" s="6"/>
      <c r="CM37" s="6"/>
      <c r="CN37" s="6"/>
      <c r="CO37" s="6"/>
      <c r="CP37" s="6"/>
      <c r="CQ37" s="6"/>
      <c r="CR37" s="6"/>
      <c r="CS37" s="28" t="s">
        <v>38</v>
      </c>
      <c r="CT37" s="6"/>
      <c r="CU37" s="6"/>
      <c r="CV37" s="6"/>
      <c r="CW37" s="6"/>
      <c r="CX37" s="6"/>
      <c r="CY37" s="6"/>
      <c r="CZ37" s="6"/>
      <c r="DA37" s="6"/>
      <c r="DB37" s="6"/>
      <c r="DC37" s="6"/>
      <c r="DD37" s="6" t="s">
        <v>38</v>
      </c>
      <c r="DE37" s="87"/>
      <c r="DF37" s="6"/>
      <c r="DG37" s="6"/>
      <c r="DH37" s="6"/>
      <c r="DI37" s="6"/>
      <c r="DJ37" s="6"/>
      <c r="DK37" s="6"/>
      <c r="DL37" s="6"/>
      <c r="DM37" s="6"/>
      <c r="DN37" s="6"/>
      <c r="DO37" s="87"/>
      <c r="DP37" s="6"/>
      <c r="DQ37" s="87"/>
      <c r="DR37" s="6"/>
      <c r="DS37" s="90" t="s">
        <v>4080</v>
      </c>
      <c r="DT37" s="17" t="s">
        <v>683</v>
      </c>
      <c r="DU37" s="34"/>
      <c r="DV37" s="80"/>
      <c r="DW37" s="80"/>
      <c r="DX37" s="80"/>
      <c r="DY37" s="80"/>
      <c r="DZ37" s="80"/>
      <c r="EA37" s="80"/>
      <c r="EB37" s="80"/>
      <c r="EC37" s="80"/>
      <c r="ED37" s="80"/>
      <c r="EE37" s="80"/>
      <c r="EF37" s="80"/>
      <c r="EG37" s="80"/>
      <c r="EH37" s="80"/>
      <c r="EI37" s="80"/>
      <c r="EJ37" s="80"/>
      <c r="EK37" s="80"/>
      <c r="EL37" s="80"/>
      <c r="EM37" s="80"/>
      <c r="EN37" s="80"/>
      <c r="EO37" s="80"/>
      <c r="EP37" s="80"/>
      <c r="EQ37" s="80"/>
      <c r="ER37" s="80"/>
      <c r="ES37" s="80"/>
      <c r="ET37" s="80"/>
      <c r="EU37" s="80"/>
      <c r="EV37" s="80"/>
      <c r="EW37" s="80"/>
      <c r="EX37" s="80"/>
      <c r="EY37" s="80"/>
      <c r="EZ37" s="80"/>
      <c r="FA37" s="80"/>
      <c r="FB37" s="80"/>
      <c r="FC37" s="80"/>
      <c r="FD37" s="80"/>
      <c r="FE37" s="80"/>
      <c r="FF37" s="80"/>
      <c r="FG37" s="80"/>
      <c r="FH37" s="80"/>
      <c r="FI37" s="80"/>
      <c r="FJ37" s="80"/>
      <c r="FK37" s="80"/>
      <c r="FL37" s="80"/>
      <c r="FM37" s="80"/>
      <c r="FN37" s="80"/>
      <c r="FO37" s="80"/>
      <c r="FP37" s="80"/>
      <c r="FQ37" s="80"/>
      <c r="FR37" s="80"/>
      <c r="FS37" s="80"/>
      <c r="FT37" s="80"/>
      <c r="FU37" s="80"/>
      <c r="FV37" s="80"/>
      <c r="FW37" s="80"/>
      <c r="FX37" s="80"/>
      <c r="FY37" s="80"/>
      <c r="FZ37" s="80"/>
      <c r="GA37" s="80"/>
      <c r="GB37" s="80"/>
      <c r="GC37" s="80"/>
      <c r="GD37" s="80"/>
      <c r="GE37" s="80"/>
      <c r="GF37" s="80"/>
      <c r="GG37" s="80"/>
      <c r="GH37" s="80"/>
      <c r="GI37" s="80"/>
      <c r="GJ37" s="80"/>
      <c r="GK37" s="80"/>
      <c r="GL37" s="80"/>
      <c r="GM37" s="80"/>
      <c r="GN37" s="80"/>
      <c r="GO37" s="80"/>
      <c r="GP37" s="80"/>
      <c r="GQ37" s="80"/>
      <c r="GR37" s="80"/>
      <c r="GS37" s="80"/>
      <c r="GT37" s="80"/>
      <c r="GU37" s="80"/>
      <c r="GV37" s="80"/>
      <c r="GW37" s="80"/>
      <c r="GX37" s="80"/>
      <c r="GY37" s="80"/>
      <c r="GZ37" s="80"/>
      <c r="HA37" s="80"/>
      <c r="HB37" s="80"/>
      <c r="HC37" s="80"/>
      <c r="HD37" s="80"/>
      <c r="HE37" s="80"/>
      <c r="HF37" s="80"/>
      <c r="HG37" s="80"/>
      <c r="HH37" s="80"/>
      <c r="HI37" s="80"/>
      <c r="HJ37" s="80"/>
      <c r="HK37" s="80"/>
      <c r="HL37" s="80"/>
      <c r="HM37" s="80"/>
      <c r="HN37" s="80"/>
      <c r="HO37" s="80"/>
      <c r="HP37" s="80"/>
      <c r="HQ37" s="80"/>
      <c r="HR37" s="80"/>
      <c r="HS37" s="80"/>
      <c r="HT37" s="80"/>
      <c r="HU37" s="80"/>
      <c r="HV37" s="80"/>
      <c r="HW37" s="80"/>
      <c r="HX37" s="80"/>
      <c r="HY37" s="80"/>
      <c r="HZ37" s="80"/>
      <c r="IA37" s="80"/>
      <c r="IB37" s="80"/>
      <c r="IC37" s="80"/>
      <c r="ID37" s="80"/>
      <c r="IE37" s="80"/>
      <c r="IF37" s="80"/>
      <c r="IG37" s="80"/>
      <c r="IH37" s="80"/>
      <c r="II37" s="80"/>
      <c r="IJ37" s="80"/>
      <c r="IK37" s="80"/>
      <c r="IL37" s="80"/>
      <c r="IM37" s="80"/>
      <c r="IN37" s="80"/>
      <c r="IO37" s="80"/>
      <c r="IP37" s="80"/>
      <c r="IQ37" s="80"/>
      <c r="IR37" s="80"/>
      <c r="IS37" s="80"/>
      <c r="IT37" s="80"/>
      <c r="IU37" s="80"/>
      <c r="IV37" s="80"/>
      <c r="IW37" s="80"/>
      <c r="IX37" s="80"/>
      <c r="IY37" s="80"/>
      <c r="IZ37" s="80"/>
      <c r="JA37" s="80"/>
      <c r="JB37" s="80"/>
      <c r="JC37" s="80"/>
      <c r="JD37" s="80"/>
      <c r="JE37" s="80"/>
      <c r="JF37" s="80"/>
      <c r="JG37" s="80"/>
      <c r="JH37" s="80"/>
      <c r="JI37" s="80"/>
      <c r="JJ37" s="80"/>
      <c r="JK37" s="80"/>
      <c r="JL37" s="80"/>
      <c r="JM37" s="80"/>
      <c r="JN37" s="80"/>
      <c r="JO37" s="80"/>
      <c r="JP37" s="80"/>
      <c r="JQ37" s="80"/>
      <c r="JR37" s="80"/>
      <c r="JS37" s="80"/>
      <c r="JT37" s="80"/>
      <c r="JU37" s="80"/>
      <c r="JV37" s="80"/>
      <c r="JW37" s="80"/>
      <c r="JX37" s="80"/>
      <c r="JY37" s="80"/>
      <c r="JZ37" s="80"/>
      <c r="KA37" s="80"/>
      <c r="KB37" s="80"/>
      <c r="KC37" s="80"/>
      <c r="KD37" s="80"/>
      <c r="KE37" s="80"/>
      <c r="KF37" s="80"/>
      <c r="KG37" s="80"/>
      <c r="KH37" s="80"/>
      <c r="KI37" s="80"/>
      <c r="KJ37" s="80"/>
      <c r="KK37" s="80"/>
      <c r="KL37" s="80"/>
      <c r="KM37" s="80"/>
      <c r="KN37" s="80"/>
      <c r="KO37" s="80"/>
      <c r="KP37" s="80"/>
      <c r="KQ37" s="80"/>
      <c r="KR37" s="80"/>
      <c r="KS37" s="80"/>
      <c r="KT37" s="80"/>
      <c r="KU37" s="80"/>
      <c r="KV37" s="80"/>
      <c r="KW37" s="80"/>
      <c r="KX37" s="80"/>
      <c r="KY37" s="80"/>
      <c r="KZ37" s="80"/>
      <c r="LA37" s="80"/>
      <c r="LB37" s="80"/>
      <c r="LC37" s="80"/>
      <c r="LD37" s="80"/>
      <c r="LE37" s="80"/>
      <c r="LF37" s="80"/>
      <c r="LG37" s="80"/>
      <c r="LH37" s="80"/>
      <c r="LI37" s="80"/>
      <c r="LJ37" s="80"/>
      <c r="LK37" s="80"/>
      <c r="LL37" s="80"/>
      <c r="LM37" s="80"/>
      <c r="LN37" s="80"/>
      <c r="LO37" s="80"/>
      <c r="LP37" s="80"/>
      <c r="LQ37" s="80"/>
      <c r="LR37" s="80"/>
      <c r="LS37" s="80"/>
      <c r="LT37" s="80"/>
      <c r="LU37" s="80"/>
      <c r="LV37" s="80"/>
      <c r="LW37" s="80"/>
      <c r="LX37" s="80"/>
      <c r="LY37" s="80"/>
      <c r="LZ37" s="80"/>
      <c r="MA37" s="80"/>
      <c r="MB37" s="80"/>
      <c r="MC37" s="80"/>
      <c r="MD37" s="80"/>
      <c r="ME37" s="80"/>
      <c r="MF37" s="80"/>
      <c r="MG37" s="80"/>
      <c r="MH37" s="80"/>
      <c r="MI37" s="80"/>
      <c r="MJ37" s="80"/>
      <c r="MK37" s="80"/>
      <c r="ML37" s="80"/>
      <c r="MM37" s="80"/>
      <c r="MN37" s="80"/>
      <c r="MO37" s="80"/>
      <c r="MP37" s="80"/>
      <c r="MQ37" s="80"/>
      <c r="MR37" s="80"/>
      <c r="MS37" s="80"/>
      <c r="MT37" s="80"/>
      <c r="MU37" s="80"/>
      <c r="MV37" s="80"/>
      <c r="MW37" s="80"/>
      <c r="MX37" s="80"/>
      <c r="MY37" s="80"/>
      <c r="MZ37" s="80"/>
      <c r="NA37" s="80"/>
      <c r="NB37" s="80"/>
      <c r="NC37" s="80"/>
      <c r="ND37" s="80"/>
      <c r="NE37" s="80"/>
      <c r="NF37" s="80"/>
      <c r="NG37" s="80"/>
      <c r="NH37" s="80"/>
      <c r="NI37" s="80"/>
      <c r="NJ37" s="80"/>
      <c r="NK37" s="80"/>
      <c r="NL37" s="80"/>
      <c r="NM37" s="80"/>
      <c r="NN37" s="80"/>
      <c r="NO37" s="80"/>
      <c r="NP37" s="80"/>
      <c r="NQ37" s="80"/>
      <c r="NR37" s="80"/>
      <c r="NS37" s="80"/>
      <c r="NT37" s="80"/>
      <c r="NU37" s="80"/>
      <c r="NV37" s="80"/>
      <c r="NW37" s="80"/>
      <c r="NX37" s="80"/>
      <c r="NY37" s="80"/>
      <c r="NZ37" s="80"/>
      <c r="OA37" s="80"/>
      <c r="OB37" s="80"/>
      <c r="OC37" s="80"/>
      <c r="OD37" s="80"/>
      <c r="OE37" s="80"/>
      <c r="OF37" s="80"/>
      <c r="OG37" s="80"/>
      <c r="OH37" s="80"/>
      <c r="OI37" s="80"/>
      <c r="OJ37" s="80"/>
      <c r="OK37" s="80"/>
      <c r="OL37" s="80"/>
      <c r="OM37" s="80"/>
      <c r="ON37" s="80"/>
      <c r="OO37" s="80"/>
      <c r="OP37" s="80"/>
      <c r="OQ37" s="80"/>
      <c r="OR37" s="80"/>
      <c r="OS37" s="80"/>
      <c r="OT37" s="80"/>
      <c r="OU37" s="80"/>
      <c r="OV37" s="80"/>
      <c r="OW37" s="80"/>
      <c r="OX37" s="80"/>
      <c r="OY37" s="80"/>
      <c r="OZ37" s="80"/>
      <c r="PA37" s="80"/>
      <c r="PB37" s="80"/>
      <c r="PC37" s="80"/>
      <c r="PD37" s="80"/>
      <c r="PE37" s="80"/>
      <c r="PF37" s="80"/>
      <c r="PG37" s="80"/>
      <c r="PH37" s="80"/>
      <c r="PI37" s="80"/>
      <c r="PJ37" s="80"/>
      <c r="PK37" s="80"/>
      <c r="PL37" s="80"/>
      <c r="PM37" s="80"/>
      <c r="PN37" s="80"/>
      <c r="PO37" s="80"/>
      <c r="PP37" s="80"/>
      <c r="PQ37" s="80"/>
      <c r="PR37" s="80"/>
      <c r="PS37" s="80"/>
      <c r="PT37" s="80"/>
      <c r="PU37" s="80"/>
      <c r="PV37" s="80"/>
      <c r="PW37" s="80"/>
      <c r="PX37" s="80"/>
      <c r="PY37" s="80"/>
      <c r="PZ37" s="80"/>
      <c r="QA37" s="80"/>
      <c r="QB37" s="80"/>
      <c r="QC37" s="80"/>
      <c r="QD37" s="80"/>
      <c r="QE37" s="80"/>
      <c r="QF37" s="80"/>
      <c r="QG37" s="80"/>
      <c r="QH37" s="80"/>
      <c r="QI37" s="80"/>
      <c r="QJ37" s="80"/>
      <c r="QK37" s="80"/>
      <c r="QL37" s="80"/>
      <c r="QM37" s="80"/>
      <c r="QN37" s="80"/>
      <c r="QO37" s="80"/>
      <c r="QP37" s="80"/>
      <c r="QQ37" s="80"/>
      <c r="QR37" s="80"/>
      <c r="QS37" s="80"/>
      <c r="QT37" s="80"/>
      <c r="QU37" s="80"/>
      <c r="QV37" s="80"/>
      <c r="QW37" s="80"/>
      <c r="QX37" s="80"/>
      <c r="QY37" s="80"/>
      <c r="QZ37" s="80"/>
      <c r="RA37" s="80"/>
      <c r="RB37" s="80"/>
      <c r="RC37" s="80"/>
      <c r="RD37" s="80"/>
      <c r="RE37" s="80"/>
      <c r="RF37" s="80"/>
      <c r="RG37" s="80"/>
      <c r="RH37" s="80"/>
      <c r="RI37" s="80"/>
      <c r="RJ37" s="80"/>
      <c r="RK37" s="80"/>
      <c r="RL37" s="80"/>
      <c r="RM37" s="80"/>
      <c r="RN37" s="80"/>
      <c r="RO37" s="80"/>
      <c r="RP37" s="80"/>
      <c r="RQ37" s="80"/>
      <c r="RR37" s="80"/>
      <c r="RS37" s="80"/>
      <c r="RT37" s="80"/>
      <c r="RU37" s="80"/>
      <c r="RV37" s="80"/>
      <c r="RW37" s="80"/>
      <c r="RX37" s="80"/>
      <c r="RY37" s="80"/>
      <c r="RZ37" s="80"/>
      <c r="SA37" s="80"/>
      <c r="SB37" s="80"/>
      <c r="SC37" s="80"/>
      <c r="SD37" s="80"/>
      <c r="SE37" s="80"/>
      <c r="SF37" s="80"/>
      <c r="SG37" s="80"/>
      <c r="SH37" s="80"/>
      <c r="SI37" s="80"/>
      <c r="SJ37" s="80"/>
      <c r="SK37" s="80"/>
      <c r="SL37" s="80"/>
      <c r="SM37" s="80"/>
      <c r="SN37" s="80"/>
      <c r="SO37" s="80"/>
      <c r="SP37" s="80"/>
      <c r="SQ37" s="80"/>
      <c r="SR37" s="80"/>
      <c r="SS37" s="80"/>
      <c r="ST37" s="80"/>
      <c r="SU37" s="80"/>
      <c r="SV37" s="80"/>
      <c r="SW37" s="80"/>
      <c r="SX37" s="80"/>
    </row>
    <row r="38" spans="1:518" s="60" customFormat="1" ht="14.55" customHeight="1" x14ac:dyDescent="0.3">
      <c r="A38" s="65">
        <v>34</v>
      </c>
      <c r="B38" s="7">
        <v>12</v>
      </c>
      <c r="C38" s="98" t="s">
        <v>684</v>
      </c>
      <c r="D38" s="124" t="s">
        <v>685</v>
      </c>
      <c r="E38" s="98" t="s">
        <v>686</v>
      </c>
      <c r="F38" s="7">
        <v>2020</v>
      </c>
      <c r="G38" s="98" t="s">
        <v>687</v>
      </c>
      <c r="H38" s="126" t="s">
        <v>688</v>
      </c>
      <c r="I38" s="6" t="s">
        <v>50</v>
      </c>
      <c r="J38" s="124" t="s">
        <v>689</v>
      </c>
      <c r="K38" s="6" t="s">
        <v>690</v>
      </c>
      <c r="L38" s="6" t="s">
        <v>38</v>
      </c>
      <c r="M38" s="6" t="s">
        <v>86</v>
      </c>
      <c r="N38" s="6" t="s">
        <v>205</v>
      </c>
      <c r="O38" s="6" t="s">
        <v>25</v>
      </c>
      <c r="P38" s="6" t="s">
        <v>56</v>
      </c>
      <c r="Q38" s="6" t="s">
        <v>691</v>
      </c>
      <c r="R38" s="6" t="s">
        <v>582</v>
      </c>
      <c r="S38" s="6" t="s">
        <v>321</v>
      </c>
      <c r="T38" s="6" t="s">
        <v>692</v>
      </c>
      <c r="U38" s="7">
        <v>2008</v>
      </c>
      <c r="V38" s="7">
        <v>2008</v>
      </c>
      <c r="W38" s="6"/>
      <c r="X38" s="6"/>
      <c r="Y38" s="6"/>
      <c r="Z38" s="6"/>
      <c r="AA38" s="6"/>
      <c r="AB38" s="6" t="s">
        <v>107</v>
      </c>
      <c r="AC38" s="6"/>
      <c r="AD38" s="6" t="s">
        <v>109</v>
      </c>
      <c r="AE38" s="6" t="s">
        <v>126</v>
      </c>
      <c r="AF38" s="6"/>
      <c r="AG38" s="6"/>
      <c r="AH38" s="6"/>
      <c r="AI38" s="6"/>
      <c r="AJ38" s="6"/>
      <c r="AK38" s="6"/>
      <c r="AL38" s="6"/>
      <c r="AM38" s="6"/>
      <c r="AN38" s="6"/>
      <c r="AO38" s="6" t="s">
        <v>168</v>
      </c>
      <c r="AP38" s="6"/>
      <c r="AQ38" s="6"/>
      <c r="AR38" s="6"/>
      <c r="AS38" s="6"/>
      <c r="AT38" s="6"/>
      <c r="AU38" s="6"/>
      <c r="AV38" s="6"/>
      <c r="AW38" s="6" t="s">
        <v>23</v>
      </c>
      <c r="AX38" s="6"/>
      <c r="AY38" s="6"/>
      <c r="AZ38" s="6"/>
      <c r="BA38" s="6"/>
      <c r="BB38" s="6"/>
      <c r="BC38" s="6" t="s">
        <v>78</v>
      </c>
      <c r="BD38" s="6"/>
      <c r="BE38" s="6" t="s">
        <v>78</v>
      </c>
      <c r="BF38" s="6" t="s">
        <v>78</v>
      </c>
      <c r="BG38" s="6"/>
      <c r="BH38" s="6"/>
      <c r="BI38" s="6"/>
      <c r="BJ38" s="6"/>
      <c r="BK38" s="6"/>
      <c r="BL38" s="6"/>
      <c r="BM38" s="6"/>
      <c r="BN38" s="6" t="s">
        <v>78</v>
      </c>
      <c r="BO38" s="6"/>
      <c r="BP38" s="6"/>
      <c r="BQ38" s="6"/>
      <c r="BR38" s="6"/>
      <c r="BS38" s="6"/>
      <c r="BT38" s="6"/>
      <c r="BU38" s="6"/>
      <c r="BV38" s="6" t="s">
        <v>38</v>
      </c>
      <c r="BW38" s="6"/>
      <c r="BX38" s="6"/>
      <c r="BY38" s="6"/>
      <c r="BZ38" s="6"/>
      <c r="CA38" s="6"/>
      <c r="CB38" s="6"/>
      <c r="CC38" s="6"/>
      <c r="CD38" s="6"/>
      <c r="CE38" s="6"/>
      <c r="CF38" s="6"/>
      <c r="CG38" s="6"/>
      <c r="CH38" s="6"/>
      <c r="CI38" s="6"/>
      <c r="CJ38" s="6"/>
      <c r="CK38" s="6"/>
      <c r="CL38" s="6"/>
      <c r="CM38" s="6"/>
      <c r="CN38" s="6"/>
      <c r="CO38" s="6"/>
      <c r="CP38" s="6"/>
      <c r="CQ38" s="6"/>
      <c r="CR38" s="6"/>
      <c r="CS38" s="28" t="s">
        <v>38</v>
      </c>
      <c r="CT38" s="6"/>
      <c r="CU38" s="6"/>
      <c r="CV38" s="6"/>
      <c r="CW38" s="6"/>
      <c r="CX38" s="6"/>
      <c r="CY38" s="6"/>
      <c r="CZ38" s="6"/>
      <c r="DA38" s="6"/>
      <c r="DB38" s="6"/>
      <c r="DC38" s="6"/>
      <c r="DD38" s="6" t="s">
        <v>38</v>
      </c>
      <c r="DE38" s="87"/>
      <c r="DF38" s="6"/>
      <c r="DG38" s="6"/>
      <c r="DH38" s="6"/>
      <c r="DI38" s="6"/>
      <c r="DJ38" s="6"/>
      <c r="DK38" s="6"/>
      <c r="DL38" s="6"/>
      <c r="DM38" s="6"/>
      <c r="DN38" s="6"/>
      <c r="DO38" s="87"/>
      <c r="DP38" s="6"/>
      <c r="DQ38" s="87"/>
      <c r="DR38" s="6"/>
      <c r="DS38" s="90" t="s">
        <v>4081</v>
      </c>
      <c r="DT38" s="17" t="s">
        <v>693</v>
      </c>
      <c r="DU38" s="34"/>
      <c r="DV38" s="80"/>
      <c r="DW38" s="80"/>
      <c r="DX38" s="80"/>
      <c r="DY38" s="80"/>
      <c r="DZ38" s="80"/>
      <c r="EA38" s="80"/>
      <c r="EB38" s="80"/>
      <c r="EC38" s="80"/>
      <c r="ED38" s="80"/>
      <c r="EE38" s="80"/>
      <c r="EF38" s="80"/>
      <c r="EG38" s="80"/>
      <c r="EH38" s="80"/>
      <c r="EI38" s="80"/>
      <c r="EJ38" s="80"/>
      <c r="EK38" s="80"/>
      <c r="EL38" s="80"/>
      <c r="EM38" s="80"/>
      <c r="EN38" s="80"/>
      <c r="EO38" s="80"/>
      <c r="EP38" s="80"/>
      <c r="EQ38" s="80"/>
      <c r="ER38" s="80"/>
      <c r="ES38" s="80"/>
      <c r="ET38" s="80"/>
      <c r="EU38" s="80"/>
      <c r="EV38" s="80"/>
      <c r="EW38" s="80"/>
      <c r="EX38" s="80"/>
      <c r="EY38" s="80"/>
      <c r="EZ38" s="80"/>
      <c r="FA38" s="80"/>
      <c r="FB38" s="80"/>
      <c r="FC38" s="80"/>
      <c r="FD38" s="80"/>
      <c r="FE38" s="80"/>
      <c r="FF38" s="80"/>
      <c r="FG38" s="80"/>
      <c r="FH38" s="80"/>
      <c r="FI38" s="80"/>
      <c r="FJ38" s="80"/>
      <c r="FK38" s="80"/>
      <c r="FL38" s="80"/>
      <c r="FM38" s="80"/>
      <c r="FN38" s="80"/>
      <c r="FO38" s="80"/>
      <c r="FP38" s="80"/>
      <c r="FQ38" s="80"/>
      <c r="FR38" s="80"/>
      <c r="FS38" s="80"/>
      <c r="FT38" s="80"/>
      <c r="FU38" s="80"/>
      <c r="FV38" s="80"/>
      <c r="FW38" s="80"/>
      <c r="FX38" s="80"/>
      <c r="FY38" s="80"/>
      <c r="FZ38" s="80"/>
      <c r="GA38" s="80"/>
      <c r="GB38" s="80"/>
      <c r="GC38" s="80"/>
      <c r="GD38" s="80"/>
      <c r="GE38" s="80"/>
      <c r="GF38" s="80"/>
      <c r="GG38" s="80"/>
      <c r="GH38" s="80"/>
      <c r="GI38" s="80"/>
      <c r="GJ38" s="80"/>
      <c r="GK38" s="80"/>
      <c r="GL38" s="80"/>
      <c r="GM38" s="80"/>
      <c r="GN38" s="80"/>
      <c r="GO38" s="80"/>
      <c r="GP38" s="80"/>
      <c r="GQ38" s="80"/>
      <c r="GR38" s="80"/>
      <c r="GS38" s="80"/>
      <c r="GT38" s="80"/>
      <c r="GU38" s="80"/>
      <c r="GV38" s="80"/>
      <c r="GW38" s="80"/>
      <c r="GX38" s="80"/>
      <c r="GY38" s="80"/>
      <c r="GZ38" s="80"/>
      <c r="HA38" s="80"/>
      <c r="HB38" s="80"/>
      <c r="HC38" s="80"/>
      <c r="HD38" s="80"/>
      <c r="HE38" s="80"/>
      <c r="HF38" s="80"/>
      <c r="HG38" s="80"/>
      <c r="HH38" s="80"/>
      <c r="HI38" s="80"/>
      <c r="HJ38" s="80"/>
      <c r="HK38" s="80"/>
      <c r="HL38" s="80"/>
      <c r="HM38" s="80"/>
      <c r="HN38" s="80"/>
      <c r="HO38" s="80"/>
      <c r="HP38" s="80"/>
      <c r="HQ38" s="80"/>
      <c r="HR38" s="80"/>
      <c r="HS38" s="80"/>
      <c r="HT38" s="80"/>
      <c r="HU38" s="80"/>
      <c r="HV38" s="80"/>
      <c r="HW38" s="80"/>
      <c r="HX38" s="80"/>
      <c r="HY38" s="80"/>
      <c r="HZ38" s="80"/>
      <c r="IA38" s="80"/>
      <c r="IB38" s="80"/>
      <c r="IC38" s="80"/>
      <c r="ID38" s="80"/>
      <c r="IE38" s="80"/>
      <c r="IF38" s="80"/>
      <c r="IG38" s="80"/>
      <c r="IH38" s="80"/>
      <c r="II38" s="80"/>
      <c r="IJ38" s="80"/>
      <c r="IK38" s="80"/>
      <c r="IL38" s="80"/>
      <c r="IM38" s="80"/>
      <c r="IN38" s="80"/>
      <c r="IO38" s="80"/>
      <c r="IP38" s="80"/>
      <c r="IQ38" s="80"/>
      <c r="IR38" s="80"/>
      <c r="IS38" s="80"/>
      <c r="IT38" s="80"/>
      <c r="IU38" s="80"/>
      <c r="IV38" s="80"/>
      <c r="IW38" s="80"/>
      <c r="IX38" s="80"/>
      <c r="IY38" s="80"/>
      <c r="IZ38" s="80"/>
      <c r="JA38" s="80"/>
      <c r="JB38" s="80"/>
      <c r="JC38" s="80"/>
      <c r="JD38" s="80"/>
      <c r="JE38" s="80"/>
      <c r="JF38" s="80"/>
      <c r="JG38" s="80"/>
      <c r="JH38" s="80"/>
      <c r="JI38" s="80"/>
      <c r="JJ38" s="80"/>
      <c r="JK38" s="80"/>
      <c r="JL38" s="80"/>
      <c r="JM38" s="80"/>
      <c r="JN38" s="80"/>
      <c r="JO38" s="80"/>
      <c r="JP38" s="80"/>
      <c r="JQ38" s="80"/>
      <c r="JR38" s="80"/>
      <c r="JS38" s="80"/>
      <c r="JT38" s="80"/>
      <c r="JU38" s="80"/>
      <c r="JV38" s="80"/>
      <c r="JW38" s="80"/>
      <c r="JX38" s="80"/>
      <c r="JY38" s="80"/>
      <c r="JZ38" s="80"/>
      <c r="KA38" s="80"/>
      <c r="KB38" s="80"/>
      <c r="KC38" s="80"/>
      <c r="KD38" s="80"/>
      <c r="KE38" s="80"/>
      <c r="KF38" s="80"/>
      <c r="KG38" s="80"/>
      <c r="KH38" s="80"/>
      <c r="KI38" s="80"/>
      <c r="KJ38" s="80"/>
      <c r="KK38" s="80"/>
      <c r="KL38" s="80"/>
      <c r="KM38" s="80"/>
      <c r="KN38" s="80"/>
      <c r="KO38" s="80"/>
      <c r="KP38" s="80"/>
      <c r="KQ38" s="80"/>
      <c r="KR38" s="80"/>
      <c r="KS38" s="80"/>
      <c r="KT38" s="80"/>
      <c r="KU38" s="80"/>
      <c r="KV38" s="80"/>
      <c r="KW38" s="80"/>
      <c r="KX38" s="80"/>
      <c r="KY38" s="80"/>
      <c r="KZ38" s="80"/>
      <c r="LA38" s="80"/>
      <c r="LB38" s="80"/>
      <c r="LC38" s="80"/>
      <c r="LD38" s="80"/>
      <c r="LE38" s="80"/>
      <c r="LF38" s="80"/>
      <c r="LG38" s="80"/>
      <c r="LH38" s="80"/>
      <c r="LI38" s="80"/>
      <c r="LJ38" s="80"/>
      <c r="LK38" s="80"/>
      <c r="LL38" s="80"/>
      <c r="LM38" s="80"/>
      <c r="LN38" s="80"/>
      <c r="LO38" s="80"/>
      <c r="LP38" s="80"/>
      <c r="LQ38" s="80"/>
      <c r="LR38" s="80"/>
      <c r="LS38" s="80"/>
      <c r="LT38" s="80"/>
      <c r="LU38" s="80"/>
      <c r="LV38" s="80"/>
      <c r="LW38" s="80"/>
      <c r="LX38" s="80"/>
      <c r="LY38" s="80"/>
      <c r="LZ38" s="80"/>
      <c r="MA38" s="80"/>
      <c r="MB38" s="80"/>
      <c r="MC38" s="80"/>
      <c r="MD38" s="80"/>
      <c r="ME38" s="80"/>
      <c r="MF38" s="80"/>
      <c r="MG38" s="80"/>
      <c r="MH38" s="80"/>
      <c r="MI38" s="80"/>
      <c r="MJ38" s="80"/>
      <c r="MK38" s="80"/>
      <c r="ML38" s="80"/>
      <c r="MM38" s="80"/>
      <c r="MN38" s="80"/>
      <c r="MO38" s="80"/>
      <c r="MP38" s="80"/>
      <c r="MQ38" s="80"/>
      <c r="MR38" s="80"/>
      <c r="MS38" s="80"/>
      <c r="MT38" s="80"/>
      <c r="MU38" s="80"/>
      <c r="MV38" s="80"/>
      <c r="MW38" s="80"/>
      <c r="MX38" s="80"/>
      <c r="MY38" s="80"/>
      <c r="MZ38" s="80"/>
      <c r="NA38" s="80"/>
      <c r="NB38" s="80"/>
      <c r="NC38" s="80"/>
      <c r="ND38" s="80"/>
      <c r="NE38" s="80"/>
      <c r="NF38" s="80"/>
      <c r="NG38" s="80"/>
      <c r="NH38" s="80"/>
      <c r="NI38" s="80"/>
      <c r="NJ38" s="80"/>
      <c r="NK38" s="80"/>
      <c r="NL38" s="80"/>
      <c r="NM38" s="80"/>
      <c r="NN38" s="80"/>
      <c r="NO38" s="80"/>
      <c r="NP38" s="80"/>
      <c r="NQ38" s="80"/>
      <c r="NR38" s="80"/>
      <c r="NS38" s="80"/>
      <c r="NT38" s="80"/>
      <c r="NU38" s="80"/>
      <c r="NV38" s="80"/>
      <c r="NW38" s="80"/>
      <c r="NX38" s="80"/>
      <c r="NY38" s="80"/>
      <c r="NZ38" s="80"/>
      <c r="OA38" s="80"/>
      <c r="OB38" s="80"/>
      <c r="OC38" s="80"/>
      <c r="OD38" s="80"/>
      <c r="OE38" s="80"/>
      <c r="OF38" s="80"/>
      <c r="OG38" s="80"/>
      <c r="OH38" s="80"/>
      <c r="OI38" s="80"/>
      <c r="OJ38" s="80"/>
      <c r="OK38" s="80"/>
      <c r="OL38" s="80"/>
      <c r="OM38" s="80"/>
      <c r="ON38" s="80"/>
      <c r="OO38" s="80"/>
      <c r="OP38" s="80"/>
      <c r="OQ38" s="80"/>
      <c r="OR38" s="80"/>
      <c r="OS38" s="80"/>
      <c r="OT38" s="80"/>
      <c r="OU38" s="80"/>
      <c r="OV38" s="80"/>
      <c r="OW38" s="80"/>
      <c r="OX38" s="80"/>
      <c r="OY38" s="80"/>
      <c r="OZ38" s="80"/>
      <c r="PA38" s="80"/>
      <c r="PB38" s="80"/>
      <c r="PC38" s="80"/>
      <c r="PD38" s="80"/>
      <c r="PE38" s="80"/>
      <c r="PF38" s="80"/>
      <c r="PG38" s="80"/>
      <c r="PH38" s="80"/>
      <c r="PI38" s="80"/>
      <c r="PJ38" s="80"/>
      <c r="PK38" s="80"/>
      <c r="PL38" s="80"/>
      <c r="PM38" s="80"/>
      <c r="PN38" s="80"/>
      <c r="PO38" s="80"/>
      <c r="PP38" s="80"/>
      <c r="PQ38" s="80"/>
      <c r="PR38" s="80"/>
      <c r="PS38" s="80"/>
      <c r="PT38" s="80"/>
      <c r="PU38" s="80"/>
      <c r="PV38" s="80"/>
      <c r="PW38" s="80"/>
      <c r="PX38" s="80"/>
      <c r="PY38" s="80"/>
      <c r="PZ38" s="80"/>
      <c r="QA38" s="80"/>
      <c r="QB38" s="80"/>
      <c r="QC38" s="80"/>
      <c r="QD38" s="80"/>
      <c r="QE38" s="80"/>
      <c r="QF38" s="80"/>
      <c r="QG38" s="80"/>
      <c r="QH38" s="80"/>
      <c r="QI38" s="80"/>
      <c r="QJ38" s="80"/>
      <c r="QK38" s="80"/>
      <c r="QL38" s="80"/>
      <c r="QM38" s="80"/>
      <c r="QN38" s="80"/>
      <c r="QO38" s="80"/>
      <c r="QP38" s="80"/>
      <c r="QQ38" s="80"/>
      <c r="QR38" s="80"/>
      <c r="QS38" s="80"/>
      <c r="QT38" s="80"/>
      <c r="QU38" s="80"/>
      <c r="QV38" s="80"/>
      <c r="QW38" s="80"/>
      <c r="QX38" s="80"/>
      <c r="QY38" s="80"/>
      <c r="QZ38" s="80"/>
      <c r="RA38" s="80"/>
      <c r="RB38" s="80"/>
      <c r="RC38" s="80"/>
      <c r="RD38" s="80"/>
      <c r="RE38" s="80"/>
      <c r="RF38" s="80"/>
      <c r="RG38" s="80"/>
      <c r="RH38" s="80"/>
      <c r="RI38" s="80"/>
      <c r="RJ38" s="80"/>
      <c r="RK38" s="80"/>
      <c r="RL38" s="80"/>
      <c r="RM38" s="80"/>
      <c r="RN38" s="80"/>
      <c r="RO38" s="80"/>
      <c r="RP38" s="80"/>
      <c r="RQ38" s="80"/>
      <c r="RR38" s="80"/>
      <c r="RS38" s="80"/>
      <c r="RT38" s="80"/>
      <c r="RU38" s="80"/>
      <c r="RV38" s="80"/>
      <c r="RW38" s="80"/>
      <c r="RX38" s="80"/>
      <c r="RY38" s="80"/>
      <c r="RZ38" s="80"/>
      <c r="SA38" s="80"/>
      <c r="SB38" s="80"/>
      <c r="SC38" s="80"/>
      <c r="SD38" s="80"/>
      <c r="SE38" s="80"/>
      <c r="SF38" s="80"/>
      <c r="SG38" s="80"/>
      <c r="SH38" s="80"/>
      <c r="SI38" s="80"/>
      <c r="SJ38" s="80"/>
      <c r="SK38" s="80"/>
      <c r="SL38" s="80"/>
      <c r="SM38" s="80"/>
      <c r="SN38" s="80"/>
      <c r="SO38" s="80"/>
      <c r="SP38" s="80"/>
      <c r="SQ38" s="80"/>
      <c r="SR38" s="80"/>
      <c r="SS38" s="80"/>
      <c r="ST38" s="80"/>
      <c r="SU38" s="80"/>
      <c r="SV38" s="80"/>
      <c r="SW38" s="80"/>
      <c r="SX38" s="80"/>
    </row>
    <row r="39" spans="1:518" s="60" customFormat="1" ht="14.55" customHeight="1" x14ac:dyDescent="0.3">
      <c r="A39" s="65">
        <v>35</v>
      </c>
      <c r="B39" s="7">
        <v>12</v>
      </c>
      <c r="C39" s="98" t="s">
        <v>684</v>
      </c>
      <c r="D39" s="124" t="s">
        <v>685</v>
      </c>
      <c r="E39" s="98" t="s">
        <v>686</v>
      </c>
      <c r="F39" s="7">
        <v>2020</v>
      </c>
      <c r="G39" s="98" t="s">
        <v>687</v>
      </c>
      <c r="H39" s="126" t="s">
        <v>688</v>
      </c>
      <c r="I39" s="6" t="s">
        <v>50</v>
      </c>
      <c r="J39" s="124" t="s">
        <v>694</v>
      </c>
      <c r="K39" s="6" t="s">
        <v>690</v>
      </c>
      <c r="L39" s="6" t="s">
        <v>38</v>
      </c>
      <c r="M39" s="6" t="s">
        <v>86</v>
      </c>
      <c r="N39" s="6" t="s">
        <v>205</v>
      </c>
      <c r="O39" s="6" t="s">
        <v>25</v>
      </c>
      <c r="P39" s="6" t="s">
        <v>56</v>
      </c>
      <c r="Q39" s="6" t="s">
        <v>691</v>
      </c>
      <c r="R39" s="6" t="s">
        <v>582</v>
      </c>
      <c r="S39" s="6" t="s">
        <v>321</v>
      </c>
      <c r="T39" s="6" t="s">
        <v>692</v>
      </c>
      <c r="U39" s="7">
        <v>2008</v>
      </c>
      <c r="V39" s="7">
        <v>2008</v>
      </c>
      <c r="W39" s="6"/>
      <c r="X39" s="6"/>
      <c r="Y39" s="6"/>
      <c r="Z39" s="6"/>
      <c r="AA39" s="6"/>
      <c r="AB39" s="6" t="s">
        <v>107</v>
      </c>
      <c r="AC39" s="6"/>
      <c r="AD39" s="6" t="s">
        <v>109</v>
      </c>
      <c r="AE39" s="6" t="s">
        <v>126</v>
      </c>
      <c r="AF39" s="6"/>
      <c r="AG39" s="6"/>
      <c r="AH39" s="6"/>
      <c r="AI39" s="6"/>
      <c r="AJ39" s="6"/>
      <c r="AK39" s="6"/>
      <c r="AL39" s="6"/>
      <c r="AM39" s="6"/>
      <c r="AN39" s="6"/>
      <c r="AO39" s="6" t="s">
        <v>168</v>
      </c>
      <c r="AP39" s="6"/>
      <c r="AQ39" s="6"/>
      <c r="AR39" s="6"/>
      <c r="AS39" s="6"/>
      <c r="AT39" s="6"/>
      <c r="AU39" s="6"/>
      <c r="AV39" s="6"/>
      <c r="AW39" s="6" t="s">
        <v>23</v>
      </c>
      <c r="AX39" s="6"/>
      <c r="AY39" s="6"/>
      <c r="AZ39" s="6"/>
      <c r="BA39" s="6"/>
      <c r="BB39" s="6"/>
      <c r="BC39" s="6" t="s">
        <v>80</v>
      </c>
      <c r="BD39" s="6"/>
      <c r="BE39" s="6" t="s">
        <v>106</v>
      </c>
      <c r="BF39" s="6" t="s">
        <v>78</v>
      </c>
      <c r="BG39" s="6"/>
      <c r="BH39" s="6"/>
      <c r="BI39" s="6"/>
      <c r="BJ39" s="6"/>
      <c r="BK39" s="6"/>
      <c r="BL39" s="6"/>
      <c r="BM39" s="6"/>
      <c r="BN39" s="6" t="s">
        <v>78</v>
      </c>
      <c r="BO39" s="6"/>
      <c r="BP39" s="6"/>
      <c r="BQ39" s="6"/>
      <c r="BR39" s="6"/>
      <c r="BS39" s="6"/>
      <c r="BT39" s="6"/>
      <c r="BU39" s="6"/>
      <c r="BV39" s="6" t="s">
        <v>38</v>
      </c>
      <c r="BW39" s="6"/>
      <c r="BX39" s="6"/>
      <c r="BY39" s="6"/>
      <c r="BZ39" s="6"/>
      <c r="CA39" s="6"/>
      <c r="CB39" s="6"/>
      <c r="CC39" s="6"/>
      <c r="CD39" s="6"/>
      <c r="CE39" s="6"/>
      <c r="CF39" s="6"/>
      <c r="CG39" s="6"/>
      <c r="CH39" s="6"/>
      <c r="CI39" s="6"/>
      <c r="CJ39" s="6"/>
      <c r="CK39" s="6"/>
      <c r="CL39" s="6"/>
      <c r="CM39" s="6"/>
      <c r="CN39" s="6"/>
      <c r="CO39" s="6"/>
      <c r="CP39" s="6"/>
      <c r="CQ39" s="6"/>
      <c r="CR39" s="6"/>
      <c r="CS39" s="28" t="s">
        <v>38</v>
      </c>
      <c r="CT39" s="6"/>
      <c r="CU39" s="6"/>
      <c r="CV39" s="6"/>
      <c r="CW39" s="6"/>
      <c r="CX39" s="6"/>
      <c r="CY39" s="6"/>
      <c r="CZ39" s="6"/>
      <c r="DA39" s="6"/>
      <c r="DB39" s="6"/>
      <c r="DC39" s="6"/>
      <c r="DD39" s="6" t="s">
        <v>38</v>
      </c>
      <c r="DE39" s="87"/>
      <c r="DF39" s="6"/>
      <c r="DG39" s="6"/>
      <c r="DH39" s="6"/>
      <c r="DI39" s="6"/>
      <c r="DJ39" s="6"/>
      <c r="DK39" s="6"/>
      <c r="DL39" s="6"/>
      <c r="DM39" s="6"/>
      <c r="DN39" s="6"/>
      <c r="DO39" s="87"/>
      <c r="DP39" s="6"/>
      <c r="DQ39" s="87"/>
      <c r="DR39" s="6"/>
      <c r="DS39" s="90" t="s">
        <v>4082</v>
      </c>
      <c r="DT39" s="17" t="s">
        <v>693</v>
      </c>
      <c r="DU39" s="34"/>
      <c r="DV39" s="80"/>
      <c r="DW39" s="80"/>
      <c r="DX39" s="80"/>
      <c r="DY39" s="80"/>
      <c r="DZ39" s="80"/>
      <c r="EA39" s="80"/>
      <c r="EB39" s="80"/>
      <c r="EC39" s="80"/>
      <c r="ED39" s="80"/>
      <c r="EE39" s="80"/>
      <c r="EF39" s="80"/>
      <c r="EG39" s="80"/>
      <c r="EH39" s="80"/>
      <c r="EI39" s="80"/>
      <c r="EJ39" s="80"/>
      <c r="EK39" s="80"/>
      <c r="EL39" s="80"/>
      <c r="EM39" s="80"/>
      <c r="EN39" s="80"/>
      <c r="EO39" s="80"/>
      <c r="EP39" s="80"/>
      <c r="EQ39" s="80"/>
      <c r="ER39" s="80"/>
      <c r="ES39" s="80"/>
      <c r="ET39" s="80"/>
      <c r="EU39" s="80"/>
      <c r="EV39" s="80"/>
      <c r="EW39" s="80"/>
      <c r="EX39" s="80"/>
      <c r="EY39" s="80"/>
      <c r="EZ39" s="80"/>
      <c r="FA39" s="80"/>
      <c r="FB39" s="80"/>
      <c r="FC39" s="80"/>
      <c r="FD39" s="80"/>
      <c r="FE39" s="80"/>
      <c r="FF39" s="80"/>
      <c r="FG39" s="80"/>
      <c r="FH39" s="80"/>
      <c r="FI39" s="80"/>
      <c r="FJ39" s="80"/>
      <c r="FK39" s="80"/>
      <c r="FL39" s="80"/>
      <c r="FM39" s="80"/>
      <c r="FN39" s="80"/>
      <c r="FO39" s="80"/>
      <c r="FP39" s="80"/>
      <c r="FQ39" s="80"/>
      <c r="FR39" s="80"/>
      <c r="FS39" s="80"/>
      <c r="FT39" s="80"/>
      <c r="FU39" s="80"/>
      <c r="FV39" s="80"/>
      <c r="FW39" s="80"/>
      <c r="FX39" s="80"/>
      <c r="FY39" s="80"/>
      <c r="FZ39" s="80"/>
      <c r="GA39" s="80"/>
      <c r="GB39" s="80"/>
      <c r="GC39" s="80"/>
      <c r="GD39" s="80"/>
      <c r="GE39" s="80"/>
      <c r="GF39" s="80"/>
      <c r="GG39" s="80"/>
      <c r="GH39" s="80"/>
      <c r="GI39" s="80"/>
      <c r="GJ39" s="80"/>
      <c r="GK39" s="80"/>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80"/>
      <c r="HN39" s="80"/>
      <c r="HO39" s="80"/>
      <c r="HP39" s="80"/>
      <c r="HQ39" s="80"/>
      <c r="HR39" s="80"/>
      <c r="HS39" s="80"/>
      <c r="HT39" s="80"/>
      <c r="HU39" s="80"/>
      <c r="HV39" s="80"/>
      <c r="HW39" s="80"/>
      <c r="HX39" s="80"/>
      <c r="HY39" s="80"/>
      <c r="HZ39" s="80"/>
      <c r="IA39" s="80"/>
      <c r="IB39" s="80"/>
      <c r="IC39" s="80"/>
      <c r="ID39" s="80"/>
      <c r="IE39" s="80"/>
      <c r="IF39" s="80"/>
      <c r="IG39" s="80"/>
      <c r="IH39" s="80"/>
      <c r="II39" s="80"/>
      <c r="IJ39" s="80"/>
      <c r="IK39" s="80"/>
      <c r="IL39" s="80"/>
      <c r="IM39" s="80"/>
      <c r="IN39" s="80"/>
      <c r="IO39" s="80"/>
      <c r="IP39" s="80"/>
      <c r="IQ39" s="80"/>
      <c r="IR39" s="80"/>
      <c r="IS39" s="80"/>
      <c r="IT39" s="80"/>
      <c r="IU39" s="80"/>
      <c r="IV39" s="80"/>
      <c r="IW39" s="80"/>
      <c r="IX39" s="80"/>
      <c r="IY39" s="80"/>
      <c r="IZ39" s="80"/>
      <c r="JA39" s="80"/>
      <c r="JB39" s="80"/>
      <c r="JC39" s="80"/>
      <c r="JD39" s="80"/>
      <c r="JE39" s="80"/>
      <c r="JF39" s="80"/>
      <c r="JG39" s="80"/>
      <c r="JH39" s="80"/>
      <c r="JI39" s="80"/>
      <c r="JJ39" s="80"/>
      <c r="JK39" s="80"/>
      <c r="JL39" s="80"/>
      <c r="JM39" s="80"/>
      <c r="JN39" s="80"/>
      <c r="JO39" s="80"/>
      <c r="JP39" s="80"/>
      <c r="JQ39" s="80"/>
      <c r="JR39" s="80"/>
      <c r="JS39" s="80"/>
      <c r="JT39" s="80"/>
      <c r="JU39" s="80"/>
      <c r="JV39" s="80"/>
      <c r="JW39" s="80"/>
      <c r="JX39" s="80"/>
      <c r="JY39" s="80"/>
      <c r="JZ39" s="80"/>
      <c r="KA39" s="80"/>
      <c r="KB39" s="80"/>
      <c r="KC39" s="80"/>
      <c r="KD39" s="80"/>
      <c r="KE39" s="80"/>
      <c r="KF39" s="80"/>
      <c r="KG39" s="80"/>
      <c r="KH39" s="80"/>
      <c r="KI39" s="80"/>
      <c r="KJ39" s="80"/>
      <c r="KK39" s="80"/>
      <c r="KL39" s="80"/>
      <c r="KM39" s="80"/>
      <c r="KN39" s="80"/>
      <c r="KO39" s="80"/>
      <c r="KP39" s="80"/>
      <c r="KQ39" s="80"/>
      <c r="KR39" s="80"/>
      <c r="KS39" s="80"/>
      <c r="KT39" s="80"/>
      <c r="KU39" s="80"/>
      <c r="KV39" s="80"/>
      <c r="KW39" s="80"/>
      <c r="KX39" s="80"/>
      <c r="KY39" s="80"/>
      <c r="KZ39" s="80"/>
      <c r="LA39" s="80"/>
      <c r="LB39" s="80"/>
      <c r="LC39" s="80"/>
      <c r="LD39" s="80"/>
      <c r="LE39" s="80"/>
      <c r="LF39" s="80"/>
      <c r="LG39" s="80"/>
      <c r="LH39" s="80"/>
      <c r="LI39" s="80"/>
      <c r="LJ39" s="80"/>
      <c r="LK39" s="80"/>
      <c r="LL39" s="80"/>
      <c r="LM39" s="80"/>
      <c r="LN39" s="80"/>
      <c r="LO39" s="80"/>
      <c r="LP39" s="80"/>
      <c r="LQ39" s="80"/>
      <c r="LR39" s="80"/>
      <c r="LS39" s="80"/>
      <c r="LT39" s="80"/>
      <c r="LU39" s="80"/>
      <c r="LV39" s="80"/>
      <c r="LW39" s="80"/>
      <c r="LX39" s="80"/>
      <c r="LY39" s="80"/>
      <c r="LZ39" s="80"/>
      <c r="MA39" s="80"/>
      <c r="MB39" s="80"/>
      <c r="MC39" s="80"/>
      <c r="MD39" s="80"/>
      <c r="ME39" s="80"/>
      <c r="MF39" s="80"/>
      <c r="MG39" s="80"/>
      <c r="MH39" s="80"/>
      <c r="MI39" s="80"/>
      <c r="MJ39" s="80"/>
      <c r="MK39" s="80"/>
      <c r="ML39" s="80"/>
      <c r="MM39" s="80"/>
      <c r="MN39" s="80"/>
      <c r="MO39" s="80"/>
      <c r="MP39" s="80"/>
      <c r="MQ39" s="80"/>
      <c r="MR39" s="80"/>
      <c r="MS39" s="80"/>
      <c r="MT39" s="80"/>
      <c r="MU39" s="80"/>
      <c r="MV39" s="80"/>
      <c r="MW39" s="80"/>
      <c r="MX39" s="80"/>
      <c r="MY39" s="80"/>
      <c r="MZ39" s="80"/>
      <c r="NA39" s="80"/>
      <c r="NB39" s="80"/>
      <c r="NC39" s="80"/>
      <c r="ND39" s="80"/>
      <c r="NE39" s="80"/>
      <c r="NF39" s="80"/>
      <c r="NG39" s="80"/>
      <c r="NH39" s="80"/>
      <c r="NI39" s="80"/>
      <c r="NJ39" s="80"/>
      <c r="NK39" s="80"/>
      <c r="NL39" s="80"/>
      <c r="NM39" s="80"/>
      <c r="NN39" s="80"/>
      <c r="NO39" s="80"/>
      <c r="NP39" s="80"/>
      <c r="NQ39" s="80"/>
      <c r="NR39" s="80"/>
      <c r="NS39" s="80"/>
      <c r="NT39" s="80"/>
      <c r="NU39" s="80"/>
      <c r="NV39" s="80"/>
      <c r="NW39" s="80"/>
      <c r="NX39" s="80"/>
      <c r="NY39" s="80"/>
      <c r="NZ39" s="80"/>
      <c r="OA39" s="80"/>
      <c r="OB39" s="80"/>
      <c r="OC39" s="80"/>
      <c r="OD39" s="80"/>
      <c r="OE39" s="80"/>
      <c r="OF39" s="80"/>
      <c r="OG39" s="80"/>
      <c r="OH39" s="80"/>
      <c r="OI39" s="80"/>
      <c r="OJ39" s="80"/>
      <c r="OK39" s="80"/>
      <c r="OL39" s="80"/>
      <c r="OM39" s="80"/>
      <c r="ON39" s="80"/>
      <c r="OO39" s="80"/>
      <c r="OP39" s="80"/>
      <c r="OQ39" s="80"/>
      <c r="OR39" s="80"/>
      <c r="OS39" s="80"/>
      <c r="OT39" s="80"/>
      <c r="OU39" s="80"/>
      <c r="OV39" s="80"/>
      <c r="OW39" s="80"/>
      <c r="OX39" s="80"/>
      <c r="OY39" s="80"/>
      <c r="OZ39" s="80"/>
      <c r="PA39" s="80"/>
      <c r="PB39" s="80"/>
      <c r="PC39" s="80"/>
      <c r="PD39" s="80"/>
      <c r="PE39" s="80"/>
      <c r="PF39" s="80"/>
      <c r="PG39" s="80"/>
      <c r="PH39" s="80"/>
      <c r="PI39" s="80"/>
      <c r="PJ39" s="80"/>
      <c r="PK39" s="80"/>
      <c r="PL39" s="80"/>
      <c r="PM39" s="80"/>
      <c r="PN39" s="80"/>
      <c r="PO39" s="80"/>
      <c r="PP39" s="80"/>
      <c r="PQ39" s="80"/>
      <c r="PR39" s="80"/>
      <c r="PS39" s="80"/>
      <c r="PT39" s="80"/>
      <c r="PU39" s="80"/>
      <c r="PV39" s="80"/>
      <c r="PW39" s="80"/>
      <c r="PX39" s="80"/>
      <c r="PY39" s="80"/>
      <c r="PZ39" s="80"/>
      <c r="QA39" s="80"/>
      <c r="QB39" s="80"/>
      <c r="QC39" s="80"/>
      <c r="QD39" s="80"/>
      <c r="QE39" s="80"/>
      <c r="QF39" s="80"/>
      <c r="QG39" s="80"/>
      <c r="QH39" s="80"/>
      <c r="QI39" s="80"/>
      <c r="QJ39" s="80"/>
      <c r="QK39" s="80"/>
      <c r="QL39" s="80"/>
      <c r="QM39" s="80"/>
      <c r="QN39" s="80"/>
      <c r="QO39" s="80"/>
      <c r="QP39" s="80"/>
      <c r="QQ39" s="80"/>
      <c r="QR39" s="80"/>
      <c r="QS39" s="80"/>
      <c r="QT39" s="80"/>
      <c r="QU39" s="80"/>
      <c r="QV39" s="80"/>
      <c r="QW39" s="80"/>
      <c r="QX39" s="80"/>
      <c r="QY39" s="80"/>
      <c r="QZ39" s="80"/>
      <c r="RA39" s="80"/>
      <c r="RB39" s="80"/>
      <c r="RC39" s="80"/>
      <c r="RD39" s="80"/>
      <c r="RE39" s="80"/>
      <c r="RF39" s="80"/>
      <c r="RG39" s="80"/>
      <c r="RH39" s="80"/>
      <c r="RI39" s="80"/>
      <c r="RJ39" s="80"/>
      <c r="RK39" s="80"/>
      <c r="RL39" s="80"/>
      <c r="RM39" s="80"/>
      <c r="RN39" s="80"/>
      <c r="RO39" s="80"/>
      <c r="RP39" s="80"/>
      <c r="RQ39" s="80"/>
      <c r="RR39" s="80"/>
      <c r="RS39" s="80"/>
      <c r="RT39" s="80"/>
      <c r="RU39" s="80"/>
      <c r="RV39" s="80"/>
      <c r="RW39" s="80"/>
      <c r="RX39" s="80"/>
      <c r="RY39" s="80"/>
      <c r="RZ39" s="80"/>
      <c r="SA39" s="80"/>
      <c r="SB39" s="80"/>
      <c r="SC39" s="80"/>
      <c r="SD39" s="80"/>
      <c r="SE39" s="80"/>
      <c r="SF39" s="80"/>
      <c r="SG39" s="80"/>
      <c r="SH39" s="80"/>
      <c r="SI39" s="80"/>
      <c r="SJ39" s="80"/>
      <c r="SK39" s="80"/>
      <c r="SL39" s="80"/>
      <c r="SM39" s="80"/>
      <c r="SN39" s="80"/>
      <c r="SO39" s="80"/>
      <c r="SP39" s="80"/>
      <c r="SQ39" s="80"/>
      <c r="SR39" s="80"/>
      <c r="SS39" s="80"/>
      <c r="ST39" s="80"/>
      <c r="SU39" s="80"/>
      <c r="SV39" s="80"/>
      <c r="SW39" s="80"/>
      <c r="SX39" s="80"/>
    </row>
    <row r="40" spans="1:518" s="60" customFormat="1" ht="14.55" customHeight="1" x14ac:dyDescent="0.3">
      <c r="A40" s="65">
        <v>36</v>
      </c>
      <c r="B40" s="7">
        <v>13</v>
      </c>
      <c r="C40" s="98" t="s">
        <v>695</v>
      </c>
      <c r="D40" s="98" t="s">
        <v>696</v>
      </c>
      <c r="E40" s="98" t="s">
        <v>697</v>
      </c>
      <c r="F40" s="7">
        <v>2015</v>
      </c>
      <c r="G40" s="98" t="s">
        <v>698</v>
      </c>
      <c r="H40" s="126" t="s">
        <v>699</v>
      </c>
      <c r="I40" s="6" t="s">
        <v>50</v>
      </c>
      <c r="J40" s="124" t="s">
        <v>700</v>
      </c>
      <c r="K40" s="6" t="s">
        <v>616</v>
      </c>
      <c r="L40" s="6" t="s">
        <v>38</v>
      </c>
      <c r="M40" s="6" t="s">
        <v>86</v>
      </c>
      <c r="N40" s="6" t="s">
        <v>205</v>
      </c>
      <c r="O40" s="6" t="s">
        <v>25</v>
      </c>
      <c r="P40" s="6" t="s">
        <v>56</v>
      </c>
      <c r="Q40" s="6" t="s">
        <v>572</v>
      </c>
      <c r="R40" s="6" t="s">
        <v>572</v>
      </c>
      <c r="S40" s="6" t="s">
        <v>321</v>
      </c>
      <c r="T40" s="6" t="s">
        <v>701</v>
      </c>
      <c r="U40" s="7">
        <v>2007</v>
      </c>
      <c r="V40" s="7">
        <v>2021</v>
      </c>
      <c r="W40" s="6"/>
      <c r="X40" s="6"/>
      <c r="Y40" s="6"/>
      <c r="Z40" s="6" t="s">
        <v>76</v>
      </c>
      <c r="AA40" s="6"/>
      <c r="AB40" s="6"/>
      <c r="AC40" s="6"/>
      <c r="AD40" s="6" t="s">
        <v>109</v>
      </c>
      <c r="AE40" s="6"/>
      <c r="AF40" s="6"/>
      <c r="AG40" s="6"/>
      <c r="AH40" s="6" t="s">
        <v>139</v>
      </c>
      <c r="AI40" s="6"/>
      <c r="AJ40" s="6"/>
      <c r="AK40" s="6"/>
      <c r="AL40" s="6"/>
      <c r="AM40" s="6"/>
      <c r="AN40" s="6"/>
      <c r="AO40" s="6"/>
      <c r="AP40" s="6"/>
      <c r="AQ40" s="6"/>
      <c r="AR40" s="6"/>
      <c r="AS40" s="6"/>
      <c r="AT40" s="6"/>
      <c r="AU40" s="6"/>
      <c r="AV40" s="6"/>
      <c r="AW40" s="6" t="s">
        <v>38</v>
      </c>
      <c r="AX40" s="6"/>
      <c r="AY40" s="6"/>
      <c r="AZ40" s="6"/>
      <c r="BA40" s="6"/>
      <c r="BB40" s="6"/>
      <c r="BC40" s="6"/>
      <c r="BD40" s="6"/>
      <c r="BE40" s="6"/>
      <c r="BF40" s="6"/>
      <c r="BG40" s="6"/>
      <c r="BH40" s="6"/>
      <c r="BI40" s="6"/>
      <c r="BJ40" s="6"/>
      <c r="BK40" s="6"/>
      <c r="BL40" s="6"/>
      <c r="BM40" s="6"/>
      <c r="BN40" s="6"/>
      <c r="BO40" s="6"/>
      <c r="BP40" s="6"/>
      <c r="BQ40" s="6"/>
      <c r="BR40" s="6"/>
      <c r="BS40" s="6"/>
      <c r="BT40" s="6"/>
      <c r="BU40" s="6"/>
      <c r="BV40" s="6" t="s">
        <v>23</v>
      </c>
      <c r="BW40" s="6"/>
      <c r="BX40" s="6"/>
      <c r="BY40" s="6"/>
      <c r="BZ40" s="6" t="s">
        <v>233</v>
      </c>
      <c r="CA40" s="6"/>
      <c r="CB40" s="6"/>
      <c r="CC40" s="6"/>
      <c r="CD40" s="6" t="s">
        <v>195</v>
      </c>
      <c r="CE40" s="6"/>
      <c r="CF40" s="6"/>
      <c r="CG40" s="6"/>
      <c r="CH40" s="6" t="s">
        <v>195</v>
      </c>
      <c r="CI40" s="6"/>
      <c r="CJ40" s="6"/>
      <c r="CK40" s="6"/>
      <c r="CL40" s="6"/>
      <c r="CM40" s="6"/>
      <c r="CN40" s="6"/>
      <c r="CO40" s="6"/>
      <c r="CP40" s="6"/>
      <c r="CQ40" s="6"/>
      <c r="CR40" s="6"/>
      <c r="CS40" s="28" t="s">
        <v>38</v>
      </c>
      <c r="CT40" s="6"/>
      <c r="CU40" s="6"/>
      <c r="CV40" s="6"/>
      <c r="CW40" s="6"/>
      <c r="CX40" s="6"/>
      <c r="CY40" s="6"/>
      <c r="CZ40" s="6"/>
      <c r="DA40" s="6"/>
      <c r="DB40" s="6"/>
      <c r="DC40" s="6"/>
      <c r="DD40" s="6" t="s">
        <v>23</v>
      </c>
      <c r="DE40" s="87" t="s">
        <v>4069</v>
      </c>
      <c r="DF40" s="6" t="s">
        <v>702</v>
      </c>
      <c r="DG40" s="6"/>
      <c r="DH40" s="6"/>
      <c r="DI40" s="6" t="s">
        <v>109</v>
      </c>
      <c r="DJ40" s="6"/>
      <c r="DK40" s="6" t="s">
        <v>139</v>
      </c>
      <c r="DL40" s="6"/>
      <c r="DM40" s="6"/>
      <c r="DN40" s="6"/>
      <c r="DO40" s="87"/>
      <c r="DP40" s="6"/>
      <c r="DQ40" s="87"/>
      <c r="DR40" s="6"/>
      <c r="DS40" s="87"/>
      <c r="DT40" s="17"/>
      <c r="DU40" s="34"/>
      <c r="DV40" s="80"/>
      <c r="DW40" s="80"/>
      <c r="DX40" s="80"/>
      <c r="DY40" s="80"/>
      <c r="DZ40" s="80"/>
      <c r="EA40" s="80"/>
      <c r="EB40" s="80"/>
      <c r="EC40" s="80"/>
      <c r="ED40" s="80"/>
      <c r="EE40" s="80"/>
      <c r="EF40" s="80"/>
      <c r="EG40" s="80"/>
      <c r="EH40" s="80"/>
      <c r="EI40" s="80"/>
      <c r="EJ40" s="80"/>
      <c r="EK40" s="80"/>
      <c r="EL40" s="80"/>
      <c r="EM40" s="80"/>
      <c r="EN40" s="80"/>
      <c r="EO40" s="80"/>
      <c r="EP40" s="80"/>
      <c r="EQ40" s="80"/>
      <c r="ER40" s="80"/>
      <c r="ES40" s="80"/>
      <c r="ET40" s="80"/>
      <c r="EU40" s="80"/>
      <c r="EV40" s="80"/>
      <c r="EW40" s="80"/>
      <c r="EX40" s="80"/>
      <c r="EY40" s="80"/>
      <c r="EZ40" s="80"/>
      <c r="FA40" s="80"/>
      <c r="FB40" s="80"/>
      <c r="FC40" s="80"/>
      <c r="FD40" s="80"/>
      <c r="FE40" s="80"/>
      <c r="FF40" s="80"/>
      <c r="FG40" s="80"/>
      <c r="FH40" s="80"/>
      <c r="FI40" s="80"/>
      <c r="FJ40" s="80"/>
      <c r="FK40" s="80"/>
      <c r="FL40" s="80"/>
      <c r="FM40" s="80"/>
      <c r="FN40" s="80"/>
      <c r="FO40" s="80"/>
      <c r="FP40" s="80"/>
      <c r="FQ40" s="80"/>
      <c r="FR40" s="80"/>
      <c r="FS40" s="80"/>
      <c r="FT40" s="80"/>
      <c r="FU40" s="80"/>
      <c r="FV40" s="80"/>
      <c r="FW40" s="80"/>
      <c r="FX40" s="80"/>
      <c r="FY40" s="80"/>
      <c r="FZ40" s="80"/>
      <c r="GA40" s="80"/>
      <c r="GB40" s="80"/>
      <c r="GC40" s="80"/>
      <c r="GD40" s="80"/>
      <c r="GE40" s="80"/>
      <c r="GF40" s="80"/>
      <c r="GG40" s="80"/>
      <c r="GH40" s="80"/>
      <c r="GI40" s="80"/>
      <c r="GJ40" s="80"/>
      <c r="GK40" s="80"/>
      <c r="GL40" s="80"/>
      <c r="GM40" s="80"/>
      <c r="GN40" s="80"/>
      <c r="GO40" s="80"/>
      <c r="GP40" s="80"/>
      <c r="GQ40" s="80"/>
      <c r="GR40" s="80"/>
      <c r="GS40" s="80"/>
      <c r="GT40" s="80"/>
      <c r="GU40" s="80"/>
      <c r="GV40" s="80"/>
      <c r="GW40" s="80"/>
      <c r="GX40" s="80"/>
      <c r="GY40" s="80"/>
      <c r="GZ40" s="80"/>
      <c r="HA40" s="80"/>
      <c r="HB40" s="80"/>
      <c r="HC40" s="80"/>
      <c r="HD40" s="80"/>
      <c r="HE40" s="80"/>
      <c r="HF40" s="80"/>
      <c r="HG40" s="80"/>
      <c r="HH40" s="80"/>
      <c r="HI40" s="80"/>
      <c r="HJ40" s="80"/>
      <c r="HK40" s="80"/>
      <c r="HL40" s="80"/>
      <c r="HM40" s="80"/>
      <c r="HN40" s="80"/>
      <c r="HO40" s="80"/>
      <c r="HP40" s="80"/>
      <c r="HQ40" s="80"/>
      <c r="HR40" s="80"/>
      <c r="HS40" s="80"/>
      <c r="HT40" s="80"/>
      <c r="HU40" s="80"/>
      <c r="HV40" s="80"/>
      <c r="HW40" s="80"/>
      <c r="HX40" s="80"/>
      <c r="HY40" s="80"/>
      <c r="HZ40" s="80"/>
      <c r="IA40" s="80"/>
      <c r="IB40" s="80"/>
      <c r="IC40" s="80"/>
      <c r="ID40" s="80"/>
      <c r="IE40" s="80"/>
      <c r="IF40" s="80"/>
      <c r="IG40" s="80"/>
      <c r="IH40" s="80"/>
      <c r="II40" s="80"/>
      <c r="IJ40" s="80"/>
      <c r="IK40" s="80"/>
      <c r="IL40" s="80"/>
      <c r="IM40" s="80"/>
      <c r="IN40" s="80"/>
      <c r="IO40" s="80"/>
      <c r="IP40" s="80"/>
      <c r="IQ40" s="80"/>
      <c r="IR40" s="80"/>
      <c r="IS40" s="80"/>
      <c r="IT40" s="80"/>
      <c r="IU40" s="80"/>
      <c r="IV40" s="80"/>
      <c r="IW40" s="80"/>
      <c r="IX40" s="80"/>
      <c r="IY40" s="80"/>
      <c r="IZ40" s="80"/>
      <c r="JA40" s="80"/>
      <c r="JB40" s="80"/>
      <c r="JC40" s="80"/>
      <c r="JD40" s="80"/>
      <c r="JE40" s="80"/>
      <c r="JF40" s="80"/>
      <c r="JG40" s="80"/>
      <c r="JH40" s="80"/>
      <c r="JI40" s="80"/>
      <c r="JJ40" s="80"/>
      <c r="JK40" s="80"/>
      <c r="JL40" s="80"/>
      <c r="JM40" s="80"/>
      <c r="JN40" s="80"/>
      <c r="JO40" s="80"/>
      <c r="JP40" s="80"/>
      <c r="JQ40" s="80"/>
      <c r="JR40" s="80"/>
      <c r="JS40" s="80"/>
      <c r="JT40" s="80"/>
      <c r="JU40" s="80"/>
      <c r="JV40" s="80"/>
      <c r="JW40" s="80"/>
      <c r="JX40" s="80"/>
      <c r="JY40" s="80"/>
      <c r="JZ40" s="80"/>
      <c r="KA40" s="80"/>
      <c r="KB40" s="80"/>
      <c r="KC40" s="80"/>
      <c r="KD40" s="80"/>
      <c r="KE40" s="80"/>
      <c r="KF40" s="80"/>
      <c r="KG40" s="80"/>
      <c r="KH40" s="80"/>
      <c r="KI40" s="80"/>
      <c r="KJ40" s="80"/>
      <c r="KK40" s="80"/>
      <c r="KL40" s="80"/>
      <c r="KM40" s="80"/>
      <c r="KN40" s="80"/>
      <c r="KO40" s="80"/>
      <c r="KP40" s="80"/>
      <c r="KQ40" s="80"/>
      <c r="KR40" s="80"/>
      <c r="KS40" s="80"/>
      <c r="KT40" s="80"/>
      <c r="KU40" s="80"/>
      <c r="KV40" s="80"/>
      <c r="KW40" s="80"/>
      <c r="KX40" s="80"/>
      <c r="KY40" s="80"/>
      <c r="KZ40" s="80"/>
      <c r="LA40" s="80"/>
      <c r="LB40" s="80"/>
      <c r="LC40" s="80"/>
      <c r="LD40" s="80"/>
      <c r="LE40" s="80"/>
      <c r="LF40" s="80"/>
      <c r="LG40" s="80"/>
      <c r="LH40" s="80"/>
      <c r="LI40" s="80"/>
      <c r="LJ40" s="80"/>
      <c r="LK40" s="80"/>
      <c r="LL40" s="80"/>
      <c r="LM40" s="80"/>
      <c r="LN40" s="80"/>
      <c r="LO40" s="80"/>
      <c r="LP40" s="80"/>
      <c r="LQ40" s="80"/>
      <c r="LR40" s="80"/>
      <c r="LS40" s="80"/>
      <c r="LT40" s="80"/>
      <c r="LU40" s="80"/>
      <c r="LV40" s="80"/>
      <c r="LW40" s="80"/>
      <c r="LX40" s="80"/>
      <c r="LY40" s="80"/>
      <c r="LZ40" s="80"/>
      <c r="MA40" s="80"/>
      <c r="MB40" s="80"/>
      <c r="MC40" s="80"/>
      <c r="MD40" s="80"/>
      <c r="ME40" s="80"/>
      <c r="MF40" s="80"/>
      <c r="MG40" s="80"/>
      <c r="MH40" s="80"/>
      <c r="MI40" s="80"/>
      <c r="MJ40" s="80"/>
      <c r="MK40" s="80"/>
      <c r="ML40" s="80"/>
      <c r="MM40" s="80"/>
      <c r="MN40" s="80"/>
      <c r="MO40" s="80"/>
      <c r="MP40" s="80"/>
      <c r="MQ40" s="80"/>
      <c r="MR40" s="80"/>
      <c r="MS40" s="80"/>
      <c r="MT40" s="80"/>
      <c r="MU40" s="80"/>
      <c r="MV40" s="80"/>
      <c r="MW40" s="80"/>
      <c r="MX40" s="80"/>
      <c r="MY40" s="80"/>
      <c r="MZ40" s="80"/>
      <c r="NA40" s="80"/>
      <c r="NB40" s="80"/>
      <c r="NC40" s="80"/>
      <c r="ND40" s="80"/>
      <c r="NE40" s="80"/>
      <c r="NF40" s="80"/>
      <c r="NG40" s="80"/>
      <c r="NH40" s="80"/>
      <c r="NI40" s="80"/>
      <c r="NJ40" s="80"/>
      <c r="NK40" s="80"/>
      <c r="NL40" s="80"/>
      <c r="NM40" s="80"/>
      <c r="NN40" s="80"/>
      <c r="NO40" s="80"/>
      <c r="NP40" s="80"/>
      <c r="NQ40" s="80"/>
      <c r="NR40" s="80"/>
      <c r="NS40" s="80"/>
      <c r="NT40" s="80"/>
      <c r="NU40" s="80"/>
      <c r="NV40" s="80"/>
      <c r="NW40" s="80"/>
      <c r="NX40" s="80"/>
      <c r="NY40" s="80"/>
      <c r="NZ40" s="80"/>
      <c r="OA40" s="80"/>
      <c r="OB40" s="80"/>
      <c r="OC40" s="80"/>
      <c r="OD40" s="80"/>
      <c r="OE40" s="80"/>
      <c r="OF40" s="80"/>
      <c r="OG40" s="80"/>
      <c r="OH40" s="80"/>
      <c r="OI40" s="80"/>
      <c r="OJ40" s="80"/>
      <c r="OK40" s="80"/>
      <c r="OL40" s="80"/>
      <c r="OM40" s="80"/>
      <c r="ON40" s="80"/>
      <c r="OO40" s="80"/>
      <c r="OP40" s="80"/>
      <c r="OQ40" s="80"/>
      <c r="OR40" s="80"/>
      <c r="OS40" s="80"/>
      <c r="OT40" s="80"/>
      <c r="OU40" s="80"/>
      <c r="OV40" s="80"/>
      <c r="OW40" s="80"/>
      <c r="OX40" s="80"/>
      <c r="OY40" s="80"/>
      <c r="OZ40" s="80"/>
      <c r="PA40" s="80"/>
      <c r="PB40" s="80"/>
      <c r="PC40" s="80"/>
      <c r="PD40" s="80"/>
      <c r="PE40" s="80"/>
      <c r="PF40" s="80"/>
      <c r="PG40" s="80"/>
      <c r="PH40" s="80"/>
      <c r="PI40" s="80"/>
      <c r="PJ40" s="80"/>
      <c r="PK40" s="80"/>
      <c r="PL40" s="80"/>
      <c r="PM40" s="80"/>
      <c r="PN40" s="80"/>
      <c r="PO40" s="80"/>
      <c r="PP40" s="80"/>
      <c r="PQ40" s="80"/>
      <c r="PR40" s="80"/>
      <c r="PS40" s="80"/>
      <c r="PT40" s="80"/>
      <c r="PU40" s="80"/>
      <c r="PV40" s="80"/>
      <c r="PW40" s="80"/>
      <c r="PX40" s="80"/>
      <c r="PY40" s="80"/>
      <c r="PZ40" s="80"/>
      <c r="QA40" s="80"/>
      <c r="QB40" s="80"/>
      <c r="QC40" s="80"/>
      <c r="QD40" s="80"/>
      <c r="QE40" s="80"/>
      <c r="QF40" s="80"/>
      <c r="QG40" s="80"/>
      <c r="QH40" s="80"/>
      <c r="QI40" s="80"/>
      <c r="QJ40" s="80"/>
      <c r="QK40" s="80"/>
      <c r="QL40" s="80"/>
      <c r="QM40" s="80"/>
      <c r="QN40" s="80"/>
      <c r="QO40" s="80"/>
      <c r="QP40" s="80"/>
      <c r="QQ40" s="80"/>
      <c r="QR40" s="80"/>
      <c r="QS40" s="80"/>
      <c r="QT40" s="80"/>
      <c r="QU40" s="80"/>
      <c r="QV40" s="80"/>
      <c r="QW40" s="80"/>
      <c r="QX40" s="80"/>
      <c r="QY40" s="80"/>
      <c r="QZ40" s="80"/>
      <c r="RA40" s="80"/>
      <c r="RB40" s="80"/>
      <c r="RC40" s="80"/>
      <c r="RD40" s="80"/>
      <c r="RE40" s="80"/>
      <c r="RF40" s="80"/>
      <c r="RG40" s="80"/>
      <c r="RH40" s="80"/>
      <c r="RI40" s="80"/>
      <c r="RJ40" s="80"/>
      <c r="RK40" s="80"/>
      <c r="RL40" s="80"/>
      <c r="RM40" s="80"/>
      <c r="RN40" s="80"/>
      <c r="RO40" s="80"/>
      <c r="RP40" s="80"/>
      <c r="RQ40" s="80"/>
      <c r="RR40" s="80"/>
      <c r="RS40" s="80"/>
      <c r="RT40" s="80"/>
      <c r="RU40" s="80"/>
      <c r="RV40" s="80"/>
      <c r="RW40" s="80"/>
      <c r="RX40" s="80"/>
      <c r="RY40" s="80"/>
      <c r="RZ40" s="80"/>
      <c r="SA40" s="80"/>
      <c r="SB40" s="80"/>
      <c r="SC40" s="80"/>
      <c r="SD40" s="80"/>
      <c r="SE40" s="80"/>
      <c r="SF40" s="80"/>
      <c r="SG40" s="80"/>
      <c r="SH40" s="80"/>
      <c r="SI40" s="80"/>
      <c r="SJ40" s="80"/>
      <c r="SK40" s="80"/>
      <c r="SL40" s="80"/>
      <c r="SM40" s="80"/>
      <c r="SN40" s="80"/>
      <c r="SO40" s="80"/>
      <c r="SP40" s="80"/>
      <c r="SQ40" s="80"/>
      <c r="SR40" s="80"/>
      <c r="SS40" s="80"/>
      <c r="ST40" s="80"/>
      <c r="SU40" s="80"/>
      <c r="SV40" s="80"/>
      <c r="SW40" s="80"/>
      <c r="SX40" s="80"/>
    </row>
    <row r="41" spans="1:518" s="60" customFormat="1" ht="14.55" customHeight="1" x14ac:dyDescent="0.3">
      <c r="A41" s="65">
        <v>37</v>
      </c>
      <c r="B41" s="7">
        <v>13</v>
      </c>
      <c r="C41" s="98" t="s">
        <v>695</v>
      </c>
      <c r="D41" s="98" t="s">
        <v>696</v>
      </c>
      <c r="E41" s="98" t="s">
        <v>697</v>
      </c>
      <c r="F41" s="7">
        <v>2015</v>
      </c>
      <c r="G41" s="98" t="s">
        <v>698</v>
      </c>
      <c r="H41" s="126" t="s">
        <v>699</v>
      </c>
      <c r="I41" s="6" t="s">
        <v>50</v>
      </c>
      <c r="J41" s="124" t="s">
        <v>703</v>
      </c>
      <c r="K41" s="6" t="s">
        <v>704</v>
      </c>
      <c r="L41" s="6" t="s">
        <v>23</v>
      </c>
      <c r="M41" s="6" t="s">
        <v>86</v>
      </c>
      <c r="N41" s="6" t="s">
        <v>205</v>
      </c>
      <c r="O41" s="6" t="s">
        <v>25</v>
      </c>
      <c r="P41" s="6" t="s">
        <v>56</v>
      </c>
      <c r="Q41" s="6" t="s">
        <v>572</v>
      </c>
      <c r="R41" s="6" t="s">
        <v>572</v>
      </c>
      <c r="S41" s="6" t="s">
        <v>321</v>
      </c>
      <c r="T41" s="6" t="s">
        <v>701</v>
      </c>
      <c r="U41" s="7">
        <v>2007</v>
      </c>
      <c r="V41" s="7">
        <v>2021</v>
      </c>
      <c r="W41" s="6"/>
      <c r="X41" s="6"/>
      <c r="Y41" s="6"/>
      <c r="Z41" s="6" t="s">
        <v>76</v>
      </c>
      <c r="AA41" s="6"/>
      <c r="AB41" s="6"/>
      <c r="AC41" s="6"/>
      <c r="AD41" s="6" t="s">
        <v>109</v>
      </c>
      <c r="AE41" s="6"/>
      <c r="AF41" s="6"/>
      <c r="AG41" s="6"/>
      <c r="AH41" s="6" t="s">
        <v>139</v>
      </c>
      <c r="AI41" s="6"/>
      <c r="AJ41" s="6"/>
      <c r="AK41" s="6"/>
      <c r="AL41" s="6"/>
      <c r="AM41" s="6"/>
      <c r="AN41" s="6"/>
      <c r="AO41" s="6"/>
      <c r="AP41" s="6"/>
      <c r="AQ41" s="6"/>
      <c r="AR41" s="6"/>
      <c r="AS41" s="6"/>
      <c r="AT41" s="6"/>
      <c r="AU41" s="6"/>
      <c r="AV41" s="6"/>
      <c r="AW41" s="6" t="s">
        <v>38</v>
      </c>
      <c r="AX41" s="6"/>
      <c r="AY41" s="6"/>
      <c r="AZ41" s="6"/>
      <c r="BA41" s="6"/>
      <c r="BB41" s="6"/>
      <c r="BC41" s="6"/>
      <c r="BD41" s="6"/>
      <c r="BE41" s="6"/>
      <c r="BF41" s="6"/>
      <c r="BG41" s="6"/>
      <c r="BH41" s="6"/>
      <c r="BI41" s="6"/>
      <c r="BJ41" s="6"/>
      <c r="BK41" s="6"/>
      <c r="BL41" s="6"/>
      <c r="BM41" s="6"/>
      <c r="BN41" s="6"/>
      <c r="BO41" s="6"/>
      <c r="BP41" s="6"/>
      <c r="BQ41" s="6"/>
      <c r="BR41" s="6"/>
      <c r="BS41" s="6"/>
      <c r="BT41" s="6"/>
      <c r="BU41" s="6"/>
      <c r="BV41" s="6" t="s">
        <v>23</v>
      </c>
      <c r="BW41" s="6"/>
      <c r="BX41" s="6"/>
      <c r="BY41" s="6"/>
      <c r="BZ41" s="6" t="s">
        <v>195</v>
      </c>
      <c r="CA41" s="6"/>
      <c r="CB41" s="6"/>
      <c r="CC41" s="6"/>
      <c r="CD41" s="6" t="s">
        <v>195</v>
      </c>
      <c r="CE41" s="6"/>
      <c r="CF41" s="6"/>
      <c r="CG41" s="6"/>
      <c r="CH41" s="6" t="s">
        <v>195</v>
      </c>
      <c r="CI41" s="6"/>
      <c r="CJ41" s="6"/>
      <c r="CK41" s="6"/>
      <c r="CL41" s="6"/>
      <c r="CM41" s="6"/>
      <c r="CN41" s="6"/>
      <c r="CO41" s="6"/>
      <c r="CP41" s="6"/>
      <c r="CQ41" s="6"/>
      <c r="CR41" s="6"/>
      <c r="CS41" s="28" t="s">
        <v>38</v>
      </c>
      <c r="CT41" s="6"/>
      <c r="CU41" s="6"/>
      <c r="CV41" s="6"/>
      <c r="CW41" s="6"/>
      <c r="CX41" s="6"/>
      <c r="CY41" s="6"/>
      <c r="CZ41" s="6"/>
      <c r="DA41" s="6"/>
      <c r="DB41" s="6"/>
      <c r="DC41" s="6"/>
      <c r="DD41" s="6" t="s">
        <v>23</v>
      </c>
      <c r="DE41" s="87" t="s">
        <v>4069</v>
      </c>
      <c r="DF41" s="6" t="s">
        <v>702</v>
      </c>
      <c r="DG41" s="6"/>
      <c r="DH41" s="6"/>
      <c r="DI41" s="6" t="s">
        <v>109</v>
      </c>
      <c r="DJ41" s="6"/>
      <c r="DK41" s="6" t="s">
        <v>139</v>
      </c>
      <c r="DL41" s="6"/>
      <c r="DM41" s="6"/>
      <c r="DN41" s="6"/>
      <c r="DO41" s="87"/>
      <c r="DP41" s="6"/>
      <c r="DQ41" s="87"/>
      <c r="DR41" s="6"/>
      <c r="DS41" s="87"/>
      <c r="DT41" s="17"/>
      <c r="DU41" s="34"/>
      <c r="DV41" s="80"/>
      <c r="DW41" s="80"/>
      <c r="DX41" s="80"/>
      <c r="DY41" s="80"/>
      <c r="DZ41" s="80"/>
      <c r="EA41" s="80"/>
      <c r="EB41" s="80"/>
      <c r="EC41" s="80"/>
      <c r="ED41" s="80"/>
      <c r="EE41" s="80"/>
      <c r="EF41" s="80"/>
      <c r="EG41" s="80"/>
      <c r="EH41" s="80"/>
      <c r="EI41" s="80"/>
      <c r="EJ41" s="80"/>
      <c r="EK41" s="80"/>
      <c r="EL41" s="80"/>
      <c r="EM41" s="80"/>
      <c r="EN41" s="80"/>
      <c r="EO41" s="80"/>
      <c r="EP41" s="80"/>
      <c r="EQ41" s="80"/>
      <c r="ER41" s="80"/>
      <c r="ES41" s="80"/>
      <c r="ET41" s="80"/>
      <c r="EU41" s="80"/>
      <c r="EV41" s="80"/>
      <c r="EW41" s="80"/>
      <c r="EX41" s="80"/>
      <c r="EY41" s="80"/>
      <c r="EZ41" s="80"/>
      <c r="FA41" s="80"/>
      <c r="FB41" s="80"/>
      <c r="FC41" s="80"/>
      <c r="FD41" s="80"/>
      <c r="FE41" s="80"/>
      <c r="FF41" s="80"/>
      <c r="FG41" s="80"/>
      <c r="FH41" s="80"/>
      <c r="FI41" s="80"/>
      <c r="FJ41" s="80"/>
      <c r="FK41" s="80"/>
      <c r="FL41" s="80"/>
      <c r="FM41" s="80"/>
      <c r="FN41" s="80"/>
      <c r="FO41" s="80"/>
      <c r="FP41" s="80"/>
      <c r="FQ41" s="80"/>
      <c r="FR41" s="80"/>
      <c r="FS41" s="80"/>
      <c r="FT41" s="80"/>
      <c r="FU41" s="80"/>
      <c r="FV41" s="80"/>
      <c r="FW41" s="80"/>
      <c r="FX41" s="80"/>
      <c r="FY41" s="80"/>
      <c r="FZ41" s="80"/>
      <c r="GA41" s="80"/>
      <c r="GB41" s="80"/>
      <c r="GC41" s="80"/>
      <c r="GD41" s="80"/>
      <c r="GE41" s="80"/>
      <c r="GF41" s="80"/>
      <c r="GG41" s="80"/>
      <c r="GH41" s="80"/>
      <c r="GI41" s="80"/>
      <c r="GJ41" s="80"/>
      <c r="GK41" s="80"/>
      <c r="GL41" s="80"/>
      <c r="GM41" s="80"/>
      <c r="GN41" s="80"/>
      <c r="GO41" s="80"/>
      <c r="GP41" s="80"/>
      <c r="GQ41" s="80"/>
      <c r="GR41" s="80"/>
      <c r="GS41" s="80"/>
      <c r="GT41" s="80"/>
      <c r="GU41" s="80"/>
      <c r="GV41" s="80"/>
      <c r="GW41" s="80"/>
      <c r="GX41" s="80"/>
      <c r="GY41" s="80"/>
      <c r="GZ41" s="80"/>
      <c r="HA41" s="80"/>
      <c r="HB41" s="80"/>
      <c r="HC41" s="80"/>
      <c r="HD41" s="80"/>
      <c r="HE41" s="80"/>
      <c r="HF41" s="80"/>
      <c r="HG41" s="80"/>
      <c r="HH41" s="80"/>
      <c r="HI41" s="80"/>
      <c r="HJ41" s="80"/>
      <c r="HK41" s="80"/>
      <c r="HL41" s="80"/>
      <c r="HM41" s="80"/>
      <c r="HN41" s="80"/>
      <c r="HO41" s="80"/>
      <c r="HP41" s="80"/>
      <c r="HQ41" s="80"/>
      <c r="HR41" s="80"/>
      <c r="HS41" s="80"/>
      <c r="HT41" s="80"/>
      <c r="HU41" s="80"/>
      <c r="HV41" s="80"/>
      <c r="HW41" s="80"/>
      <c r="HX41" s="80"/>
      <c r="HY41" s="80"/>
      <c r="HZ41" s="80"/>
      <c r="IA41" s="80"/>
      <c r="IB41" s="80"/>
      <c r="IC41" s="80"/>
      <c r="ID41" s="80"/>
      <c r="IE41" s="80"/>
      <c r="IF41" s="80"/>
      <c r="IG41" s="80"/>
      <c r="IH41" s="80"/>
      <c r="II41" s="80"/>
      <c r="IJ41" s="80"/>
      <c r="IK41" s="80"/>
      <c r="IL41" s="80"/>
      <c r="IM41" s="80"/>
      <c r="IN41" s="80"/>
      <c r="IO41" s="80"/>
      <c r="IP41" s="80"/>
      <c r="IQ41" s="80"/>
      <c r="IR41" s="80"/>
      <c r="IS41" s="80"/>
      <c r="IT41" s="80"/>
      <c r="IU41" s="80"/>
      <c r="IV41" s="80"/>
      <c r="IW41" s="80"/>
      <c r="IX41" s="80"/>
      <c r="IY41" s="80"/>
      <c r="IZ41" s="80"/>
      <c r="JA41" s="80"/>
      <c r="JB41" s="80"/>
      <c r="JC41" s="80"/>
      <c r="JD41" s="80"/>
      <c r="JE41" s="80"/>
      <c r="JF41" s="80"/>
      <c r="JG41" s="80"/>
      <c r="JH41" s="80"/>
      <c r="JI41" s="80"/>
      <c r="JJ41" s="80"/>
      <c r="JK41" s="80"/>
      <c r="JL41" s="80"/>
      <c r="JM41" s="80"/>
      <c r="JN41" s="80"/>
      <c r="JO41" s="80"/>
      <c r="JP41" s="80"/>
      <c r="JQ41" s="80"/>
      <c r="JR41" s="80"/>
      <c r="JS41" s="80"/>
      <c r="JT41" s="80"/>
      <c r="JU41" s="80"/>
      <c r="JV41" s="80"/>
      <c r="JW41" s="80"/>
      <c r="JX41" s="80"/>
      <c r="JY41" s="80"/>
      <c r="JZ41" s="80"/>
      <c r="KA41" s="80"/>
      <c r="KB41" s="80"/>
      <c r="KC41" s="80"/>
      <c r="KD41" s="80"/>
      <c r="KE41" s="80"/>
      <c r="KF41" s="80"/>
      <c r="KG41" s="80"/>
      <c r="KH41" s="80"/>
      <c r="KI41" s="80"/>
      <c r="KJ41" s="80"/>
      <c r="KK41" s="80"/>
      <c r="KL41" s="80"/>
      <c r="KM41" s="80"/>
      <c r="KN41" s="80"/>
      <c r="KO41" s="80"/>
      <c r="KP41" s="80"/>
      <c r="KQ41" s="80"/>
      <c r="KR41" s="80"/>
      <c r="KS41" s="80"/>
      <c r="KT41" s="80"/>
      <c r="KU41" s="80"/>
      <c r="KV41" s="80"/>
      <c r="KW41" s="80"/>
      <c r="KX41" s="80"/>
      <c r="KY41" s="80"/>
      <c r="KZ41" s="80"/>
      <c r="LA41" s="80"/>
      <c r="LB41" s="80"/>
      <c r="LC41" s="80"/>
      <c r="LD41" s="80"/>
      <c r="LE41" s="80"/>
      <c r="LF41" s="80"/>
      <c r="LG41" s="80"/>
      <c r="LH41" s="80"/>
      <c r="LI41" s="80"/>
      <c r="LJ41" s="80"/>
      <c r="LK41" s="80"/>
      <c r="LL41" s="80"/>
      <c r="LM41" s="80"/>
      <c r="LN41" s="80"/>
      <c r="LO41" s="80"/>
      <c r="LP41" s="80"/>
      <c r="LQ41" s="80"/>
      <c r="LR41" s="80"/>
      <c r="LS41" s="80"/>
      <c r="LT41" s="80"/>
      <c r="LU41" s="80"/>
      <c r="LV41" s="80"/>
      <c r="LW41" s="80"/>
      <c r="LX41" s="80"/>
      <c r="LY41" s="80"/>
      <c r="LZ41" s="80"/>
      <c r="MA41" s="80"/>
      <c r="MB41" s="80"/>
      <c r="MC41" s="80"/>
      <c r="MD41" s="80"/>
      <c r="ME41" s="80"/>
      <c r="MF41" s="80"/>
      <c r="MG41" s="80"/>
      <c r="MH41" s="80"/>
      <c r="MI41" s="80"/>
      <c r="MJ41" s="80"/>
      <c r="MK41" s="80"/>
      <c r="ML41" s="80"/>
      <c r="MM41" s="80"/>
      <c r="MN41" s="80"/>
      <c r="MO41" s="80"/>
      <c r="MP41" s="80"/>
      <c r="MQ41" s="80"/>
      <c r="MR41" s="80"/>
      <c r="MS41" s="80"/>
      <c r="MT41" s="80"/>
      <c r="MU41" s="80"/>
      <c r="MV41" s="80"/>
      <c r="MW41" s="80"/>
      <c r="MX41" s="80"/>
      <c r="MY41" s="80"/>
      <c r="MZ41" s="80"/>
      <c r="NA41" s="80"/>
      <c r="NB41" s="80"/>
      <c r="NC41" s="80"/>
      <c r="ND41" s="80"/>
      <c r="NE41" s="80"/>
      <c r="NF41" s="80"/>
      <c r="NG41" s="80"/>
      <c r="NH41" s="80"/>
      <c r="NI41" s="80"/>
      <c r="NJ41" s="80"/>
      <c r="NK41" s="80"/>
      <c r="NL41" s="80"/>
      <c r="NM41" s="80"/>
      <c r="NN41" s="80"/>
      <c r="NO41" s="80"/>
      <c r="NP41" s="80"/>
      <c r="NQ41" s="80"/>
      <c r="NR41" s="80"/>
      <c r="NS41" s="80"/>
      <c r="NT41" s="80"/>
      <c r="NU41" s="80"/>
      <c r="NV41" s="80"/>
      <c r="NW41" s="80"/>
      <c r="NX41" s="80"/>
      <c r="NY41" s="80"/>
      <c r="NZ41" s="80"/>
      <c r="OA41" s="80"/>
      <c r="OB41" s="80"/>
      <c r="OC41" s="80"/>
      <c r="OD41" s="80"/>
      <c r="OE41" s="80"/>
      <c r="OF41" s="80"/>
      <c r="OG41" s="80"/>
      <c r="OH41" s="80"/>
      <c r="OI41" s="80"/>
      <c r="OJ41" s="80"/>
      <c r="OK41" s="80"/>
      <c r="OL41" s="80"/>
      <c r="OM41" s="80"/>
      <c r="ON41" s="80"/>
      <c r="OO41" s="80"/>
      <c r="OP41" s="80"/>
      <c r="OQ41" s="80"/>
      <c r="OR41" s="80"/>
      <c r="OS41" s="80"/>
      <c r="OT41" s="80"/>
      <c r="OU41" s="80"/>
      <c r="OV41" s="80"/>
      <c r="OW41" s="80"/>
      <c r="OX41" s="80"/>
      <c r="OY41" s="80"/>
      <c r="OZ41" s="80"/>
      <c r="PA41" s="80"/>
      <c r="PB41" s="80"/>
      <c r="PC41" s="80"/>
      <c r="PD41" s="80"/>
      <c r="PE41" s="80"/>
      <c r="PF41" s="80"/>
      <c r="PG41" s="80"/>
      <c r="PH41" s="80"/>
      <c r="PI41" s="80"/>
      <c r="PJ41" s="80"/>
      <c r="PK41" s="80"/>
      <c r="PL41" s="80"/>
      <c r="PM41" s="80"/>
      <c r="PN41" s="80"/>
      <c r="PO41" s="80"/>
      <c r="PP41" s="80"/>
      <c r="PQ41" s="80"/>
      <c r="PR41" s="80"/>
      <c r="PS41" s="80"/>
      <c r="PT41" s="80"/>
      <c r="PU41" s="80"/>
      <c r="PV41" s="80"/>
      <c r="PW41" s="80"/>
      <c r="PX41" s="80"/>
      <c r="PY41" s="80"/>
      <c r="PZ41" s="80"/>
      <c r="QA41" s="80"/>
      <c r="QB41" s="80"/>
      <c r="QC41" s="80"/>
      <c r="QD41" s="80"/>
      <c r="QE41" s="80"/>
      <c r="QF41" s="80"/>
      <c r="QG41" s="80"/>
      <c r="QH41" s="80"/>
      <c r="QI41" s="80"/>
      <c r="QJ41" s="80"/>
      <c r="QK41" s="80"/>
      <c r="QL41" s="80"/>
      <c r="QM41" s="80"/>
      <c r="QN41" s="80"/>
      <c r="QO41" s="80"/>
      <c r="QP41" s="80"/>
      <c r="QQ41" s="80"/>
      <c r="QR41" s="80"/>
      <c r="QS41" s="80"/>
      <c r="QT41" s="80"/>
      <c r="QU41" s="80"/>
      <c r="QV41" s="80"/>
      <c r="QW41" s="80"/>
      <c r="QX41" s="80"/>
      <c r="QY41" s="80"/>
      <c r="QZ41" s="80"/>
      <c r="RA41" s="80"/>
      <c r="RB41" s="80"/>
      <c r="RC41" s="80"/>
      <c r="RD41" s="80"/>
      <c r="RE41" s="80"/>
      <c r="RF41" s="80"/>
      <c r="RG41" s="80"/>
      <c r="RH41" s="80"/>
      <c r="RI41" s="80"/>
      <c r="RJ41" s="80"/>
      <c r="RK41" s="80"/>
      <c r="RL41" s="80"/>
      <c r="RM41" s="80"/>
      <c r="RN41" s="80"/>
      <c r="RO41" s="80"/>
      <c r="RP41" s="80"/>
      <c r="RQ41" s="80"/>
      <c r="RR41" s="80"/>
      <c r="RS41" s="80"/>
      <c r="RT41" s="80"/>
      <c r="RU41" s="80"/>
      <c r="RV41" s="80"/>
      <c r="RW41" s="80"/>
      <c r="RX41" s="80"/>
      <c r="RY41" s="80"/>
      <c r="RZ41" s="80"/>
      <c r="SA41" s="80"/>
      <c r="SB41" s="80"/>
      <c r="SC41" s="80"/>
      <c r="SD41" s="80"/>
      <c r="SE41" s="80"/>
      <c r="SF41" s="80"/>
      <c r="SG41" s="80"/>
      <c r="SH41" s="80"/>
      <c r="SI41" s="80"/>
      <c r="SJ41" s="80"/>
      <c r="SK41" s="80"/>
      <c r="SL41" s="80"/>
      <c r="SM41" s="80"/>
      <c r="SN41" s="80"/>
      <c r="SO41" s="80"/>
      <c r="SP41" s="80"/>
      <c r="SQ41" s="80"/>
      <c r="SR41" s="80"/>
      <c r="SS41" s="80"/>
      <c r="ST41" s="80"/>
      <c r="SU41" s="80"/>
      <c r="SV41" s="80"/>
      <c r="SW41" s="80"/>
      <c r="SX41" s="80"/>
    </row>
    <row r="42" spans="1:518" s="60" customFormat="1" ht="14.55" customHeight="1" x14ac:dyDescent="0.3">
      <c r="A42" s="65">
        <v>38</v>
      </c>
      <c r="B42" s="7">
        <v>13</v>
      </c>
      <c r="C42" s="98" t="s">
        <v>695</v>
      </c>
      <c r="D42" s="98" t="s">
        <v>696</v>
      </c>
      <c r="E42" s="98" t="s">
        <v>697</v>
      </c>
      <c r="F42" s="7">
        <v>2015</v>
      </c>
      <c r="G42" s="98" t="s">
        <v>698</v>
      </c>
      <c r="H42" s="126" t="s">
        <v>699</v>
      </c>
      <c r="I42" s="6" t="s">
        <v>50</v>
      </c>
      <c r="J42" s="124" t="s">
        <v>705</v>
      </c>
      <c r="K42" s="6" t="s">
        <v>706</v>
      </c>
      <c r="L42" s="6" t="s">
        <v>23</v>
      </c>
      <c r="M42" s="6" t="s">
        <v>86</v>
      </c>
      <c r="N42" s="6" t="s">
        <v>205</v>
      </c>
      <c r="O42" s="6" t="s">
        <v>25</v>
      </c>
      <c r="P42" s="6" t="s">
        <v>56</v>
      </c>
      <c r="Q42" s="6" t="s">
        <v>572</v>
      </c>
      <c r="R42" s="6" t="s">
        <v>572</v>
      </c>
      <c r="S42" s="6" t="s">
        <v>321</v>
      </c>
      <c r="T42" s="6" t="s">
        <v>701</v>
      </c>
      <c r="U42" s="7">
        <v>2007</v>
      </c>
      <c r="V42" s="7">
        <v>2021</v>
      </c>
      <c r="W42" s="6"/>
      <c r="X42" s="6"/>
      <c r="Y42" s="6"/>
      <c r="Z42" s="6" t="s">
        <v>76</v>
      </c>
      <c r="AA42" s="6"/>
      <c r="AB42" s="6"/>
      <c r="AC42" s="6"/>
      <c r="AD42" s="6" t="s">
        <v>109</v>
      </c>
      <c r="AE42" s="6"/>
      <c r="AF42" s="6"/>
      <c r="AG42" s="6"/>
      <c r="AH42" s="6" t="s">
        <v>139</v>
      </c>
      <c r="AI42" s="6"/>
      <c r="AJ42" s="6"/>
      <c r="AK42" s="6"/>
      <c r="AL42" s="6"/>
      <c r="AM42" s="6"/>
      <c r="AN42" s="6"/>
      <c r="AO42" s="6"/>
      <c r="AP42" s="6"/>
      <c r="AQ42" s="6"/>
      <c r="AR42" s="6"/>
      <c r="AS42" s="6"/>
      <c r="AT42" s="6"/>
      <c r="AU42" s="6"/>
      <c r="AV42" s="6"/>
      <c r="AW42" s="6" t="s">
        <v>38</v>
      </c>
      <c r="AX42" s="6"/>
      <c r="AY42" s="6"/>
      <c r="AZ42" s="6"/>
      <c r="BA42" s="6"/>
      <c r="BB42" s="6"/>
      <c r="BC42" s="6"/>
      <c r="BD42" s="6"/>
      <c r="BE42" s="6"/>
      <c r="BF42" s="6"/>
      <c r="BG42" s="6"/>
      <c r="BH42" s="6"/>
      <c r="BI42" s="6"/>
      <c r="BJ42" s="6"/>
      <c r="BK42" s="6"/>
      <c r="BL42" s="6"/>
      <c r="BM42" s="6"/>
      <c r="BN42" s="6"/>
      <c r="BO42" s="6"/>
      <c r="BP42" s="6"/>
      <c r="BQ42" s="6"/>
      <c r="BR42" s="6"/>
      <c r="BS42" s="6"/>
      <c r="BT42" s="6"/>
      <c r="BU42" s="6"/>
      <c r="BV42" s="6" t="s">
        <v>23</v>
      </c>
      <c r="BW42" s="6"/>
      <c r="BX42" s="6"/>
      <c r="BY42" s="6"/>
      <c r="BZ42" s="6" t="s">
        <v>195</v>
      </c>
      <c r="CA42" s="6"/>
      <c r="CB42" s="6"/>
      <c r="CC42" s="6"/>
      <c r="CD42" s="6" t="s">
        <v>195</v>
      </c>
      <c r="CE42" s="6"/>
      <c r="CF42" s="6"/>
      <c r="CG42" s="6"/>
      <c r="CH42" s="6" t="s">
        <v>195</v>
      </c>
      <c r="CI42" s="6"/>
      <c r="CJ42" s="6"/>
      <c r="CK42" s="6"/>
      <c r="CL42" s="6"/>
      <c r="CM42" s="6"/>
      <c r="CN42" s="6"/>
      <c r="CO42" s="6"/>
      <c r="CP42" s="6"/>
      <c r="CQ42" s="6"/>
      <c r="CR42" s="6"/>
      <c r="CS42" s="28" t="s">
        <v>38</v>
      </c>
      <c r="CT42" s="6"/>
      <c r="CU42" s="6"/>
      <c r="CV42" s="6"/>
      <c r="CW42" s="6"/>
      <c r="CX42" s="6"/>
      <c r="CY42" s="6"/>
      <c r="CZ42" s="6"/>
      <c r="DA42" s="6"/>
      <c r="DB42" s="6"/>
      <c r="DC42" s="6"/>
      <c r="DD42" s="6" t="s">
        <v>23</v>
      </c>
      <c r="DE42" s="87" t="s">
        <v>4069</v>
      </c>
      <c r="DF42" s="6" t="s">
        <v>702</v>
      </c>
      <c r="DG42" s="6"/>
      <c r="DH42" s="6"/>
      <c r="DI42" s="6" t="s">
        <v>109</v>
      </c>
      <c r="DJ42" s="6"/>
      <c r="DK42" s="6" t="s">
        <v>139</v>
      </c>
      <c r="DL42" s="6"/>
      <c r="DM42" s="6"/>
      <c r="DN42" s="6"/>
      <c r="DO42" s="87"/>
      <c r="DP42" s="6"/>
      <c r="DQ42" s="87"/>
      <c r="DR42" s="6"/>
      <c r="DS42" s="87"/>
      <c r="DT42" s="17"/>
      <c r="DU42" s="34"/>
      <c r="DV42" s="80"/>
      <c r="DW42" s="80"/>
      <c r="DX42" s="80"/>
      <c r="DY42" s="80"/>
      <c r="DZ42" s="80"/>
      <c r="EA42" s="80"/>
      <c r="EB42" s="80"/>
      <c r="EC42" s="80"/>
      <c r="ED42" s="80"/>
      <c r="EE42" s="80"/>
      <c r="EF42" s="80"/>
      <c r="EG42" s="80"/>
      <c r="EH42" s="80"/>
      <c r="EI42" s="80"/>
      <c r="EJ42" s="80"/>
      <c r="EK42" s="80"/>
      <c r="EL42" s="80"/>
      <c r="EM42" s="80"/>
      <c r="EN42" s="80"/>
      <c r="EO42" s="80"/>
      <c r="EP42" s="80"/>
      <c r="EQ42" s="80"/>
      <c r="ER42" s="80"/>
      <c r="ES42" s="80"/>
      <c r="ET42" s="80"/>
      <c r="EU42" s="80"/>
      <c r="EV42" s="80"/>
      <c r="EW42" s="80"/>
      <c r="EX42" s="80"/>
      <c r="EY42" s="80"/>
      <c r="EZ42" s="80"/>
      <c r="FA42" s="80"/>
      <c r="FB42" s="80"/>
      <c r="FC42" s="80"/>
      <c r="FD42" s="80"/>
      <c r="FE42" s="80"/>
      <c r="FF42" s="80"/>
      <c r="FG42" s="80"/>
      <c r="FH42" s="80"/>
      <c r="FI42" s="80"/>
      <c r="FJ42" s="80"/>
      <c r="FK42" s="80"/>
      <c r="FL42" s="80"/>
      <c r="FM42" s="80"/>
      <c r="FN42" s="80"/>
      <c r="FO42" s="80"/>
      <c r="FP42" s="80"/>
      <c r="FQ42" s="80"/>
      <c r="FR42" s="80"/>
      <c r="FS42" s="80"/>
      <c r="FT42" s="80"/>
      <c r="FU42" s="80"/>
      <c r="FV42" s="80"/>
      <c r="FW42" s="80"/>
      <c r="FX42" s="80"/>
      <c r="FY42" s="80"/>
      <c r="FZ42" s="80"/>
      <c r="GA42" s="80"/>
      <c r="GB42" s="80"/>
      <c r="GC42" s="80"/>
      <c r="GD42" s="80"/>
      <c r="GE42" s="80"/>
      <c r="GF42" s="80"/>
      <c r="GG42" s="80"/>
      <c r="GH42" s="80"/>
      <c r="GI42" s="80"/>
      <c r="GJ42" s="80"/>
      <c r="GK42" s="80"/>
      <c r="GL42" s="80"/>
      <c r="GM42" s="80"/>
      <c r="GN42" s="80"/>
      <c r="GO42" s="80"/>
      <c r="GP42" s="80"/>
      <c r="GQ42" s="80"/>
      <c r="GR42" s="80"/>
      <c r="GS42" s="80"/>
      <c r="GT42" s="80"/>
      <c r="GU42" s="80"/>
      <c r="GV42" s="80"/>
      <c r="GW42" s="80"/>
      <c r="GX42" s="80"/>
      <c r="GY42" s="80"/>
      <c r="GZ42" s="80"/>
      <c r="HA42" s="80"/>
      <c r="HB42" s="80"/>
      <c r="HC42" s="80"/>
      <c r="HD42" s="80"/>
      <c r="HE42" s="80"/>
      <c r="HF42" s="80"/>
      <c r="HG42" s="80"/>
      <c r="HH42" s="80"/>
      <c r="HI42" s="80"/>
      <c r="HJ42" s="80"/>
      <c r="HK42" s="80"/>
      <c r="HL42" s="80"/>
      <c r="HM42" s="80"/>
      <c r="HN42" s="80"/>
      <c r="HO42" s="80"/>
      <c r="HP42" s="80"/>
      <c r="HQ42" s="80"/>
      <c r="HR42" s="80"/>
      <c r="HS42" s="80"/>
      <c r="HT42" s="80"/>
      <c r="HU42" s="80"/>
      <c r="HV42" s="80"/>
      <c r="HW42" s="80"/>
      <c r="HX42" s="80"/>
      <c r="HY42" s="80"/>
      <c r="HZ42" s="80"/>
      <c r="IA42" s="80"/>
      <c r="IB42" s="80"/>
      <c r="IC42" s="80"/>
      <c r="ID42" s="80"/>
      <c r="IE42" s="80"/>
      <c r="IF42" s="80"/>
      <c r="IG42" s="80"/>
      <c r="IH42" s="80"/>
      <c r="II42" s="80"/>
      <c r="IJ42" s="80"/>
      <c r="IK42" s="80"/>
      <c r="IL42" s="80"/>
      <c r="IM42" s="80"/>
      <c r="IN42" s="80"/>
      <c r="IO42" s="80"/>
      <c r="IP42" s="80"/>
      <c r="IQ42" s="80"/>
      <c r="IR42" s="80"/>
      <c r="IS42" s="80"/>
      <c r="IT42" s="80"/>
      <c r="IU42" s="80"/>
      <c r="IV42" s="80"/>
      <c r="IW42" s="80"/>
      <c r="IX42" s="80"/>
      <c r="IY42" s="80"/>
      <c r="IZ42" s="80"/>
      <c r="JA42" s="80"/>
      <c r="JB42" s="80"/>
      <c r="JC42" s="80"/>
      <c r="JD42" s="80"/>
      <c r="JE42" s="80"/>
      <c r="JF42" s="80"/>
      <c r="JG42" s="80"/>
      <c r="JH42" s="80"/>
      <c r="JI42" s="80"/>
      <c r="JJ42" s="80"/>
      <c r="JK42" s="80"/>
      <c r="JL42" s="80"/>
      <c r="JM42" s="80"/>
      <c r="JN42" s="80"/>
      <c r="JO42" s="80"/>
      <c r="JP42" s="80"/>
      <c r="JQ42" s="80"/>
      <c r="JR42" s="80"/>
      <c r="JS42" s="80"/>
      <c r="JT42" s="80"/>
      <c r="JU42" s="80"/>
      <c r="JV42" s="80"/>
      <c r="JW42" s="80"/>
      <c r="JX42" s="80"/>
      <c r="JY42" s="80"/>
      <c r="JZ42" s="80"/>
      <c r="KA42" s="80"/>
      <c r="KB42" s="80"/>
      <c r="KC42" s="80"/>
      <c r="KD42" s="80"/>
      <c r="KE42" s="80"/>
      <c r="KF42" s="80"/>
      <c r="KG42" s="80"/>
      <c r="KH42" s="80"/>
      <c r="KI42" s="80"/>
      <c r="KJ42" s="80"/>
      <c r="KK42" s="80"/>
      <c r="KL42" s="80"/>
      <c r="KM42" s="80"/>
      <c r="KN42" s="80"/>
      <c r="KO42" s="80"/>
      <c r="KP42" s="80"/>
      <c r="KQ42" s="80"/>
      <c r="KR42" s="80"/>
      <c r="KS42" s="80"/>
      <c r="KT42" s="80"/>
      <c r="KU42" s="80"/>
      <c r="KV42" s="80"/>
      <c r="KW42" s="80"/>
      <c r="KX42" s="80"/>
      <c r="KY42" s="80"/>
      <c r="KZ42" s="80"/>
      <c r="LA42" s="80"/>
      <c r="LB42" s="80"/>
      <c r="LC42" s="80"/>
      <c r="LD42" s="80"/>
      <c r="LE42" s="80"/>
      <c r="LF42" s="80"/>
      <c r="LG42" s="80"/>
      <c r="LH42" s="80"/>
      <c r="LI42" s="80"/>
      <c r="LJ42" s="80"/>
      <c r="LK42" s="80"/>
      <c r="LL42" s="80"/>
      <c r="LM42" s="80"/>
      <c r="LN42" s="80"/>
      <c r="LO42" s="80"/>
      <c r="LP42" s="80"/>
      <c r="LQ42" s="80"/>
      <c r="LR42" s="80"/>
      <c r="LS42" s="80"/>
      <c r="LT42" s="80"/>
      <c r="LU42" s="80"/>
      <c r="LV42" s="80"/>
      <c r="LW42" s="80"/>
      <c r="LX42" s="80"/>
      <c r="LY42" s="80"/>
      <c r="LZ42" s="80"/>
      <c r="MA42" s="80"/>
      <c r="MB42" s="80"/>
      <c r="MC42" s="80"/>
      <c r="MD42" s="80"/>
      <c r="ME42" s="80"/>
      <c r="MF42" s="80"/>
      <c r="MG42" s="80"/>
      <c r="MH42" s="80"/>
      <c r="MI42" s="80"/>
      <c r="MJ42" s="80"/>
      <c r="MK42" s="80"/>
      <c r="ML42" s="80"/>
      <c r="MM42" s="80"/>
      <c r="MN42" s="80"/>
      <c r="MO42" s="80"/>
      <c r="MP42" s="80"/>
      <c r="MQ42" s="80"/>
      <c r="MR42" s="80"/>
      <c r="MS42" s="80"/>
      <c r="MT42" s="80"/>
      <c r="MU42" s="80"/>
      <c r="MV42" s="80"/>
      <c r="MW42" s="80"/>
      <c r="MX42" s="80"/>
      <c r="MY42" s="80"/>
      <c r="MZ42" s="80"/>
      <c r="NA42" s="80"/>
      <c r="NB42" s="80"/>
      <c r="NC42" s="80"/>
      <c r="ND42" s="80"/>
      <c r="NE42" s="80"/>
      <c r="NF42" s="80"/>
      <c r="NG42" s="80"/>
      <c r="NH42" s="80"/>
      <c r="NI42" s="80"/>
      <c r="NJ42" s="80"/>
      <c r="NK42" s="80"/>
      <c r="NL42" s="80"/>
      <c r="NM42" s="80"/>
      <c r="NN42" s="80"/>
      <c r="NO42" s="80"/>
      <c r="NP42" s="80"/>
      <c r="NQ42" s="80"/>
      <c r="NR42" s="80"/>
      <c r="NS42" s="80"/>
      <c r="NT42" s="80"/>
      <c r="NU42" s="80"/>
      <c r="NV42" s="80"/>
      <c r="NW42" s="80"/>
      <c r="NX42" s="80"/>
      <c r="NY42" s="80"/>
      <c r="NZ42" s="80"/>
      <c r="OA42" s="80"/>
      <c r="OB42" s="80"/>
      <c r="OC42" s="80"/>
      <c r="OD42" s="80"/>
      <c r="OE42" s="80"/>
      <c r="OF42" s="80"/>
      <c r="OG42" s="80"/>
      <c r="OH42" s="80"/>
      <c r="OI42" s="80"/>
      <c r="OJ42" s="80"/>
      <c r="OK42" s="80"/>
      <c r="OL42" s="80"/>
      <c r="OM42" s="80"/>
      <c r="ON42" s="80"/>
      <c r="OO42" s="80"/>
      <c r="OP42" s="80"/>
      <c r="OQ42" s="80"/>
      <c r="OR42" s="80"/>
      <c r="OS42" s="80"/>
      <c r="OT42" s="80"/>
      <c r="OU42" s="80"/>
      <c r="OV42" s="80"/>
      <c r="OW42" s="80"/>
      <c r="OX42" s="80"/>
      <c r="OY42" s="80"/>
      <c r="OZ42" s="80"/>
      <c r="PA42" s="80"/>
      <c r="PB42" s="80"/>
      <c r="PC42" s="80"/>
      <c r="PD42" s="80"/>
      <c r="PE42" s="80"/>
      <c r="PF42" s="80"/>
      <c r="PG42" s="80"/>
      <c r="PH42" s="80"/>
      <c r="PI42" s="80"/>
      <c r="PJ42" s="80"/>
      <c r="PK42" s="80"/>
      <c r="PL42" s="80"/>
      <c r="PM42" s="80"/>
      <c r="PN42" s="80"/>
      <c r="PO42" s="80"/>
      <c r="PP42" s="80"/>
      <c r="PQ42" s="80"/>
      <c r="PR42" s="80"/>
      <c r="PS42" s="80"/>
      <c r="PT42" s="80"/>
      <c r="PU42" s="80"/>
      <c r="PV42" s="80"/>
      <c r="PW42" s="80"/>
      <c r="PX42" s="80"/>
      <c r="PY42" s="80"/>
      <c r="PZ42" s="80"/>
      <c r="QA42" s="80"/>
      <c r="QB42" s="80"/>
      <c r="QC42" s="80"/>
      <c r="QD42" s="80"/>
      <c r="QE42" s="80"/>
      <c r="QF42" s="80"/>
      <c r="QG42" s="80"/>
      <c r="QH42" s="80"/>
      <c r="QI42" s="80"/>
      <c r="QJ42" s="80"/>
      <c r="QK42" s="80"/>
      <c r="QL42" s="80"/>
      <c r="QM42" s="80"/>
      <c r="QN42" s="80"/>
      <c r="QO42" s="80"/>
      <c r="QP42" s="80"/>
      <c r="QQ42" s="80"/>
      <c r="QR42" s="80"/>
      <c r="QS42" s="80"/>
      <c r="QT42" s="80"/>
      <c r="QU42" s="80"/>
      <c r="QV42" s="80"/>
      <c r="QW42" s="80"/>
      <c r="QX42" s="80"/>
      <c r="QY42" s="80"/>
      <c r="QZ42" s="80"/>
      <c r="RA42" s="80"/>
      <c r="RB42" s="80"/>
      <c r="RC42" s="80"/>
      <c r="RD42" s="80"/>
      <c r="RE42" s="80"/>
      <c r="RF42" s="80"/>
      <c r="RG42" s="80"/>
      <c r="RH42" s="80"/>
      <c r="RI42" s="80"/>
      <c r="RJ42" s="80"/>
      <c r="RK42" s="80"/>
      <c r="RL42" s="80"/>
      <c r="RM42" s="80"/>
      <c r="RN42" s="80"/>
      <c r="RO42" s="80"/>
      <c r="RP42" s="80"/>
      <c r="RQ42" s="80"/>
      <c r="RR42" s="80"/>
      <c r="RS42" s="80"/>
      <c r="RT42" s="80"/>
      <c r="RU42" s="80"/>
      <c r="RV42" s="80"/>
      <c r="RW42" s="80"/>
      <c r="RX42" s="80"/>
      <c r="RY42" s="80"/>
      <c r="RZ42" s="80"/>
      <c r="SA42" s="80"/>
      <c r="SB42" s="80"/>
      <c r="SC42" s="80"/>
      <c r="SD42" s="80"/>
      <c r="SE42" s="80"/>
      <c r="SF42" s="80"/>
      <c r="SG42" s="80"/>
      <c r="SH42" s="80"/>
      <c r="SI42" s="80"/>
      <c r="SJ42" s="80"/>
      <c r="SK42" s="80"/>
      <c r="SL42" s="80"/>
      <c r="SM42" s="80"/>
      <c r="SN42" s="80"/>
      <c r="SO42" s="80"/>
      <c r="SP42" s="80"/>
      <c r="SQ42" s="80"/>
      <c r="SR42" s="80"/>
      <c r="SS42" s="80"/>
      <c r="ST42" s="80"/>
      <c r="SU42" s="80"/>
      <c r="SV42" s="80"/>
      <c r="SW42" s="80"/>
      <c r="SX42" s="80"/>
    </row>
    <row r="43" spans="1:518" s="60" customFormat="1" ht="14.55" customHeight="1" x14ac:dyDescent="0.3">
      <c r="A43" s="65">
        <v>39</v>
      </c>
      <c r="B43" s="7">
        <v>13</v>
      </c>
      <c r="C43" s="98" t="s">
        <v>695</v>
      </c>
      <c r="D43" s="98" t="s">
        <v>696</v>
      </c>
      <c r="E43" s="98" t="s">
        <v>697</v>
      </c>
      <c r="F43" s="7">
        <v>2015</v>
      </c>
      <c r="G43" s="98" t="s">
        <v>698</v>
      </c>
      <c r="H43" s="126" t="s">
        <v>699</v>
      </c>
      <c r="I43" s="6" t="s">
        <v>50</v>
      </c>
      <c r="J43" s="124" t="s">
        <v>707</v>
      </c>
      <c r="K43" s="6" t="s">
        <v>616</v>
      </c>
      <c r="L43" s="6" t="s">
        <v>38</v>
      </c>
      <c r="M43" s="6" t="s">
        <v>86</v>
      </c>
      <c r="N43" s="6" t="s">
        <v>205</v>
      </c>
      <c r="O43" s="6" t="s">
        <v>25</v>
      </c>
      <c r="P43" s="6" t="s">
        <v>56</v>
      </c>
      <c r="Q43" s="6" t="s">
        <v>572</v>
      </c>
      <c r="R43" s="6" t="s">
        <v>572</v>
      </c>
      <c r="S43" s="6" t="s">
        <v>321</v>
      </c>
      <c r="T43" s="6" t="s">
        <v>701</v>
      </c>
      <c r="U43" s="7">
        <v>2007</v>
      </c>
      <c r="V43" s="7">
        <v>2021</v>
      </c>
      <c r="W43" s="6"/>
      <c r="X43" s="6"/>
      <c r="Y43" s="6"/>
      <c r="Z43" s="6" t="s">
        <v>76</v>
      </c>
      <c r="AA43" s="6"/>
      <c r="AB43" s="6"/>
      <c r="AC43" s="6"/>
      <c r="AD43" s="6" t="s">
        <v>109</v>
      </c>
      <c r="AE43" s="6"/>
      <c r="AF43" s="6"/>
      <c r="AG43" s="6"/>
      <c r="AH43" s="6" t="s">
        <v>139</v>
      </c>
      <c r="AI43" s="6"/>
      <c r="AJ43" s="6"/>
      <c r="AK43" s="6"/>
      <c r="AL43" s="6"/>
      <c r="AM43" s="6"/>
      <c r="AN43" s="6"/>
      <c r="AO43" s="6"/>
      <c r="AP43" s="6"/>
      <c r="AQ43" s="6"/>
      <c r="AR43" s="6"/>
      <c r="AS43" s="6"/>
      <c r="AT43" s="6"/>
      <c r="AU43" s="6"/>
      <c r="AV43" s="6"/>
      <c r="AW43" s="6" t="s">
        <v>38</v>
      </c>
      <c r="AX43" s="6"/>
      <c r="AY43" s="6"/>
      <c r="AZ43" s="6"/>
      <c r="BA43" s="6"/>
      <c r="BB43" s="6"/>
      <c r="BC43" s="6"/>
      <c r="BD43" s="6"/>
      <c r="BE43" s="6"/>
      <c r="BF43" s="6"/>
      <c r="BG43" s="6"/>
      <c r="BH43" s="6"/>
      <c r="BI43" s="6"/>
      <c r="BJ43" s="6"/>
      <c r="BK43" s="6"/>
      <c r="BL43" s="6"/>
      <c r="BM43" s="6"/>
      <c r="BN43" s="6"/>
      <c r="BO43" s="6"/>
      <c r="BP43" s="6"/>
      <c r="BQ43" s="6"/>
      <c r="BR43" s="6"/>
      <c r="BS43" s="6"/>
      <c r="BT43" s="6"/>
      <c r="BU43" s="6"/>
      <c r="BV43" s="6" t="s">
        <v>23</v>
      </c>
      <c r="BW43" s="6"/>
      <c r="BX43" s="6"/>
      <c r="BY43" s="6"/>
      <c r="BZ43" s="6" t="s">
        <v>195</v>
      </c>
      <c r="CA43" s="6"/>
      <c r="CB43" s="6"/>
      <c r="CC43" s="6"/>
      <c r="CD43" s="6" t="s">
        <v>195</v>
      </c>
      <c r="CE43" s="6"/>
      <c r="CF43" s="6"/>
      <c r="CG43" s="6"/>
      <c r="CH43" s="6" t="s">
        <v>195</v>
      </c>
      <c r="CI43" s="6"/>
      <c r="CJ43" s="6"/>
      <c r="CK43" s="6"/>
      <c r="CL43" s="6"/>
      <c r="CM43" s="6"/>
      <c r="CN43" s="6"/>
      <c r="CO43" s="6"/>
      <c r="CP43" s="6"/>
      <c r="CQ43" s="6"/>
      <c r="CR43" s="6"/>
      <c r="CS43" s="28" t="s">
        <v>38</v>
      </c>
      <c r="CT43" s="6"/>
      <c r="CU43" s="6"/>
      <c r="CV43" s="6"/>
      <c r="CW43" s="6"/>
      <c r="CX43" s="6"/>
      <c r="CY43" s="6"/>
      <c r="CZ43" s="6"/>
      <c r="DA43" s="6"/>
      <c r="DB43" s="6"/>
      <c r="DC43" s="6"/>
      <c r="DD43" s="6" t="s">
        <v>23</v>
      </c>
      <c r="DE43" s="87" t="s">
        <v>4069</v>
      </c>
      <c r="DF43" s="6" t="s">
        <v>702</v>
      </c>
      <c r="DG43" s="6"/>
      <c r="DH43" s="6"/>
      <c r="DI43" s="6" t="s">
        <v>109</v>
      </c>
      <c r="DJ43" s="6"/>
      <c r="DK43" s="6" t="s">
        <v>139</v>
      </c>
      <c r="DL43" s="6"/>
      <c r="DM43" s="6"/>
      <c r="DN43" s="6"/>
      <c r="DO43" s="87"/>
      <c r="DP43" s="6"/>
      <c r="DQ43" s="87"/>
      <c r="DR43" s="6"/>
      <c r="DS43" s="87"/>
      <c r="DT43" s="17"/>
      <c r="DU43" s="34"/>
      <c r="DV43" s="80"/>
      <c r="DW43" s="80"/>
      <c r="DX43" s="80"/>
      <c r="DY43" s="80"/>
      <c r="DZ43" s="80"/>
      <c r="EA43" s="80"/>
      <c r="EB43" s="80"/>
      <c r="EC43" s="80"/>
      <c r="ED43" s="80"/>
      <c r="EE43" s="80"/>
      <c r="EF43" s="80"/>
      <c r="EG43" s="80"/>
      <c r="EH43" s="80"/>
      <c r="EI43" s="80"/>
      <c r="EJ43" s="80"/>
      <c r="EK43" s="80"/>
      <c r="EL43" s="80"/>
      <c r="EM43" s="80"/>
      <c r="EN43" s="80"/>
      <c r="EO43" s="80"/>
      <c r="EP43" s="80"/>
      <c r="EQ43" s="80"/>
      <c r="ER43" s="80"/>
      <c r="ES43" s="80"/>
      <c r="ET43" s="80"/>
      <c r="EU43" s="80"/>
      <c r="EV43" s="80"/>
      <c r="EW43" s="80"/>
      <c r="EX43" s="80"/>
      <c r="EY43" s="80"/>
      <c r="EZ43" s="80"/>
      <c r="FA43" s="80"/>
      <c r="FB43" s="80"/>
      <c r="FC43" s="80"/>
      <c r="FD43" s="80"/>
      <c r="FE43" s="80"/>
      <c r="FF43" s="80"/>
      <c r="FG43" s="80"/>
      <c r="FH43" s="80"/>
      <c r="FI43" s="80"/>
      <c r="FJ43" s="80"/>
      <c r="FK43" s="80"/>
      <c r="FL43" s="80"/>
      <c r="FM43" s="80"/>
      <c r="FN43" s="80"/>
      <c r="FO43" s="80"/>
      <c r="FP43" s="80"/>
      <c r="FQ43" s="80"/>
      <c r="FR43" s="80"/>
      <c r="FS43" s="80"/>
      <c r="FT43" s="80"/>
      <c r="FU43" s="80"/>
      <c r="FV43" s="80"/>
      <c r="FW43" s="80"/>
      <c r="FX43" s="80"/>
      <c r="FY43" s="80"/>
      <c r="FZ43" s="80"/>
      <c r="GA43" s="80"/>
      <c r="GB43" s="80"/>
      <c r="GC43" s="80"/>
      <c r="GD43" s="80"/>
      <c r="GE43" s="80"/>
      <c r="GF43" s="80"/>
      <c r="GG43" s="80"/>
      <c r="GH43" s="80"/>
      <c r="GI43" s="80"/>
      <c r="GJ43" s="80"/>
      <c r="GK43" s="80"/>
      <c r="GL43" s="80"/>
      <c r="GM43" s="80"/>
      <c r="GN43" s="80"/>
      <c r="GO43" s="80"/>
      <c r="GP43" s="80"/>
      <c r="GQ43" s="80"/>
      <c r="GR43" s="80"/>
      <c r="GS43" s="80"/>
      <c r="GT43" s="80"/>
      <c r="GU43" s="80"/>
      <c r="GV43" s="80"/>
      <c r="GW43" s="80"/>
      <c r="GX43" s="80"/>
      <c r="GY43" s="80"/>
      <c r="GZ43" s="80"/>
      <c r="HA43" s="80"/>
      <c r="HB43" s="80"/>
      <c r="HC43" s="80"/>
      <c r="HD43" s="80"/>
      <c r="HE43" s="80"/>
      <c r="HF43" s="80"/>
      <c r="HG43" s="80"/>
      <c r="HH43" s="80"/>
      <c r="HI43" s="80"/>
      <c r="HJ43" s="80"/>
      <c r="HK43" s="80"/>
      <c r="HL43" s="80"/>
      <c r="HM43" s="80"/>
      <c r="HN43" s="80"/>
      <c r="HO43" s="80"/>
      <c r="HP43" s="80"/>
      <c r="HQ43" s="80"/>
      <c r="HR43" s="80"/>
      <c r="HS43" s="80"/>
      <c r="HT43" s="80"/>
      <c r="HU43" s="80"/>
      <c r="HV43" s="80"/>
      <c r="HW43" s="80"/>
      <c r="HX43" s="80"/>
      <c r="HY43" s="80"/>
      <c r="HZ43" s="80"/>
      <c r="IA43" s="80"/>
      <c r="IB43" s="80"/>
      <c r="IC43" s="80"/>
      <c r="ID43" s="80"/>
      <c r="IE43" s="80"/>
      <c r="IF43" s="80"/>
      <c r="IG43" s="80"/>
      <c r="IH43" s="80"/>
      <c r="II43" s="80"/>
      <c r="IJ43" s="80"/>
      <c r="IK43" s="80"/>
      <c r="IL43" s="80"/>
      <c r="IM43" s="80"/>
      <c r="IN43" s="80"/>
      <c r="IO43" s="80"/>
      <c r="IP43" s="80"/>
      <c r="IQ43" s="80"/>
      <c r="IR43" s="80"/>
      <c r="IS43" s="80"/>
      <c r="IT43" s="80"/>
      <c r="IU43" s="80"/>
      <c r="IV43" s="80"/>
      <c r="IW43" s="80"/>
      <c r="IX43" s="80"/>
      <c r="IY43" s="80"/>
      <c r="IZ43" s="80"/>
      <c r="JA43" s="80"/>
      <c r="JB43" s="80"/>
      <c r="JC43" s="80"/>
      <c r="JD43" s="80"/>
      <c r="JE43" s="80"/>
      <c r="JF43" s="80"/>
      <c r="JG43" s="80"/>
      <c r="JH43" s="80"/>
      <c r="JI43" s="80"/>
      <c r="JJ43" s="80"/>
      <c r="JK43" s="80"/>
      <c r="JL43" s="80"/>
      <c r="JM43" s="80"/>
      <c r="JN43" s="80"/>
      <c r="JO43" s="80"/>
      <c r="JP43" s="80"/>
      <c r="JQ43" s="80"/>
      <c r="JR43" s="80"/>
      <c r="JS43" s="80"/>
      <c r="JT43" s="80"/>
      <c r="JU43" s="80"/>
      <c r="JV43" s="80"/>
      <c r="JW43" s="80"/>
      <c r="JX43" s="80"/>
      <c r="JY43" s="80"/>
      <c r="JZ43" s="80"/>
      <c r="KA43" s="80"/>
      <c r="KB43" s="80"/>
      <c r="KC43" s="80"/>
      <c r="KD43" s="80"/>
      <c r="KE43" s="80"/>
      <c r="KF43" s="80"/>
      <c r="KG43" s="80"/>
      <c r="KH43" s="80"/>
      <c r="KI43" s="80"/>
      <c r="KJ43" s="80"/>
      <c r="KK43" s="80"/>
      <c r="KL43" s="80"/>
      <c r="KM43" s="80"/>
      <c r="KN43" s="80"/>
      <c r="KO43" s="80"/>
      <c r="KP43" s="80"/>
      <c r="KQ43" s="80"/>
      <c r="KR43" s="80"/>
      <c r="KS43" s="80"/>
      <c r="KT43" s="80"/>
      <c r="KU43" s="80"/>
      <c r="KV43" s="80"/>
      <c r="KW43" s="80"/>
      <c r="KX43" s="80"/>
      <c r="KY43" s="80"/>
      <c r="KZ43" s="80"/>
      <c r="LA43" s="80"/>
      <c r="LB43" s="80"/>
      <c r="LC43" s="80"/>
      <c r="LD43" s="80"/>
      <c r="LE43" s="80"/>
      <c r="LF43" s="80"/>
      <c r="LG43" s="80"/>
      <c r="LH43" s="80"/>
      <c r="LI43" s="80"/>
      <c r="LJ43" s="80"/>
      <c r="LK43" s="80"/>
      <c r="LL43" s="80"/>
      <c r="LM43" s="80"/>
      <c r="LN43" s="80"/>
      <c r="LO43" s="80"/>
      <c r="LP43" s="80"/>
      <c r="LQ43" s="80"/>
      <c r="LR43" s="80"/>
      <c r="LS43" s="80"/>
      <c r="LT43" s="80"/>
      <c r="LU43" s="80"/>
      <c r="LV43" s="80"/>
      <c r="LW43" s="80"/>
      <c r="LX43" s="80"/>
      <c r="LY43" s="80"/>
      <c r="LZ43" s="80"/>
      <c r="MA43" s="80"/>
      <c r="MB43" s="80"/>
      <c r="MC43" s="80"/>
      <c r="MD43" s="80"/>
      <c r="ME43" s="80"/>
      <c r="MF43" s="80"/>
      <c r="MG43" s="80"/>
      <c r="MH43" s="80"/>
      <c r="MI43" s="80"/>
      <c r="MJ43" s="80"/>
      <c r="MK43" s="80"/>
      <c r="ML43" s="80"/>
      <c r="MM43" s="80"/>
      <c r="MN43" s="80"/>
      <c r="MO43" s="80"/>
      <c r="MP43" s="80"/>
      <c r="MQ43" s="80"/>
      <c r="MR43" s="80"/>
      <c r="MS43" s="80"/>
      <c r="MT43" s="80"/>
      <c r="MU43" s="80"/>
      <c r="MV43" s="80"/>
      <c r="MW43" s="80"/>
      <c r="MX43" s="80"/>
      <c r="MY43" s="80"/>
      <c r="MZ43" s="80"/>
      <c r="NA43" s="80"/>
      <c r="NB43" s="80"/>
      <c r="NC43" s="80"/>
      <c r="ND43" s="80"/>
      <c r="NE43" s="80"/>
      <c r="NF43" s="80"/>
      <c r="NG43" s="80"/>
      <c r="NH43" s="80"/>
      <c r="NI43" s="80"/>
      <c r="NJ43" s="80"/>
      <c r="NK43" s="80"/>
      <c r="NL43" s="80"/>
      <c r="NM43" s="80"/>
      <c r="NN43" s="80"/>
      <c r="NO43" s="80"/>
      <c r="NP43" s="80"/>
      <c r="NQ43" s="80"/>
      <c r="NR43" s="80"/>
      <c r="NS43" s="80"/>
      <c r="NT43" s="80"/>
      <c r="NU43" s="80"/>
      <c r="NV43" s="80"/>
      <c r="NW43" s="80"/>
      <c r="NX43" s="80"/>
      <c r="NY43" s="80"/>
      <c r="NZ43" s="80"/>
      <c r="OA43" s="80"/>
      <c r="OB43" s="80"/>
      <c r="OC43" s="80"/>
      <c r="OD43" s="80"/>
      <c r="OE43" s="80"/>
      <c r="OF43" s="80"/>
      <c r="OG43" s="80"/>
      <c r="OH43" s="80"/>
      <c r="OI43" s="80"/>
      <c r="OJ43" s="80"/>
      <c r="OK43" s="80"/>
      <c r="OL43" s="80"/>
      <c r="OM43" s="80"/>
      <c r="ON43" s="80"/>
      <c r="OO43" s="80"/>
      <c r="OP43" s="80"/>
      <c r="OQ43" s="80"/>
      <c r="OR43" s="80"/>
      <c r="OS43" s="80"/>
      <c r="OT43" s="80"/>
      <c r="OU43" s="80"/>
      <c r="OV43" s="80"/>
      <c r="OW43" s="80"/>
      <c r="OX43" s="80"/>
      <c r="OY43" s="80"/>
      <c r="OZ43" s="80"/>
      <c r="PA43" s="80"/>
      <c r="PB43" s="80"/>
      <c r="PC43" s="80"/>
      <c r="PD43" s="80"/>
      <c r="PE43" s="80"/>
      <c r="PF43" s="80"/>
      <c r="PG43" s="80"/>
      <c r="PH43" s="80"/>
      <c r="PI43" s="80"/>
      <c r="PJ43" s="80"/>
      <c r="PK43" s="80"/>
      <c r="PL43" s="80"/>
      <c r="PM43" s="80"/>
      <c r="PN43" s="80"/>
      <c r="PO43" s="80"/>
      <c r="PP43" s="80"/>
      <c r="PQ43" s="80"/>
      <c r="PR43" s="80"/>
      <c r="PS43" s="80"/>
      <c r="PT43" s="80"/>
      <c r="PU43" s="80"/>
      <c r="PV43" s="80"/>
      <c r="PW43" s="80"/>
      <c r="PX43" s="80"/>
      <c r="PY43" s="80"/>
      <c r="PZ43" s="80"/>
      <c r="QA43" s="80"/>
      <c r="QB43" s="80"/>
      <c r="QC43" s="80"/>
      <c r="QD43" s="80"/>
      <c r="QE43" s="80"/>
      <c r="QF43" s="80"/>
      <c r="QG43" s="80"/>
      <c r="QH43" s="80"/>
      <c r="QI43" s="80"/>
      <c r="QJ43" s="80"/>
      <c r="QK43" s="80"/>
      <c r="QL43" s="80"/>
      <c r="QM43" s="80"/>
      <c r="QN43" s="80"/>
      <c r="QO43" s="80"/>
      <c r="QP43" s="80"/>
      <c r="QQ43" s="80"/>
      <c r="QR43" s="80"/>
      <c r="QS43" s="80"/>
      <c r="QT43" s="80"/>
      <c r="QU43" s="80"/>
      <c r="QV43" s="80"/>
      <c r="QW43" s="80"/>
      <c r="QX43" s="80"/>
      <c r="QY43" s="80"/>
      <c r="QZ43" s="80"/>
      <c r="RA43" s="80"/>
      <c r="RB43" s="80"/>
      <c r="RC43" s="80"/>
      <c r="RD43" s="80"/>
      <c r="RE43" s="80"/>
      <c r="RF43" s="80"/>
      <c r="RG43" s="80"/>
      <c r="RH43" s="80"/>
      <c r="RI43" s="80"/>
      <c r="RJ43" s="80"/>
      <c r="RK43" s="80"/>
      <c r="RL43" s="80"/>
      <c r="RM43" s="80"/>
      <c r="RN43" s="80"/>
      <c r="RO43" s="80"/>
      <c r="RP43" s="80"/>
      <c r="RQ43" s="80"/>
      <c r="RR43" s="80"/>
      <c r="RS43" s="80"/>
      <c r="RT43" s="80"/>
      <c r="RU43" s="80"/>
      <c r="RV43" s="80"/>
      <c r="RW43" s="80"/>
      <c r="RX43" s="80"/>
      <c r="RY43" s="80"/>
      <c r="RZ43" s="80"/>
      <c r="SA43" s="80"/>
      <c r="SB43" s="80"/>
      <c r="SC43" s="80"/>
      <c r="SD43" s="80"/>
      <c r="SE43" s="80"/>
      <c r="SF43" s="80"/>
      <c r="SG43" s="80"/>
      <c r="SH43" s="80"/>
      <c r="SI43" s="80"/>
      <c r="SJ43" s="80"/>
      <c r="SK43" s="80"/>
      <c r="SL43" s="80"/>
      <c r="SM43" s="80"/>
      <c r="SN43" s="80"/>
      <c r="SO43" s="80"/>
      <c r="SP43" s="80"/>
      <c r="SQ43" s="80"/>
      <c r="SR43" s="80"/>
      <c r="SS43" s="80"/>
      <c r="ST43" s="80"/>
      <c r="SU43" s="80"/>
      <c r="SV43" s="80"/>
      <c r="SW43" s="80"/>
      <c r="SX43" s="80"/>
    </row>
    <row r="44" spans="1:518" s="60" customFormat="1" ht="14.55" customHeight="1" x14ac:dyDescent="0.3">
      <c r="A44" s="65">
        <v>40</v>
      </c>
      <c r="B44" s="7">
        <v>13</v>
      </c>
      <c r="C44" s="98" t="s">
        <v>695</v>
      </c>
      <c r="D44" s="98" t="s">
        <v>696</v>
      </c>
      <c r="E44" s="98" t="s">
        <v>697</v>
      </c>
      <c r="F44" s="7">
        <v>2015</v>
      </c>
      <c r="G44" s="98" t="s">
        <v>698</v>
      </c>
      <c r="H44" s="126" t="s">
        <v>699</v>
      </c>
      <c r="I44" s="6" t="s">
        <v>50</v>
      </c>
      <c r="J44" s="124" t="s">
        <v>708</v>
      </c>
      <c r="K44" s="6" t="s">
        <v>704</v>
      </c>
      <c r="L44" s="6" t="s">
        <v>23</v>
      </c>
      <c r="M44" s="6" t="s">
        <v>86</v>
      </c>
      <c r="N44" s="6" t="s">
        <v>205</v>
      </c>
      <c r="O44" s="6" t="s">
        <v>25</v>
      </c>
      <c r="P44" s="6" t="s">
        <v>56</v>
      </c>
      <c r="Q44" s="6" t="s">
        <v>572</v>
      </c>
      <c r="R44" s="6" t="s">
        <v>572</v>
      </c>
      <c r="S44" s="6" t="s">
        <v>321</v>
      </c>
      <c r="T44" s="6" t="s">
        <v>701</v>
      </c>
      <c r="U44" s="7">
        <v>2007</v>
      </c>
      <c r="V44" s="7">
        <v>2021</v>
      </c>
      <c r="W44" s="6"/>
      <c r="X44" s="6"/>
      <c r="Y44" s="6"/>
      <c r="Z44" s="6" t="s">
        <v>76</v>
      </c>
      <c r="AA44" s="6"/>
      <c r="AB44" s="6"/>
      <c r="AC44" s="6"/>
      <c r="AD44" s="6" t="s">
        <v>109</v>
      </c>
      <c r="AE44" s="6"/>
      <c r="AF44" s="6"/>
      <c r="AG44" s="6"/>
      <c r="AH44" s="6" t="s">
        <v>139</v>
      </c>
      <c r="AI44" s="6"/>
      <c r="AJ44" s="6"/>
      <c r="AK44" s="6"/>
      <c r="AL44" s="6"/>
      <c r="AM44" s="6"/>
      <c r="AN44" s="6"/>
      <c r="AO44" s="6"/>
      <c r="AP44" s="6"/>
      <c r="AQ44" s="6"/>
      <c r="AR44" s="6"/>
      <c r="AS44" s="6"/>
      <c r="AT44" s="6"/>
      <c r="AU44" s="6"/>
      <c r="AV44" s="6"/>
      <c r="AW44" s="6" t="s">
        <v>38</v>
      </c>
      <c r="AX44" s="6"/>
      <c r="AY44" s="6"/>
      <c r="AZ44" s="6"/>
      <c r="BA44" s="6"/>
      <c r="BB44" s="6"/>
      <c r="BC44" s="6"/>
      <c r="BD44" s="6"/>
      <c r="BE44" s="6"/>
      <c r="BF44" s="6"/>
      <c r="BG44" s="6"/>
      <c r="BH44" s="6"/>
      <c r="BI44" s="6"/>
      <c r="BJ44" s="6"/>
      <c r="BK44" s="6"/>
      <c r="BL44" s="6"/>
      <c r="BM44" s="6"/>
      <c r="BN44" s="6"/>
      <c r="BO44" s="6"/>
      <c r="BP44" s="6"/>
      <c r="BQ44" s="6"/>
      <c r="BR44" s="6"/>
      <c r="BS44" s="6"/>
      <c r="BT44" s="6"/>
      <c r="BU44" s="6"/>
      <c r="BV44" s="6" t="s">
        <v>23</v>
      </c>
      <c r="BW44" s="6"/>
      <c r="BX44" s="6"/>
      <c r="BY44" s="6"/>
      <c r="BZ44" s="6" t="s">
        <v>195</v>
      </c>
      <c r="CA44" s="6"/>
      <c r="CB44" s="6"/>
      <c r="CC44" s="6"/>
      <c r="CD44" s="6" t="s">
        <v>195</v>
      </c>
      <c r="CE44" s="6"/>
      <c r="CF44" s="6"/>
      <c r="CG44" s="6"/>
      <c r="CH44" s="6" t="s">
        <v>195</v>
      </c>
      <c r="CI44" s="6"/>
      <c r="CJ44" s="6"/>
      <c r="CK44" s="6"/>
      <c r="CL44" s="6"/>
      <c r="CM44" s="6"/>
      <c r="CN44" s="6"/>
      <c r="CO44" s="6"/>
      <c r="CP44" s="6"/>
      <c r="CQ44" s="6"/>
      <c r="CR44" s="6"/>
      <c r="CS44" s="28" t="s">
        <v>38</v>
      </c>
      <c r="CT44" s="6"/>
      <c r="CU44" s="6"/>
      <c r="CV44" s="6"/>
      <c r="CW44" s="6"/>
      <c r="CX44" s="6"/>
      <c r="CY44" s="6"/>
      <c r="CZ44" s="6"/>
      <c r="DA44" s="6"/>
      <c r="DB44" s="6"/>
      <c r="DC44" s="6"/>
      <c r="DD44" s="6" t="s">
        <v>23</v>
      </c>
      <c r="DE44" s="87" t="s">
        <v>4069</v>
      </c>
      <c r="DF44" s="6" t="s">
        <v>702</v>
      </c>
      <c r="DG44" s="6"/>
      <c r="DH44" s="6"/>
      <c r="DI44" s="6" t="s">
        <v>109</v>
      </c>
      <c r="DJ44" s="6"/>
      <c r="DK44" s="6" t="s">
        <v>139</v>
      </c>
      <c r="DL44" s="6"/>
      <c r="DM44" s="6"/>
      <c r="DN44" s="6"/>
      <c r="DO44" s="87"/>
      <c r="DP44" s="6"/>
      <c r="DQ44" s="87"/>
      <c r="DR44" s="6"/>
      <c r="DS44" s="87"/>
      <c r="DT44" s="17"/>
      <c r="DU44" s="34"/>
      <c r="DV44" s="80"/>
      <c r="DW44" s="80"/>
      <c r="DX44" s="80"/>
      <c r="DY44" s="80"/>
      <c r="DZ44" s="80"/>
      <c r="EA44" s="80"/>
      <c r="EB44" s="80"/>
      <c r="EC44" s="80"/>
      <c r="ED44" s="80"/>
      <c r="EE44" s="80"/>
      <c r="EF44" s="80"/>
      <c r="EG44" s="80"/>
      <c r="EH44" s="80"/>
      <c r="EI44" s="80"/>
      <c r="EJ44" s="80"/>
      <c r="EK44" s="80"/>
      <c r="EL44" s="80"/>
      <c r="EM44" s="80"/>
      <c r="EN44" s="80"/>
      <c r="EO44" s="80"/>
      <c r="EP44" s="80"/>
      <c r="EQ44" s="80"/>
      <c r="ER44" s="80"/>
      <c r="ES44" s="80"/>
      <c r="ET44" s="80"/>
      <c r="EU44" s="80"/>
      <c r="EV44" s="80"/>
      <c r="EW44" s="80"/>
      <c r="EX44" s="80"/>
      <c r="EY44" s="80"/>
      <c r="EZ44" s="80"/>
      <c r="FA44" s="80"/>
      <c r="FB44" s="80"/>
      <c r="FC44" s="80"/>
      <c r="FD44" s="80"/>
      <c r="FE44" s="80"/>
      <c r="FF44" s="80"/>
      <c r="FG44" s="80"/>
      <c r="FH44" s="80"/>
      <c r="FI44" s="80"/>
      <c r="FJ44" s="80"/>
      <c r="FK44" s="80"/>
      <c r="FL44" s="80"/>
      <c r="FM44" s="80"/>
      <c r="FN44" s="80"/>
      <c r="FO44" s="80"/>
      <c r="FP44" s="80"/>
      <c r="FQ44" s="80"/>
      <c r="FR44" s="80"/>
      <c r="FS44" s="80"/>
      <c r="FT44" s="80"/>
      <c r="FU44" s="80"/>
      <c r="FV44" s="80"/>
      <c r="FW44" s="80"/>
      <c r="FX44" s="80"/>
      <c r="FY44" s="80"/>
      <c r="FZ44" s="80"/>
      <c r="GA44" s="80"/>
      <c r="GB44" s="80"/>
      <c r="GC44" s="80"/>
      <c r="GD44" s="80"/>
      <c r="GE44" s="80"/>
      <c r="GF44" s="80"/>
      <c r="GG44" s="80"/>
      <c r="GH44" s="80"/>
      <c r="GI44" s="80"/>
      <c r="GJ44" s="80"/>
      <c r="GK44" s="80"/>
      <c r="GL44" s="80"/>
      <c r="GM44" s="80"/>
      <c r="GN44" s="80"/>
      <c r="GO44" s="80"/>
      <c r="GP44" s="80"/>
      <c r="GQ44" s="80"/>
      <c r="GR44" s="80"/>
      <c r="GS44" s="80"/>
      <c r="GT44" s="80"/>
      <c r="GU44" s="80"/>
      <c r="GV44" s="80"/>
      <c r="GW44" s="80"/>
      <c r="GX44" s="80"/>
      <c r="GY44" s="80"/>
      <c r="GZ44" s="80"/>
      <c r="HA44" s="80"/>
      <c r="HB44" s="80"/>
      <c r="HC44" s="80"/>
      <c r="HD44" s="80"/>
      <c r="HE44" s="80"/>
      <c r="HF44" s="80"/>
      <c r="HG44" s="80"/>
      <c r="HH44" s="80"/>
      <c r="HI44" s="80"/>
      <c r="HJ44" s="80"/>
      <c r="HK44" s="80"/>
      <c r="HL44" s="80"/>
      <c r="HM44" s="80"/>
      <c r="HN44" s="80"/>
      <c r="HO44" s="80"/>
      <c r="HP44" s="80"/>
      <c r="HQ44" s="80"/>
      <c r="HR44" s="80"/>
      <c r="HS44" s="80"/>
      <c r="HT44" s="80"/>
      <c r="HU44" s="80"/>
      <c r="HV44" s="80"/>
      <c r="HW44" s="80"/>
      <c r="HX44" s="80"/>
      <c r="HY44" s="80"/>
      <c r="HZ44" s="80"/>
      <c r="IA44" s="80"/>
      <c r="IB44" s="80"/>
      <c r="IC44" s="80"/>
      <c r="ID44" s="80"/>
      <c r="IE44" s="80"/>
      <c r="IF44" s="80"/>
      <c r="IG44" s="80"/>
      <c r="IH44" s="80"/>
      <c r="II44" s="80"/>
      <c r="IJ44" s="80"/>
      <c r="IK44" s="80"/>
      <c r="IL44" s="80"/>
      <c r="IM44" s="80"/>
      <c r="IN44" s="80"/>
      <c r="IO44" s="80"/>
      <c r="IP44" s="80"/>
      <c r="IQ44" s="80"/>
      <c r="IR44" s="80"/>
      <c r="IS44" s="80"/>
      <c r="IT44" s="80"/>
      <c r="IU44" s="80"/>
      <c r="IV44" s="80"/>
      <c r="IW44" s="80"/>
      <c r="IX44" s="80"/>
      <c r="IY44" s="80"/>
      <c r="IZ44" s="80"/>
      <c r="JA44" s="80"/>
      <c r="JB44" s="80"/>
      <c r="JC44" s="80"/>
      <c r="JD44" s="80"/>
      <c r="JE44" s="80"/>
      <c r="JF44" s="80"/>
      <c r="JG44" s="80"/>
      <c r="JH44" s="80"/>
      <c r="JI44" s="80"/>
      <c r="JJ44" s="80"/>
      <c r="JK44" s="80"/>
      <c r="JL44" s="80"/>
      <c r="JM44" s="80"/>
      <c r="JN44" s="80"/>
      <c r="JO44" s="80"/>
      <c r="JP44" s="80"/>
      <c r="JQ44" s="80"/>
      <c r="JR44" s="80"/>
      <c r="JS44" s="80"/>
      <c r="JT44" s="80"/>
      <c r="JU44" s="80"/>
      <c r="JV44" s="80"/>
      <c r="JW44" s="80"/>
      <c r="JX44" s="80"/>
      <c r="JY44" s="80"/>
      <c r="JZ44" s="80"/>
      <c r="KA44" s="80"/>
      <c r="KB44" s="80"/>
      <c r="KC44" s="80"/>
      <c r="KD44" s="80"/>
      <c r="KE44" s="80"/>
      <c r="KF44" s="80"/>
      <c r="KG44" s="80"/>
      <c r="KH44" s="80"/>
      <c r="KI44" s="80"/>
      <c r="KJ44" s="80"/>
      <c r="KK44" s="80"/>
      <c r="KL44" s="80"/>
      <c r="KM44" s="80"/>
      <c r="KN44" s="80"/>
      <c r="KO44" s="80"/>
      <c r="KP44" s="80"/>
      <c r="KQ44" s="80"/>
      <c r="KR44" s="80"/>
      <c r="KS44" s="80"/>
      <c r="KT44" s="80"/>
      <c r="KU44" s="80"/>
      <c r="KV44" s="80"/>
      <c r="KW44" s="80"/>
      <c r="KX44" s="80"/>
      <c r="KY44" s="80"/>
      <c r="KZ44" s="80"/>
      <c r="LA44" s="80"/>
      <c r="LB44" s="80"/>
      <c r="LC44" s="80"/>
      <c r="LD44" s="80"/>
      <c r="LE44" s="80"/>
      <c r="LF44" s="80"/>
      <c r="LG44" s="80"/>
      <c r="LH44" s="80"/>
      <c r="LI44" s="80"/>
      <c r="LJ44" s="80"/>
      <c r="LK44" s="80"/>
      <c r="LL44" s="80"/>
      <c r="LM44" s="80"/>
      <c r="LN44" s="80"/>
      <c r="LO44" s="80"/>
      <c r="LP44" s="80"/>
      <c r="LQ44" s="80"/>
      <c r="LR44" s="80"/>
      <c r="LS44" s="80"/>
      <c r="LT44" s="80"/>
      <c r="LU44" s="80"/>
      <c r="LV44" s="80"/>
      <c r="LW44" s="80"/>
      <c r="LX44" s="80"/>
      <c r="LY44" s="80"/>
      <c r="LZ44" s="80"/>
      <c r="MA44" s="80"/>
      <c r="MB44" s="80"/>
      <c r="MC44" s="80"/>
      <c r="MD44" s="80"/>
      <c r="ME44" s="80"/>
      <c r="MF44" s="80"/>
      <c r="MG44" s="80"/>
      <c r="MH44" s="80"/>
      <c r="MI44" s="80"/>
      <c r="MJ44" s="80"/>
      <c r="MK44" s="80"/>
      <c r="ML44" s="80"/>
      <c r="MM44" s="80"/>
      <c r="MN44" s="80"/>
      <c r="MO44" s="80"/>
      <c r="MP44" s="80"/>
      <c r="MQ44" s="80"/>
      <c r="MR44" s="80"/>
      <c r="MS44" s="80"/>
      <c r="MT44" s="80"/>
      <c r="MU44" s="80"/>
      <c r="MV44" s="80"/>
      <c r="MW44" s="80"/>
      <c r="MX44" s="80"/>
      <c r="MY44" s="80"/>
      <c r="MZ44" s="80"/>
      <c r="NA44" s="80"/>
      <c r="NB44" s="80"/>
      <c r="NC44" s="80"/>
      <c r="ND44" s="80"/>
      <c r="NE44" s="80"/>
      <c r="NF44" s="80"/>
      <c r="NG44" s="80"/>
      <c r="NH44" s="80"/>
      <c r="NI44" s="80"/>
      <c r="NJ44" s="80"/>
      <c r="NK44" s="80"/>
      <c r="NL44" s="80"/>
      <c r="NM44" s="80"/>
      <c r="NN44" s="80"/>
      <c r="NO44" s="80"/>
      <c r="NP44" s="80"/>
      <c r="NQ44" s="80"/>
      <c r="NR44" s="80"/>
      <c r="NS44" s="80"/>
      <c r="NT44" s="80"/>
      <c r="NU44" s="80"/>
      <c r="NV44" s="80"/>
      <c r="NW44" s="80"/>
      <c r="NX44" s="80"/>
      <c r="NY44" s="80"/>
      <c r="NZ44" s="80"/>
      <c r="OA44" s="80"/>
      <c r="OB44" s="80"/>
      <c r="OC44" s="80"/>
      <c r="OD44" s="80"/>
      <c r="OE44" s="80"/>
      <c r="OF44" s="80"/>
      <c r="OG44" s="80"/>
      <c r="OH44" s="80"/>
      <c r="OI44" s="80"/>
      <c r="OJ44" s="80"/>
      <c r="OK44" s="80"/>
      <c r="OL44" s="80"/>
      <c r="OM44" s="80"/>
      <c r="ON44" s="80"/>
      <c r="OO44" s="80"/>
      <c r="OP44" s="80"/>
      <c r="OQ44" s="80"/>
      <c r="OR44" s="80"/>
      <c r="OS44" s="80"/>
      <c r="OT44" s="80"/>
      <c r="OU44" s="80"/>
      <c r="OV44" s="80"/>
      <c r="OW44" s="80"/>
      <c r="OX44" s="80"/>
      <c r="OY44" s="80"/>
      <c r="OZ44" s="80"/>
      <c r="PA44" s="80"/>
      <c r="PB44" s="80"/>
      <c r="PC44" s="80"/>
      <c r="PD44" s="80"/>
      <c r="PE44" s="80"/>
      <c r="PF44" s="80"/>
      <c r="PG44" s="80"/>
      <c r="PH44" s="80"/>
      <c r="PI44" s="80"/>
      <c r="PJ44" s="80"/>
      <c r="PK44" s="80"/>
      <c r="PL44" s="80"/>
      <c r="PM44" s="80"/>
      <c r="PN44" s="80"/>
      <c r="PO44" s="80"/>
      <c r="PP44" s="80"/>
      <c r="PQ44" s="80"/>
      <c r="PR44" s="80"/>
      <c r="PS44" s="80"/>
      <c r="PT44" s="80"/>
      <c r="PU44" s="80"/>
      <c r="PV44" s="80"/>
      <c r="PW44" s="80"/>
      <c r="PX44" s="80"/>
      <c r="PY44" s="80"/>
      <c r="PZ44" s="80"/>
      <c r="QA44" s="80"/>
      <c r="QB44" s="80"/>
      <c r="QC44" s="80"/>
      <c r="QD44" s="80"/>
      <c r="QE44" s="80"/>
      <c r="QF44" s="80"/>
      <c r="QG44" s="80"/>
      <c r="QH44" s="80"/>
      <c r="QI44" s="80"/>
      <c r="QJ44" s="80"/>
      <c r="QK44" s="80"/>
      <c r="QL44" s="80"/>
      <c r="QM44" s="80"/>
      <c r="QN44" s="80"/>
      <c r="QO44" s="80"/>
      <c r="QP44" s="80"/>
      <c r="QQ44" s="80"/>
      <c r="QR44" s="80"/>
      <c r="QS44" s="80"/>
      <c r="QT44" s="80"/>
      <c r="QU44" s="80"/>
      <c r="QV44" s="80"/>
      <c r="QW44" s="80"/>
      <c r="QX44" s="80"/>
      <c r="QY44" s="80"/>
      <c r="QZ44" s="80"/>
      <c r="RA44" s="80"/>
      <c r="RB44" s="80"/>
      <c r="RC44" s="80"/>
      <c r="RD44" s="80"/>
      <c r="RE44" s="80"/>
      <c r="RF44" s="80"/>
      <c r="RG44" s="80"/>
      <c r="RH44" s="80"/>
      <c r="RI44" s="80"/>
      <c r="RJ44" s="80"/>
      <c r="RK44" s="80"/>
      <c r="RL44" s="80"/>
      <c r="RM44" s="80"/>
      <c r="RN44" s="80"/>
      <c r="RO44" s="80"/>
      <c r="RP44" s="80"/>
      <c r="RQ44" s="80"/>
      <c r="RR44" s="80"/>
      <c r="RS44" s="80"/>
      <c r="RT44" s="80"/>
      <c r="RU44" s="80"/>
      <c r="RV44" s="80"/>
      <c r="RW44" s="80"/>
      <c r="RX44" s="80"/>
      <c r="RY44" s="80"/>
      <c r="RZ44" s="80"/>
      <c r="SA44" s="80"/>
      <c r="SB44" s="80"/>
      <c r="SC44" s="80"/>
      <c r="SD44" s="80"/>
      <c r="SE44" s="80"/>
      <c r="SF44" s="80"/>
      <c r="SG44" s="80"/>
      <c r="SH44" s="80"/>
      <c r="SI44" s="80"/>
      <c r="SJ44" s="80"/>
      <c r="SK44" s="80"/>
      <c r="SL44" s="80"/>
      <c r="SM44" s="80"/>
      <c r="SN44" s="80"/>
      <c r="SO44" s="80"/>
      <c r="SP44" s="80"/>
      <c r="SQ44" s="80"/>
      <c r="SR44" s="80"/>
      <c r="SS44" s="80"/>
      <c r="ST44" s="80"/>
      <c r="SU44" s="80"/>
      <c r="SV44" s="80"/>
      <c r="SW44" s="80"/>
      <c r="SX44" s="80"/>
    </row>
    <row r="45" spans="1:518" s="60" customFormat="1" ht="14.55" customHeight="1" x14ac:dyDescent="0.3">
      <c r="A45" s="65">
        <v>41</v>
      </c>
      <c r="B45" s="7">
        <v>13</v>
      </c>
      <c r="C45" s="98" t="s">
        <v>695</v>
      </c>
      <c r="D45" s="98" t="s">
        <v>696</v>
      </c>
      <c r="E45" s="98" t="s">
        <v>697</v>
      </c>
      <c r="F45" s="7">
        <v>2015</v>
      </c>
      <c r="G45" s="98" t="s">
        <v>698</v>
      </c>
      <c r="H45" s="126" t="s">
        <v>699</v>
      </c>
      <c r="I45" s="6" t="s">
        <v>50</v>
      </c>
      <c r="J45" s="124" t="s">
        <v>709</v>
      </c>
      <c r="K45" s="6" t="s">
        <v>706</v>
      </c>
      <c r="L45" s="6" t="s">
        <v>23</v>
      </c>
      <c r="M45" s="6" t="s">
        <v>86</v>
      </c>
      <c r="N45" s="6" t="s">
        <v>205</v>
      </c>
      <c r="O45" s="6" t="s">
        <v>25</v>
      </c>
      <c r="P45" s="6" t="s">
        <v>56</v>
      </c>
      <c r="Q45" s="6" t="s">
        <v>572</v>
      </c>
      <c r="R45" s="6" t="s">
        <v>572</v>
      </c>
      <c r="S45" s="6" t="s">
        <v>321</v>
      </c>
      <c r="T45" s="6" t="s">
        <v>701</v>
      </c>
      <c r="U45" s="7">
        <v>2007</v>
      </c>
      <c r="V45" s="7">
        <v>2021</v>
      </c>
      <c r="W45" s="6"/>
      <c r="X45" s="6"/>
      <c r="Y45" s="6"/>
      <c r="Z45" s="6" t="s">
        <v>76</v>
      </c>
      <c r="AA45" s="6"/>
      <c r="AB45" s="6"/>
      <c r="AC45" s="6"/>
      <c r="AD45" s="6" t="s">
        <v>109</v>
      </c>
      <c r="AE45" s="6"/>
      <c r="AF45" s="6"/>
      <c r="AG45" s="6"/>
      <c r="AH45" s="6" t="s">
        <v>139</v>
      </c>
      <c r="AI45" s="6"/>
      <c r="AJ45" s="6"/>
      <c r="AK45" s="6"/>
      <c r="AL45" s="6"/>
      <c r="AM45" s="6"/>
      <c r="AN45" s="6"/>
      <c r="AO45" s="6"/>
      <c r="AP45" s="6"/>
      <c r="AQ45" s="6"/>
      <c r="AR45" s="6"/>
      <c r="AS45" s="6"/>
      <c r="AT45" s="6"/>
      <c r="AU45" s="6"/>
      <c r="AV45" s="6"/>
      <c r="AW45" s="6" t="s">
        <v>38</v>
      </c>
      <c r="AX45" s="6"/>
      <c r="AY45" s="6"/>
      <c r="AZ45" s="6"/>
      <c r="BA45" s="6"/>
      <c r="BB45" s="6"/>
      <c r="BC45" s="6"/>
      <c r="BD45" s="6"/>
      <c r="BE45" s="6"/>
      <c r="BF45" s="6"/>
      <c r="BG45" s="6"/>
      <c r="BH45" s="6"/>
      <c r="BI45" s="6"/>
      <c r="BJ45" s="6"/>
      <c r="BK45" s="6"/>
      <c r="BL45" s="6"/>
      <c r="BM45" s="6"/>
      <c r="BN45" s="6"/>
      <c r="BO45" s="6"/>
      <c r="BP45" s="6"/>
      <c r="BQ45" s="6"/>
      <c r="BR45" s="6"/>
      <c r="BS45" s="6"/>
      <c r="BT45" s="6"/>
      <c r="BU45" s="6"/>
      <c r="BV45" s="6" t="s">
        <v>23</v>
      </c>
      <c r="BW45" s="6"/>
      <c r="BX45" s="6"/>
      <c r="BY45" s="6"/>
      <c r="BZ45" s="6" t="s">
        <v>195</v>
      </c>
      <c r="CA45" s="6"/>
      <c r="CB45" s="6"/>
      <c r="CC45" s="6"/>
      <c r="CD45" s="6" t="s">
        <v>195</v>
      </c>
      <c r="CE45" s="6"/>
      <c r="CF45" s="6"/>
      <c r="CG45" s="6"/>
      <c r="CH45" s="6" t="s">
        <v>195</v>
      </c>
      <c r="CI45" s="6"/>
      <c r="CJ45" s="6"/>
      <c r="CK45" s="6"/>
      <c r="CL45" s="6"/>
      <c r="CM45" s="6"/>
      <c r="CN45" s="6"/>
      <c r="CO45" s="6"/>
      <c r="CP45" s="6"/>
      <c r="CQ45" s="6"/>
      <c r="CR45" s="6"/>
      <c r="CS45" s="28" t="s">
        <v>38</v>
      </c>
      <c r="CT45" s="6"/>
      <c r="CU45" s="6"/>
      <c r="CV45" s="6"/>
      <c r="CW45" s="6"/>
      <c r="CX45" s="6"/>
      <c r="CY45" s="6"/>
      <c r="CZ45" s="6"/>
      <c r="DA45" s="6"/>
      <c r="DB45" s="6"/>
      <c r="DC45" s="6"/>
      <c r="DD45" s="6" t="s">
        <v>23</v>
      </c>
      <c r="DE45" s="87" t="s">
        <v>4069</v>
      </c>
      <c r="DF45" s="6" t="s">
        <v>702</v>
      </c>
      <c r="DG45" s="6"/>
      <c r="DH45" s="6"/>
      <c r="DI45" s="6" t="s">
        <v>109</v>
      </c>
      <c r="DJ45" s="6"/>
      <c r="DK45" s="6" t="s">
        <v>139</v>
      </c>
      <c r="DL45" s="6"/>
      <c r="DM45" s="6"/>
      <c r="DN45" s="6"/>
      <c r="DO45" s="87"/>
      <c r="DP45" s="6"/>
      <c r="DQ45" s="87"/>
      <c r="DR45" s="6"/>
      <c r="DS45" s="87"/>
      <c r="DT45" s="17"/>
      <c r="DU45" s="34"/>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c r="IQ45" s="80"/>
      <c r="IR45" s="80"/>
      <c r="IS45" s="80"/>
      <c r="IT45" s="80"/>
      <c r="IU45" s="80"/>
      <c r="IV45" s="80"/>
      <c r="IW45" s="80"/>
      <c r="IX45" s="80"/>
      <c r="IY45" s="80"/>
      <c r="IZ45" s="80"/>
      <c r="JA45" s="80"/>
      <c r="JB45" s="80"/>
      <c r="JC45" s="80"/>
      <c r="JD45" s="80"/>
      <c r="JE45" s="80"/>
      <c r="JF45" s="80"/>
      <c r="JG45" s="80"/>
      <c r="JH45" s="80"/>
      <c r="JI45" s="80"/>
      <c r="JJ45" s="80"/>
      <c r="JK45" s="80"/>
      <c r="JL45" s="80"/>
      <c r="JM45" s="80"/>
      <c r="JN45" s="80"/>
      <c r="JO45" s="80"/>
      <c r="JP45" s="80"/>
      <c r="JQ45" s="80"/>
      <c r="JR45" s="80"/>
      <c r="JS45" s="80"/>
      <c r="JT45" s="80"/>
      <c r="JU45" s="80"/>
      <c r="JV45" s="80"/>
      <c r="JW45" s="80"/>
      <c r="JX45" s="80"/>
      <c r="JY45" s="80"/>
      <c r="JZ45" s="80"/>
      <c r="KA45" s="80"/>
      <c r="KB45" s="80"/>
      <c r="KC45" s="80"/>
      <c r="KD45" s="80"/>
      <c r="KE45" s="80"/>
      <c r="KF45" s="80"/>
      <c r="KG45" s="80"/>
      <c r="KH45" s="80"/>
      <c r="KI45" s="80"/>
      <c r="KJ45" s="80"/>
      <c r="KK45" s="80"/>
      <c r="KL45" s="80"/>
      <c r="KM45" s="80"/>
      <c r="KN45" s="80"/>
      <c r="KO45" s="80"/>
      <c r="KP45" s="80"/>
      <c r="KQ45" s="80"/>
      <c r="KR45" s="80"/>
      <c r="KS45" s="80"/>
      <c r="KT45" s="80"/>
      <c r="KU45" s="80"/>
      <c r="KV45" s="80"/>
      <c r="KW45" s="80"/>
      <c r="KX45" s="80"/>
      <c r="KY45" s="80"/>
      <c r="KZ45" s="80"/>
      <c r="LA45" s="80"/>
      <c r="LB45" s="80"/>
      <c r="LC45" s="80"/>
      <c r="LD45" s="80"/>
      <c r="LE45" s="80"/>
      <c r="LF45" s="80"/>
      <c r="LG45" s="80"/>
      <c r="LH45" s="80"/>
      <c r="LI45" s="80"/>
      <c r="LJ45" s="80"/>
      <c r="LK45" s="80"/>
      <c r="LL45" s="80"/>
      <c r="LM45" s="80"/>
      <c r="LN45" s="80"/>
      <c r="LO45" s="80"/>
      <c r="LP45" s="80"/>
      <c r="LQ45" s="80"/>
      <c r="LR45" s="80"/>
      <c r="LS45" s="80"/>
      <c r="LT45" s="80"/>
      <c r="LU45" s="80"/>
      <c r="LV45" s="80"/>
      <c r="LW45" s="80"/>
      <c r="LX45" s="80"/>
      <c r="LY45" s="80"/>
      <c r="LZ45" s="80"/>
      <c r="MA45" s="80"/>
      <c r="MB45" s="80"/>
      <c r="MC45" s="80"/>
      <c r="MD45" s="80"/>
      <c r="ME45" s="80"/>
      <c r="MF45" s="80"/>
      <c r="MG45" s="80"/>
      <c r="MH45" s="80"/>
      <c r="MI45" s="80"/>
      <c r="MJ45" s="80"/>
      <c r="MK45" s="80"/>
      <c r="ML45" s="80"/>
      <c r="MM45" s="80"/>
      <c r="MN45" s="80"/>
      <c r="MO45" s="80"/>
      <c r="MP45" s="80"/>
      <c r="MQ45" s="80"/>
      <c r="MR45" s="80"/>
      <c r="MS45" s="80"/>
      <c r="MT45" s="80"/>
      <c r="MU45" s="80"/>
      <c r="MV45" s="80"/>
      <c r="MW45" s="80"/>
      <c r="MX45" s="80"/>
      <c r="MY45" s="80"/>
      <c r="MZ45" s="80"/>
      <c r="NA45" s="80"/>
      <c r="NB45" s="80"/>
      <c r="NC45" s="80"/>
      <c r="ND45" s="80"/>
      <c r="NE45" s="80"/>
      <c r="NF45" s="80"/>
      <c r="NG45" s="80"/>
      <c r="NH45" s="80"/>
      <c r="NI45" s="80"/>
      <c r="NJ45" s="80"/>
      <c r="NK45" s="80"/>
      <c r="NL45" s="80"/>
      <c r="NM45" s="80"/>
      <c r="NN45" s="80"/>
      <c r="NO45" s="80"/>
      <c r="NP45" s="80"/>
      <c r="NQ45" s="80"/>
      <c r="NR45" s="80"/>
      <c r="NS45" s="80"/>
      <c r="NT45" s="80"/>
      <c r="NU45" s="80"/>
      <c r="NV45" s="80"/>
      <c r="NW45" s="80"/>
      <c r="NX45" s="80"/>
      <c r="NY45" s="80"/>
      <c r="NZ45" s="80"/>
      <c r="OA45" s="80"/>
      <c r="OB45" s="80"/>
      <c r="OC45" s="80"/>
      <c r="OD45" s="80"/>
      <c r="OE45" s="80"/>
      <c r="OF45" s="80"/>
      <c r="OG45" s="80"/>
      <c r="OH45" s="80"/>
      <c r="OI45" s="80"/>
      <c r="OJ45" s="80"/>
      <c r="OK45" s="80"/>
      <c r="OL45" s="80"/>
      <c r="OM45" s="80"/>
      <c r="ON45" s="80"/>
      <c r="OO45" s="80"/>
      <c r="OP45" s="80"/>
      <c r="OQ45" s="80"/>
      <c r="OR45" s="80"/>
      <c r="OS45" s="80"/>
      <c r="OT45" s="80"/>
      <c r="OU45" s="80"/>
      <c r="OV45" s="80"/>
      <c r="OW45" s="80"/>
      <c r="OX45" s="80"/>
      <c r="OY45" s="80"/>
      <c r="OZ45" s="80"/>
      <c r="PA45" s="80"/>
      <c r="PB45" s="80"/>
      <c r="PC45" s="80"/>
      <c r="PD45" s="80"/>
      <c r="PE45" s="80"/>
      <c r="PF45" s="80"/>
      <c r="PG45" s="80"/>
      <c r="PH45" s="80"/>
      <c r="PI45" s="80"/>
      <c r="PJ45" s="80"/>
      <c r="PK45" s="80"/>
      <c r="PL45" s="80"/>
      <c r="PM45" s="80"/>
      <c r="PN45" s="80"/>
      <c r="PO45" s="80"/>
      <c r="PP45" s="80"/>
      <c r="PQ45" s="80"/>
      <c r="PR45" s="80"/>
      <c r="PS45" s="80"/>
      <c r="PT45" s="80"/>
      <c r="PU45" s="80"/>
      <c r="PV45" s="80"/>
      <c r="PW45" s="80"/>
      <c r="PX45" s="80"/>
      <c r="PY45" s="80"/>
      <c r="PZ45" s="80"/>
      <c r="QA45" s="80"/>
      <c r="QB45" s="80"/>
      <c r="QC45" s="80"/>
      <c r="QD45" s="80"/>
      <c r="QE45" s="80"/>
      <c r="QF45" s="80"/>
      <c r="QG45" s="80"/>
      <c r="QH45" s="80"/>
      <c r="QI45" s="80"/>
      <c r="QJ45" s="80"/>
      <c r="QK45" s="80"/>
      <c r="QL45" s="80"/>
      <c r="QM45" s="80"/>
      <c r="QN45" s="80"/>
      <c r="QO45" s="80"/>
      <c r="QP45" s="80"/>
      <c r="QQ45" s="80"/>
      <c r="QR45" s="80"/>
      <c r="QS45" s="80"/>
      <c r="QT45" s="80"/>
      <c r="QU45" s="80"/>
      <c r="QV45" s="80"/>
      <c r="QW45" s="80"/>
      <c r="QX45" s="80"/>
      <c r="QY45" s="80"/>
      <c r="QZ45" s="80"/>
      <c r="RA45" s="80"/>
      <c r="RB45" s="80"/>
      <c r="RC45" s="80"/>
      <c r="RD45" s="80"/>
      <c r="RE45" s="80"/>
      <c r="RF45" s="80"/>
      <c r="RG45" s="80"/>
      <c r="RH45" s="80"/>
      <c r="RI45" s="80"/>
      <c r="RJ45" s="80"/>
      <c r="RK45" s="80"/>
      <c r="RL45" s="80"/>
      <c r="RM45" s="80"/>
      <c r="RN45" s="80"/>
      <c r="RO45" s="80"/>
      <c r="RP45" s="80"/>
      <c r="RQ45" s="80"/>
      <c r="RR45" s="80"/>
      <c r="RS45" s="80"/>
      <c r="RT45" s="80"/>
      <c r="RU45" s="80"/>
      <c r="RV45" s="80"/>
      <c r="RW45" s="80"/>
      <c r="RX45" s="80"/>
      <c r="RY45" s="80"/>
      <c r="RZ45" s="80"/>
      <c r="SA45" s="80"/>
      <c r="SB45" s="80"/>
      <c r="SC45" s="80"/>
      <c r="SD45" s="80"/>
      <c r="SE45" s="80"/>
      <c r="SF45" s="80"/>
      <c r="SG45" s="80"/>
      <c r="SH45" s="80"/>
      <c r="SI45" s="80"/>
      <c r="SJ45" s="80"/>
      <c r="SK45" s="80"/>
      <c r="SL45" s="80"/>
      <c r="SM45" s="80"/>
      <c r="SN45" s="80"/>
      <c r="SO45" s="80"/>
      <c r="SP45" s="80"/>
      <c r="SQ45" s="80"/>
      <c r="SR45" s="80"/>
      <c r="SS45" s="80"/>
      <c r="ST45" s="80"/>
      <c r="SU45" s="80"/>
      <c r="SV45" s="80"/>
      <c r="SW45" s="80"/>
      <c r="SX45" s="80"/>
    </row>
    <row r="46" spans="1:518" s="60" customFormat="1" ht="14.55" customHeight="1" x14ac:dyDescent="0.3">
      <c r="A46" s="65">
        <v>42</v>
      </c>
      <c r="B46" s="7">
        <v>13</v>
      </c>
      <c r="C46" s="98" t="s">
        <v>695</v>
      </c>
      <c r="D46" s="98" t="s">
        <v>696</v>
      </c>
      <c r="E46" s="98" t="s">
        <v>697</v>
      </c>
      <c r="F46" s="7">
        <v>2015</v>
      </c>
      <c r="G46" s="98" t="s">
        <v>698</v>
      </c>
      <c r="H46" s="126" t="s">
        <v>699</v>
      </c>
      <c r="I46" s="6" t="s">
        <v>50</v>
      </c>
      <c r="J46" s="124" t="s">
        <v>710</v>
      </c>
      <c r="K46" s="6" t="s">
        <v>711</v>
      </c>
      <c r="L46" s="6" t="s">
        <v>23</v>
      </c>
      <c r="M46" s="6" t="s">
        <v>86</v>
      </c>
      <c r="N46" s="6" t="s">
        <v>205</v>
      </c>
      <c r="O46" s="6" t="s">
        <v>25</v>
      </c>
      <c r="P46" s="6" t="s">
        <v>56</v>
      </c>
      <c r="Q46" s="6" t="s">
        <v>572</v>
      </c>
      <c r="R46" s="6" t="s">
        <v>572</v>
      </c>
      <c r="S46" s="6" t="s">
        <v>321</v>
      </c>
      <c r="T46" s="6" t="s">
        <v>701</v>
      </c>
      <c r="U46" s="7">
        <v>2007</v>
      </c>
      <c r="V46" s="7">
        <v>2021</v>
      </c>
      <c r="W46" s="6"/>
      <c r="X46" s="6"/>
      <c r="Y46" s="6"/>
      <c r="Z46" s="6" t="s">
        <v>76</v>
      </c>
      <c r="AA46" s="6"/>
      <c r="AB46" s="6"/>
      <c r="AC46" s="6"/>
      <c r="AD46" s="6" t="s">
        <v>109</v>
      </c>
      <c r="AE46" s="6"/>
      <c r="AF46" s="6"/>
      <c r="AG46" s="6"/>
      <c r="AH46" s="6" t="s">
        <v>139</v>
      </c>
      <c r="AI46" s="6"/>
      <c r="AJ46" s="6"/>
      <c r="AK46" s="6"/>
      <c r="AL46" s="6"/>
      <c r="AM46" s="6"/>
      <c r="AN46" s="6"/>
      <c r="AO46" s="6"/>
      <c r="AP46" s="6"/>
      <c r="AQ46" s="6"/>
      <c r="AR46" s="6"/>
      <c r="AS46" s="6"/>
      <c r="AT46" s="6"/>
      <c r="AU46" s="6"/>
      <c r="AV46" s="6"/>
      <c r="AW46" s="6" t="s">
        <v>38</v>
      </c>
      <c r="AX46" s="6"/>
      <c r="AY46" s="6"/>
      <c r="AZ46" s="6"/>
      <c r="BA46" s="6"/>
      <c r="BB46" s="6"/>
      <c r="BC46" s="6"/>
      <c r="BD46" s="6"/>
      <c r="BE46" s="6"/>
      <c r="BF46" s="6"/>
      <c r="BG46" s="6"/>
      <c r="BH46" s="6"/>
      <c r="BI46" s="6"/>
      <c r="BJ46" s="6"/>
      <c r="BK46" s="6"/>
      <c r="BL46" s="6"/>
      <c r="BM46" s="6"/>
      <c r="BN46" s="6"/>
      <c r="BO46" s="6"/>
      <c r="BP46" s="6"/>
      <c r="BQ46" s="6"/>
      <c r="BR46" s="6"/>
      <c r="BS46" s="6"/>
      <c r="BT46" s="6"/>
      <c r="BU46" s="6"/>
      <c r="BV46" s="6" t="s">
        <v>23</v>
      </c>
      <c r="BW46" s="6"/>
      <c r="BX46" s="6"/>
      <c r="BY46" s="6"/>
      <c r="BZ46" s="6" t="s">
        <v>195</v>
      </c>
      <c r="CA46" s="6"/>
      <c r="CB46" s="6"/>
      <c r="CC46" s="6"/>
      <c r="CD46" s="6" t="s">
        <v>195</v>
      </c>
      <c r="CE46" s="6"/>
      <c r="CF46" s="6"/>
      <c r="CG46" s="6"/>
      <c r="CH46" s="6" t="s">
        <v>195</v>
      </c>
      <c r="CI46" s="6"/>
      <c r="CJ46" s="6"/>
      <c r="CK46" s="6"/>
      <c r="CL46" s="6"/>
      <c r="CM46" s="6"/>
      <c r="CN46" s="6"/>
      <c r="CO46" s="6"/>
      <c r="CP46" s="6"/>
      <c r="CQ46" s="6"/>
      <c r="CR46" s="6"/>
      <c r="CS46" s="28" t="s">
        <v>38</v>
      </c>
      <c r="CT46" s="6"/>
      <c r="CU46" s="6"/>
      <c r="CV46" s="6"/>
      <c r="CW46" s="6"/>
      <c r="CX46" s="6"/>
      <c r="CY46" s="6"/>
      <c r="CZ46" s="6"/>
      <c r="DA46" s="6"/>
      <c r="DB46" s="6"/>
      <c r="DC46" s="6"/>
      <c r="DD46" s="6" t="s">
        <v>23</v>
      </c>
      <c r="DE46" s="87" t="s">
        <v>4069</v>
      </c>
      <c r="DF46" s="6" t="s">
        <v>702</v>
      </c>
      <c r="DG46" s="6"/>
      <c r="DH46" s="6"/>
      <c r="DI46" s="6" t="s">
        <v>109</v>
      </c>
      <c r="DJ46" s="6"/>
      <c r="DK46" s="6" t="s">
        <v>139</v>
      </c>
      <c r="DL46" s="6"/>
      <c r="DM46" s="6"/>
      <c r="DN46" s="6"/>
      <c r="DO46" s="87"/>
      <c r="DP46" s="6"/>
      <c r="DQ46" s="87"/>
      <c r="DR46" s="6"/>
      <c r="DS46" s="87"/>
      <c r="DT46" s="17"/>
      <c r="DU46" s="34"/>
      <c r="DV46" s="80"/>
      <c r="DW46" s="80"/>
      <c r="DX46" s="80"/>
      <c r="DY46" s="80"/>
      <c r="DZ46" s="80"/>
      <c r="EA46" s="80"/>
      <c r="EB46" s="80"/>
      <c r="EC46" s="80"/>
      <c r="ED46" s="80"/>
      <c r="EE46" s="80"/>
      <c r="EF46" s="80"/>
      <c r="EG46" s="80"/>
      <c r="EH46" s="80"/>
      <c r="EI46" s="80"/>
      <c r="EJ46" s="80"/>
      <c r="EK46" s="80"/>
      <c r="EL46" s="80"/>
      <c r="EM46" s="80"/>
      <c r="EN46" s="80"/>
      <c r="EO46" s="80"/>
      <c r="EP46" s="80"/>
      <c r="EQ46" s="80"/>
      <c r="ER46" s="80"/>
      <c r="ES46" s="80"/>
      <c r="ET46" s="80"/>
      <c r="EU46" s="80"/>
      <c r="EV46" s="80"/>
      <c r="EW46" s="80"/>
      <c r="EX46" s="80"/>
      <c r="EY46" s="80"/>
      <c r="EZ46" s="80"/>
      <c r="FA46" s="80"/>
      <c r="FB46" s="80"/>
      <c r="FC46" s="80"/>
      <c r="FD46" s="80"/>
      <c r="FE46" s="80"/>
      <c r="FF46" s="80"/>
      <c r="FG46" s="80"/>
      <c r="FH46" s="80"/>
      <c r="FI46" s="80"/>
      <c r="FJ46" s="80"/>
      <c r="FK46" s="80"/>
      <c r="FL46" s="80"/>
      <c r="FM46" s="80"/>
      <c r="FN46" s="80"/>
      <c r="FO46" s="80"/>
      <c r="FP46" s="80"/>
      <c r="FQ46" s="80"/>
      <c r="FR46" s="80"/>
      <c r="FS46" s="80"/>
      <c r="FT46" s="80"/>
      <c r="FU46" s="80"/>
      <c r="FV46" s="80"/>
      <c r="FW46" s="80"/>
      <c r="FX46" s="80"/>
      <c r="FY46" s="80"/>
      <c r="FZ46" s="80"/>
      <c r="GA46" s="80"/>
      <c r="GB46" s="80"/>
      <c r="GC46" s="80"/>
      <c r="GD46" s="80"/>
      <c r="GE46" s="80"/>
      <c r="GF46" s="80"/>
      <c r="GG46" s="80"/>
      <c r="GH46" s="80"/>
      <c r="GI46" s="80"/>
      <c r="GJ46" s="80"/>
      <c r="GK46" s="80"/>
      <c r="GL46" s="80"/>
      <c r="GM46" s="80"/>
      <c r="GN46" s="80"/>
      <c r="GO46" s="80"/>
      <c r="GP46" s="80"/>
      <c r="GQ46" s="80"/>
      <c r="GR46" s="80"/>
      <c r="GS46" s="80"/>
      <c r="GT46" s="80"/>
      <c r="GU46" s="80"/>
      <c r="GV46" s="80"/>
      <c r="GW46" s="80"/>
      <c r="GX46" s="80"/>
      <c r="GY46" s="80"/>
      <c r="GZ46" s="80"/>
      <c r="HA46" s="80"/>
      <c r="HB46" s="80"/>
      <c r="HC46" s="80"/>
      <c r="HD46" s="80"/>
      <c r="HE46" s="80"/>
      <c r="HF46" s="80"/>
      <c r="HG46" s="80"/>
      <c r="HH46" s="80"/>
      <c r="HI46" s="80"/>
      <c r="HJ46" s="80"/>
      <c r="HK46" s="80"/>
      <c r="HL46" s="80"/>
      <c r="HM46" s="80"/>
      <c r="HN46" s="80"/>
      <c r="HO46" s="80"/>
      <c r="HP46" s="80"/>
      <c r="HQ46" s="80"/>
      <c r="HR46" s="80"/>
      <c r="HS46" s="80"/>
      <c r="HT46" s="80"/>
      <c r="HU46" s="80"/>
      <c r="HV46" s="80"/>
      <c r="HW46" s="80"/>
      <c r="HX46" s="80"/>
      <c r="HY46" s="80"/>
      <c r="HZ46" s="80"/>
      <c r="IA46" s="80"/>
      <c r="IB46" s="80"/>
      <c r="IC46" s="80"/>
      <c r="ID46" s="80"/>
      <c r="IE46" s="80"/>
      <c r="IF46" s="80"/>
      <c r="IG46" s="80"/>
      <c r="IH46" s="80"/>
      <c r="II46" s="80"/>
      <c r="IJ46" s="80"/>
      <c r="IK46" s="80"/>
      <c r="IL46" s="80"/>
      <c r="IM46" s="80"/>
      <c r="IN46" s="80"/>
      <c r="IO46" s="80"/>
      <c r="IP46" s="80"/>
      <c r="IQ46" s="80"/>
      <c r="IR46" s="80"/>
      <c r="IS46" s="80"/>
      <c r="IT46" s="80"/>
      <c r="IU46" s="80"/>
      <c r="IV46" s="80"/>
      <c r="IW46" s="80"/>
      <c r="IX46" s="80"/>
      <c r="IY46" s="80"/>
      <c r="IZ46" s="80"/>
      <c r="JA46" s="80"/>
      <c r="JB46" s="80"/>
      <c r="JC46" s="80"/>
      <c r="JD46" s="80"/>
      <c r="JE46" s="80"/>
      <c r="JF46" s="80"/>
      <c r="JG46" s="80"/>
      <c r="JH46" s="80"/>
      <c r="JI46" s="80"/>
      <c r="JJ46" s="80"/>
      <c r="JK46" s="80"/>
      <c r="JL46" s="80"/>
      <c r="JM46" s="80"/>
      <c r="JN46" s="80"/>
      <c r="JO46" s="80"/>
      <c r="JP46" s="80"/>
      <c r="JQ46" s="80"/>
      <c r="JR46" s="80"/>
      <c r="JS46" s="80"/>
      <c r="JT46" s="80"/>
      <c r="JU46" s="80"/>
      <c r="JV46" s="80"/>
      <c r="JW46" s="80"/>
      <c r="JX46" s="80"/>
      <c r="JY46" s="80"/>
      <c r="JZ46" s="80"/>
      <c r="KA46" s="80"/>
      <c r="KB46" s="80"/>
      <c r="KC46" s="80"/>
      <c r="KD46" s="80"/>
      <c r="KE46" s="80"/>
      <c r="KF46" s="80"/>
      <c r="KG46" s="80"/>
      <c r="KH46" s="80"/>
      <c r="KI46" s="80"/>
      <c r="KJ46" s="80"/>
      <c r="KK46" s="80"/>
      <c r="KL46" s="80"/>
      <c r="KM46" s="80"/>
      <c r="KN46" s="80"/>
      <c r="KO46" s="80"/>
      <c r="KP46" s="80"/>
      <c r="KQ46" s="80"/>
      <c r="KR46" s="80"/>
      <c r="KS46" s="80"/>
      <c r="KT46" s="80"/>
      <c r="KU46" s="80"/>
      <c r="KV46" s="80"/>
      <c r="KW46" s="80"/>
      <c r="KX46" s="80"/>
      <c r="KY46" s="80"/>
      <c r="KZ46" s="80"/>
      <c r="LA46" s="80"/>
      <c r="LB46" s="80"/>
      <c r="LC46" s="80"/>
      <c r="LD46" s="80"/>
      <c r="LE46" s="80"/>
      <c r="LF46" s="80"/>
      <c r="LG46" s="80"/>
      <c r="LH46" s="80"/>
      <c r="LI46" s="80"/>
      <c r="LJ46" s="80"/>
      <c r="LK46" s="80"/>
      <c r="LL46" s="80"/>
      <c r="LM46" s="80"/>
      <c r="LN46" s="80"/>
      <c r="LO46" s="80"/>
      <c r="LP46" s="80"/>
      <c r="LQ46" s="80"/>
      <c r="LR46" s="80"/>
      <c r="LS46" s="80"/>
      <c r="LT46" s="80"/>
      <c r="LU46" s="80"/>
      <c r="LV46" s="80"/>
      <c r="LW46" s="80"/>
      <c r="LX46" s="80"/>
      <c r="LY46" s="80"/>
      <c r="LZ46" s="80"/>
      <c r="MA46" s="80"/>
      <c r="MB46" s="80"/>
      <c r="MC46" s="80"/>
      <c r="MD46" s="80"/>
      <c r="ME46" s="80"/>
      <c r="MF46" s="80"/>
      <c r="MG46" s="80"/>
      <c r="MH46" s="80"/>
      <c r="MI46" s="80"/>
      <c r="MJ46" s="80"/>
      <c r="MK46" s="80"/>
      <c r="ML46" s="80"/>
      <c r="MM46" s="80"/>
      <c r="MN46" s="80"/>
      <c r="MO46" s="80"/>
      <c r="MP46" s="80"/>
      <c r="MQ46" s="80"/>
      <c r="MR46" s="80"/>
      <c r="MS46" s="80"/>
      <c r="MT46" s="80"/>
      <c r="MU46" s="80"/>
      <c r="MV46" s="80"/>
      <c r="MW46" s="80"/>
      <c r="MX46" s="80"/>
      <c r="MY46" s="80"/>
      <c r="MZ46" s="80"/>
      <c r="NA46" s="80"/>
      <c r="NB46" s="80"/>
      <c r="NC46" s="80"/>
      <c r="ND46" s="80"/>
      <c r="NE46" s="80"/>
      <c r="NF46" s="80"/>
      <c r="NG46" s="80"/>
      <c r="NH46" s="80"/>
      <c r="NI46" s="80"/>
      <c r="NJ46" s="80"/>
      <c r="NK46" s="80"/>
      <c r="NL46" s="80"/>
      <c r="NM46" s="80"/>
      <c r="NN46" s="80"/>
      <c r="NO46" s="80"/>
      <c r="NP46" s="80"/>
      <c r="NQ46" s="80"/>
      <c r="NR46" s="80"/>
      <c r="NS46" s="80"/>
      <c r="NT46" s="80"/>
      <c r="NU46" s="80"/>
      <c r="NV46" s="80"/>
      <c r="NW46" s="80"/>
      <c r="NX46" s="80"/>
      <c r="NY46" s="80"/>
      <c r="NZ46" s="80"/>
      <c r="OA46" s="80"/>
      <c r="OB46" s="80"/>
      <c r="OC46" s="80"/>
      <c r="OD46" s="80"/>
      <c r="OE46" s="80"/>
      <c r="OF46" s="80"/>
      <c r="OG46" s="80"/>
      <c r="OH46" s="80"/>
      <c r="OI46" s="80"/>
      <c r="OJ46" s="80"/>
      <c r="OK46" s="80"/>
      <c r="OL46" s="80"/>
      <c r="OM46" s="80"/>
      <c r="ON46" s="80"/>
      <c r="OO46" s="80"/>
      <c r="OP46" s="80"/>
      <c r="OQ46" s="80"/>
      <c r="OR46" s="80"/>
      <c r="OS46" s="80"/>
      <c r="OT46" s="80"/>
      <c r="OU46" s="80"/>
      <c r="OV46" s="80"/>
      <c r="OW46" s="80"/>
      <c r="OX46" s="80"/>
      <c r="OY46" s="80"/>
      <c r="OZ46" s="80"/>
      <c r="PA46" s="80"/>
      <c r="PB46" s="80"/>
      <c r="PC46" s="80"/>
      <c r="PD46" s="80"/>
      <c r="PE46" s="80"/>
      <c r="PF46" s="80"/>
      <c r="PG46" s="80"/>
      <c r="PH46" s="80"/>
      <c r="PI46" s="80"/>
      <c r="PJ46" s="80"/>
      <c r="PK46" s="80"/>
      <c r="PL46" s="80"/>
      <c r="PM46" s="80"/>
      <c r="PN46" s="80"/>
      <c r="PO46" s="80"/>
      <c r="PP46" s="80"/>
      <c r="PQ46" s="80"/>
      <c r="PR46" s="80"/>
      <c r="PS46" s="80"/>
      <c r="PT46" s="80"/>
      <c r="PU46" s="80"/>
      <c r="PV46" s="80"/>
      <c r="PW46" s="80"/>
      <c r="PX46" s="80"/>
      <c r="PY46" s="80"/>
      <c r="PZ46" s="80"/>
      <c r="QA46" s="80"/>
      <c r="QB46" s="80"/>
      <c r="QC46" s="80"/>
      <c r="QD46" s="80"/>
      <c r="QE46" s="80"/>
      <c r="QF46" s="80"/>
      <c r="QG46" s="80"/>
      <c r="QH46" s="80"/>
      <c r="QI46" s="80"/>
      <c r="QJ46" s="80"/>
      <c r="QK46" s="80"/>
      <c r="QL46" s="80"/>
      <c r="QM46" s="80"/>
      <c r="QN46" s="80"/>
      <c r="QO46" s="80"/>
      <c r="QP46" s="80"/>
      <c r="QQ46" s="80"/>
      <c r="QR46" s="80"/>
      <c r="QS46" s="80"/>
      <c r="QT46" s="80"/>
      <c r="QU46" s="80"/>
      <c r="QV46" s="80"/>
      <c r="QW46" s="80"/>
      <c r="QX46" s="80"/>
      <c r="QY46" s="80"/>
      <c r="QZ46" s="80"/>
      <c r="RA46" s="80"/>
      <c r="RB46" s="80"/>
      <c r="RC46" s="80"/>
      <c r="RD46" s="80"/>
      <c r="RE46" s="80"/>
      <c r="RF46" s="80"/>
      <c r="RG46" s="80"/>
      <c r="RH46" s="80"/>
      <c r="RI46" s="80"/>
      <c r="RJ46" s="80"/>
      <c r="RK46" s="80"/>
      <c r="RL46" s="80"/>
      <c r="RM46" s="80"/>
      <c r="RN46" s="80"/>
      <c r="RO46" s="80"/>
      <c r="RP46" s="80"/>
      <c r="RQ46" s="80"/>
      <c r="RR46" s="80"/>
      <c r="RS46" s="80"/>
      <c r="RT46" s="80"/>
      <c r="RU46" s="80"/>
      <c r="RV46" s="80"/>
      <c r="RW46" s="80"/>
      <c r="RX46" s="80"/>
      <c r="RY46" s="80"/>
      <c r="RZ46" s="80"/>
      <c r="SA46" s="80"/>
      <c r="SB46" s="80"/>
      <c r="SC46" s="80"/>
      <c r="SD46" s="80"/>
      <c r="SE46" s="80"/>
      <c r="SF46" s="80"/>
      <c r="SG46" s="80"/>
      <c r="SH46" s="80"/>
      <c r="SI46" s="80"/>
      <c r="SJ46" s="80"/>
      <c r="SK46" s="80"/>
      <c r="SL46" s="80"/>
      <c r="SM46" s="80"/>
      <c r="SN46" s="80"/>
      <c r="SO46" s="80"/>
      <c r="SP46" s="80"/>
      <c r="SQ46" s="80"/>
      <c r="SR46" s="80"/>
      <c r="SS46" s="80"/>
      <c r="ST46" s="80"/>
      <c r="SU46" s="80"/>
      <c r="SV46" s="80"/>
      <c r="SW46" s="80"/>
      <c r="SX46" s="80"/>
    </row>
    <row r="47" spans="1:518" s="60" customFormat="1" ht="14.55" customHeight="1" x14ac:dyDescent="0.3">
      <c r="A47" s="65">
        <v>43</v>
      </c>
      <c r="B47" s="7">
        <v>14</v>
      </c>
      <c r="C47" s="98" t="s">
        <v>712</v>
      </c>
      <c r="D47" s="124" t="s">
        <v>713</v>
      </c>
      <c r="E47" s="98" t="s">
        <v>714</v>
      </c>
      <c r="F47" s="7">
        <v>2007</v>
      </c>
      <c r="G47" s="98" t="s">
        <v>715</v>
      </c>
      <c r="H47" s="126" t="s">
        <v>716</v>
      </c>
      <c r="I47" s="6" t="s">
        <v>50</v>
      </c>
      <c r="J47" s="124" t="s">
        <v>717</v>
      </c>
      <c r="K47" s="6" t="s">
        <v>718</v>
      </c>
      <c r="L47" s="6" t="s">
        <v>38</v>
      </c>
      <c r="M47" s="6" t="s">
        <v>100</v>
      </c>
      <c r="N47" s="6" t="s">
        <v>205</v>
      </c>
      <c r="O47" s="6" t="s">
        <v>25</v>
      </c>
      <c r="P47" s="6" t="s">
        <v>56</v>
      </c>
      <c r="Q47" s="6" t="s">
        <v>572</v>
      </c>
      <c r="R47" s="6" t="s">
        <v>572</v>
      </c>
      <c r="S47" s="6" t="s">
        <v>321</v>
      </c>
      <c r="T47" s="6" t="s">
        <v>701</v>
      </c>
      <c r="U47" s="7" t="s">
        <v>572</v>
      </c>
      <c r="V47" s="7" t="s">
        <v>572</v>
      </c>
      <c r="W47" s="6"/>
      <c r="X47" s="6"/>
      <c r="Y47" s="6"/>
      <c r="Z47" s="6" t="s">
        <v>76</v>
      </c>
      <c r="AA47" s="6"/>
      <c r="AB47" s="6" t="s">
        <v>107</v>
      </c>
      <c r="AC47" s="6"/>
      <c r="AD47" s="6"/>
      <c r="AE47" s="6" t="s">
        <v>126</v>
      </c>
      <c r="AF47" s="6"/>
      <c r="AG47" s="6"/>
      <c r="AH47" s="6"/>
      <c r="AI47" s="6"/>
      <c r="AJ47" s="6"/>
      <c r="AK47" s="6"/>
      <c r="AL47" s="6"/>
      <c r="AM47" s="6"/>
      <c r="AN47" s="6"/>
      <c r="AO47" s="6"/>
      <c r="AP47" s="6"/>
      <c r="AQ47" s="6"/>
      <c r="AR47" s="6"/>
      <c r="AS47" s="6"/>
      <c r="AT47" s="6"/>
      <c r="AU47" s="6"/>
      <c r="AV47" s="6"/>
      <c r="AW47" s="6" t="s">
        <v>23</v>
      </c>
      <c r="AX47" s="6"/>
      <c r="AY47" s="6"/>
      <c r="AZ47" s="6"/>
      <c r="BA47" s="6" t="s">
        <v>78</v>
      </c>
      <c r="BB47" s="6"/>
      <c r="BC47" s="6" t="s">
        <v>78</v>
      </c>
      <c r="BD47" s="6"/>
      <c r="BE47" s="6"/>
      <c r="BF47" s="6" t="s">
        <v>78</v>
      </c>
      <c r="BG47" s="6"/>
      <c r="BH47" s="6"/>
      <c r="BI47" s="6"/>
      <c r="BJ47" s="6"/>
      <c r="BK47" s="6"/>
      <c r="BL47" s="6"/>
      <c r="BM47" s="6"/>
      <c r="BN47" s="6"/>
      <c r="BO47" s="6"/>
      <c r="BP47" s="6"/>
      <c r="BQ47" s="6"/>
      <c r="BR47" s="6"/>
      <c r="BS47" s="6"/>
      <c r="BT47" s="6"/>
      <c r="BU47" s="6"/>
      <c r="BV47" s="6" t="s">
        <v>38</v>
      </c>
      <c r="BW47" s="6"/>
      <c r="BX47" s="6"/>
      <c r="BY47" s="6"/>
      <c r="BZ47" s="6"/>
      <c r="CA47" s="6"/>
      <c r="CB47" s="6"/>
      <c r="CC47" s="6"/>
      <c r="CD47" s="6"/>
      <c r="CE47" s="6"/>
      <c r="CF47" s="6"/>
      <c r="CG47" s="6"/>
      <c r="CH47" s="6"/>
      <c r="CI47" s="6"/>
      <c r="CJ47" s="6"/>
      <c r="CK47" s="6"/>
      <c r="CL47" s="6"/>
      <c r="CM47" s="6"/>
      <c r="CN47" s="6"/>
      <c r="CO47" s="6"/>
      <c r="CP47" s="6"/>
      <c r="CQ47" s="6"/>
      <c r="CR47" s="6"/>
      <c r="CS47" s="28" t="s">
        <v>38</v>
      </c>
      <c r="CT47" s="6"/>
      <c r="CU47" s="6"/>
      <c r="CV47" s="6"/>
      <c r="CW47" s="6"/>
      <c r="CX47" s="6"/>
      <c r="CY47" s="6"/>
      <c r="CZ47" s="6"/>
      <c r="DA47" s="6"/>
      <c r="DB47" s="6"/>
      <c r="DC47" s="6"/>
      <c r="DD47" s="6" t="s">
        <v>38</v>
      </c>
      <c r="DE47" s="87"/>
      <c r="DF47" s="6"/>
      <c r="DG47" s="6"/>
      <c r="DH47" s="6"/>
      <c r="DI47" s="6"/>
      <c r="DJ47" s="6"/>
      <c r="DK47" s="6"/>
      <c r="DL47" s="6"/>
      <c r="DM47" s="6"/>
      <c r="DN47" s="6"/>
      <c r="DO47" s="87"/>
      <c r="DP47" s="6"/>
      <c r="DQ47" s="87"/>
      <c r="DR47" s="6"/>
      <c r="DS47" s="87" t="s">
        <v>719</v>
      </c>
      <c r="DT47" s="17" t="s">
        <v>720</v>
      </c>
      <c r="DU47" s="34"/>
      <c r="DV47" s="80"/>
      <c r="DW47" s="80"/>
      <c r="DX47" s="80"/>
      <c r="DY47" s="80"/>
      <c r="DZ47" s="80"/>
      <c r="EA47" s="80"/>
      <c r="EB47" s="80"/>
      <c r="EC47" s="80"/>
      <c r="ED47" s="80"/>
      <c r="EE47" s="80"/>
      <c r="EF47" s="80"/>
      <c r="EG47" s="80"/>
      <c r="EH47" s="80"/>
      <c r="EI47" s="80"/>
      <c r="EJ47" s="80"/>
      <c r="EK47" s="8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c r="FL47" s="80"/>
      <c r="FM47" s="80"/>
      <c r="FN47" s="80"/>
      <c r="FO47" s="80"/>
      <c r="FP47" s="80"/>
      <c r="FQ47" s="80"/>
      <c r="FR47" s="80"/>
      <c r="FS47" s="80"/>
      <c r="FT47" s="80"/>
      <c r="FU47" s="80"/>
      <c r="FV47" s="80"/>
      <c r="FW47" s="80"/>
      <c r="FX47" s="80"/>
      <c r="FY47" s="80"/>
      <c r="FZ47" s="80"/>
      <c r="GA47" s="80"/>
      <c r="GB47" s="80"/>
      <c r="GC47" s="80"/>
      <c r="GD47" s="80"/>
      <c r="GE47" s="80"/>
      <c r="GF47" s="80"/>
      <c r="GG47" s="80"/>
      <c r="GH47" s="80"/>
      <c r="GI47" s="80"/>
      <c r="GJ47" s="80"/>
      <c r="GK47" s="80"/>
      <c r="GL47" s="80"/>
      <c r="GM47" s="80"/>
      <c r="GN47" s="80"/>
      <c r="GO47" s="80"/>
      <c r="GP47" s="80"/>
      <c r="GQ47" s="80"/>
      <c r="GR47" s="80"/>
      <c r="GS47" s="80"/>
      <c r="GT47" s="80"/>
      <c r="GU47" s="80"/>
      <c r="GV47" s="80"/>
      <c r="GW47" s="80"/>
      <c r="GX47" s="80"/>
      <c r="GY47" s="80"/>
      <c r="GZ47" s="80"/>
      <c r="HA47" s="80"/>
      <c r="HB47" s="80"/>
      <c r="HC47" s="80"/>
      <c r="HD47" s="80"/>
      <c r="HE47" s="80"/>
      <c r="HF47" s="80"/>
      <c r="HG47" s="80"/>
      <c r="HH47" s="80"/>
      <c r="HI47" s="80"/>
      <c r="HJ47" s="80"/>
      <c r="HK47" s="80"/>
      <c r="HL47" s="80"/>
      <c r="HM47" s="80"/>
      <c r="HN47" s="80"/>
      <c r="HO47" s="80"/>
      <c r="HP47" s="80"/>
      <c r="HQ47" s="80"/>
      <c r="HR47" s="80"/>
      <c r="HS47" s="80"/>
      <c r="HT47" s="80"/>
      <c r="HU47" s="80"/>
      <c r="HV47" s="80"/>
      <c r="HW47" s="80"/>
      <c r="HX47" s="80"/>
      <c r="HY47" s="80"/>
      <c r="HZ47" s="80"/>
      <c r="IA47" s="80"/>
      <c r="IB47" s="80"/>
      <c r="IC47" s="80"/>
      <c r="ID47" s="80"/>
      <c r="IE47" s="80"/>
      <c r="IF47" s="80"/>
      <c r="IG47" s="80"/>
      <c r="IH47" s="80"/>
      <c r="II47" s="80"/>
      <c r="IJ47" s="80"/>
      <c r="IK47" s="80"/>
      <c r="IL47" s="80"/>
      <c r="IM47" s="80"/>
      <c r="IN47" s="80"/>
      <c r="IO47" s="80"/>
      <c r="IP47" s="80"/>
      <c r="IQ47" s="80"/>
      <c r="IR47" s="80"/>
      <c r="IS47" s="80"/>
      <c r="IT47" s="80"/>
      <c r="IU47" s="80"/>
      <c r="IV47" s="80"/>
      <c r="IW47" s="80"/>
      <c r="IX47" s="80"/>
      <c r="IY47" s="80"/>
      <c r="IZ47" s="80"/>
      <c r="JA47" s="80"/>
      <c r="JB47" s="80"/>
      <c r="JC47" s="80"/>
      <c r="JD47" s="80"/>
      <c r="JE47" s="80"/>
      <c r="JF47" s="80"/>
      <c r="JG47" s="80"/>
      <c r="JH47" s="80"/>
      <c r="JI47" s="80"/>
      <c r="JJ47" s="80"/>
      <c r="JK47" s="80"/>
      <c r="JL47" s="80"/>
      <c r="JM47" s="80"/>
      <c r="JN47" s="80"/>
      <c r="JO47" s="80"/>
      <c r="JP47" s="80"/>
      <c r="JQ47" s="80"/>
      <c r="JR47" s="80"/>
      <c r="JS47" s="80"/>
      <c r="JT47" s="80"/>
      <c r="JU47" s="80"/>
      <c r="JV47" s="80"/>
      <c r="JW47" s="80"/>
      <c r="JX47" s="80"/>
      <c r="JY47" s="80"/>
      <c r="JZ47" s="80"/>
      <c r="KA47" s="80"/>
      <c r="KB47" s="80"/>
      <c r="KC47" s="80"/>
      <c r="KD47" s="80"/>
      <c r="KE47" s="80"/>
      <c r="KF47" s="80"/>
      <c r="KG47" s="80"/>
      <c r="KH47" s="80"/>
      <c r="KI47" s="80"/>
      <c r="KJ47" s="80"/>
      <c r="KK47" s="80"/>
      <c r="KL47" s="80"/>
      <c r="KM47" s="80"/>
      <c r="KN47" s="80"/>
      <c r="KO47" s="80"/>
      <c r="KP47" s="80"/>
      <c r="KQ47" s="80"/>
      <c r="KR47" s="80"/>
      <c r="KS47" s="80"/>
      <c r="KT47" s="80"/>
      <c r="KU47" s="80"/>
      <c r="KV47" s="80"/>
      <c r="KW47" s="80"/>
      <c r="KX47" s="80"/>
      <c r="KY47" s="80"/>
      <c r="KZ47" s="80"/>
      <c r="LA47" s="80"/>
      <c r="LB47" s="80"/>
      <c r="LC47" s="80"/>
      <c r="LD47" s="80"/>
      <c r="LE47" s="80"/>
      <c r="LF47" s="80"/>
      <c r="LG47" s="80"/>
      <c r="LH47" s="80"/>
      <c r="LI47" s="80"/>
      <c r="LJ47" s="80"/>
      <c r="LK47" s="80"/>
      <c r="LL47" s="80"/>
      <c r="LM47" s="80"/>
      <c r="LN47" s="80"/>
      <c r="LO47" s="80"/>
      <c r="LP47" s="80"/>
      <c r="LQ47" s="80"/>
      <c r="LR47" s="80"/>
      <c r="LS47" s="80"/>
      <c r="LT47" s="80"/>
      <c r="LU47" s="80"/>
      <c r="LV47" s="80"/>
      <c r="LW47" s="80"/>
      <c r="LX47" s="80"/>
      <c r="LY47" s="80"/>
      <c r="LZ47" s="80"/>
      <c r="MA47" s="80"/>
      <c r="MB47" s="80"/>
      <c r="MC47" s="80"/>
      <c r="MD47" s="80"/>
      <c r="ME47" s="80"/>
      <c r="MF47" s="80"/>
      <c r="MG47" s="80"/>
      <c r="MH47" s="80"/>
      <c r="MI47" s="80"/>
      <c r="MJ47" s="80"/>
      <c r="MK47" s="80"/>
      <c r="ML47" s="80"/>
      <c r="MM47" s="80"/>
      <c r="MN47" s="80"/>
      <c r="MO47" s="80"/>
      <c r="MP47" s="80"/>
      <c r="MQ47" s="80"/>
      <c r="MR47" s="80"/>
      <c r="MS47" s="80"/>
      <c r="MT47" s="80"/>
      <c r="MU47" s="80"/>
      <c r="MV47" s="80"/>
      <c r="MW47" s="80"/>
      <c r="MX47" s="80"/>
      <c r="MY47" s="80"/>
      <c r="MZ47" s="80"/>
      <c r="NA47" s="80"/>
      <c r="NB47" s="80"/>
      <c r="NC47" s="80"/>
      <c r="ND47" s="80"/>
      <c r="NE47" s="80"/>
      <c r="NF47" s="80"/>
      <c r="NG47" s="80"/>
      <c r="NH47" s="80"/>
      <c r="NI47" s="80"/>
      <c r="NJ47" s="80"/>
      <c r="NK47" s="80"/>
      <c r="NL47" s="80"/>
      <c r="NM47" s="80"/>
      <c r="NN47" s="80"/>
      <c r="NO47" s="80"/>
      <c r="NP47" s="80"/>
      <c r="NQ47" s="80"/>
      <c r="NR47" s="80"/>
      <c r="NS47" s="80"/>
      <c r="NT47" s="80"/>
      <c r="NU47" s="80"/>
      <c r="NV47" s="80"/>
      <c r="NW47" s="80"/>
      <c r="NX47" s="80"/>
      <c r="NY47" s="80"/>
      <c r="NZ47" s="80"/>
      <c r="OA47" s="80"/>
      <c r="OB47" s="80"/>
      <c r="OC47" s="80"/>
      <c r="OD47" s="80"/>
      <c r="OE47" s="80"/>
      <c r="OF47" s="80"/>
      <c r="OG47" s="80"/>
      <c r="OH47" s="80"/>
      <c r="OI47" s="80"/>
      <c r="OJ47" s="80"/>
      <c r="OK47" s="80"/>
      <c r="OL47" s="80"/>
      <c r="OM47" s="80"/>
      <c r="ON47" s="80"/>
      <c r="OO47" s="80"/>
      <c r="OP47" s="80"/>
      <c r="OQ47" s="80"/>
      <c r="OR47" s="80"/>
      <c r="OS47" s="80"/>
      <c r="OT47" s="80"/>
      <c r="OU47" s="80"/>
      <c r="OV47" s="80"/>
      <c r="OW47" s="80"/>
      <c r="OX47" s="80"/>
      <c r="OY47" s="80"/>
      <c r="OZ47" s="80"/>
      <c r="PA47" s="80"/>
      <c r="PB47" s="80"/>
      <c r="PC47" s="80"/>
      <c r="PD47" s="80"/>
      <c r="PE47" s="80"/>
      <c r="PF47" s="80"/>
      <c r="PG47" s="80"/>
      <c r="PH47" s="80"/>
      <c r="PI47" s="80"/>
      <c r="PJ47" s="80"/>
      <c r="PK47" s="80"/>
      <c r="PL47" s="80"/>
      <c r="PM47" s="80"/>
      <c r="PN47" s="80"/>
      <c r="PO47" s="80"/>
      <c r="PP47" s="80"/>
      <c r="PQ47" s="80"/>
      <c r="PR47" s="80"/>
      <c r="PS47" s="80"/>
      <c r="PT47" s="80"/>
      <c r="PU47" s="80"/>
      <c r="PV47" s="80"/>
      <c r="PW47" s="80"/>
      <c r="PX47" s="80"/>
      <c r="PY47" s="80"/>
      <c r="PZ47" s="80"/>
      <c r="QA47" s="80"/>
      <c r="QB47" s="80"/>
      <c r="QC47" s="80"/>
      <c r="QD47" s="80"/>
      <c r="QE47" s="80"/>
      <c r="QF47" s="80"/>
      <c r="QG47" s="80"/>
      <c r="QH47" s="80"/>
      <c r="QI47" s="80"/>
      <c r="QJ47" s="80"/>
      <c r="QK47" s="80"/>
      <c r="QL47" s="80"/>
      <c r="QM47" s="80"/>
      <c r="QN47" s="80"/>
      <c r="QO47" s="80"/>
      <c r="QP47" s="80"/>
      <c r="QQ47" s="80"/>
      <c r="QR47" s="80"/>
      <c r="QS47" s="80"/>
      <c r="QT47" s="80"/>
      <c r="QU47" s="80"/>
      <c r="QV47" s="80"/>
      <c r="QW47" s="80"/>
      <c r="QX47" s="80"/>
      <c r="QY47" s="80"/>
      <c r="QZ47" s="80"/>
      <c r="RA47" s="80"/>
      <c r="RB47" s="80"/>
      <c r="RC47" s="80"/>
      <c r="RD47" s="80"/>
      <c r="RE47" s="80"/>
      <c r="RF47" s="80"/>
      <c r="RG47" s="80"/>
      <c r="RH47" s="80"/>
      <c r="RI47" s="80"/>
      <c r="RJ47" s="80"/>
      <c r="RK47" s="80"/>
      <c r="RL47" s="80"/>
      <c r="RM47" s="80"/>
      <c r="RN47" s="80"/>
      <c r="RO47" s="80"/>
      <c r="RP47" s="80"/>
      <c r="RQ47" s="80"/>
      <c r="RR47" s="80"/>
      <c r="RS47" s="80"/>
      <c r="RT47" s="80"/>
      <c r="RU47" s="80"/>
      <c r="RV47" s="80"/>
      <c r="RW47" s="80"/>
      <c r="RX47" s="80"/>
      <c r="RY47" s="80"/>
      <c r="RZ47" s="80"/>
      <c r="SA47" s="80"/>
      <c r="SB47" s="80"/>
      <c r="SC47" s="80"/>
      <c r="SD47" s="80"/>
      <c r="SE47" s="80"/>
      <c r="SF47" s="80"/>
      <c r="SG47" s="80"/>
      <c r="SH47" s="80"/>
      <c r="SI47" s="80"/>
      <c r="SJ47" s="80"/>
      <c r="SK47" s="80"/>
      <c r="SL47" s="80"/>
      <c r="SM47" s="80"/>
      <c r="SN47" s="80"/>
      <c r="SO47" s="80"/>
      <c r="SP47" s="80"/>
      <c r="SQ47" s="80"/>
      <c r="SR47" s="80"/>
      <c r="SS47" s="80"/>
      <c r="ST47" s="80"/>
      <c r="SU47" s="80"/>
      <c r="SV47" s="80"/>
      <c r="SW47" s="80"/>
      <c r="SX47" s="80"/>
    </row>
    <row r="48" spans="1:518" s="60" customFormat="1" ht="14.55" customHeight="1" x14ac:dyDescent="0.3">
      <c r="A48" s="65">
        <v>44</v>
      </c>
      <c r="B48" s="7">
        <v>15</v>
      </c>
      <c r="C48" s="98" t="s">
        <v>721</v>
      </c>
      <c r="D48" s="98" t="s">
        <v>722</v>
      </c>
      <c r="E48" s="98" t="s">
        <v>723</v>
      </c>
      <c r="F48" s="7">
        <v>2015</v>
      </c>
      <c r="G48" s="98" t="s">
        <v>724</v>
      </c>
      <c r="H48" s="126" t="s">
        <v>725</v>
      </c>
      <c r="I48" s="6" t="s">
        <v>50</v>
      </c>
      <c r="J48" s="124" t="s">
        <v>4075</v>
      </c>
      <c r="K48" s="6" t="s">
        <v>718</v>
      </c>
      <c r="L48" s="6" t="s">
        <v>38</v>
      </c>
      <c r="M48" s="6" t="s">
        <v>72</v>
      </c>
      <c r="N48" s="6" t="s">
        <v>205</v>
      </c>
      <c r="O48" s="6" t="s">
        <v>25</v>
      </c>
      <c r="P48" s="6" t="s">
        <v>72</v>
      </c>
      <c r="Q48" s="6" t="s">
        <v>572</v>
      </c>
      <c r="R48" s="6" t="s">
        <v>572</v>
      </c>
      <c r="S48" s="6" t="s">
        <v>347</v>
      </c>
      <c r="T48" s="6" t="s">
        <v>726</v>
      </c>
      <c r="U48" s="7" t="s">
        <v>572</v>
      </c>
      <c r="V48" s="7" t="s">
        <v>572</v>
      </c>
      <c r="W48" s="6"/>
      <c r="X48" s="6"/>
      <c r="Y48" s="6"/>
      <c r="Z48" s="6" t="s">
        <v>76</v>
      </c>
      <c r="AA48" s="6"/>
      <c r="AB48" s="6"/>
      <c r="AC48" s="6" t="s">
        <v>122</v>
      </c>
      <c r="AD48" s="6"/>
      <c r="AE48" s="6" t="s">
        <v>126</v>
      </c>
      <c r="AF48" s="6"/>
      <c r="AG48" s="6"/>
      <c r="AH48" s="6"/>
      <c r="AI48" s="6"/>
      <c r="AJ48" s="6"/>
      <c r="AK48" s="6"/>
      <c r="AL48" s="6"/>
      <c r="AM48" s="6"/>
      <c r="AN48" s="6"/>
      <c r="AO48" s="6"/>
      <c r="AP48" s="6"/>
      <c r="AQ48" s="6"/>
      <c r="AR48" s="6"/>
      <c r="AS48" s="6"/>
      <c r="AT48" s="6"/>
      <c r="AU48" s="6"/>
      <c r="AV48" s="6"/>
      <c r="AW48" s="6" t="s">
        <v>23</v>
      </c>
      <c r="AX48" s="6"/>
      <c r="AY48" s="6"/>
      <c r="AZ48" s="6"/>
      <c r="BA48" s="6" t="s">
        <v>78</v>
      </c>
      <c r="BB48" s="6"/>
      <c r="BC48" s="6"/>
      <c r="BD48" s="6" t="s">
        <v>78</v>
      </c>
      <c r="BE48" s="6"/>
      <c r="BF48" s="6" t="s">
        <v>78</v>
      </c>
      <c r="BG48" s="6"/>
      <c r="BH48" s="6"/>
      <c r="BI48" s="6"/>
      <c r="BJ48" s="6"/>
      <c r="BK48" s="6"/>
      <c r="BL48" s="6"/>
      <c r="BM48" s="6"/>
      <c r="BN48" s="6"/>
      <c r="BO48" s="6"/>
      <c r="BP48" s="6"/>
      <c r="BQ48" s="6"/>
      <c r="BR48" s="6"/>
      <c r="BS48" s="6"/>
      <c r="BT48" s="6"/>
      <c r="BU48" s="6"/>
      <c r="BV48" s="6" t="s">
        <v>38</v>
      </c>
      <c r="BW48" s="6"/>
      <c r="BX48" s="6"/>
      <c r="BY48" s="6"/>
      <c r="BZ48" s="6"/>
      <c r="CA48" s="6"/>
      <c r="CB48" s="6"/>
      <c r="CC48" s="6"/>
      <c r="CD48" s="6"/>
      <c r="CE48" s="6"/>
      <c r="CF48" s="6"/>
      <c r="CG48" s="6"/>
      <c r="CH48" s="6"/>
      <c r="CI48" s="6"/>
      <c r="CJ48" s="6"/>
      <c r="CK48" s="6"/>
      <c r="CL48" s="6"/>
      <c r="CM48" s="6"/>
      <c r="CN48" s="6"/>
      <c r="CO48" s="6"/>
      <c r="CP48" s="6"/>
      <c r="CQ48" s="6"/>
      <c r="CR48" s="6"/>
      <c r="CS48" s="28" t="s">
        <v>38</v>
      </c>
      <c r="CT48" s="6"/>
      <c r="CU48" s="6"/>
      <c r="CV48" s="6"/>
      <c r="CW48" s="6"/>
      <c r="CX48" s="6"/>
      <c r="CY48" s="6"/>
      <c r="CZ48" s="6"/>
      <c r="DA48" s="6"/>
      <c r="DB48" s="6"/>
      <c r="DC48" s="6"/>
      <c r="DD48" s="6" t="s">
        <v>38</v>
      </c>
      <c r="DE48" s="87"/>
      <c r="DF48" s="6"/>
      <c r="DG48" s="6"/>
      <c r="DH48" s="6"/>
      <c r="DI48" s="6"/>
      <c r="DJ48" s="6"/>
      <c r="DK48" s="6"/>
      <c r="DL48" s="6"/>
      <c r="DM48" s="6"/>
      <c r="DN48" s="6"/>
      <c r="DO48" s="87"/>
      <c r="DP48" s="6"/>
      <c r="DQ48" s="87"/>
      <c r="DR48" s="6"/>
      <c r="DS48" s="90" t="s">
        <v>4083</v>
      </c>
      <c r="DT48" s="17" t="s">
        <v>630</v>
      </c>
      <c r="DU48" s="34"/>
      <c r="DV48" s="80"/>
      <c r="DW48" s="80"/>
      <c r="DX48" s="80"/>
      <c r="DY48" s="80"/>
      <c r="DZ48" s="80"/>
      <c r="EA48" s="80"/>
      <c r="EB48" s="80"/>
      <c r="EC48" s="80"/>
      <c r="ED48" s="80"/>
      <c r="EE48" s="80"/>
      <c r="EF48" s="80"/>
      <c r="EG48" s="80"/>
      <c r="EH48" s="80"/>
      <c r="EI48" s="80"/>
      <c r="EJ48" s="80"/>
      <c r="EK48" s="80"/>
      <c r="EL48" s="80"/>
      <c r="EM48" s="80"/>
      <c r="EN48" s="80"/>
      <c r="EO48" s="80"/>
      <c r="EP48" s="80"/>
      <c r="EQ48" s="80"/>
      <c r="ER48" s="80"/>
      <c r="ES48" s="80"/>
      <c r="ET48" s="80"/>
      <c r="EU48" s="80"/>
      <c r="EV48" s="80"/>
      <c r="EW48" s="80"/>
      <c r="EX48" s="80"/>
      <c r="EY48" s="80"/>
      <c r="EZ48" s="80"/>
      <c r="FA48" s="80"/>
      <c r="FB48" s="80"/>
      <c r="FC48" s="80"/>
      <c r="FD48" s="80"/>
      <c r="FE48" s="80"/>
      <c r="FF48" s="80"/>
      <c r="FG48" s="80"/>
      <c r="FH48" s="80"/>
      <c r="FI48" s="80"/>
      <c r="FJ48" s="80"/>
      <c r="FK48" s="80"/>
      <c r="FL48" s="80"/>
      <c r="FM48" s="80"/>
      <c r="FN48" s="80"/>
      <c r="FO48" s="80"/>
      <c r="FP48" s="80"/>
      <c r="FQ48" s="80"/>
      <c r="FR48" s="80"/>
      <c r="FS48" s="80"/>
      <c r="FT48" s="80"/>
      <c r="FU48" s="80"/>
      <c r="FV48" s="80"/>
      <c r="FW48" s="80"/>
      <c r="FX48" s="80"/>
      <c r="FY48" s="80"/>
      <c r="FZ48" s="80"/>
      <c r="GA48" s="80"/>
      <c r="GB48" s="80"/>
      <c r="GC48" s="80"/>
      <c r="GD48" s="80"/>
      <c r="GE48" s="80"/>
      <c r="GF48" s="80"/>
      <c r="GG48" s="80"/>
      <c r="GH48" s="80"/>
      <c r="GI48" s="80"/>
      <c r="GJ48" s="80"/>
      <c r="GK48" s="80"/>
      <c r="GL48" s="80"/>
      <c r="GM48" s="80"/>
      <c r="GN48" s="80"/>
      <c r="GO48" s="80"/>
      <c r="GP48" s="80"/>
      <c r="GQ48" s="80"/>
      <c r="GR48" s="80"/>
      <c r="GS48" s="80"/>
      <c r="GT48" s="80"/>
      <c r="GU48" s="80"/>
      <c r="GV48" s="80"/>
      <c r="GW48" s="80"/>
      <c r="GX48" s="80"/>
      <c r="GY48" s="80"/>
      <c r="GZ48" s="80"/>
      <c r="HA48" s="80"/>
      <c r="HB48" s="80"/>
      <c r="HC48" s="80"/>
      <c r="HD48" s="80"/>
      <c r="HE48" s="80"/>
      <c r="HF48" s="80"/>
      <c r="HG48" s="80"/>
      <c r="HH48" s="80"/>
      <c r="HI48" s="80"/>
      <c r="HJ48" s="80"/>
      <c r="HK48" s="80"/>
      <c r="HL48" s="80"/>
      <c r="HM48" s="80"/>
      <c r="HN48" s="80"/>
      <c r="HO48" s="80"/>
      <c r="HP48" s="80"/>
      <c r="HQ48" s="80"/>
      <c r="HR48" s="80"/>
      <c r="HS48" s="80"/>
      <c r="HT48" s="80"/>
      <c r="HU48" s="80"/>
      <c r="HV48" s="80"/>
      <c r="HW48" s="80"/>
      <c r="HX48" s="80"/>
      <c r="HY48" s="80"/>
      <c r="HZ48" s="80"/>
      <c r="IA48" s="80"/>
      <c r="IB48" s="80"/>
      <c r="IC48" s="80"/>
      <c r="ID48" s="80"/>
      <c r="IE48" s="80"/>
      <c r="IF48" s="80"/>
      <c r="IG48" s="80"/>
      <c r="IH48" s="80"/>
      <c r="II48" s="80"/>
      <c r="IJ48" s="80"/>
      <c r="IK48" s="80"/>
      <c r="IL48" s="80"/>
      <c r="IM48" s="80"/>
      <c r="IN48" s="80"/>
      <c r="IO48" s="80"/>
      <c r="IP48" s="80"/>
      <c r="IQ48" s="80"/>
      <c r="IR48" s="80"/>
      <c r="IS48" s="80"/>
      <c r="IT48" s="80"/>
      <c r="IU48" s="80"/>
      <c r="IV48" s="80"/>
      <c r="IW48" s="80"/>
      <c r="IX48" s="80"/>
      <c r="IY48" s="80"/>
      <c r="IZ48" s="80"/>
      <c r="JA48" s="80"/>
      <c r="JB48" s="80"/>
      <c r="JC48" s="80"/>
      <c r="JD48" s="80"/>
      <c r="JE48" s="80"/>
      <c r="JF48" s="80"/>
      <c r="JG48" s="80"/>
      <c r="JH48" s="80"/>
      <c r="JI48" s="80"/>
      <c r="JJ48" s="80"/>
      <c r="JK48" s="80"/>
      <c r="JL48" s="80"/>
      <c r="JM48" s="80"/>
      <c r="JN48" s="80"/>
      <c r="JO48" s="80"/>
      <c r="JP48" s="80"/>
      <c r="JQ48" s="80"/>
      <c r="JR48" s="80"/>
      <c r="JS48" s="80"/>
      <c r="JT48" s="80"/>
      <c r="JU48" s="80"/>
      <c r="JV48" s="80"/>
      <c r="JW48" s="80"/>
      <c r="JX48" s="80"/>
      <c r="JY48" s="80"/>
      <c r="JZ48" s="80"/>
      <c r="KA48" s="80"/>
      <c r="KB48" s="80"/>
      <c r="KC48" s="80"/>
      <c r="KD48" s="80"/>
      <c r="KE48" s="80"/>
      <c r="KF48" s="80"/>
      <c r="KG48" s="80"/>
      <c r="KH48" s="80"/>
      <c r="KI48" s="80"/>
      <c r="KJ48" s="80"/>
      <c r="KK48" s="80"/>
      <c r="KL48" s="80"/>
      <c r="KM48" s="80"/>
      <c r="KN48" s="80"/>
      <c r="KO48" s="80"/>
      <c r="KP48" s="80"/>
      <c r="KQ48" s="80"/>
      <c r="KR48" s="80"/>
      <c r="KS48" s="80"/>
      <c r="KT48" s="80"/>
      <c r="KU48" s="80"/>
      <c r="KV48" s="80"/>
      <c r="KW48" s="80"/>
      <c r="KX48" s="80"/>
      <c r="KY48" s="80"/>
      <c r="KZ48" s="80"/>
      <c r="LA48" s="80"/>
      <c r="LB48" s="80"/>
      <c r="LC48" s="80"/>
      <c r="LD48" s="80"/>
      <c r="LE48" s="80"/>
      <c r="LF48" s="80"/>
      <c r="LG48" s="80"/>
      <c r="LH48" s="80"/>
      <c r="LI48" s="80"/>
      <c r="LJ48" s="80"/>
      <c r="LK48" s="80"/>
      <c r="LL48" s="80"/>
      <c r="LM48" s="80"/>
      <c r="LN48" s="80"/>
      <c r="LO48" s="80"/>
      <c r="LP48" s="80"/>
      <c r="LQ48" s="80"/>
      <c r="LR48" s="80"/>
      <c r="LS48" s="80"/>
      <c r="LT48" s="80"/>
      <c r="LU48" s="80"/>
      <c r="LV48" s="80"/>
      <c r="LW48" s="80"/>
      <c r="LX48" s="80"/>
      <c r="LY48" s="80"/>
      <c r="LZ48" s="80"/>
      <c r="MA48" s="80"/>
      <c r="MB48" s="80"/>
      <c r="MC48" s="80"/>
      <c r="MD48" s="80"/>
      <c r="ME48" s="80"/>
      <c r="MF48" s="80"/>
      <c r="MG48" s="80"/>
      <c r="MH48" s="80"/>
      <c r="MI48" s="80"/>
      <c r="MJ48" s="80"/>
      <c r="MK48" s="80"/>
      <c r="ML48" s="80"/>
      <c r="MM48" s="80"/>
      <c r="MN48" s="80"/>
      <c r="MO48" s="80"/>
      <c r="MP48" s="80"/>
      <c r="MQ48" s="80"/>
      <c r="MR48" s="80"/>
      <c r="MS48" s="80"/>
      <c r="MT48" s="80"/>
      <c r="MU48" s="80"/>
      <c r="MV48" s="80"/>
      <c r="MW48" s="80"/>
      <c r="MX48" s="80"/>
      <c r="MY48" s="80"/>
      <c r="MZ48" s="80"/>
      <c r="NA48" s="80"/>
      <c r="NB48" s="80"/>
      <c r="NC48" s="80"/>
      <c r="ND48" s="80"/>
      <c r="NE48" s="80"/>
      <c r="NF48" s="80"/>
      <c r="NG48" s="80"/>
      <c r="NH48" s="80"/>
      <c r="NI48" s="80"/>
      <c r="NJ48" s="80"/>
      <c r="NK48" s="80"/>
      <c r="NL48" s="80"/>
      <c r="NM48" s="80"/>
      <c r="NN48" s="80"/>
      <c r="NO48" s="80"/>
      <c r="NP48" s="80"/>
      <c r="NQ48" s="80"/>
      <c r="NR48" s="80"/>
      <c r="NS48" s="80"/>
      <c r="NT48" s="80"/>
      <c r="NU48" s="80"/>
      <c r="NV48" s="80"/>
      <c r="NW48" s="80"/>
      <c r="NX48" s="80"/>
      <c r="NY48" s="80"/>
      <c r="NZ48" s="80"/>
      <c r="OA48" s="80"/>
      <c r="OB48" s="80"/>
      <c r="OC48" s="80"/>
      <c r="OD48" s="80"/>
      <c r="OE48" s="80"/>
      <c r="OF48" s="80"/>
      <c r="OG48" s="80"/>
      <c r="OH48" s="80"/>
      <c r="OI48" s="80"/>
      <c r="OJ48" s="80"/>
      <c r="OK48" s="80"/>
      <c r="OL48" s="80"/>
      <c r="OM48" s="80"/>
      <c r="ON48" s="80"/>
      <c r="OO48" s="80"/>
      <c r="OP48" s="80"/>
      <c r="OQ48" s="80"/>
      <c r="OR48" s="80"/>
      <c r="OS48" s="80"/>
      <c r="OT48" s="80"/>
      <c r="OU48" s="80"/>
      <c r="OV48" s="80"/>
      <c r="OW48" s="80"/>
      <c r="OX48" s="80"/>
      <c r="OY48" s="80"/>
      <c r="OZ48" s="80"/>
      <c r="PA48" s="80"/>
      <c r="PB48" s="80"/>
      <c r="PC48" s="80"/>
      <c r="PD48" s="80"/>
      <c r="PE48" s="80"/>
      <c r="PF48" s="80"/>
      <c r="PG48" s="80"/>
      <c r="PH48" s="80"/>
      <c r="PI48" s="80"/>
      <c r="PJ48" s="80"/>
      <c r="PK48" s="80"/>
      <c r="PL48" s="80"/>
      <c r="PM48" s="80"/>
      <c r="PN48" s="80"/>
      <c r="PO48" s="80"/>
      <c r="PP48" s="80"/>
      <c r="PQ48" s="80"/>
      <c r="PR48" s="80"/>
      <c r="PS48" s="80"/>
      <c r="PT48" s="80"/>
      <c r="PU48" s="80"/>
      <c r="PV48" s="80"/>
      <c r="PW48" s="80"/>
      <c r="PX48" s="80"/>
      <c r="PY48" s="80"/>
      <c r="PZ48" s="80"/>
      <c r="QA48" s="80"/>
      <c r="QB48" s="80"/>
      <c r="QC48" s="80"/>
      <c r="QD48" s="80"/>
      <c r="QE48" s="80"/>
      <c r="QF48" s="80"/>
      <c r="QG48" s="80"/>
      <c r="QH48" s="80"/>
      <c r="QI48" s="80"/>
      <c r="QJ48" s="80"/>
      <c r="QK48" s="80"/>
      <c r="QL48" s="80"/>
      <c r="QM48" s="80"/>
      <c r="QN48" s="80"/>
      <c r="QO48" s="80"/>
      <c r="QP48" s="80"/>
      <c r="QQ48" s="80"/>
      <c r="QR48" s="80"/>
      <c r="QS48" s="80"/>
      <c r="QT48" s="80"/>
      <c r="QU48" s="80"/>
      <c r="QV48" s="80"/>
      <c r="QW48" s="80"/>
      <c r="QX48" s="80"/>
      <c r="QY48" s="80"/>
      <c r="QZ48" s="80"/>
      <c r="RA48" s="80"/>
      <c r="RB48" s="80"/>
      <c r="RC48" s="80"/>
      <c r="RD48" s="80"/>
      <c r="RE48" s="80"/>
      <c r="RF48" s="80"/>
      <c r="RG48" s="80"/>
      <c r="RH48" s="80"/>
      <c r="RI48" s="80"/>
      <c r="RJ48" s="80"/>
      <c r="RK48" s="80"/>
      <c r="RL48" s="80"/>
      <c r="RM48" s="80"/>
      <c r="RN48" s="80"/>
      <c r="RO48" s="80"/>
      <c r="RP48" s="80"/>
      <c r="RQ48" s="80"/>
      <c r="RR48" s="80"/>
      <c r="RS48" s="80"/>
      <c r="RT48" s="80"/>
      <c r="RU48" s="80"/>
      <c r="RV48" s="80"/>
      <c r="RW48" s="80"/>
      <c r="RX48" s="80"/>
      <c r="RY48" s="80"/>
      <c r="RZ48" s="80"/>
      <c r="SA48" s="80"/>
      <c r="SB48" s="80"/>
      <c r="SC48" s="80"/>
      <c r="SD48" s="80"/>
      <c r="SE48" s="80"/>
      <c r="SF48" s="80"/>
      <c r="SG48" s="80"/>
      <c r="SH48" s="80"/>
      <c r="SI48" s="80"/>
      <c r="SJ48" s="80"/>
      <c r="SK48" s="80"/>
      <c r="SL48" s="80"/>
      <c r="SM48" s="80"/>
      <c r="SN48" s="80"/>
      <c r="SO48" s="80"/>
      <c r="SP48" s="80"/>
      <c r="SQ48" s="80"/>
      <c r="SR48" s="80"/>
      <c r="SS48" s="80"/>
      <c r="ST48" s="80"/>
      <c r="SU48" s="80"/>
      <c r="SV48" s="80"/>
      <c r="SW48" s="80"/>
      <c r="SX48" s="80"/>
    </row>
    <row r="49" spans="1:518" s="60" customFormat="1" ht="14.55" customHeight="1" x14ac:dyDescent="0.3">
      <c r="A49" s="65">
        <v>45</v>
      </c>
      <c r="B49" s="7">
        <v>16</v>
      </c>
      <c r="C49" s="98" t="s">
        <v>727</v>
      </c>
      <c r="D49" s="98" t="s">
        <v>728</v>
      </c>
      <c r="E49" s="98" t="s">
        <v>729</v>
      </c>
      <c r="F49" s="7">
        <v>2001</v>
      </c>
      <c r="G49" s="98" t="s">
        <v>730</v>
      </c>
      <c r="H49" s="127" t="s">
        <v>731</v>
      </c>
      <c r="I49" s="6" t="s">
        <v>50</v>
      </c>
      <c r="J49" s="124" t="s">
        <v>732</v>
      </c>
      <c r="K49" s="6" t="s">
        <v>666</v>
      </c>
      <c r="L49" s="6" t="s">
        <v>38</v>
      </c>
      <c r="M49" s="6" t="s">
        <v>86</v>
      </c>
      <c r="N49" s="6" t="s">
        <v>205</v>
      </c>
      <c r="O49" s="6" t="s">
        <v>25</v>
      </c>
      <c r="P49" s="6" t="s">
        <v>72</v>
      </c>
      <c r="Q49" s="6" t="s">
        <v>572</v>
      </c>
      <c r="R49" s="6" t="s">
        <v>572</v>
      </c>
      <c r="S49" s="6" t="s">
        <v>353</v>
      </c>
      <c r="T49" s="6" t="s">
        <v>733</v>
      </c>
      <c r="U49" s="7">
        <v>2000</v>
      </c>
      <c r="V49" s="7">
        <v>2015</v>
      </c>
      <c r="W49" s="6"/>
      <c r="X49" s="6"/>
      <c r="Y49" s="6"/>
      <c r="Z49" s="6" t="s">
        <v>76</v>
      </c>
      <c r="AA49" s="6"/>
      <c r="AB49" s="6" t="s">
        <v>107</v>
      </c>
      <c r="AC49" s="6"/>
      <c r="AD49" s="6"/>
      <c r="AE49" s="6" t="s">
        <v>126</v>
      </c>
      <c r="AF49" s="6"/>
      <c r="AG49" s="6"/>
      <c r="AH49" s="6"/>
      <c r="AI49" s="6"/>
      <c r="AJ49" s="6"/>
      <c r="AK49" s="6"/>
      <c r="AL49" s="6"/>
      <c r="AM49" s="6"/>
      <c r="AN49" s="6"/>
      <c r="AO49" s="6"/>
      <c r="AP49" s="6"/>
      <c r="AQ49" s="6"/>
      <c r="AR49" s="6"/>
      <c r="AS49" s="6"/>
      <c r="AT49" s="6"/>
      <c r="AU49" s="6"/>
      <c r="AV49" s="6"/>
      <c r="AW49" s="6" t="s">
        <v>23</v>
      </c>
      <c r="AX49" s="6"/>
      <c r="AY49" s="6"/>
      <c r="AZ49" s="6"/>
      <c r="BA49" s="6" t="s">
        <v>78</v>
      </c>
      <c r="BB49" s="6"/>
      <c r="BC49" s="6" t="s">
        <v>78</v>
      </c>
      <c r="BD49" s="6"/>
      <c r="BE49" s="6"/>
      <c r="BF49" s="6" t="s">
        <v>78</v>
      </c>
      <c r="BG49" s="6"/>
      <c r="BH49" s="6"/>
      <c r="BI49" s="6"/>
      <c r="BJ49" s="6"/>
      <c r="BK49" s="6"/>
      <c r="BL49" s="6"/>
      <c r="BM49" s="6"/>
      <c r="BN49" s="6"/>
      <c r="BO49" s="6"/>
      <c r="BP49" s="6"/>
      <c r="BQ49" s="6"/>
      <c r="BR49" s="6"/>
      <c r="BS49" s="6"/>
      <c r="BT49" s="6"/>
      <c r="BU49" s="6"/>
      <c r="BV49" s="6" t="s">
        <v>38</v>
      </c>
      <c r="BW49" s="6"/>
      <c r="BX49" s="6"/>
      <c r="BY49" s="6"/>
      <c r="BZ49" s="6"/>
      <c r="CA49" s="6"/>
      <c r="CB49" s="6"/>
      <c r="CC49" s="6"/>
      <c r="CD49" s="6"/>
      <c r="CE49" s="6"/>
      <c r="CF49" s="6"/>
      <c r="CG49" s="6"/>
      <c r="CH49" s="6"/>
      <c r="CI49" s="6"/>
      <c r="CJ49" s="6"/>
      <c r="CK49" s="6"/>
      <c r="CL49" s="6"/>
      <c r="CM49" s="6"/>
      <c r="CN49" s="6"/>
      <c r="CO49" s="6"/>
      <c r="CP49" s="6"/>
      <c r="CQ49" s="6"/>
      <c r="CR49" s="6"/>
      <c r="CS49" s="28" t="s">
        <v>38</v>
      </c>
      <c r="CT49" s="6"/>
      <c r="CU49" s="6"/>
      <c r="CV49" s="6"/>
      <c r="CW49" s="6"/>
      <c r="CX49" s="6"/>
      <c r="CY49" s="6"/>
      <c r="CZ49" s="6"/>
      <c r="DA49" s="6"/>
      <c r="DB49" s="6"/>
      <c r="DC49" s="6"/>
      <c r="DD49" s="6" t="s">
        <v>38</v>
      </c>
      <c r="DE49" s="87"/>
      <c r="DF49" s="6"/>
      <c r="DG49" s="6"/>
      <c r="DH49" s="6"/>
      <c r="DI49" s="6"/>
      <c r="DJ49" s="6"/>
      <c r="DK49" s="6"/>
      <c r="DL49" s="6"/>
      <c r="DM49" s="6"/>
      <c r="DN49" s="6"/>
      <c r="DO49" s="87"/>
      <c r="DP49" s="6"/>
      <c r="DQ49" s="91" t="s">
        <v>734</v>
      </c>
      <c r="DR49" s="6" t="s">
        <v>735</v>
      </c>
      <c r="DS49" s="91"/>
      <c r="DT49" s="17"/>
      <c r="DU49" s="34"/>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c r="FN49" s="80"/>
      <c r="FO49" s="80"/>
      <c r="FP49" s="80"/>
      <c r="FQ49" s="80"/>
      <c r="FR49" s="80"/>
      <c r="FS49" s="80"/>
      <c r="FT49" s="80"/>
      <c r="FU49" s="80"/>
      <c r="FV49" s="80"/>
      <c r="FW49" s="80"/>
      <c r="FX49" s="80"/>
      <c r="FY49" s="80"/>
      <c r="FZ49" s="80"/>
      <c r="GA49" s="80"/>
      <c r="GB49" s="80"/>
      <c r="GC49" s="80"/>
      <c r="GD49" s="80"/>
      <c r="GE49" s="80"/>
      <c r="GF49" s="80"/>
      <c r="GG49" s="80"/>
      <c r="GH49" s="80"/>
      <c r="GI49" s="80"/>
      <c r="GJ49" s="80"/>
      <c r="GK49" s="80"/>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c r="JD49" s="80"/>
      <c r="JE49" s="80"/>
      <c r="JF49" s="80"/>
      <c r="JG49" s="80"/>
      <c r="JH49" s="80"/>
      <c r="JI49" s="80"/>
      <c r="JJ49" s="80"/>
      <c r="JK49" s="80"/>
      <c r="JL49" s="80"/>
      <c r="JM49" s="80"/>
      <c r="JN49" s="80"/>
      <c r="JO49" s="80"/>
      <c r="JP49" s="80"/>
      <c r="JQ49" s="80"/>
      <c r="JR49" s="80"/>
      <c r="JS49" s="80"/>
      <c r="JT49" s="80"/>
      <c r="JU49" s="80"/>
      <c r="JV49" s="80"/>
      <c r="JW49" s="80"/>
      <c r="JX49" s="80"/>
      <c r="JY49" s="80"/>
      <c r="JZ49" s="80"/>
      <c r="KA49" s="80"/>
      <c r="KB49" s="80"/>
      <c r="KC49" s="80"/>
      <c r="KD49" s="80"/>
      <c r="KE49" s="80"/>
      <c r="KF49" s="80"/>
      <c r="KG49" s="80"/>
      <c r="KH49" s="80"/>
      <c r="KI49" s="80"/>
      <c r="KJ49" s="80"/>
      <c r="KK49" s="80"/>
      <c r="KL49" s="80"/>
      <c r="KM49" s="80"/>
      <c r="KN49" s="80"/>
      <c r="KO49" s="80"/>
      <c r="KP49" s="80"/>
      <c r="KQ49" s="80"/>
      <c r="KR49" s="80"/>
      <c r="KS49" s="80"/>
      <c r="KT49" s="80"/>
      <c r="KU49" s="80"/>
      <c r="KV49" s="80"/>
      <c r="KW49" s="80"/>
      <c r="KX49" s="80"/>
      <c r="KY49" s="80"/>
      <c r="KZ49" s="80"/>
      <c r="LA49" s="80"/>
      <c r="LB49" s="80"/>
      <c r="LC49" s="80"/>
      <c r="LD49" s="80"/>
      <c r="LE49" s="80"/>
      <c r="LF49" s="80"/>
      <c r="LG49" s="80"/>
      <c r="LH49" s="80"/>
      <c r="LI49" s="80"/>
      <c r="LJ49" s="80"/>
      <c r="LK49" s="80"/>
      <c r="LL49" s="80"/>
      <c r="LM49" s="80"/>
      <c r="LN49" s="80"/>
      <c r="LO49" s="80"/>
      <c r="LP49" s="80"/>
      <c r="LQ49" s="80"/>
      <c r="LR49" s="80"/>
      <c r="LS49" s="80"/>
      <c r="LT49" s="80"/>
      <c r="LU49" s="80"/>
      <c r="LV49" s="80"/>
      <c r="LW49" s="80"/>
      <c r="LX49" s="80"/>
      <c r="LY49" s="80"/>
      <c r="LZ49" s="80"/>
      <c r="MA49" s="80"/>
      <c r="MB49" s="80"/>
      <c r="MC49" s="80"/>
      <c r="MD49" s="80"/>
      <c r="ME49" s="80"/>
      <c r="MF49" s="80"/>
      <c r="MG49" s="80"/>
      <c r="MH49" s="80"/>
      <c r="MI49" s="80"/>
      <c r="MJ49" s="80"/>
      <c r="MK49" s="80"/>
      <c r="ML49" s="80"/>
      <c r="MM49" s="80"/>
      <c r="MN49" s="80"/>
      <c r="MO49" s="80"/>
      <c r="MP49" s="80"/>
      <c r="MQ49" s="80"/>
      <c r="MR49" s="80"/>
      <c r="MS49" s="80"/>
      <c r="MT49" s="80"/>
      <c r="MU49" s="80"/>
      <c r="MV49" s="80"/>
      <c r="MW49" s="80"/>
      <c r="MX49" s="80"/>
      <c r="MY49" s="80"/>
      <c r="MZ49" s="80"/>
      <c r="NA49" s="80"/>
      <c r="NB49" s="80"/>
      <c r="NC49" s="80"/>
      <c r="ND49" s="80"/>
      <c r="NE49" s="80"/>
      <c r="NF49" s="80"/>
      <c r="NG49" s="80"/>
      <c r="NH49" s="80"/>
      <c r="NI49" s="80"/>
      <c r="NJ49" s="80"/>
      <c r="NK49" s="80"/>
      <c r="NL49" s="80"/>
      <c r="NM49" s="80"/>
      <c r="NN49" s="80"/>
      <c r="NO49" s="80"/>
      <c r="NP49" s="80"/>
      <c r="NQ49" s="80"/>
      <c r="NR49" s="80"/>
      <c r="NS49" s="80"/>
      <c r="NT49" s="80"/>
      <c r="NU49" s="80"/>
      <c r="NV49" s="80"/>
      <c r="NW49" s="80"/>
      <c r="NX49" s="80"/>
      <c r="NY49" s="80"/>
      <c r="NZ49" s="80"/>
      <c r="OA49" s="80"/>
      <c r="OB49" s="80"/>
      <c r="OC49" s="80"/>
      <c r="OD49" s="80"/>
      <c r="OE49" s="80"/>
      <c r="OF49" s="80"/>
      <c r="OG49" s="80"/>
      <c r="OH49" s="80"/>
      <c r="OI49" s="80"/>
      <c r="OJ49" s="80"/>
      <c r="OK49" s="80"/>
      <c r="OL49" s="80"/>
      <c r="OM49" s="80"/>
      <c r="ON49" s="80"/>
      <c r="OO49" s="80"/>
      <c r="OP49" s="80"/>
      <c r="OQ49" s="80"/>
      <c r="OR49" s="80"/>
      <c r="OS49" s="80"/>
      <c r="OT49" s="80"/>
      <c r="OU49" s="80"/>
      <c r="OV49" s="80"/>
      <c r="OW49" s="80"/>
      <c r="OX49" s="80"/>
      <c r="OY49" s="80"/>
      <c r="OZ49" s="80"/>
      <c r="PA49" s="80"/>
      <c r="PB49" s="80"/>
      <c r="PC49" s="80"/>
      <c r="PD49" s="80"/>
      <c r="PE49" s="80"/>
      <c r="PF49" s="80"/>
      <c r="PG49" s="80"/>
      <c r="PH49" s="80"/>
      <c r="PI49" s="80"/>
      <c r="PJ49" s="80"/>
      <c r="PK49" s="80"/>
      <c r="PL49" s="80"/>
      <c r="PM49" s="80"/>
      <c r="PN49" s="80"/>
      <c r="PO49" s="80"/>
      <c r="PP49" s="80"/>
      <c r="PQ49" s="80"/>
      <c r="PR49" s="80"/>
      <c r="PS49" s="80"/>
      <c r="PT49" s="80"/>
      <c r="PU49" s="80"/>
      <c r="PV49" s="80"/>
      <c r="PW49" s="80"/>
      <c r="PX49" s="80"/>
      <c r="PY49" s="80"/>
      <c r="PZ49" s="80"/>
      <c r="QA49" s="80"/>
      <c r="QB49" s="80"/>
      <c r="QC49" s="80"/>
      <c r="QD49" s="80"/>
      <c r="QE49" s="80"/>
      <c r="QF49" s="80"/>
      <c r="QG49" s="80"/>
      <c r="QH49" s="80"/>
      <c r="QI49" s="80"/>
      <c r="QJ49" s="80"/>
      <c r="QK49" s="80"/>
      <c r="QL49" s="80"/>
      <c r="QM49" s="80"/>
      <c r="QN49" s="80"/>
      <c r="QO49" s="80"/>
      <c r="QP49" s="80"/>
      <c r="QQ49" s="80"/>
      <c r="QR49" s="80"/>
      <c r="QS49" s="80"/>
      <c r="QT49" s="80"/>
      <c r="QU49" s="80"/>
      <c r="QV49" s="80"/>
      <c r="QW49" s="80"/>
      <c r="QX49" s="80"/>
      <c r="QY49" s="80"/>
      <c r="QZ49" s="80"/>
      <c r="RA49" s="80"/>
      <c r="RB49" s="80"/>
      <c r="RC49" s="80"/>
      <c r="RD49" s="80"/>
      <c r="RE49" s="80"/>
      <c r="RF49" s="80"/>
      <c r="RG49" s="80"/>
      <c r="RH49" s="80"/>
      <c r="RI49" s="80"/>
      <c r="RJ49" s="80"/>
      <c r="RK49" s="80"/>
      <c r="RL49" s="80"/>
      <c r="RM49" s="80"/>
      <c r="RN49" s="80"/>
      <c r="RO49" s="80"/>
      <c r="RP49" s="80"/>
      <c r="RQ49" s="80"/>
      <c r="RR49" s="80"/>
      <c r="RS49" s="80"/>
      <c r="RT49" s="80"/>
      <c r="RU49" s="80"/>
      <c r="RV49" s="80"/>
      <c r="RW49" s="80"/>
      <c r="RX49" s="80"/>
      <c r="RY49" s="80"/>
      <c r="RZ49" s="80"/>
      <c r="SA49" s="80"/>
      <c r="SB49" s="80"/>
      <c r="SC49" s="80"/>
      <c r="SD49" s="80"/>
      <c r="SE49" s="80"/>
      <c r="SF49" s="80"/>
      <c r="SG49" s="80"/>
      <c r="SH49" s="80"/>
      <c r="SI49" s="80"/>
      <c r="SJ49" s="80"/>
      <c r="SK49" s="80"/>
      <c r="SL49" s="80"/>
      <c r="SM49" s="80"/>
      <c r="SN49" s="80"/>
      <c r="SO49" s="80"/>
      <c r="SP49" s="80"/>
      <c r="SQ49" s="80"/>
      <c r="SR49" s="80"/>
      <c r="SS49" s="80"/>
      <c r="ST49" s="80"/>
      <c r="SU49" s="80"/>
      <c r="SV49" s="80"/>
      <c r="SW49" s="80"/>
      <c r="SX49" s="80"/>
    </row>
    <row r="50" spans="1:518" s="60" customFormat="1" ht="14.55" customHeight="1" x14ac:dyDescent="0.3">
      <c r="A50" s="65">
        <v>46</v>
      </c>
      <c r="B50" s="7">
        <v>16</v>
      </c>
      <c r="C50" s="98" t="s">
        <v>727</v>
      </c>
      <c r="D50" s="98" t="s">
        <v>728</v>
      </c>
      <c r="E50" s="98" t="s">
        <v>729</v>
      </c>
      <c r="F50" s="7">
        <v>2001</v>
      </c>
      <c r="G50" s="98" t="s">
        <v>730</v>
      </c>
      <c r="H50" s="127" t="s">
        <v>731</v>
      </c>
      <c r="I50" s="6" t="s">
        <v>50</v>
      </c>
      <c r="J50" s="98" t="s">
        <v>736</v>
      </c>
      <c r="K50" s="6" t="s">
        <v>737</v>
      </c>
      <c r="L50" s="6" t="s">
        <v>38</v>
      </c>
      <c r="M50" s="6" t="s">
        <v>86</v>
      </c>
      <c r="N50" s="6" t="s">
        <v>205</v>
      </c>
      <c r="O50" s="6" t="s">
        <v>25</v>
      </c>
      <c r="P50" s="6" t="s">
        <v>72</v>
      </c>
      <c r="Q50" s="6" t="s">
        <v>572</v>
      </c>
      <c r="R50" s="6" t="s">
        <v>572</v>
      </c>
      <c r="S50" s="6" t="s">
        <v>353</v>
      </c>
      <c r="T50" s="6" t="s">
        <v>733</v>
      </c>
      <c r="U50" s="7">
        <v>2000</v>
      </c>
      <c r="V50" s="7">
        <v>2015</v>
      </c>
      <c r="W50" s="6"/>
      <c r="X50" s="6"/>
      <c r="Y50" s="6"/>
      <c r="Z50" s="6" t="s">
        <v>76</v>
      </c>
      <c r="AA50" s="6"/>
      <c r="AB50" s="6" t="s">
        <v>107</v>
      </c>
      <c r="AC50" s="6"/>
      <c r="AD50" s="6"/>
      <c r="AE50" s="6" t="s">
        <v>126</v>
      </c>
      <c r="AF50" s="6"/>
      <c r="AG50" s="6"/>
      <c r="AH50" s="6"/>
      <c r="AI50" s="6"/>
      <c r="AJ50" s="6"/>
      <c r="AK50" s="6"/>
      <c r="AL50" s="6"/>
      <c r="AM50" s="6"/>
      <c r="AN50" s="6"/>
      <c r="AO50" s="6"/>
      <c r="AP50" s="6"/>
      <c r="AQ50" s="6"/>
      <c r="AR50" s="6"/>
      <c r="AS50" s="6"/>
      <c r="AT50" s="6"/>
      <c r="AU50" s="6"/>
      <c r="AV50" s="6"/>
      <c r="AW50" s="6" t="s">
        <v>23</v>
      </c>
      <c r="AX50" s="6"/>
      <c r="AY50" s="6"/>
      <c r="AZ50" s="6"/>
      <c r="BA50" s="6" t="s">
        <v>78</v>
      </c>
      <c r="BB50" s="6"/>
      <c r="BC50" s="6" t="s">
        <v>78</v>
      </c>
      <c r="BD50" s="6"/>
      <c r="BE50" s="6"/>
      <c r="BF50" s="6" t="s">
        <v>78</v>
      </c>
      <c r="BG50" s="6"/>
      <c r="BH50" s="6"/>
      <c r="BI50" s="6"/>
      <c r="BJ50" s="6"/>
      <c r="BK50" s="6"/>
      <c r="BL50" s="6"/>
      <c r="BM50" s="6"/>
      <c r="BN50" s="6"/>
      <c r="BO50" s="6"/>
      <c r="BP50" s="6"/>
      <c r="BQ50" s="6"/>
      <c r="BR50" s="6"/>
      <c r="BS50" s="6"/>
      <c r="BT50" s="6"/>
      <c r="BU50" s="6"/>
      <c r="BV50" s="6" t="s">
        <v>38</v>
      </c>
      <c r="BW50" s="6"/>
      <c r="BX50" s="6"/>
      <c r="BY50" s="6"/>
      <c r="BZ50" s="6"/>
      <c r="CA50" s="6"/>
      <c r="CB50" s="6"/>
      <c r="CC50" s="6"/>
      <c r="CD50" s="6"/>
      <c r="CE50" s="6"/>
      <c r="CF50" s="6"/>
      <c r="CG50" s="6"/>
      <c r="CH50" s="6"/>
      <c r="CI50" s="6"/>
      <c r="CJ50" s="6"/>
      <c r="CK50" s="6"/>
      <c r="CL50" s="6"/>
      <c r="CM50" s="6"/>
      <c r="CN50" s="6"/>
      <c r="CO50" s="6"/>
      <c r="CP50" s="6"/>
      <c r="CQ50" s="6"/>
      <c r="CR50" s="6"/>
      <c r="CS50" s="28" t="s">
        <v>38</v>
      </c>
      <c r="CT50" s="6"/>
      <c r="CU50" s="6"/>
      <c r="CV50" s="6"/>
      <c r="CW50" s="6"/>
      <c r="CX50" s="6"/>
      <c r="CY50" s="6"/>
      <c r="CZ50" s="6"/>
      <c r="DA50" s="6"/>
      <c r="DB50" s="6"/>
      <c r="DC50" s="6"/>
      <c r="DD50" s="6" t="s">
        <v>38</v>
      </c>
      <c r="DE50" s="87"/>
      <c r="DF50" s="6"/>
      <c r="DG50" s="6"/>
      <c r="DH50" s="6"/>
      <c r="DI50" s="6"/>
      <c r="DJ50" s="6"/>
      <c r="DK50" s="6"/>
      <c r="DL50" s="6"/>
      <c r="DM50" s="6"/>
      <c r="DN50" s="6"/>
      <c r="DO50" s="87"/>
      <c r="DP50" s="6"/>
      <c r="DQ50" s="91" t="s">
        <v>734</v>
      </c>
      <c r="DR50" s="6" t="s">
        <v>735</v>
      </c>
      <c r="DS50" s="91" t="s">
        <v>738</v>
      </c>
      <c r="DT50" s="17" t="s">
        <v>739</v>
      </c>
      <c r="DU50" s="34"/>
      <c r="DV50" s="80"/>
      <c r="DW50" s="80"/>
      <c r="DX50" s="80"/>
      <c r="DY50" s="80"/>
      <c r="DZ50" s="80"/>
      <c r="EA50" s="80"/>
      <c r="EB50" s="80"/>
      <c r="EC50" s="80"/>
      <c r="ED50" s="80"/>
      <c r="EE50" s="80"/>
      <c r="EF50" s="80"/>
      <c r="EG50" s="80"/>
      <c r="EH50" s="80"/>
      <c r="EI50" s="80"/>
      <c r="EJ50" s="80"/>
      <c r="EK50" s="80"/>
      <c r="EL50" s="80"/>
      <c r="EM50" s="80"/>
      <c r="EN50" s="80"/>
      <c r="EO50" s="80"/>
      <c r="EP50" s="80"/>
      <c r="EQ50" s="80"/>
      <c r="ER50" s="80"/>
      <c r="ES50" s="80"/>
      <c r="ET50" s="80"/>
      <c r="EU50" s="80"/>
      <c r="EV50" s="80"/>
      <c r="EW50" s="80"/>
      <c r="EX50" s="80"/>
      <c r="EY50" s="80"/>
      <c r="EZ50" s="80"/>
      <c r="FA50" s="80"/>
      <c r="FB50" s="80"/>
      <c r="FC50" s="80"/>
      <c r="FD50" s="80"/>
      <c r="FE50" s="80"/>
      <c r="FF50" s="80"/>
      <c r="FG50" s="80"/>
      <c r="FH50" s="80"/>
      <c r="FI50" s="80"/>
      <c r="FJ50" s="80"/>
      <c r="FK50" s="80"/>
      <c r="FL50" s="80"/>
      <c r="FM50" s="80"/>
      <c r="FN50" s="80"/>
      <c r="FO50" s="80"/>
      <c r="FP50" s="80"/>
      <c r="FQ50" s="80"/>
      <c r="FR50" s="80"/>
      <c r="FS50" s="80"/>
      <c r="FT50" s="80"/>
      <c r="FU50" s="80"/>
      <c r="FV50" s="80"/>
      <c r="FW50" s="80"/>
      <c r="FX50" s="80"/>
      <c r="FY50" s="80"/>
      <c r="FZ50" s="80"/>
      <c r="GA50" s="80"/>
      <c r="GB50" s="80"/>
      <c r="GC50" s="80"/>
      <c r="GD50" s="80"/>
      <c r="GE50" s="80"/>
      <c r="GF50" s="80"/>
      <c r="GG50" s="80"/>
      <c r="GH50" s="80"/>
      <c r="GI50" s="80"/>
      <c r="GJ50" s="80"/>
      <c r="GK50" s="80"/>
      <c r="GL50" s="80"/>
      <c r="GM50" s="80"/>
      <c r="GN50" s="80"/>
      <c r="GO50" s="80"/>
      <c r="GP50" s="80"/>
      <c r="GQ50" s="80"/>
      <c r="GR50" s="80"/>
      <c r="GS50" s="80"/>
      <c r="GT50" s="80"/>
      <c r="GU50" s="80"/>
      <c r="GV50" s="80"/>
      <c r="GW50" s="80"/>
      <c r="GX50" s="80"/>
      <c r="GY50" s="80"/>
      <c r="GZ50" s="80"/>
      <c r="HA50" s="80"/>
      <c r="HB50" s="80"/>
      <c r="HC50" s="80"/>
      <c r="HD50" s="80"/>
      <c r="HE50" s="80"/>
      <c r="HF50" s="80"/>
      <c r="HG50" s="80"/>
      <c r="HH50" s="80"/>
      <c r="HI50" s="80"/>
      <c r="HJ50" s="80"/>
      <c r="HK50" s="80"/>
      <c r="HL50" s="80"/>
      <c r="HM50" s="80"/>
      <c r="HN50" s="80"/>
      <c r="HO50" s="80"/>
      <c r="HP50" s="80"/>
      <c r="HQ50" s="80"/>
      <c r="HR50" s="80"/>
      <c r="HS50" s="80"/>
      <c r="HT50" s="80"/>
      <c r="HU50" s="80"/>
      <c r="HV50" s="80"/>
      <c r="HW50" s="80"/>
      <c r="HX50" s="80"/>
      <c r="HY50" s="80"/>
      <c r="HZ50" s="80"/>
      <c r="IA50" s="80"/>
      <c r="IB50" s="80"/>
      <c r="IC50" s="80"/>
      <c r="ID50" s="80"/>
      <c r="IE50" s="80"/>
      <c r="IF50" s="80"/>
      <c r="IG50" s="80"/>
      <c r="IH50" s="80"/>
      <c r="II50" s="80"/>
      <c r="IJ50" s="80"/>
      <c r="IK50" s="80"/>
      <c r="IL50" s="80"/>
      <c r="IM50" s="80"/>
      <c r="IN50" s="80"/>
      <c r="IO50" s="80"/>
      <c r="IP50" s="80"/>
      <c r="IQ50" s="80"/>
      <c r="IR50" s="80"/>
      <c r="IS50" s="80"/>
      <c r="IT50" s="80"/>
      <c r="IU50" s="80"/>
      <c r="IV50" s="80"/>
      <c r="IW50" s="80"/>
      <c r="IX50" s="80"/>
      <c r="IY50" s="80"/>
      <c r="IZ50" s="80"/>
      <c r="JA50" s="80"/>
      <c r="JB50" s="80"/>
      <c r="JC50" s="80"/>
      <c r="JD50" s="80"/>
      <c r="JE50" s="80"/>
      <c r="JF50" s="80"/>
      <c r="JG50" s="80"/>
      <c r="JH50" s="80"/>
      <c r="JI50" s="80"/>
      <c r="JJ50" s="80"/>
      <c r="JK50" s="80"/>
      <c r="JL50" s="80"/>
      <c r="JM50" s="80"/>
      <c r="JN50" s="80"/>
      <c r="JO50" s="80"/>
      <c r="JP50" s="80"/>
      <c r="JQ50" s="80"/>
      <c r="JR50" s="80"/>
      <c r="JS50" s="80"/>
      <c r="JT50" s="80"/>
      <c r="JU50" s="80"/>
      <c r="JV50" s="80"/>
      <c r="JW50" s="80"/>
      <c r="JX50" s="80"/>
      <c r="JY50" s="80"/>
      <c r="JZ50" s="80"/>
      <c r="KA50" s="80"/>
      <c r="KB50" s="80"/>
      <c r="KC50" s="80"/>
      <c r="KD50" s="80"/>
      <c r="KE50" s="80"/>
      <c r="KF50" s="80"/>
      <c r="KG50" s="80"/>
      <c r="KH50" s="80"/>
      <c r="KI50" s="80"/>
      <c r="KJ50" s="80"/>
      <c r="KK50" s="80"/>
      <c r="KL50" s="80"/>
      <c r="KM50" s="80"/>
      <c r="KN50" s="80"/>
      <c r="KO50" s="80"/>
      <c r="KP50" s="80"/>
      <c r="KQ50" s="80"/>
      <c r="KR50" s="80"/>
      <c r="KS50" s="80"/>
      <c r="KT50" s="80"/>
      <c r="KU50" s="80"/>
      <c r="KV50" s="80"/>
      <c r="KW50" s="80"/>
      <c r="KX50" s="80"/>
      <c r="KY50" s="80"/>
      <c r="KZ50" s="80"/>
      <c r="LA50" s="80"/>
      <c r="LB50" s="80"/>
      <c r="LC50" s="80"/>
      <c r="LD50" s="80"/>
      <c r="LE50" s="80"/>
      <c r="LF50" s="80"/>
      <c r="LG50" s="80"/>
      <c r="LH50" s="80"/>
      <c r="LI50" s="80"/>
      <c r="LJ50" s="80"/>
      <c r="LK50" s="80"/>
      <c r="LL50" s="80"/>
      <c r="LM50" s="80"/>
      <c r="LN50" s="80"/>
      <c r="LO50" s="80"/>
      <c r="LP50" s="80"/>
      <c r="LQ50" s="80"/>
      <c r="LR50" s="80"/>
      <c r="LS50" s="80"/>
      <c r="LT50" s="80"/>
      <c r="LU50" s="80"/>
      <c r="LV50" s="80"/>
      <c r="LW50" s="80"/>
      <c r="LX50" s="80"/>
      <c r="LY50" s="80"/>
      <c r="LZ50" s="80"/>
      <c r="MA50" s="80"/>
      <c r="MB50" s="80"/>
      <c r="MC50" s="80"/>
      <c r="MD50" s="80"/>
      <c r="ME50" s="80"/>
      <c r="MF50" s="80"/>
      <c r="MG50" s="80"/>
      <c r="MH50" s="80"/>
      <c r="MI50" s="80"/>
      <c r="MJ50" s="80"/>
      <c r="MK50" s="80"/>
      <c r="ML50" s="80"/>
      <c r="MM50" s="80"/>
      <c r="MN50" s="80"/>
      <c r="MO50" s="80"/>
      <c r="MP50" s="80"/>
      <c r="MQ50" s="80"/>
      <c r="MR50" s="80"/>
      <c r="MS50" s="80"/>
      <c r="MT50" s="80"/>
      <c r="MU50" s="80"/>
      <c r="MV50" s="80"/>
      <c r="MW50" s="80"/>
      <c r="MX50" s="80"/>
      <c r="MY50" s="80"/>
      <c r="MZ50" s="80"/>
      <c r="NA50" s="80"/>
      <c r="NB50" s="80"/>
      <c r="NC50" s="80"/>
      <c r="ND50" s="80"/>
      <c r="NE50" s="80"/>
      <c r="NF50" s="80"/>
      <c r="NG50" s="80"/>
      <c r="NH50" s="80"/>
      <c r="NI50" s="80"/>
      <c r="NJ50" s="80"/>
      <c r="NK50" s="80"/>
      <c r="NL50" s="80"/>
      <c r="NM50" s="80"/>
      <c r="NN50" s="80"/>
      <c r="NO50" s="80"/>
      <c r="NP50" s="80"/>
      <c r="NQ50" s="80"/>
      <c r="NR50" s="80"/>
      <c r="NS50" s="80"/>
      <c r="NT50" s="80"/>
      <c r="NU50" s="80"/>
      <c r="NV50" s="80"/>
      <c r="NW50" s="80"/>
      <c r="NX50" s="80"/>
      <c r="NY50" s="80"/>
      <c r="NZ50" s="80"/>
      <c r="OA50" s="80"/>
      <c r="OB50" s="80"/>
      <c r="OC50" s="80"/>
      <c r="OD50" s="80"/>
      <c r="OE50" s="80"/>
      <c r="OF50" s="80"/>
      <c r="OG50" s="80"/>
      <c r="OH50" s="80"/>
      <c r="OI50" s="80"/>
      <c r="OJ50" s="80"/>
      <c r="OK50" s="80"/>
      <c r="OL50" s="80"/>
      <c r="OM50" s="80"/>
      <c r="ON50" s="80"/>
      <c r="OO50" s="80"/>
      <c r="OP50" s="80"/>
      <c r="OQ50" s="80"/>
      <c r="OR50" s="80"/>
      <c r="OS50" s="80"/>
      <c r="OT50" s="80"/>
      <c r="OU50" s="80"/>
      <c r="OV50" s="80"/>
      <c r="OW50" s="80"/>
      <c r="OX50" s="80"/>
      <c r="OY50" s="80"/>
      <c r="OZ50" s="80"/>
      <c r="PA50" s="80"/>
      <c r="PB50" s="80"/>
      <c r="PC50" s="80"/>
      <c r="PD50" s="80"/>
      <c r="PE50" s="80"/>
      <c r="PF50" s="80"/>
      <c r="PG50" s="80"/>
      <c r="PH50" s="80"/>
      <c r="PI50" s="80"/>
      <c r="PJ50" s="80"/>
      <c r="PK50" s="80"/>
      <c r="PL50" s="80"/>
      <c r="PM50" s="80"/>
      <c r="PN50" s="80"/>
      <c r="PO50" s="80"/>
      <c r="PP50" s="80"/>
      <c r="PQ50" s="80"/>
      <c r="PR50" s="80"/>
      <c r="PS50" s="80"/>
      <c r="PT50" s="80"/>
      <c r="PU50" s="80"/>
      <c r="PV50" s="80"/>
      <c r="PW50" s="80"/>
      <c r="PX50" s="80"/>
      <c r="PY50" s="80"/>
      <c r="PZ50" s="80"/>
      <c r="QA50" s="80"/>
      <c r="QB50" s="80"/>
      <c r="QC50" s="80"/>
      <c r="QD50" s="80"/>
      <c r="QE50" s="80"/>
      <c r="QF50" s="80"/>
      <c r="QG50" s="80"/>
      <c r="QH50" s="80"/>
      <c r="QI50" s="80"/>
      <c r="QJ50" s="80"/>
      <c r="QK50" s="80"/>
      <c r="QL50" s="80"/>
      <c r="QM50" s="80"/>
      <c r="QN50" s="80"/>
      <c r="QO50" s="80"/>
      <c r="QP50" s="80"/>
      <c r="QQ50" s="80"/>
      <c r="QR50" s="80"/>
      <c r="QS50" s="80"/>
      <c r="QT50" s="80"/>
      <c r="QU50" s="80"/>
      <c r="QV50" s="80"/>
      <c r="QW50" s="80"/>
      <c r="QX50" s="80"/>
      <c r="QY50" s="80"/>
      <c r="QZ50" s="80"/>
      <c r="RA50" s="80"/>
      <c r="RB50" s="80"/>
      <c r="RC50" s="80"/>
      <c r="RD50" s="80"/>
      <c r="RE50" s="80"/>
      <c r="RF50" s="80"/>
      <c r="RG50" s="80"/>
      <c r="RH50" s="80"/>
      <c r="RI50" s="80"/>
      <c r="RJ50" s="80"/>
      <c r="RK50" s="80"/>
      <c r="RL50" s="80"/>
      <c r="RM50" s="80"/>
      <c r="RN50" s="80"/>
      <c r="RO50" s="80"/>
      <c r="RP50" s="80"/>
      <c r="RQ50" s="80"/>
      <c r="RR50" s="80"/>
      <c r="RS50" s="80"/>
      <c r="RT50" s="80"/>
      <c r="RU50" s="80"/>
      <c r="RV50" s="80"/>
      <c r="RW50" s="80"/>
      <c r="RX50" s="80"/>
      <c r="RY50" s="80"/>
      <c r="RZ50" s="80"/>
      <c r="SA50" s="80"/>
      <c r="SB50" s="80"/>
      <c r="SC50" s="80"/>
      <c r="SD50" s="80"/>
      <c r="SE50" s="80"/>
      <c r="SF50" s="80"/>
      <c r="SG50" s="80"/>
      <c r="SH50" s="80"/>
      <c r="SI50" s="80"/>
      <c r="SJ50" s="80"/>
      <c r="SK50" s="80"/>
      <c r="SL50" s="80"/>
      <c r="SM50" s="80"/>
      <c r="SN50" s="80"/>
      <c r="SO50" s="80"/>
      <c r="SP50" s="80"/>
      <c r="SQ50" s="80"/>
      <c r="SR50" s="80"/>
      <c r="SS50" s="80"/>
      <c r="ST50" s="80"/>
      <c r="SU50" s="80"/>
      <c r="SV50" s="80"/>
      <c r="SW50" s="80"/>
      <c r="SX50" s="80"/>
    </row>
    <row r="51" spans="1:518" s="60" customFormat="1" ht="14.55" customHeight="1" x14ac:dyDescent="0.3">
      <c r="A51" s="65">
        <v>47</v>
      </c>
      <c r="B51" s="7">
        <v>16</v>
      </c>
      <c r="C51" s="98" t="s">
        <v>727</v>
      </c>
      <c r="D51" s="98" t="s">
        <v>728</v>
      </c>
      <c r="E51" s="98" t="s">
        <v>729</v>
      </c>
      <c r="F51" s="7">
        <v>2001</v>
      </c>
      <c r="G51" s="98" t="s">
        <v>730</v>
      </c>
      <c r="H51" s="127" t="s">
        <v>731</v>
      </c>
      <c r="I51" s="6" t="s">
        <v>50</v>
      </c>
      <c r="J51" s="98" t="s">
        <v>740</v>
      </c>
      <c r="K51" s="6" t="s">
        <v>228</v>
      </c>
      <c r="L51" s="6" t="s">
        <v>38</v>
      </c>
      <c r="M51" s="6" t="s">
        <v>86</v>
      </c>
      <c r="N51" s="6" t="s">
        <v>205</v>
      </c>
      <c r="O51" s="6" t="s">
        <v>25</v>
      </c>
      <c r="P51" s="6" t="s">
        <v>72</v>
      </c>
      <c r="Q51" s="6" t="s">
        <v>572</v>
      </c>
      <c r="R51" s="6" t="s">
        <v>572</v>
      </c>
      <c r="S51" s="6" t="s">
        <v>353</v>
      </c>
      <c r="T51" s="6" t="s">
        <v>733</v>
      </c>
      <c r="U51" s="7">
        <v>2000</v>
      </c>
      <c r="V51" s="7">
        <v>2015</v>
      </c>
      <c r="W51" s="6"/>
      <c r="X51" s="6"/>
      <c r="Y51" s="6"/>
      <c r="Z51" s="6" t="s">
        <v>76</v>
      </c>
      <c r="AA51" s="6"/>
      <c r="AB51" s="6" t="s">
        <v>107</v>
      </c>
      <c r="AC51" s="6"/>
      <c r="AD51" s="6"/>
      <c r="AE51" s="6" t="s">
        <v>126</v>
      </c>
      <c r="AF51" s="6"/>
      <c r="AG51" s="6"/>
      <c r="AH51" s="6"/>
      <c r="AI51" s="6"/>
      <c r="AJ51" s="6"/>
      <c r="AK51" s="6"/>
      <c r="AL51" s="6"/>
      <c r="AM51" s="6"/>
      <c r="AN51" s="6"/>
      <c r="AO51" s="6"/>
      <c r="AP51" s="6"/>
      <c r="AQ51" s="6"/>
      <c r="AR51" s="6"/>
      <c r="AS51" s="6"/>
      <c r="AT51" s="6"/>
      <c r="AU51" s="6"/>
      <c r="AV51" s="6"/>
      <c r="AW51" s="6" t="s">
        <v>23</v>
      </c>
      <c r="AX51" s="6"/>
      <c r="AY51" s="6"/>
      <c r="AZ51" s="6"/>
      <c r="BA51" s="6" t="s">
        <v>78</v>
      </c>
      <c r="BB51" s="6"/>
      <c r="BC51" s="6" t="s">
        <v>78</v>
      </c>
      <c r="BD51" s="6"/>
      <c r="BE51" s="6"/>
      <c r="BF51" s="6" t="s">
        <v>78</v>
      </c>
      <c r="BG51" s="6"/>
      <c r="BH51" s="6"/>
      <c r="BI51" s="6"/>
      <c r="BJ51" s="6"/>
      <c r="BK51" s="6"/>
      <c r="BL51" s="6"/>
      <c r="BM51" s="6"/>
      <c r="BN51" s="6"/>
      <c r="BO51" s="6"/>
      <c r="BP51" s="6"/>
      <c r="BQ51" s="6"/>
      <c r="BR51" s="6"/>
      <c r="BS51" s="6"/>
      <c r="BT51" s="6"/>
      <c r="BU51" s="6"/>
      <c r="BV51" s="6" t="s">
        <v>38</v>
      </c>
      <c r="BW51" s="6"/>
      <c r="BX51" s="6"/>
      <c r="BY51" s="6"/>
      <c r="BZ51" s="6"/>
      <c r="CA51" s="6"/>
      <c r="CB51" s="6"/>
      <c r="CC51" s="6"/>
      <c r="CD51" s="6"/>
      <c r="CE51" s="6"/>
      <c r="CF51" s="6"/>
      <c r="CG51" s="6"/>
      <c r="CH51" s="6"/>
      <c r="CI51" s="6"/>
      <c r="CJ51" s="6"/>
      <c r="CK51" s="6"/>
      <c r="CL51" s="6"/>
      <c r="CM51" s="6"/>
      <c r="CN51" s="6"/>
      <c r="CO51" s="6"/>
      <c r="CP51" s="6"/>
      <c r="CQ51" s="6"/>
      <c r="CR51" s="6"/>
      <c r="CS51" s="28" t="s">
        <v>38</v>
      </c>
      <c r="CT51" s="6"/>
      <c r="CU51" s="6"/>
      <c r="CV51" s="6"/>
      <c r="CW51" s="6"/>
      <c r="CX51" s="6"/>
      <c r="CY51" s="6"/>
      <c r="CZ51" s="6"/>
      <c r="DA51" s="6"/>
      <c r="DB51" s="6"/>
      <c r="DC51" s="6"/>
      <c r="DD51" s="6" t="s">
        <v>38</v>
      </c>
      <c r="DE51" s="87"/>
      <c r="DF51" s="6"/>
      <c r="DG51" s="6"/>
      <c r="DH51" s="6"/>
      <c r="DI51" s="6"/>
      <c r="DJ51" s="6"/>
      <c r="DK51" s="6"/>
      <c r="DL51" s="6"/>
      <c r="DM51" s="6"/>
      <c r="DN51" s="6"/>
      <c r="DO51" s="87"/>
      <c r="DP51" s="6"/>
      <c r="DQ51" s="91" t="s">
        <v>734</v>
      </c>
      <c r="DR51" s="6" t="s">
        <v>735</v>
      </c>
      <c r="DS51" s="91" t="s">
        <v>738</v>
      </c>
      <c r="DT51" s="17" t="s">
        <v>739</v>
      </c>
      <c r="DU51" s="34"/>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c r="EZ51" s="80"/>
      <c r="FA51" s="80"/>
      <c r="FB51" s="80"/>
      <c r="FC51" s="80"/>
      <c r="FD51" s="80"/>
      <c r="FE51" s="80"/>
      <c r="FF51" s="80"/>
      <c r="FG51" s="80"/>
      <c r="FH51" s="80"/>
      <c r="FI51" s="80"/>
      <c r="FJ51" s="80"/>
      <c r="FK51" s="80"/>
      <c r="FL51" s="80"/>
      <c r="FM51" s="80"/>
      <c r="FN51" s="80"/>
      <c r="FO51" s="80"/>
      <c r="FP51" s="80"/>
      <c r="FQ51" s="80"/>
      <c r="FR51" s="80"/>
      <c r="FS51" s="80"/>
      <c r="FT51" s="80"/>
      <c r="FU51" s="80"/>
      <c r="FV51" s="80"/>
      <c r="FW51" s="80"/>
      <c r="FX51" s="80"/>
      <c r="FY51" s="80"/>
      <c r="FZ51" s="80"/>
      <c r="GA51" s="80"/>
      <c r="GB51" s="80"/>
      <c r="GC51" s="80"/>
      <c r="GD51" s="80"/>
      <c r="GE51" s="80"/>
      <c r="GF51" s="80"/>
      <c r="GG51" s="80"/>
      <c r="GH51" s="80"/>
      <c r="GI51" s="80"/>
      <c r="GJ51" s="80"/>
      <c r="GK51" s="80"/>
      <c r="GL51" s="80"/>
      <c r="GM51" s="80"/>
      <c r="GN51" s="80"/>
      <c r="GO51" s="80"/>
      <c r="GP51" s="80"/>
      <c r="GQ51" s="80"/>
      <c r="GR51" s="80"/>
      <c r="GS51" s="80"/>
      <c r="GT51" s="80"/>
      <c r="GU51" s="80"/>
      <c r="GV51" s="80"/>
      <c r="GW51" s="80"/>
      <c r="GX51" s="80"/>
      <c r="GY51" s="80"/>
      <c r="GZ51" s="80"/>
      <c r="HA51" s="80"/>
      <c r="HB51" s="80"/>
      <c r="HC51" s="80"/>
      <c r="HD51" s="80"/>
      <c r="HE51" s="80"/>
      <c r="HF51" s="80"/>
      <c r="HG51" s="80"/>
      <c r="HH51" s="80"/>
      <c r="HI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c r="IH51" s="80"/>
      <c r="II51" s="80"/>
      <c r="IJ51" s="80"/>
      <c r="IK51" s="80"/>
      <c r="IL51" s="80"/>
      <c r="IM51" s="80"/>
      <c r="IN51" s="80"/>
      <c r="IO51" s="80"/>
      <c r="IP51" s="80"/>
      <c r="IQ51" s="80"/>
      <c r="IR51" s="80"/>
      <c r="IS51" s="80"/>
      <c r="IT51" s="80"/>
      <c r="IU51" s="80"/>
      <c r="IV51" s="80"/>
      <c r="IW51" s="80"/>
      <c r="IX51" s="80"/>
      <c r="IY51" s="80"/>
      <c r="IZ51" s="80"/>
      <c r="JA51" s="80"/>
      <c r="JB51" s="80"/>
      <c r="JC51" s="80"/>
      <c r="JD51" s="80"/>
      <c r="JE51" s="80"/>
      <c r="JF51" s="80"/>
      <c r="JG51" s="80"/>
      <c r="JH51" s="80"/>
      <c r="JI51" s="80"/>
      <c r="JJ51" s="80"/>
      <c r="JK51" s="80"/>
      <c r="JL51" s="80"/>
      <c r="JM51" s="80"/>
      <c r="JN51" s="80"/>
      <c r="JO51" s="80"/>
      <c r="JP51" s="80"/>
      <c r="JQ51" s="80"/>
      <c r="JR51" s="80"/>
      <c r="JS51" s="80"/>
      <c r="JT51" s="80"/>
      <c r="JU51" s="80"/>
      <c r="JV51" s="80"/>
      <c r="JW51" s="80"/>
      <c r="JX51" s="80"/>
      <c r="JY51" s="80"/>
      <c r="JZ51" s="80"/>
      <c r="KA51" s="80"/>
      <c r="KB51" s="80"/>
      <c r="KC51" s="80"/>
      <c r="KD51" s="80"/>
      <c r="KE51" s="80"/>
      <c r="KF51" s="80"/>
      <c r="KG51" s="80"/>
      <c r="KH51" s="80"/>
      <c r="KI51" s="80"/>
      <c r="KJ51" s="80"/>
      <c r="KK51" s="80"/>
      <c r="KL51" s="80"/>
      <c r="KM51" s="80"/>
      <c r="KN51" s="80"/>
      <c r="KO51" s="80"/>
      <c r="KP51" s="80"/>
      <c r="KQ51" s="80"/>
      <c r="KR51" s="80"/>
      <c r="KS51" s="80"/>
      <c r="KT51" s="80"/>
      <c r="KU51" s="80"/>
      <c r="KV51" s="80"/>
      <c r="KW51" s="80"/>
      <c r="KX51" s="80"/>
      <c r="KY51" s="80"/>
      <c r="KZ51" s="80"/>
      <c r="LA51" s="80"/>
      <c r="LB51" s="80"/>
      <c r="LC51" s="80"/>
      <c r="LD51" s="80"/>
      <c r="LE51" s="80"/>
      <c r="LF51" s="80"/>
      <c r="LG51" s="80"/>
      <c r="LH51" s="80"/>
      <c r="LI51" s="80"/>
      <c r="LJ51" s="80"/>
      <c r="LK51" s="80"/>
      <c r="LL51" s="80"/>
      <c r="LM51" s="80"/>
      <c r="LN51" s="80"/>
      <c r="LO51" s="80"/>
      <c r="LP51" s="80"/>
      <c r="LQ51" s="80"/>
      <c r="LR51" s="80"/>
      <c r="LS51" s="80"/>
      <c r="LT51" s="80"/>
      <c r="LU51" s="80"/>
      <c r="LV51" s="80"/>
      <c r="LW51" s="80"/>
      <c r="LX51" s="80"/>
      <c r="LY51" s="80"/>
      <c r="LZ51" s="80"/>
      <c r="MA51" s="80"/>
      <c r="MB51" s="80"/>
      <c r="MC51" s="80"/>
      <c r="MD51" s="80"/>
      <c r="ME51" s="80"/>
      <c r="MF51" s="80"/>
      <c r="MG51" s="80"/>
      <c r="MH51" s="80"/>
      <c r="MI51" s="80"/>
      <c r="MJ51" s="80"/>
      <c r="MK51" s="80"/>
      <c r="ML51" s="80"/>
      <c r="MM51" s="80"/>
      <c r="MN51" s="80"/>
      <c r="MO51" s="80"/>
      <c r="MP51" s="80"/>
      <c r="MQ51" s="80"/>
      <c r="MR51" s="80"/>
      <c r="MS51" s="80"/>
      <c r="MT51" s="80"/>
      <c r="MU51" s="80"/>
      <c r="MV51" s="80"/>
      <c r="MW51" s="80"/>
      <c r="MX51" s="80"/>
      <c r="MY51" s="80"/>
      <c r="MZ51" s="80"/>
      <c r="NA51" s="80"/>
      <c r="NB51" s="80"/>
      <c r="NC51" s="80"/>
      <c r="ND51" s="80"/>
      <c r="NE51" s="80"/>
      <c r="NF51" s="80"/>
      <c r="NG51" s="80"/>
      <c r="NH51" s="80"/>
      <c r="NI51" s="80"/>
      <c r="NJ51" s="80"/>
      <c r="NK51" s="80"/>
      <c r="NL51" s="80"/>
      <c r="NM51" s="80"/>
      <c r="NN51" s="80"/>
      <c r="NO51" s="80"/>
      <c r="NP51" s="80"/>
      <c r="NQ51" s="80"/>
      <c r="NR51" s="80"/>
      <c r="NS51" s="80"/>
      <c r="NT51" s="80"/>
      <c r="NU51" s="80"/>
      <c r="NV51" s="80"/>
      <c r="NW51" s="80"/>
      <c r="NX51" s="80"/>
      <c r="NY51" s="80"/>
      <c r="NZ51" s="80"/>
      <c r="OA51" s="80"/>
      <c r="OB51" s="80"/>
      <c r="OC51" s="80"/>
      <c r="OD51" s="80"/>
      <c r="OE51" s="80"/>
      <c r="OF51" s="80"/>
      <c r="OG51" s="80"/>
      <c r="OH51" s="80"/>
      <c r="OI51" s="80"/>
      <c r="OJ51" s="80"/>
      <c r="OK51" s="80"/>
      <c r="OL51" s="80"/>
      <c r="OM51" s="80"/>
      <c r="ON51" s="80"/>
      <c r="OO51" s="80"/>
      <c r="OP51" s="80"/>
      <c r="OQ51" s="80"/>
      <c r="OR51" s="80"/>
      <c r="OS51" s="80"/>
      <c r="OT51" s="80"/>
      <c r="OU51" s="80"/>
      <c r="OV51" s="80"/>
      <c r="OW51" s="80"/>
      <c r="OX51" s="80"/>
      <c r="OY51" s="80"/>
      <c r="OZ51" s="80"/>
      <c r="PA51" s="80"/>
      <c r="PB51" s="80"/>
      <c r="PC51" s="80"/>
      <c r="PD51" s="80"/>
      <c r="PE51" s="80"/>
      <c r="PF51" s="80"/>
      <c r="PG51" s="80"/>
      <c r="PH51" s="80"/>
      <c r="PI51" s="80"/>
      <c r="PJ51" s="80"/>
      <c r="PK51" s="80"/>
      <c r="PL51" s="80"/>
      <c r="PM51" s="80"/>
      <c r="PN51" s="80"/>
      <c r="PO51" s="80"/>
      <c r="PP51" s="80"/>
      <c r="PQ51" s="80"/>
      <c r="PR51" s="80"/>
      <c r="PS51" s="80"/>
      <c r="PT51" s="80"/>
      <c r="PU51" s="80"/>
      <c r="PV51" s="80"/>
      <c r="PW51" s="80"/>
      <c r="PX51" s="80"/>
      <c r="PY51" s="80"/>
      <c r="PZ51" s="80"/>
      <c r="QA51" s="80"/>
      <c r="QB51" s="80"/>
      <c r="QC51" s="80"/>
      <c r="QD51" s="80"/>
      <c r="QE51" s="80"/>
      <c r="QF51" s="80"/>
      <c r="QG51" s="80"/>
      <c r="QH51" s="80"/>
      <c r="QI51" s="80"/>
      <c r="QJ51" s="80"/>
      <c r="QK51" s="80"/>
      <c r="QL51" s="80"/>
      <c r="QM51" s="80"/>
      <c r="QN51" s="80"/>
      <c r="QO51" s="80"/>
      <c r="QP51" s="80"/>
      <c r="QQ51" s="80"/>
      <c r="QR51" s="80"/>
      <c r="QS51" s="80"/>
      <c r="QT51" s="80"/>
      <c r="QU51" s="80"/>
      <c r="QV51" s="80"/>
      <c r="QW51" s="80"/>
      <c r="QX51" s="80"/>
      <c r="QY51" s="80"/>
      <c r="QZ51" s="80"/>
      <c r="RA51" s="80"/>
      <c r="RB51" s="80"/>
      <c r="RC51" s="80"/>
      <c r="RD51" s="80"/>
      <c r="RE51" s="80"/>
      <c r="RF51" s="80"/>
      <c r="RG51" s="80"/>
      <c r="RH51" s="80"/>
      <c r="RI51" s="80"/>
      <c r="RJ51" s="80"/>
      <c r="RK51" s="80"/>
      <c r="RL51" s="80"/>
      <c r="RM51" s="80"/>
      <c r="RN51" s="80"/>
      <c r="RO51" s="80"/>
      <c r="RP51" s="80"/>
      <c r="RQ51" s="80"/>
      <c r="RR51" s="80"/>
      <c r="RS51" s="80"/>
      <c r="RT51" s="80"/>
      <c r="RU51" s="80"/>
      <c r="RV51" s="80"/>
      <c r="RW51" s="80"/>
      <c r="RX51" s="80"/>
      <c r="RY51" s="80"/>
      <c r="RZ51" s="80"/>
      <c r="SA51" s="80"/>
      <c r="SB51" s="80"/>
      <c r="SC51" s="80"/>
      <c r="SD51" s="80"/>
      <c r="SE51" s="80"/>
      <c r="SF51" s="80"/>
      <c r="SG51" s="80"/>
      <c r="SH51" s="80"/>
      <c r="SI51" s="80"/>
      <c r="SJ51" s="80"/>
      <c r="SK51" s="80"/>
      <c r="SL51" s="80"/>
      <c r="SM51" s="80"/>
      <c r="SN51" s="80"/>
      <c r="SO51" s="80"/>
      <c r="SP51" s="80"/>
      <c r="SQ51" s="80"/>
      <c r="SR51" s="80"/>
      <c r="SS51" s="80"/>
      <c r="ST51" s="80"/>
      <c r="SU51" s="80"/>
      <c r="SV51" s="80"/>
      <c r="SW51" s="80"/>
      <c r="SX51" s="80"/>
    </row>
    <row r="52" spans="1:518" s="60" customFormat="1" ht="14.55" customHeight="1" x14ac:dyDescent="0.3">
      <c r="A52" s="65">
        <v>48</v>
      </c>
      <c r="B52" s="7">
        <v>16</v>
      </c>
      <c r="C52" s="98" t="s">
        <v>727</v>
      </c>
      <c r="D52" s="98" t="s">
        <v>728</v>
      </c>
      <c r="E52" s="98" t="s">
        <v>729</v>
      </c>
      <c r="F52" s="7">
        <v>2001</v>
      </c>
      <c r="G52" s="98" t="s">
        <v>730</v>
      </c>
      <c r="H52" s="127" t="s">
        <v>731</v>
      </c>
      <c r="I52" s="6" t="s">
        <v>50</v>
      </c>
      <c r="J52" s="98" t="s">
        <v>741</v>
      </c>
      <c r="K52" s="6" t="s">
        <v>742</v>
      </c>
      <c r="L52" s="6" t="s">
        <v>38</v>
      </c>
      <c r="M52" s="6" t="s">
        <v>86</v>
      </c>
      <c r="N52" s="6" t="s">
        <v>205</v>
      </c>
      <c r="O52" s="6" t="s">
        <v>25</v>
      </c>
      <c r="P52" s="6" t="s">
        <v>72</v>
      </c>
      <c r="Q52" s="6" t="s">
        <v>572</v>
      </c>
      <c r="R52" s="6" t="s">
        <v>572</v>
      </c>
      <c r="S52" s="6" t="s">
        <v>353</v>
      </c>
      <c r="T52" s="6" t="s">
        <v>733</v>
      </c>
      <c r="U52" s="7">
        <v>2000</v>
      </c>
      <c r="V52" s="7">
        <v>2015</v>
      </c>
      <c r="W52" s="6"/>
      <c r="X52" s="6"/>
      <c r="Y52" s="6"/>
      <c r="Z52" s="6" t="s">
        <v>76</v>
      </c>
      <c r="AA52" s="6"/>
      <c r="AB52" s="6" t="s">
        <v>107</v>
      </c>
      <c r="AC52" s="6"/>
      <c r="AD52" s="6"/>
      <c r="AE52" s="6" t="s">
        <v>126</v>
      </c>
      <c r="AF52" s="6"/>
      <c r="AG52" s="6"/>
      <c r="AH52" s="6"/>
      <c r="AI52" s="6"/>
      <c r="AJ52" s="6"/>
      <c r="AK52" s="6"/>
      <c r="AL52" s="6"/>
      <c r="AM52" s="6"/>
      <c r="AN52" s="6"/>
      <c r="AO52" s="6"/>
      <c r="AP52" s="6"/>
      <c r="AQ52" s="6"/>
      <c r="AR52" s="6"/>
      <c r="AS52" s="6"/>
      <c r="AT52" s="6"/>
      <c r="AU52" s="6"/>
      <c r="AV52" s="6"/>
      <c r="AW52" s="6" t="s">
        <v>23</v>
      </c>
      <c r="AX52" s="6"/>
      <c r="AY52" s="6"/>
      <c r="AZ52" s="6"/>
      <c r="BA52" s="6" t="s">
        <v>78</v>
      </c>
      <c r="BB52" s="6"/>
      <c r="BC52" s="6" t="s">
        <v>78</v>
      </c>
      <c r="BD52" s="6"/>
      <c r="BE52" s="6"/>
      <c r="BF52" s="6" t="s">
        <v>78</v>
      </c>
      <c r="BG52" s="6"/>
      <c r="BH52" s="6"/>
      <c r="BI52" s="6"/>
      <c r="BJ52" s="6"/>
      <c r="BK52" s="6"/>
      <c r="BL52" s="6"/>
      <c r="BM52" s="6"/>
      <c r="BN52" s="6"/>
      <c r="BO52" s="6"/>
      <c r="BP52" s="6"/>
      <c r="BQ52" s="6"/>
      <c r="BR52" s="6"/>
      <c r="BS52" s="6"/>
      <c r="BT52" s="6"/>
      <c r="BU52" s="6"/>
      <c r="BV52" s="6" t="s">
        <v>38</v>
      </c>
      <c r="BW52" s="6"/>
      <c r="BX52" s="6"/>
      <c r="BY52" s="6"/>
      <c r="BZ52" s="6"/>
      <c r="CA52" s="6"/>
      <c r="CB52" s="6"/>
      <c r="CC52" s="6"/>
      <c r="CD52" s="6"/>
      <c r="CE52" s="6"/>
      <c r="CF52" s="6"/>
      <c r="CG52" s="6"/>
      <c r="CH52" s="6"/>
      <c r="CI52" s="6"/>
      <c r="CJ52" s="6"/>
      <c r="CK52" s="6"/>
      <c r="CL52" s="6"/>
      <c r="CM52" s="6"/>
      <c r="CN52" s="6"/>
      <c r="CO52" s="6"/>
      <c r="CP52" s="6"/>
      <c r="CQ52" s="6"/>
      <c r="CR52" s="6"/>
      <c r="CS52" s="28" t="s">
        <v>38</v>
      </c>
      <c r="CT52" s="6"/>
      <c r="CU52" s="6"/>
      <c r="CV52" s="6"/>
      <c r="CW52" s="6"/>
      <c r="CX52" s="6"/>
      <c r="CY52" s="6"/>
      <c r="CZ52" s="6"/>
      <c r="DA52" s="6"/>
      <c r="DB52" s="6"/>
      <c r="DC52" s="6"/>
      <c r="DD52" s="6" t="s">
        <v>38</v>
      </c>
      <c r="DE52" s="87"/>
      <c r="DF52" s="6"/>
      <c r="DG52" s="6"/>
      <c r="DH52" s="6"/>
      <c r="DI52" s="6"/>
      <c r="DJ52" s="6"/>
      <c r="DK52" s="6"/>
      <c r="DL52" s="6"/>
      <c r="DM52" s="6"/>
      <c r="DN52" s="6"/>
      <c r="DO52" s="87"/>
      <c r="DP52" s="6"/>
      <c r="DQ52" s="91" t="s">
        <v>734</v>
      </c>
      <c r="DR52" s="6" t="s">
        <v>735</v>
      </c>
      <c r="DS52" s="87"/>
      <c r="DT52" s="17"/>
      <c r="DU52" s="34"/>
      <c r="DV52" s="80"/>
      <c r="DW52" s="80"/>
      <c r="DX52" s="80"/>
      <c r="DY52" s="80"/>
      <c r="DZ52" s="80"/>
      <c r="EA52" s="80"/>
      <c r="EB52" s="80"/>
      <c r="EC52" s="80"/>
      <c r="ED52" s="80"/>
      <c r="EE52" s="80"/>
      <c r="EF52" s="80"/>
      <c r="EG52" s="80"/>
      <c r="EH52" s="80"/>
      <c r="EI52" s="80"/>
      <c r="EJ52" s="80"/>
      <c r="EK52" s="80"/>
      <c r="EL52" s="80"/>
      <c r="EM52" s="80"/>
      <c r="EN52" s="80"/>
      <c r="EO52" s="80"/>
      <c r="EP52" s="80"/>
      <c r="EQ52" s="80"/>
      <c r="ER52" s="80"/>
      <c r="ES52" s="80"/>
      <c r="ET52" s="80"/>
      <c r="EU52" s="80"/>
      <c r="EV52" s="80"/>
      <c r="EW52" s="80"/>
      <c r="EX52" s="80"/>
      <c r="EY52" s="80"/>
      <c r="EZ52" s="80"/>
      <c r="FA52" s="80"/>
      <c r="FB52" s="80"/>
      <c r="FC52" s="80"/>
      <c r="FD52" s="80"/>
      <c r="FE52" s="80"/>
      <c r="FF52" s="80"/>
      <c r="FG52" s="80"/>
      <c r="FH52" s="80"/>
      <c r="FI52" s="80"/>
      <c r="FJ52" s="80"/>
      <c r="FK52" s="80"/>
      <c r="FL52" s="80"/>
      <c r="FM52" s="80"/>
      <c r="FN52" s="80"/>
      <c r="FO52" s="80"/>
      <c r="FP52" s="80"/>
      <c r="FQ52" s="80"/>
      <c r="FR52" s="80"/>
      <c r="FS52" s="80"/>
      <c r="FT52" s="80"/>
      <c r="FU52" s="80"/>
      <c r="FV52" s="80"/>
      <c r="FW52" s="80"/>
      <c r="FX52" s="80"/>
      <c r="FY52" s="80"/>
      <c r="FZ52" s="80"/>
      <c r="GA52" s="80"/>
      <c r="GB52" s="80"/>
      <c r="GC52" s="80"/>
      <c r="GD52" s="80"/>
      <c r="GE52" s="80"/>
      <c r="GF52" s="80"/>
      <c r="GG52" s="80"/>
      <c r="GH52" s="80"/>
      <c r="GI52" s="80"/>
      <c r="GJ52" s="80"/>
      <c r="GK52" s="80"/>
      <c r="GL52" s="80"/>
      <c r="GM52" s="80"/>
      <c r="GN52" s="80"/>
      <c r="GO52" s="80"/>
      <c r="GP52" s="80"/>
      <c r="GQ52" s="80"/>
      <c r="GR52" s="80"/>
      <c r="GS52" s="80"/>
      <c r="GT52" s="80"/>
      <c r="GU52" s="80"/>
      <c r="GV52" s="80"/>
      <c r="GW52" s="80"/>
      <c r="GX52" s="80"/>
      <c r="GY52" s="80"/>
      <c r="GZ52" s="80"/>
      <c r="HA52" s="80"/>
      <c r="HB52" s="80"/>
      <c r="HC52" s="80"/>
      <c r="HD52" s="80"/>
      <c r="HE52" s="80"/>
      <c r="HF52" s="80"/>
      <c r="HG52" s="80"/>
      <c r="HH52" s="80"/>
      <c r="HI52" s="80"/>
      <c r="HJ52" s="80"/>
      <c r="HK52" s="80"/>
      <c r="HL52" s="80"/>
      <c r="HM52" s="80"/>
      <c r="HN52" s="80"/>
      <c r="HO52" s="80"/>
      <c r="HP52" s="80"/>
      <c r="HQ52" s="80"/>
      <c r="HR52" s="80"/>
      <c r="HS52" s="80"/>
      <c r="HT52" s="80"/>
      <c r="HU52" s="80"/>
      <c r="HV52" s="80"/>
      <c r="HW52" s="80"/>
      <c r="HX52" s="80"/>
      <c r="HY52" s="80"/>
      <c r="HZ52" s="80"/>
      <c r="IA52" s="80"/>
      <c r="IB52" s="80"/>
      <c r="IC52" s="80"/>
      <c r="ID52" s="80"/>
      <c r="IE52" s="80"/>
      <c r="IF52" s="80"/>
      <c r="IG52" s="80"/>
      <c r="IH52" s="80"/>
      <c r="II52" s="80"/>
      <c r="IJ52" s="80"/>
      <c r="IK52" s="80"/>
      <c r="IL52" s="80"/>
      <c r="IM52" s="80"/>
      <c r="IN52" s="80"/>
      <c r="IO52" s="80"/>
      <c r="IP52" s="80"/>
      <c r="IQ52" s="80"/>
      <c r="IR52" s="80"/>
      <c r="IS52" s="80"/>
      <c r="IT52" s="80"/>
      <c r="IU52" s="80"/>
      <c r="IV52" s="80"/>
      <c r="IW52" s="80"/>
      <c r="IX52" s="80"/>
      <c r="IY52" s="80"/>
      <c r="IZ52" s="80"/>
      <c r="JA52" s="80"/>
      <c r="JB52" s="80"/>
      <c r="JC52" s="80"/>
      <c r="JD52" s="80"/>
      <c r="JE52" s="80"/>
      <c r="JF52" s="80"/>
      <c r="JG52" s="80"/>
      <c r="JH52" s="80"/>
      <c r="JI52" s="80"/>
      <c r="JJ52" s="80"/>
      <c r="JK52" s="80"/>
      <c r="JL52" s="80"/>
      <c r="JM52" s="80"/>
      <c r="JN52" s="80"/>
      <c r="JO52" s="80"/>
      <c r="JP52" s="80"/>
      <c r="JQ52" s="80"/>
      <c r="JR52" s="80"/>
      <c r="JS52" s="80"/>
      <c r="JT52" s="80"/>
      <c r="JU52" s="80"/>
      <c r="JV52" s="80"/>
      <c r="JW52" s="80"/>
      <c r="JX52" s="80"/>
      <c r="JY52" s="80"/>
      <c r="JZ52" s="80"/>
      <c r="KA52" s="80"/>
      <c r="KB52" s="80"/>
      <c r="KC52" s="80"/>
      <c r="KD52" s="80"/>
      <c r="KE52" s="80"/>
      <c r="KF52" s="80"/>
      <c r="KG52" s="80"/>
      <c r="KH52" s="80"/>
      <c r="KI52" s="80"/>
      <c r="KJ52" s="80"/>
      <c r="KK52" s="80"/>
      <c r="KL52" s="80"/>
      <c r="KM52" s="80"/>
      <c r="KN52" s="80"/>
      <c r="KO52" s="80"/>
      <c r="KP52" s="80"/>
      <c r="KQ52" s="80"/>
      <c r="KR52" s="80"/>
      <c r="KS52" s="80"/>
      <c r="KT52" s="80"/>
      <c r="KU52" s="80"/>
      <c r="KV52" s="80"/>
      <c r="KW52" s="80"/>
      <c r="KX52" s="80"/>
      <c r="KY52" s="80"/>
      <c r="KZ52" s="80"/>
      <c r="LA52" s="80"/>
      <c r="LB52" s="80"/>
      <c r="LC52" s="80"/>
      <c r="LD52" s="80"/>
      <c r="LE52" s="80"/>
      <c r="LF52" s="80"/>
      <c r="LG52" s="80"/>
      <c r="LH52" s="80"/>
      <c r="LI52" s="80"/>
      <c r="LJ52" s="80"/>
      <c r="LK52" s="80"/>
      <c r="LL52" s="80"/>
      <c r="LM52" s="80"/>
      <c r="LN52" s="80"/>
      <c r="LO52" s="80"/>
      <c r="LP52" s="80"/>
      <c r="LQ52" s="80"/>
      <c r="LR52" s="80"/>
      <c r="LS52" s="80"/>
      <c r="LT52" s="80"/>
      <c r="LU52" s="80"/>
      <c r="LV52" s="80"/>
      <c r="LW52" s="80"/>
      <c r="LX52" s="80"/>
      <c r="LY52" s="80"/>
      <c r="LZ52" s="80"/>
      <c r="MA52" s="80"/>
      <c r="MB52" s="80"/>
      <c r="MC52" s="80"/>
      <c r="MD52" s="80"/>
      <c r="ME52" s="80"/>
      <c r="MF52" s="80"/>
      <c r="MG52" s="80"/>
      <c r="MH52" s="80"/>
      <c r="MI52" s="80"/>
      <c r="MJ52" s="80"/>
      <c r="MK52" s="80"/>
      <c r="ML52" s="80"/>
      <c r="MM52" s="80"/>
      <c r="MN52" s="80"/>
      <c r="MO52" s="80"/>
      <c r="MP52" s="80"/>
      <c r="MQ52" s="80"/>
      <c r="MR52" s="80"/>
      <c r="MS52" s="80"/>
      <c r="MT52" s="80"/>
      <c r="MU52" s="80"/>
      <c r="MV52" s="80"/>
      <c r="MW52" s="80"/>
      <c r="MX52" s="80"/>
      <c r="MY52" s="80"/>
      <c r="MZ52" s="80"/>
      <c r="NA52" s="80"/>
      <c r="NB52" s="80"/>
      <c r="NC52" s="80"/>
      <c r="ND52" s="80"/>
      <c r="NE52" s="80"/>
      <c r="NF52" s="80"/>
      <c r="NG52" s="80"/>
      <c r="NH52" s="80"/>
      <c r="NI52" s="80"/>
      <c r="NJ52" s="80"/>
      <c r="NK52" s="80"/>
      <c r="NL52" s="80"/>
      <c r="NM52" s="80"/>
      <c r="NN52" s="80"/>
      <c r="NO52" s="80"/>
      <c r="NP52" s="80"/>
      <c r="NQ52" s="80"/>
      <c r="NR52" s="80"/>
      <c r="NS52" s="80"/>
      <c r="NT52" s="80"/>
      <c r="NU52" s="80"/>
      <c r="NV52" s="80"/>
      <c r="NW52" s="80"/>
      <c r="NX52" s="80"/>
      <c r="NY52" s="80"/>
      <c r="NZ52" s="80"/>
      <c r="OA52" s="80"/>
      <c r="OB52" s="80"/>
      <c r="OC52" s="80"/>
      <c r="OD52" s="80"/>
      <c r="OE52" s="80"/>
      <c r="OF52" s="80"/>
      <c r="OG52" s="80"/>
      <c r="OH52" s="80"/>
      <c r="OI52" s="80"/>
      <c r="OJ52" s="80"/>
      <c r="OK52" s="80"/>
      <c r="OL52" s="80"/>
      <c r="OM52" s="80"/>
      <c r="ON52" s="80"/>
      <c r="OO52" s="80"/>
      <c r="OP52" s="80"/>
      <c r="OQ52" s="80"/>
      <c r="OR52" s="80"/>
      <c r="OS52" s="80"/>
      <c r="OT52" s="80"/>
      <c r="OU52" s="80"/>
      <c r="OV52" s="80"/>
      <c r="OW52" s="80"/>
      <c r="OX52" s="80"/>
      <c r="OY52" s="80"/>
      <c r="OZ52" s="80"/>
      <c r="PA52" s="80"/>
      <c r="PB52" s="80"/>
      <c r="PC52" s="80"/>
      <c r="PD52" s="80"/>
      <c r="PE52" s="80"/>
      <c r="PF52" s="80"/>
      <c r="PG52" s="80"/>
      <c r="PH52" s="80"/>
      <c r="PI52" s="80"/>
      <c r="PJ52" s="80"/>
      <c r="PK52" s="80"/>
      <c r="PL52" s="80"/>
      <c r="PM52" s="80"/>
      <c r="PN52" s="80"/>
      <c r="PO52" s="80"/>
      <c r="PP52" s="80"/>
      <c r="PQ52" s="80"/>
      <c r="PR52" s="80"/>
      <c r="PS52" s="80"/>
      <c r="PT52" s="80"/>
      <c r="PU52" s="80"/>
      <c r="PV52" s="80"/>
      <c r="PW52" s="80"/>
      <c r="PX52" s="80"/>
      <c r="PY52" s="80"/>
      <c r="PZ52" s="80"/>
      <c r="QA52" s="80"/>
      <c r="QB52" s="80"/>
      <c r="QC52" s="80"/>
      <c r="QD52" s="80"/>
      <c r="QE52" s="80"/>
      <c r="QF52" s="80"/>
      <c r="QG52" s="80"/>
      <c r="QH52" s="80"/>
      <c r="QI52" s="80"/>
      <c r="QJ52" s="80"/>
      <c r="QK52" s="80"/>
      <c r="QL52" s="80"/>
      <c r="QM52" s="80"/>
      <c r="QN52" s="80"/>
      <c r="QO52" s="80"/>
      <c r="QP52" s="80"/>
      <c r="QQ52" s="80"/>
      <c r="QR52" s="80"/>
      <c r="QS52" s="80"/>
      <c r="QT52" s="80"/>
      <c r="QU52" s="80"/>
      <c r="QV52" s="80"/>
      <c r="QW52" s="80"/>
      <c r="QX52" s="80"/>
      <c r="QY52" s="80"/>
      <c r="QZ52" s="80"/>
      <c r="RA52" s="80"/>
      <c r="RB52" s="80"/>
      <c r="RC52" s="80"/>
      <c r="RD52" s="80"/>
      <c r="RE52" s="80"/>
      <c r="RF52" s="80"/>
      <c r="RG52" s="80"/>
      <c r="RH52" s="80"/>
      <c r="RI52" s="80"/>
      <c r="RJ52" s="80"/>
      <c r="RK52" s="80"/>
      <c r="RL52" s="80"/>
      <c r="RM52" s="80"/>
      <c r="RN52" s="80"/>
      <c r="RO52" s="80"/>
      <c r="RP52" s="80"/>
      <c r="RQ52" s="80"/>
      <c r="RR52" s="80"/>
      <c r="RS52" s="80"/>
      <c r="RT52" s="80"/>
      <c r="RU52" s="80"/>
      <c r="RV52" s="80"/>
      <c r="RW52" s="80"/>
      <c r="RX52" s="80"/>
      <c r="RY52" s="80"/>
      <c r="RZ52" s="80"/>
      <c r="SA52" s="80"/>
      <c r="SB52" s="80"/>
      <c r="SC52" s="80"/>
      <c r="SD52" s="80"/>
      <c r="SE52" s="80"/>
      <c r="SF52" s="80"/>
      <c r="SG52" s="80"/>
      <c r="SH52" s="80"/>
      <c r="SI52" s="80"/>
      <c r="SJ52" s="80"/>
      <c r="SK52" s="80"/>
      <c r="SL52" s="80"/>
      <c r="SM52" s="80"/>
      <c r="SN52" s="80"/>
      <c r="SO52" s="80"/>
      <c r="SP52" s="80"/>
      <c r="SQ52" s="80"/>
      <c r="SR52" s="80"/>
      <c r="SS52" s="80"/>
      <c r="ST52" s="80"/>
      <c r="SU52" s="80"/>
      <c r="SV52" s="80"/>
      <c r="SW52" s="80"/>
      <c r="SX52" s="80"/>
    </row>
    <row r="53" spans="1:518" s="60" customFormat="1" ht="14.55" customHeight="1" x14ac:dyDescent="0.3">
      <c r="A53" s="65">
        <v>49</v>
      </c>
      <c r="B53" s="7">
        <v>16</v>
      </c>
      <c r="C53" s="98" t="s">
        <v>727</v>
      </c>
      <c r="D53" s="98" t="s">
        <v>728</v>
      </c>
      <c r="E53" s="98" t="s">
        <v>729</v>
      </c>
      <c r="F53" s="7">
        <v>2001</v>
      </c>
      <c r="G53" s="98" t="s">
        <v>730</v>
      </c>
      <c r="H53" s="127" t="s">
        <v>731</v>
      </c>
      <c r="I53" s="6" t="s">
        <v>50</v>
      </c>
      <c r="J53" s="98" t="s">
        <v>743</v>
      </c>
      <c r="K53" s="6" t="s">
        <v>718</v>
      </c>
      <c r="L53" s="6" t="s">
        <v>38</v>
      </c>
      <c r="M53" s="6" t="s">
        <v>86</v>
      </c>
      <c r="N53" s="6" t="s">
        <v>205</v>
      </c>
      <c r="O53" s="6" t="s">
        <v>25</v>
      </c>
      <c r="P53" s="6" t="s">
        <v>72</v>
      </c>
      <c r="Q53" s="6" t="s">
        <v>572</v>
      </c>
      <c r="R53" s="6" t="s">
        <v>572</v>
      </c>
      <c r="S53" s="6" t="s">
        <v>353</v>
      </c>
      <c r="T53" s="6" t="s">
        <v>733</v>
      </c>
      <c r="U53" s="7">
        <v>2000</v>
      </c>
      <c r="V53" s="7">
        <v>2015</v>
      </c>
      <c r="W53" s="6"/>
      <c r="X53" s="6"/>
      <c r="Y53" s="6"/>
      <c r="Z53" s="6" t="s">
        <v>76</v>
      </c>
      <c r="AA53" s="6"/>
      <c r="AB53" s="6" t="s">
        <v>107</v>
      </c>
      <c r="AC53" s="6"/>
      <c r="AD53" s="6"/>
      <c r="AE53" s="6" t="s">
        <v>126</v>
      </c>
      <c r="AF53" s="6"/>
      <c r="AG53" s="6"/>
      <c r="AH53" s="6"/>
      <c r="AI53" s="6"/>
      <c r="AJ53" s="6"/>
      <c r="AK53" s="6"/>
      <c r="AL53" s="6"/>
      <c r="AM53" s="6"/>
      <c r="AN53" s="6"/>
      <c r="AO53" s="6"/>
      <c r="AP53" s="6"/>
      <c r="AQ53" s="6"/>
      <c r="AR53" s="6"/>
      <c r="AS53" s="6"/>
      <c r="AT53" s="6"/>
      <c r="AU53" s="6"/>
      <c r="AV53" s="6"/>
      <c r="AW53" s="6" t="s">
        <v>23</v>
      </c>
      <c r="AX53" s="6"/>
      <c r="AY53" s="6"/>
      <c r="AZ53" s="6"/>
      <c r="BA53" s="6" t="s">
        <v>78</v>
      </c>
      <c r="BB53" s="6"/>
      <c r="BC53" s="6" t="s">
        <v>78</v>
      </c>
      <c r="BD53" s="6"/>
      <c r="BE53" s="6"/>
      <c r="BF53" s="6" t="s">
        <v>78</v>
      </c>
      <c r="BG53" s="6"/>
      <c r="BH53" s="6"/>
      <c r="BI53" s="6"/>
      <c r="BJ53" s="6"/>
      <c r="BK53" s="6"/>
      <c r="BL53" s="6"/>
      <c r="BM53" s="6"/>
      <c r="BN53" s="6"/>
      <c r="BO53" s="6"/>
      <c r="BP53" s="6"/>
      <c r="BQ53" s="6"/>
      <c r="BR53" s="6"/>
      <c r="BS53" s="6"/>
      <c r="BT53" s="6"/>
      <c r="BU53" s="6"/>
      <c r="BV53" s="6" t="s">
        <v>38</v>
      </c>
      <c r="BW53" s="6"/>
      <c r="BX53" s="6"/>
      <c r="BY53" s="6"/>
      <c r="BZ53" s="6"/>
      <c r="CA53" s="6"/>
      <c r="CB53" s="6"/>
      <c r="CC53" s="6"/>
      <c r="CD53" s="6"/>
      <c r="CE53" s="6"/>
      <c r="CF53" s="6"/>
      <c r="CG53" s="6"/>
      <c r="CH53" s="6"/>
      <c r="CI53" s="6"/>
      <c r="CJ53" s="6"/>
      <c r="CK53" s="6"/>
      <c r="CL53" s="6"/>
      <c r="CM53" s="6"/>
      <c r="CN53" s="6"/>
      <c r="CO53" s="6"/>
      <c r="CP53" s="6"/>
      <c r="CQ53" s="6"/>
      <c r="CR53" s="6"/>
      <c r="CS53" s="28" t="s">
        <v>38</v>
      </c>
      <c r="CT53" s="6"/>
      <c r="CU53" s="6"/>
      <c r="CV53" s="6"/>
      <c r="CW53" s="6"/>
      <c r="CX53" s="6"/>
      <c r="CY53" s="6"/>
      <c r="CZ53" s="6"/>
      <c r="DA53" s="6"/>
      <c r="DB53" s="6"/>
      <c r="DC53" s="6"/>
      <c r="DD53" s="6" t="s">
        <v>38</v>
      </c>
      <c r="DE53" s="87"/>
      <c r="DF53" s="6"/>
      <c r="DG53" s="6"/>
      <c r="DH53" s="6"/>
      <c r="DI53" s="6"/>
      <c r="DJ53" s="6"/>
      <c r="DK53" s="6"/>
      <c r="DL53" s="6"/>
      <c r="DM53" s="6"/>
      <c r="DN53" s="6"/>
      <c r="DO53" s="87"/>
      <c r="DP53" s="6"/>
      <c r="DQ53" s="91" t="s">
        <v>734</v>
      </c>
      <c r="DR53" s="6" t="s">
        <v>735</v>
      </c>
      <c r="DS53" s="87"/>
      <c r="DT53" s="17"/>
      <c r="DU53" s="34"/>
      <c r="DV53" s="80"/>
      <c r="DW53" s="80"/>
      <c r="DX53" s="80"/>
      <c r="DY53" s="80"/>
      <c r="DZ53" s="80"/>
      <c r="EA53" s="80"/>
      <c r="EB53" s="80"/>
      <c r="EC53" s="80"/>
      <c r="ED53" s="80"/>
      <c r="EE53" s="80"/>
      <c r="EF53" s="80"/>
      <c r="EG53" s="80"/>
      <c r="EH53" s="80"/>
      <c r="EI53" s="80"/>
      <c r="EJ53" s="80"/>
      <c r="EK53" s="80"/>
      <c r="EL53" s="80"/>
      <c r="EM53" s="80"/>
      <c r="EN53" s="80"/>
      <c r="EO53" s="80"/>
      <c r="EP53" s="80"/>
      <c r="EQ53" s="80"/>
      <c r="ER53" s="80"/>
      <c r="ES53" s="80"/>
      <c r="ET53" s="80"/>
      <c r="EU53" s="80"/>
      <c r="EV53" s="80"/>
      <c r="EW53" s="80"/>
      <c r="EX53" s="80"/>
      <c r="EY53" s="80"/>
      <c r="EZ53" s="80"/>
      <c r="FA53" s="80"/>
      <c r="FB53" s="80"/>
      <c r="FC53" s="80"/>
      <c r="FD53" s="80"/>
      <c r="FE53" s="80"/>
      <c r="FF53" s="80"/>
      <c r="FG53" s="80"/>
      <c r="FH53" s="80"/>
      <c r="FI53" s="80"/>
      <c r="FJ53" s="80"/>
      <c r="FK53" s="80"/>
      <c r="FL53" s="80"/>
      <c r="FM53" s="80"/>
      <c r="FN53" s="80"/>
      <c r="FO53" s="80"/>
      <c r="FP53" s="80"/>
      <c r="FQ53" s="80"/>
      <c r="FR53" s="80"/>
      <c r="FS53" s="80"/>
      <c r="FT53" s="80"/>
      <c r="FU53" s="80"/>
      <c r="FV53" s="80"/>
      <c r="FW53" s="80"/>
      <c r="FX53" s="80"/>
      <c r="FY53" s="80"/>
      <c r="FZ53" s="80"/>
      <c r="GA53" s="80"/>
      <c r="GB53" s="80"/>
      <c r="GC53" s="80"/>
      <c r="GD53" s="80"/>
      <c r="GE53" s="80"/>
      <c r="GF53" s="80"/>
      <c r="GG53" s="80"/>
      <c r="GH53" s="80"/>
      <c r="GI53" s="80"/>
      <c r="GJ53" s="80"/>
      <c r="GK53" s="80"/>
      <c r="GL53" s="80"/>
      <c r="GM53" s="80"/>
      <c r="GN53" s="80"/>
      <c r="GO53" s="80"/>
      <c r="GP53" s="80"/>
      <c r="GQ53" s="80"/>
      <c r="GR53" s="80"/>
      <c r="GS53" s="80"/>
      <c r="GT53" s="80"/>
      <c r="GU53" s="80"/>
      <c r="GV53" s="80"/>
      <c r="GW53" s="80"/>
      <c r="GX53" s="80"/>
      <c r="GY53" s="80"/>
      <c r="GZ53" s="80"/>
      <c r="HA53" s="80"/>
      <c r="HB53" s="80"/>
      <c r="HC53" s="80"/>
      <c r="HD53" s="80"/>
      <c r="HE53" s="80"/>
      <c r="HF53" s="80"/>
      <c r="HG53" s="80"/>
      <c r="HH53" s="80"/>
      <c r="HI53" s="80"/>
      <c r="HJ53" s="80"/>
      <c r="HK53" s="80"/>
      <c r="HL53" s="80"/>
      <c r="HM53" s="80"/>
      <c r="HN53" s="80"/>
      <c r="HO53" s="80"/>
      <c r="HP53" s="80"/>
      <c r="HQ53" s="80"/>
      <c r="HR53" s="80"/>
      <c r="HS53" s="80"/>
      <c r="HT53" s="80"/>
      <c r="HU53" s="80"/>
      <c r="HV53" s="80"/>
      <c r="HW53" s="80"/>
      <c r="HX53" s="80"/>
      <c r="HY53" s="80"/>
      <c r="HZ53" s="80"/>
      <c r="IA53" s="80"/>
      <c r="IB53" s="80"/>
      <c r="IC53" s="80"/>
      <c r="ID53" s="80"/>
      <c r="IE53" s="80"/>
      <c r="IF53" s="80"/>
      <c r="IG53" s="80"/>
      <c r="IH53" s="80"/>
      <c r="II53" s="80"/>
      <c r="IJ53" s="80"/>
      <c r="IK53" s="80"/>
      <c r="IL53" s="80"/>
      <c r="IM53" s="80"/>
      <c r="IN53" s="80"/>
      <c r="IO53" s="80"/>
      <c r="IP53" s="80"/>
      <c r="IQ53" s="80"/>
      <c r="IR53" s="80"/>
      <c r="IS53" s="80"/>
      <c r="IT53" s="80"/>
      <c r="IU53" s="80"/>
      <c r="IV53" s="80"/>
      <c r="IW53" s="80"/>
      <c r="IX53" s="80"/>
      <c r="IY53" s="80"/>
      <c r="IZ53" s="80"/>
      <c r="JA53" s="80"/>
      <c r="JB53" s="80"/>
      <c r="JC53" s="80"/>
      <c r="JD53" s="80"/>
      <c r="JE53" s="80"/>
      <c r="JF53" s="80"/>
      <c r="JG53" s="80"/>
      <c r="JH53" s="80"/>
      <c r="JI53" s="80"/>
      <c r="JJ53" s="80"/>
      <c r="JK53" s="80"/>
      <c r="JL53" s="80"/>
      <c r="JM53" s="80"/>
      <c r="JN53" s="80"/>
      <c r="JO53" s="80"/>
      <c r="JP53" s="80"/>
      <c r="JQ53" s="80"/>
      <c r="JR53" s="80"/>
      <c r="JS53" s="80"/>
      <c r="JT53" s="80"/>
      <c r="JU53" s="80"/>
      <c r="JV53" s="80"/>
      <c r="JW53" s="80"/>
      <c r="JX53" s="80"/>
      <c r="JY53" s="80"/>
      <c r="JZ53" s="80"/>
      <c r="KA53" s="80"/>
      <c r="KB53" s="80"/>
      <c r="KC53" s="80"/>
      <c r="KD53" s="80"/>
      <c r="KE53" s="80"/>
      <c r="KF53" s="80"/>
      <c r="KG53" s="80"/>
      <c r="KH53" s="80"/>
      <c r="KI53" s="80"/>
      <c r="KJ53" s="80"/>
      <c r="KK53" s="80"/>
      <c r="KL53" s="80"/>
      <c r="KM53" s="80"/>
      <c r="KN53" s="80"/>
      <c r="KO53" s="80"/>
      <c r="KP53" s="80"/>
      <c r="KQ53" s="80"/>
      <c r="KR53" s="80"/>
      <c r="KS53" s="80"/>
      <c r="KT53" s="80"/>
      <c r="KU53" s="80"/>
      <c r="KV53" s="80"/>
      <c r="KW53" s="80"/>
      <c r="KX53" s="80"/>
      <c r="KY53" s="80"/>
      <c r="KZ53" s="80"/>
      <c r="LA53" s="80"/>
      <c r="LB53" s="80"/>
      <c r="LC53" s="80"/>
      <c r="LD53" s="80"/>
      <c r="LE53" s="80"/>
      <c r="LF53" s="80"/>
      <c r="LG53" s="80"/>
      <c r="LH53" s="80"/>
      <c r="LI53" s="80"/>
      <c r="LJ53" s="80"/>
      <c r="LK53" s="80"/>
      <c r="LL53" s="80"/>
      <c r="LM53" s="80"/>
      <c r="LN53" s="80"/>
      <c r="LO53" s="80"/>
      <c r="LP53" s="80"/>
      <c r="LQ53" s="80"/>
      <c r="LR53" s="80"/>
      <c r="LS53" s="80"/>
      <c r="LT53" s="80"/>
      <c r="LU53" s="80"/>
      <c r="LV53" s="80"/>
      <c r="LW53" s="80"/>
      <c r="LX53" s="80"/>
      <c r="LY53" s="80"/>
      <c r="LZ53" s="80"/>
      <c r="MA53" s="80"/>
      <c r="MB53" s="80"/>
      <c r="MC53" s="80"/>
      <c r="MD53" s="80"/>
      <c r="ME53" s="80"/>
      <c r="MF53" s="80"/>
      <c r="MG53" s="80"/>
      <c r="MH53" s="80"/>
      <c r="MI53" s="80"/>
      <c r="MJ53" s="80"/>
      <c r="MK53" s="80"/>
      <c r="ML53" s="80"/>
      <c r="MM53" s="80"/>
      <c r="MN53" s="80"/>
      <c r="MO53" s="80"/>
      <c r="MP53" s="80"/>
      <c r="MQ53" s="80"/>
      <c r="MR53" s="80"/>
      <c r="MS53" s="80"/>
      <c r="MT53" s="80"/>
      <c r="MU53" s="80"/>
      <c r="MV53" s="80"/>
      <c r="MW53" s="80"/>
      <c r="MX53" s="80"/>
      <c r="MY53" s="80"/>
      <c r="MZ53" s="80"/>
      <c r="NA53" s="80"/>
      <c r="NB53" s="80"/>
      <c r="NC53" s="80"/>
      <c r="ND53" s="80"/>
      <c r="NE53" s="80"/>
      <c r="NF53" s="80"/>
      <c r="NG53" s="80"/>
      <c r="NH53" s="80"/>
      <c r="NI53" s="80"/>
      <c r="NJ53" s="80"/>
      <c r="NK53" s="80"/>
      <c r="NL53" s="80"/>
      <c r="NM53" s="80"/>
      <c r="NN53" s="80"/>
      <c r="NO53" s="80"/>
      <c r="NP53" s="80"/>
      <c r="NQ53" s="80"/>
      <c r="NR53" s="80"/>
      <c r="NS53" s="80"/>
      <c r="NT53" s="80"/>
      <c r="NU53" s="80"/>
      <c r="NV53" s="80"/>
      <c r="NW53" s="80"/>
      <c r="NX53" s="80"/>
      <c r="NY53" s="80"/>
      <c r="NZ53" s="80"/>
      <c r="OA53" s="80"/>
      <c r="OB53" s="80"/>
      <c r="OC53" s="80"/>
      <c r="OD53" s="80"/>
      <c r="OE53" s="80"/>
      <c r="OF53" s="80"/>
      <c r="OG53" s="80"/>
      <c r="OH53" s="80"/>
      <c r="OI53" s="80"/>
      <c r="OJ53" s="80"/>
      <c r="OK53" s="80"/>
      <c r="OL53" s="80"/>
      <c r="OM53" s="80"/>
      <c r="ON53" s="80"/>
      <c r="OO53" s="80"/>
      <c r="OP53" s="80"/>
      <c r="OQ53" s="80"/>
      <c r="OR53" s="80"/>
      <c r="OS53" s="80"/>
      <c r="OT53" s="80"/>
      <c r="OU53" s="80"/>
      <c r="OV53" s="80"/>
      <c r="OW53" s="80"/>
      <c r="OX53" s="80"/>
      <c r="OY53" s="80"/>
      <c r="OZ53" s="80"/>
      <c r="PA53" s="80"/>
      <c r="PB53" s="80"/>
      <c r="PC53" s="80"/>
      <c r="PD53" s="80"/>
      <c r="PE53" s="80"/>
      <c r="PF53" s="80"/>
      <c r="PG53" s="80"/>
      <c r="PH53" s="80"/>
      <c r="PI53" s="80"/>
      <c r="PJ53" s="80"/>
      <c r="PK53" s="80"/>
      <c r="PL53" s="80"/>
      <c r="PM53" s="80"/>
      <c r="PN53" s="80"/>
      <c r="PO53" s="80"/>
      <c r="PP53" s="80"/>
      <c r="PQ53" s="80"/>
      <c r="PR53" s="80"/>
      <c r="PS53" s="80"/>
      <c r="PT53" s="80"/>
      <c r="PU53" s="80"/>
      <c r="PV53" s="80"/>
      <c r="PW53" s="80"/>
      <c r="PX53" s="80"/>
      <c r="PY53" s="80"/>
      <c r="PZ53" s="80"/>
      <c r="QA53" s="80"/>
      <c r="QB53" s="80"/>
      <c r="QC53" s="80"/>
      <c r="QD53" s="80"/>
      <c r="QE53" s="80"/>
      <c r="QF53" s="80"/>
      <c r="QG53" s="80"/>
      <c r="QH53" s="80"/>
      <c r="QI53" s="80"/>
      <c r="QJ53" s="80"/>
      <c r="QK53" s="80"/>
      <c r="QL53" s="80"/>
      <c r="QM53" s="80"/>
      <c r="QN53" s="80"/>
      <c r="QO53" s="80"/>
      <c r="QP53" s="80"/>
      <c r="QQ53" s="80"/>
      <c r="QR53" s="80"/>
      <c r="QS53" s="80"/>
      <c r="QT53" s="80"/>
      <c r="QU53" s="80"/>
      <c r="QV53" s="80"/>
      <c r="QW53" s="80"/>
      <c r="QX53" s="80"/>
      <c r="QY53" s="80"/>
      <c r="QZ53" s="80"/>
      <c r="RA53" s="80"/>
      <c r="RB53" s="80"/>
      <c r="RC53" s="80"/>
      <c r="RD53" s="80"/>
      <c r="RE53" s="80"/>
      <c r="RF53" s="80"/>
      <c r="RG53" s="80"/>
      <c r="RH53" s="80"/>
      <c r="RI53" s="80"/>
      <c r="RJ53" s="80"/>
      <c r="RK53" s="80"/>
      <c r="RL53" s="80"/>
      <c r="RM53" s="80"/>
      <c r="RN53" s="80"/>
      <c r="RO53" s="80"/>
      <c r="RP53" s="80"/>
      <c r="RQ53" s="80"/>
      <c r="RR53" s="80"/>
      <c r="RS53" s="80"/>
      <c r="RT53" s="80"/>
      <c r="RU53" s="80"/>
      <c r="RV53" s="80"/>
      <c r="RW53" s="80"/>
      <c r="RX53" s="80"/>
      <c r="RY53" s="80"/>
      <c r="RZ53" s="80"/>
      <c r="SA53" s="80"/>
      <c r="SB53" s="80"/>
      <c r="SC53" s="80"/>
      <c r="SD53" s="80"/>
      <c r="SE53" s="80"/>
      <c r="SF53" s="80"/>
      <c r="SG53" s="80"/>
      <c r="SH53" s="80"/>
      <c r="SI53" s="80"/>
      <c r="SJ53" s="80"/>
      <c r="SK53" s="80"/>
      <c r="SL53" s="80"/>
      <c r="SM53" s="80"/>
      <c r="SN53" s="80"/>
      <c r="SO53" s="80"/>
      <c r="SP53" s="80"/>
      <c r="SQ53" s="80"/>
      <c r="SR53" s="80"/>
      <c r="SS53" s="80"/>
      <c r="ST53" s="80"/>
      <c r="SU53" s="80"/>
      <c r="SV53" s="80"/>
      <c r="SW53" s="80"/>
      <c r="SX53" s="80"/>
    </row>
    <row r="54" spans="1:518" s="60" customFormat="1" ht="14.55" customHeight="1" x14ac:dyDescent="0.3">
      <c r="A54" s="65">
        <v>50</v>
      </c>
      <c r="B54" s="7">
        <v>16</v>
      </c>
      <c r="C54" s="98" t="s">
        <v>727</v>
      </c>
      <c r="D54" s="98" t="s">
        <v>728</v>
      </c>
      <c r="E54" s="98" t="s">
        <v>729</v>
      </c>
      <c r="F54" s="7">
        <v>2001</v>
      </c>
      <c r="G54" s="98" t="s">
        <v>730</v>
      </c>
      <c r="H54" s="127" t="s">
        <v>731</v>
      </c>
      <c r="I54" s="6" t="s">
        <v>50</v>
      </c>
      <c r="J54" s="98" t="s">
        <v>4145</v>
      </c>
      <c r="K54" s="6" t="s">
        <v>744</v>
      </c>
      <c r="L54" s="6" t="s">
        <v>38</v>
      </c>
      <c r="M54" s="6" t="s">
        <v>86</v>
      </c>
      <c r="N54" s="6" t="s">
        <v>205</v>
      </c>
      <c r="O54" s="6" t="s">
        <v>25</v>
      </c>
      <c r="P54" s="6" t="s">
        <v>72</v>
      </c>
      <c r="Q54" s="6" t="s">
        <v>572</v>
      </c>
      <c r="R54" s="6" t="s">
        <v>572</v>
      </c>
      <c r="S54" s="6" t="s">
        <v>353</v>
      </c>
      <c r="T54" s="6" t="s">
        <v>733</v>
      </c>
      <c r="U54" s="7">
        <v>2000</v>
      </c>
      <c r="V54" s="7">
        <v>2015</v>
      </c>
      <c r="W54" s="6"/>
      <c r="X54" s="6"/>
      <c r="Y54" s="6"/>
      <c r="Z54" s="6" t="s">
        <v>76</v>
      </c>
      <c r="AA54" s="6"/>
      <c r="AB54" s="6" t="s">
        <v>107</v>
      </c>
      <c r="AC54" s="6"/>
      <c r="AD54" s="6"/>
      <c r="AE54" s="6" t="s">
        <v>126</v>
      </c>
      <c r="AF54" s="6"/>
      <c r="AG54" s="6"/>
      <c r="AH54" s="6"/>
      <c r="AI54" s="6"/>
      <c r="AJ54" s="6"/>
      <c r="AK54" s="6"/>
      <c r="AL54" s="6"/>
      <c r="AM54" s="6"/>
      <c r="AN54" s="6"/>
      <c r="AO54" s="6"/>
      <c r="AP54" s="6"/>
      <c r="AQ54" s="6"/>
      <c r="AR54" s="6"/>
      <c r="AS54" s="6"/>
      <c r="AT54" s="6"/>
      <c r="AU54" s="6"/>
      <c r="AV54" s="6"/>
      <c r="AW54" s="6" t="s">
        <v>23</v>
      </c>
      <c r="AX54" s="6"/>
      <c r="AY54" s="6"/>
      <c r="AZ54" s="6"/>
      <c r="BA54" s="6" t="s">
        <v>78</v>
      </c>
      <c r="BB54" s="6"/>
      <c r="BC54" s="6" t="s">
        <v>78</v>
      </c>
      <c r="BD54" s="6"/>
      <c r="BE54" s="6"/>
      <c r="BF54" s="6" t="s">
        <v>78</v>
      </c>
      <c r="BG54" s="6"/>
      <c r="BH54" s="6"/>
      <c r="BI54" s="6"/>
      <c r="BJ54" s="6"/>
      <c r="BK54" s="6"/>
      <c r="BL54" s="6"/>
      <c r="BM54" s="6"/>
      <c r="BN54" s="6"/>
      <c r="BO54" s="6"/>
      <c r="BP54" s="6"/>
      <c r="BQ54" s="6"/>
      <c r="BR54" s="6"/>
      <c r="BS54" s="6"/>
      <c r="BT54" s="6"/>
      <c r="BU54" s="6"/>
      <c r="BV54" s="6" t="s">
        <v>38</v>
      </c>
      <c r="BW54" s="6"/>
      <c r="BX54" s="6"/>
      <c r="BY54" s="6"/>
      <c r="BZ54" s="6"/>
      <c r="CA54" s="6"/>
      <c r="CB54" s="6"/>
      <c r="CC54" s="6"/>
      <c r="CD54" s="6"/>
      <c r="CE54" s="6"/>
      <c r="CF54" s="6"/>
      <c r="CG54" s="6"/>
      <c r="CH54" s="6"/>
      <c r="CI54" s="6"/>
      <c r="CJ54" s="6"/>
      <c r="CK54" s="6"/>
      <c r="CL54" s="6"/>
      <c r="CM54" s="6"/>
      <c r="CN54" s="6"/>
      <c r="CO54" s="6"/>
      <c r="CP54" s="6"/>
      <c r="CQ54" s="6"/>
      <c r="CR54" s="6"/>
      <c r="CS54" s="28" t="s">
        <v>38</v>
      </c>
      <c r="CT54" s="6"/>
      <c r="CU54" s="6"/>
      <c r="CV54" s="6"/>
      <c r="CW54" s="6"/>
      <c r="CX54" s="6"/>
      <c r="CY54" s="6"/>
      <c r="CZ54" s="6"/>
      <c r="DA54" s="6"/>
      <c r="DB54" s="6"/>
      <c r="DC54" s="6"/>
      <c r="DD54" s="6" t="s">
        <v>38</v>
      </c>
      <c r="DE54" s="87"/>
      <c r="DF54" s="6"/>
      <c r="DG54" s="6"/>
      <c r="DH54" s="6"/>
      <c r="DI54" s="6"/>
      <c r="DJ54" s="6"/>
      <c r="DK54" s="6"/>
      <c r="DL54" s="6"/>
      <c r="DM54" s="6"/>
      <c r="DN54" s="6"/>
      <c r="DO54" s="87"/>
      <c r="DP54" s="6"/>
      <c r="DQ54" s="91" t="s">
        <v>734</v>
      </c>
      <c r="DR54" s="6" t="s">
        <v>735</v>
      </c>
      <c r="DS54" s="87"/>
      <c r="DT54" s="17"/>
      <c r="DU54" s="34"/>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0"/>
      <c r="IW54" s="80"/>
      <c r="IX54" s="80"/>
      <c r="IY54" s="80"/>
      <c r="IZ54" s="80"/>
      <c r="JA54" s="80"/>
      <c r="JB54" s="80"/>
      <c r="JC54" s="80"/>
      <c r="JD54" s="80"/>
      <c r="JE54" s="80"/>
      <c r="JF54" s="80"/>
      <c r="JG54" s="80"/>
      <c r="JH54" s="80"/>
      <c r="JI54" s="80"/>
      <c r="JJ54" s="80"/>
      <c r="JK54" s="80"/>
      <c r="JL54" s="80"/>
      <c r="JM54" s="80"/>
      <c r="JN54" s="80"/>
      <c r="JO54" s="80"/>
      <c r="JP54" s="80"/>
      <c r="JQ54" s="80"/>
      <c r="JR54" s="80"/>
      <c r="JS54" s="80"/>
      <c r="JT54" s="80"/>
      <c r="JU54" s="80"/>
      <c r="JV54" s="80"/>
      <c r="JW54" s="80"/>
      <c r="JX54" s="80"/>
      <c r="JY54" s="80"/>
      <c r="JZ54" s="80"/>
      <c r="KA54" s="80"/>
      <c r="KB54" s="80"/>
      <c r="KC54" s="80"/>
      <c r="KD54" s="80"/>
      <c r="KE54" s="80"/>
      <c r="KF54" s="80"/>
      <c r="KG54" s="80"/>
      <c r="KH54" s="80"/>
      <c r="KI54" s="80"/>
      <c r="KJ54" s="80"/>
      <c r="KK54" s="80"/>
      <c r="KL54" s="80"/>
      <c r="KM54" s="80"/>
      <c r="KN54" s="80"/>
      <c r="KO54" s="80"/>
      <c r="KP54" s="80"/>
      <c r="KQ54" s="80"/>
      <c r="KR54" s="80"/>
      <c r="KS54" s="80"/>
      <c r="KT54" s="80"/>
      <c r="KU54" s="80"/>
      <c r="KV54" s="80"/>
      <c r="KW54" s="80"/>
      <c r="KX54" s="80"/>
      <c r="KY54" s="80"/>
      <c r="KZ54" s="80"/>
      <c r="LA54" s="80"/>
      <c r="LB54" s="80"/>
      <c r="LC54" s="80"/>
      <c r="LD54" s="80"/>
      <c r="LE54" s="80"/>
      <c r="LF54" s="80"/>
      <c r="LG54" s="80"/>
      <c r="LH54" s="80"/>
      <c r="LI54" s="80"/>
      <c r="LJ54" s="80"/>
      <c r="LK54" s="80"/>
      <c r="LL54" s="80"/>
      <c r="LM54" s="80"/>
      <c r="LN54" s="80"/>
      <c r="LO54" s="80"/>
      <c r="LP54" s="80"/>
      <c r="LQ54" s="80"/>
      <c r="LR54" s="80"/>
      <c r="LS54" s="80"/>
      <c r="LT54" s="80"/>
      <c r="LU54" s="80"/>
      <c r="LV54" s="80"/>
      <c r="LW54" s="80"/>
      <c r="LX54" s="80"/>
      <c r="LY54" s="80"/>
      <c r="LZ54" s="80"/>
      <c r="MA54" s="80"/>
      <c r="MB54" s="80"/>
      <c r="MC54" s="80"/>
      <c r="MD54" s="80"/>
      <c r="ME54" s="80"/>
      <c r="MF54" s="80"/>
      <c r="MG54" s="80"/>
      <c r="MH54" s="80"/>
      <c r="MI54" s="80"/>
      <c r="MJ54" s="80"/>
      <c r="MK54" s="80"/>
      <c r="ML54" s="80"/>
      <c r="MM54" s="80"/>
      <c r="MN54" s="80"/>
      <c r="MO54" s="80"/>
      <c r="MP54" s="80"/>
      <c r="MQ54" s="80"/>
      <c r="MR54" s="80"/>
      <c r="MS54" s="80"/>
      <c r="MT54" s="80"/>
      <c r="MU54" s="80"/>
      <c r="MV54" s="80"/>
      <c r="MW54" s="80"/>
      <c r="MX54" s="80"/>
      <c r="MY54" s="80"/>
      <c r="MZ54" s="80"/>
      <c r="NA54" s="80"/>
      <c r="NB54" s="80"/>
      <c r="NC54" s="80"/>
      <c r="ND54" s="80"/>
      <c r="NE54" s="80"/>
      <c r="NF54" s="80"/>
      <c r="NG54" s="80"/>
      <c r="NH54" s="80"/>
      <c r="NI54" s="80"/>
      <c r="NJ54" s="80"/>
      <c r="NK54" s="80"/>
      <c r="NL54" s="80"/>
      <c r="NM54" s="80"/>
      <c r="NN54" s="80"/>
      <c r="NO54" s="80"/>
      <c r="NP54" s="80"/>
      <c r="NQ54" s="80"/>
      <c r="NR54" s="80"/>
      <c r="NS54" s="80"/>
      <c r="NT54" s="80"/>
      <c r="NU54" s="80"/>
      <c r="NV54" s="80"/>
      <c r="NW54" s="80"/>
      <c r="NX54" s="80"/>
      <c r="NY54" s="80"/>
      <c r="NZ54" s="80"/>
      <c r="OA54" s="80"/>
      <c r="OB54" s="80"/>
      <c r="OC54" s="80"/>
      <c r="OD54" s="80"/>
      <c r="OE54" s="80"/>
      <c r="OF54" s="80"/>
      <c r="OG54" s="80"/>
      <c r="OH54" s="80"/>
      <c r="OI54" s="80"/>
      <c r="OJ54" s="80"/>
      <c r="OK54" s="80"/>
      <c r="OL54" s="80"/>
      <c r="OM54" s="80"/>
      <c r="ON54" s="80"/>
      <c r="OO54" s="80"/>
      <c r="OP54" s="80"/>
      <c r="OQ54" s="80"/>
      <c r="OR54" s="80"/>
      <c r="OS54" s="80"/>
      <c r="OT54" s="80"/>
      <c r="OU54" s="80"/>
      <c r="OV54" s="80"/>
      <c r="OW54" s="80"/>
      <c r="OX54" s="80"/>
      <c r="OY54" s="80"/>
      <c r="OZ54" s="80"/>
      <c r="PA54" s="80"/>
      <c r="PB54" s="80"/>
      <c r="PC54" s="80"/>
      <c r="PD54" s="80"/>
      <c r="PE54" s="80"/>
      <c r="PF54" s="80"/>
      <c r="PG54" s="80"/>
      <c r="PH54" s="80"/>
      <c r="PI54" s="80"/>
      <c r="PJ54" s="80"/>
      <c r="PK54" s="80"/>
      <c r="PL54" s="80"/>
      <c r="PM54" s="80"/>
      <c r="PN54" s="80"/>
      <c r="PO54" s="80"/>
      <c r="PP54" s="80"/>
      <c r="PQ54" s="80"/>
      <c r="PR54" s="80"/>
      <c r="PS54" s="80"/>
      <c r="PT54" s="80"/>
      <c r="PU54" s="80"/>
      <c r="PV54" s="80"/>
      <c r="PW54" s="80"/>
      <c r="PX54" s="80"/>
      <c r="PY54" s="80"/>
      <c r="PZ54" s="80"/>
      <c r="QA54" s="80"/>
      <c r="QB54" s="80"/>
      <c r="QC54" s="80"/>
      <c r="QD54" s="80"/>
      <c r="QE54" s="80"/>
      <c r="QF54" s="80"/>
      <c r="QG54" s="80"/>
      <c r="QH54" s="80"/>
      <c r="QI54" s="80"/>
      <c r="QJ54" s="80"/>
      <c r="QK54" s="80"/>
      <c r="QL54" s="80"/>
      <c r="QM54" s="80"/>
      <c r="QN54" s="80"/>
      <c r="QO54" s="80"/>
      <c r="QP54" s="80"/>
      <c r="QQ54" s="80"/>
      <c r="QR54" s="80"/>
      <c r="QS54" s="80"/>
      <c r="QT54" s="80"/>
      <c r="QU54" s="80"/>
      <c r="QV54" s="80"/>
      <c r="QW54" s="80"/>
      <c r="QX54" s="80"/>
      <c r="QY54" s="80"/>
      <c r="QZ54" s="80"/>
      <c r="RA54" s="80"/>
      <c r="RB54" s="80"/>
      <c r="RC54" s="80"/>
      <c r="RD54" s="80"/>
      <c r="RE54" s="80"/>
      <c r="RF54" s="80"/>
      <c r="RG54" s="80"/>
      <c r="RH54" s="80"/>
      <c r="RI54" s="80"/>
      <c r="RJ54" s="80"/>
      <c r="RK54" s="80"/>
      <c r="RL54" s="80"/>
      <c r="RM54" s="80"/>
      <c r="RN54" s="80"/>
      <c r="RO54" s="80"/>
      <c r="RP54" s="80"/>
      <c r="RQ54" s="80"/>
      <c r="RR54" s="80"/>
      <c r="RS54" s="80"/>
      <c r="RT54" s="80"/>
      <c r="RU54" s="80"/>
      <c r="RV54" s="80"/>
      <c r="RW54" s="80"/>
      <c r="RX54" s="80"/>
      <c r="RY54" s="80"/>
      <c r="RZ54" s="80"/>
      <c r="SA54" s="80"/>
      <c r="SB54" s="80"/>
      <c r="SC54" s="80"/>
      <c r="SD54" s="80"/>
      <c r="SE54" s="80"/>
      <c r="SF54" s="80"/>
      <c r="SG54" s="80"/>
      <c r="SH54" s="80"/>
      <c r="SI54" s="80"/>
      <c r="SJ54" s="80"/>
      <c r="SK54" s="80"/>
      <c r="SL54" s="80"/>
      <c r="SM54" s="80"/>
      <c r="SN54" s="80"/>
      <c r="SO54" s="80"/>
      <c r="SP54" s="80"/>
      <c r="SQ54" s="80"/>
      <c r="SR54" s="80"/>
      <c r="SS54" s="80"/>
      <c r="ST54" s="80"/>
      <c r="SU54" s="80"/>
      <c r="SV54" s="80"/>
      <c r="SW54" s="80"/>
      <c r="SX54" s="80"/>
    </row>
    <row r="55" spans="1:518" s="60" customFormat="1" ht="14.55" customHeight="1" x14ac:dyDescent="0.3">
      <c r="A55" s="65">
        <v>51</v>
      </c>
      <c r="B55" s="7">
        <v>16</v>
      </c>
      <c r="C55" s="98" t="s">
        <v>727</v>
      </c>
      <c r="D55" s="98" t="s">
        <v>728</v>
      </c>
      <c r="E55" s="98" t="s">
        <v>729</v>
      </c>
      <c r="F55" s="7">
        <v>2001</v>
      </c>
      <c r="G55" s="98" t="s">
        <v>730</v>
      </c>
      <c r="H55" s="127" t="s">
        <v>731</v>
      </c>
      <c r="I55" s="6" t="s">
        <v>50</v>
      </c>
      <c r="J55" s="124" t="s">
        <v>745</v>
      </c>
      <c r="K55" s="6" t="s">
        <v>746</v>
      </c>
      <c r="L55" s="6" t="s">
        <v>23</v>
      </c>
      <c r="M55" s="6" t="s">
        <v>86</v>
      </c>
      <c r="N55" s="6" t="s">
        <v>205</v>
      </c>
      <c r="O55" s="6" t="s">
        <v>25</v>
      </c>
      <c r="P55" s="6" t="s">
        <v>72</v>
      </c>
      <c r="Q55" s="6" t="s">
        <v>572</v>
      </c>
      <c r="R55" s="6" t="s">
        <v>572</v>
      </c>
      <c r="S55" s="6" t="s">
        <v>353</v>
      </c>
      <c r="T55" s="6" t="s">
        <v>733</v>
      </c>
      <c r="U55" s="7">
        <v>2000</v>
      </c>
      <c r="V55" s="7">
        <v>2015</v>
      </c>
      <c r="W55" s="6"/>
      <c r="X55" s="6"/>
      <c r="Y55" s="6"/>
      <c r="Z55" s="6" t="s">
        <v>76</v>
      </c>
      <c r="AA55" s="6"/>
      <c r="AB55" s="6" t="s">
        <v>107</v>
      </c>
      <c r="AC55" s="6"/>
      <c r="AD55" s="6"/>
      <c r="AE55" s="6" t="s">
        <v>126</v>
      </c>
      <c r="AF55" s="6"/>
      <c r="AG55" s="6"/>
      <c r="AH55" s="6"/>
      <c r="AI55" s="6"/>
      <c r="AJ55" s="6"/>
      <c r="AK55" s="6"/>
      <c r="AL55" s="6"/>
      <c r="AM55" s="6"/>
      <c r="AN55" s="6"/>
      <c r="AO55" s="6"/>
      <c r="AP55" s="6"/>
      <c r="AQ55" s="6"/>
      <c r="AR55" s="6"/>
      <c r="AS55" s="6"/>
      <c r="AT55" s="6"/>
      <c r="AU55" s="6"/>
      <c r="AV55" s="6"/>
      <c r="AW55" s="6" t="s">
        <v>23</v>
      </c>
      <c r="AX55" s="6"/>
      <c r="AY55" s="6"/>
      <c r="AZ55" s="6"/>
      <c r="BA55" s="6" t="s">
        <v>78</v>
      </c>
      <c r="BB55" s="6"/>
      <c r="BC55" s="6" t="s">
        <v>78</v>
      </c>
      <c r="BD55" s="6"/>
      <c r="BE55" s="6"/>
      <c r="BF55" s="6" t="s">
        <v>78</v>
      </c>
      <c r="BG55" s="6"/>
      <c r="BH55" s="6"/>
      <c r="BI55" s="6"/>
      <c r="BJ55" s="6"/>
      <c r="BK55" s="6"/>
      <c r="BL55" s="6"/>
      <c r="BM55" s="6"/>
      <c r="BN55" s="6"/>
      <c r="BO55" s="6"/>
      <c r="BP55" s="6"/>
      <c r="BQ55" s="6"/>
      <c r="BR55" s="6"/>
      <c r="BS55" s="6"/>
      <c r="BT55" s="6"/>
      <c r="BU55" s="6"/>
      <c r="BV55" s="6" t="s">
        <v>38</v>
      </c>
      <c r="BW55" s="6"/>
      <c r="BX55" s="6"/>
      <c r="BY55" s="6"/>
      <c r="BZ55" s="6"/>
      <c r="CA55" s="6"/>
      <c r="CB55" s="6"/>
      <c r="CC55" s="6"/>
      <c r="CD55" s="6"/>
      <c r="CE55" s="6"/>
      <c r="CF55" s="6"/>
      <c r="CG55" s="6"/>
      <c r="CH55" s="6"/>
      <c r="CI55" s="6"/>
      <c r="CJ55" s="6"/>
      <c r="CK55" s="6"/>
      <c r="CL55" s="6"/>
      <c r="CM55" s="6"/>
      <c r="CN55" s="6"/>
      <c r="CO55" s="6"/>
      <c r="CP55" s="6"/>
      <c r="CQ55" s="6"/>
      <c r="CR55" s="6"/>
      <c r="CS55" s="28" t="s">
        <v>38</v>
      </c>
      <c r="CT55" s="6"/>
      <c r="CU55" s="6"/>
      <c r="CV55" s="6"/>
      <c r="CW55" s="6"/>
      <c r="CX55" s="6"/>
      <c r="CY55" s="6"/>
      <c r="CZ55" s="6"/>
      <c r="DA55" s="6"/>
      <c r="DB55" s="6"/>
      <c r="DC55" s="6"/>
      <c r="DD55" s="6" t="s">
        <v>38</v>
      </c>
      <c r="DE55" s="87"/>
      <c r="DF55" s="6"/>
      <c r="DG55" s="6"/>
      <c r="DH55" s="6"/>
      <c r="DI55" s="6"/>
      <c r="DJ55" s="6"/>
      <c r="DK55" s="6"/>
      <c r="DL55" s="6"/>
      <c r="DM55" s="6"/>
      <c r="DN55" s="6"/>
      <c r="DO55" s="87"/>
      <c r="DP55" s="6"/>
      <c r="DQ55" s="91" t="s">
        <v>734</v>
      </c>
      <c r="DR55" s="6" t="s">
        <v>735</v>
      </c>
      <c r="DS55" s="91" t="s">
        <v>738</v>
      </c>
      <c r="DT55" s="17" t="s">
        <v>739</v>
      </c>
      <c r="DU55" s="34"/>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0"/>
      <c r="IW55" s="80"/>
      <c r="IX55" s="80"/>
      <c r="IY55" s="80"/>
      <c r="IZ55" s="80"/>
      <c r="JA55" s="80"/>
      <c r="JB55" s="80"/>
      <c r="JC55" s="80"/>
      <c r="JD55" s="80"/>
      <c r="JE55" s="80"/>
      <c r="JF55" s="80"/>
      <c r="JG55" s="80"/>
      <c r="JH55" s="80"/>
      <c r="JI55" s="80"/>
      <c r="JJ55" s="80"/>
      <c r="JK55" s="80"/>
      <c r="JL55" s="80"/>
      <c r="JM55" s="80"/>
      <c r="JN55" s="80"/>
      <c r="JO55" s="80"/>
      <c r="JP55" s="80"/>
      <c r="JQ55" s="80"/>
      <c r="JR55" s="80"/>
      <c r="JS55" s="80"/>
      <c r="JT55" s="80"/>
      <c r="JU55" s="80"/>
      <c r="JV55" s="80"/>
      <c r="JW55" s="80"/>
      <c r="JX55" s="80"/>
      <c r="JY55" s="80"/>
      <c r="JZ55" s="80"/>
      <c r="KA55" s="80"/>
      <c r="KB55" s="80"/>
      <c r="KC55" s="80"/>
      <c r="KD55" s="80"/>
      <c r="KE55" s="80"/>
      <c r="KF55" s="80"/>
      <c r="KG55" s="80"/>
      <c r="KH55" s="80"/>
      <c r="KI55" s="80"/>
      <c r="KJ55" s="80"/>
      <c r="KK55" s="80"/>
      <c r="KL55" s="80"/>
      <c r="KM55" s="80"/>
      <c r="KN55" s="80"/>
      <c r="KO55" s="80"/>
      <c r="KP55" s="80"/>
      <c r="KQ55" s="80"/>
      <c r="KR55" s="80"/>
      <c r="KS55" s="80"/>
      <c r="KT55" s="80"/>
      <c r="KU55" s="80"/>
      <c r="KV55" s="80"/>
      <c r="KW55" s="80"/>
      <c r="KX55" s="80"/>
      <c r="KY55" s="80"/>
      <c r="KZ55" s="80"/>
      <c r="LA55" s="80"/>
      <c r="LB55" s="80"/>
      <c r="LC55" s="80"/>
      <c r="LD55" s="80"/>
      <c r="LE55" s="80"/>
      <c r="LF55" s="80"/>
      <c r="LG55" s="80"/>
      <c r="LH55" s="80"/>
      <c r="LI55" s="80"/>
      <c r="LJ55" s="80"/>
      <c r="LK55" s="80"/>
      <c r="LL55" s="80"/>
      <c r="LM55" s="80"/>
      <c r="LN55" s="80"/>
      <c r="LO55" s="80"/>
      <c r="LP55" s="80"/>
      <c r="LQ55" s="80"/>
      <c r="LR55" s="80"/>
      <c r="LS55" s="80"/>
      <c r="LT55" s="80"/>
      <c r="LU55" s="80"/>
      <c r="LV55" s="80"/>
      <c r="LW55" s="80"/>
      <c r="LX55" s="80"/>
      <c r="LY55" s="80"/>
      <c r="LZ55" s="80"/>
      <c r="MA55" s="80"/>
      <c r="MB55" s="80"/>
      <c r="MC55" s="80"/>
      <c r="MD55" s="80"/>
      <c r="ME55" s="80"/>
      <c r="MF55" s="80"/>
      <c r="MG55" s="80"/>
      <c r="MH55" s="80"/>
      <c r="MI55" s="80"/>
      <c r="MJ55" s="80"/>
      <c r="MK55" s="80"/>
      <c r="ML55" s="80"/>
      <c r="MM55" s="80"/>
      <c r="MN55" s="80"/>
      <c r="MO55" s="80"/>
      <c r="MP55" s="80"/>
      <c r="MQ55" s="80"/>
      <c r="MR55" s="80"/>
      <c r="MS55" s="80"/>
      <c r="MT55" s="80"/>
      <c r="MU55" s="80"/>
      <c r="MV55" s="80"/>
      <c r="MW55" s="80"/>
      <c r="MX55" s="80"/>
      <c r="MY55" s="80"/>
      <c r="MZ55" s="80"/>
      <c r="NA55" s="80"/>
      <c r="NB55" s="80"/>
      <c r="NC55" s="80"/>
      <c r="ND55" s="80"/>
      <c r="NE55" s="80"/>
      <c r="NF55" s="80"/>
      <c r="NG55" s="80"/>
      <c r="NH55" s="80"/>
      <c r="NI55" s="80"/>
      <c r="NJ55" s="80"/>
      <c r="NK55" s="80"/>
      <c r="NL55" s="80"/>
      <c r="NM55" s="80"/>
      <c r="NN55" s="80"/>
      <c r="NO55" s="80"/>
      <c r="NP55" s="80"/>
      <c r="NQ55" s="80"/>
      <c r="NR55" s="80"/>
      <c r="NS55" s="80"/>
      <c r="NT55" s="80"/>
      <c r="NU55" s="80"/>
      <c r="NV55" s="80"/>
      <c r="NW55" s="80"/>
      <c r="NX55" s="80"/>
      <c r="NY55" s="80"/>
      <c r="NZ55" s="80"/>
      <c r="OA55" s="80"/>
      <c r="OB55" s="80"/>
      <c r="OC55" s="80"/>
      <c r="OD55" s="80"/>
      <c r="OE55" s="80"/>
      <c r="OF55" s="80"/>
      <c r="OG55" s="80"/>
      <c r="OH55" s="80"/>
      <c r="OI55" s="80"/>
      <c r="OJ55" s="80"/>
      <c r="OK55" s="80"/>
      <c r="OL55" s="80"/>
      <c r="OM55" s="80"/>
      <c r="ON55" s="80"/>
      <c r="OO55" s="80"/>
      <c r="OP55" s="80"/>
      <c r="OQ55" s="80"/>
      <c r="OR55" s="80"/>
      <c r="OS55" s="80"/>
      <c r="OT55" s="80"/>
      <c r="OU55" s="80"/>
      <c r="OV55" s="80"/>
      <c r="OW55" s="80"/>
      <c r="OX55" s="80"/>
      <c r="OY55" s="80"/>
      <c r="OZ55" s="80"/>
      <c r="PA55" s="80"/>
      <c r="PB55" s="80"/>
      <c r="PC55" s="80"/>
      <c r="PD55" s="80"/>
      <c r="PE55" s="80"/>
      <c r="PF55" s="80"/>
      <c r="PG55" s="80"/>
      <c r="PH55" s="80"/>
      <c r="PI55" s="80"/>
      <c r="PJ55" s="80"/>
      <c r="PK55" s="80"/>
      <c r="PL55" s="80"/>
      <c r="PM55" s="80"/>
      <c r="PN55" s="80"/>
      <c r="PO55" s="80"/>
      <c r="PP55" s="80"/>
      <c r="PQ55" s="80"/>
      <c r="PR55" s="80"/>
      <c r="PS55" s="80"/>
      <c r="PT55" s="80"/>
      <c r="PU55" s="80"/>
      <c r="PV55" s="80"/>
      <c r="PW55" s="80"/>
      <c r="PX55" s="80"/>
      <c r="PY55" s="80"/>
      <c r="PZ55" s="80"/>
      <c r="QA55" s="80"/>
      <c r="QB55" s="80"/>
      <c r="QC55" s="80"/>
      <c r="QD55" s="80"/>
      <c r="QE55" s="80"/>
      <c r="QF55" s="80"/>
      <c r="QG55" s="80"/>
      <c r="QH55" s="80"/>
      <c r="QI55" s="80"/>
      <c r="QJ55" s="80"/>
      <c r="QK55" s="80"/>
      <c r="QL55" s="80"/>
      <c r="QM55" s="80"/>
      <c r="QN55" s="80"/>
      <c r="QO55" s="80"/>
      <c r="QP55" s="80"/>
      <c r="QQ55" s="80"/>
      <c r="QR55" s="80"/>
      <c r="QS55" s="80"/>
      <c r="QT55" s="80"/>
      <c r="QU55" s="80"/>
      <c r="QV55" s="80"/>
      <c r="QW55" s="80"/>
      <c r="QX55" s="80"/>
      <c r="QY55" s="80"/>
      <c r="QZ55" s="80"/>
      <c r="RA55" s="80"/>
      <c r="RB55" s="80"/>
      <c r="RC55" s="80"/>
      <c r="RD55" s="80"/>
      <c r="RE55" s="80"/>
      <c r="RF55" s="80"/>
      <c r="RG55" s="80"/>
      <c r="RH55" s="80"/>
      <c r="RI55" s="80"/>
      <c r="RJ55" s="80"/>
      <c r="RK55" s="80"/>
      <c r="RL55" s="80"/>
      <c r="RM55" s="80"/>
      <c r="RN55" s="80"/>
      <c r="RO55" s="80"/>
      <c r="RP55" s="80"/>
      <c r="RQ55" s="80"/>
      <c r="RR55" s="80"/>
      <c r="RS55" s="80"/>
      <c r="RT55" s="80"/>
      <c r="RU55" s="80"/>
      <c r="RV55" s="80"/>
      <c r="RW55" s="80"/>
      <c r="RX55" s="80"/>
      <c r="RY55" s="80"/>
      <c r="RZ55" s="80"/>
      <c r="SA55" s="80"/>
      <c r="SB55" s="80"/>
      <c r="SC55" s="80"/>
      <c r="SD55" s="80"/>
      <c r="SE55" s="80"/>
      <c r="SF55" s="80"/>
      <c r="SG55" s="80"/>
      <c r="SH55" s="80"/>
      <c r="SI55" s="80"/>
      <c r="SJ55" s="80"/>
      <c r="SK55" s="80"/>
      <c r="SL55" s="80"/>
      <c r="SM55" s="80"/>
      <c r="SN55" s="80"/>
      <c r="SO55" s="80"/>
      <c r="SP55" s="80"/>
      <c r="SQ55" s="80"/>
      <c r="SR55" s="80"/>
      <c r="SS55" s="80"/>
      <c r="ST55" s="80"/>
      <c r="SU55" s="80"/>
      <c r="SV55" s="80"/>
      <c r="SW55" s="80"/>
      <c r="SX55" s="80"/>
    </row>
    <row r="56" spans="1:518" s="60" customFormat="1" ht="14.55" customHeight="1" x14ac:dyDescent="0.3">
      <c r="A56" s="65">
        <v>52</v>
      </c>
      <c r="B56" s="7">
        <v>16</v>
      </c>
      <c r="C56" s="98" t="s">
        <v>727</v>
      </c>
      <c r="D56" s="98" t="s">
        <v>728</v>
      </c>
      <c r="E56" s="98" t="s">
        <v>729</v>
      </c>
      <c r="F56" s="7">
        <v>2001</v>
      </c>
      <c r="G56" s="98" t="s">
        <v>730</v>
      </c>
      <c r="H56" s="127" t="s">
        <v>731</v>
      </c>
      <c r="I56" s="6" t="s">
        <v>50</v>
      </c>
      <c r="J56" s="124" t="s">
        <v>747</v>
      </c>
      <c r="K56" s="6" t="s">
        <v>748</v>
      </c>
      <c r="L56" s="6" t="s">
        <v>23</v>
      </c>
      <c r="M56" s="6" t="s">
        <v>86</v>
      </c>
      <c r="N56" s="6" t="s">
        <v>205</v>
      </c>
      <c r="O56" s="6" t="s">
        <v>25</v>
      </c>
      <c r="P56" s="6" t="s">
        <v>72</v>
      </c>
      <c r="Q56" s="6" t="s">
        <v>572</v>
      </c>
      <c r="R56" s="6" t="s">
        <v>572</v>
      </c>
      <c r="S56" s="6" t="s">
        <v>353</v>
      </c>
      <c r="T56" s="6" t="s">
        <v>733</v>
      </c>
      <c r="U56" s="7">
        <v>2000</v>
      </c>
      <c r="V56" s="7">
        <v>2015</v>
      </c>
      <c r="W56" s="6"/>
      <c r="X56" s="6"/>
      <c r="Y56" s="6"/>
      <c r="Z56" s="6" t="s">
        <v>76</v>
      </c>
      <c r="AA56" s="6"/>
      <c r="AB56" s="6" t="s">
        <v>107</v>
      </c>
      <c r="AC56" s="6"/>
      <c r="AD56" s="6"/>
      <c r="AE56" s="6" t="s">
        <v>126</v>
      </c>
      <c r="AF56" s="6"/>
      <c r="AG56" s="6"/>
      <c r="AH56" s="6"/>
      <c r="AI56" s="6"/>
      <c r="AJ56" s="6"/>
      <c r="AK56" s="6"/>
      <c r="AL56" s="6"/>
      <c r="AM56" s="6"/>
      <c r="AN56" s="6"/>
      <c r="AO56" s="6"/>
      <c r="AP56" s="6"/>
      <c r="AQ56" s="6"/>
      <c r="AR56" s="6"/>
      <c r="AS56" s="6"/>
      <c r="AT56" s="6"/>
      <c r="AU56" s="6"/>
      <c r="AV56" s="6"/>
      <c r="AW56" s="6" t="s">
        <v>23</v>
      </c>
      <c r="AX56" s="6"/>
      <c r="AY56" s="6"/>
      <c r="AZ56" s="6"/>
      <c r="BA56" s="6" t="s">
        <v>78</v>
      </c>
      <c r="BB56" s="6"/>
      <c r="BC56" s="6" t="s">
        <v>78</v>
      </c>
      <c r="BD56" s="6"/>
      <c r="BE56" s="6"/>
      <c r="BF56" s="6" t="s">
        <v>78</v>
      </c>
      <c r="BG56" s="6"/>
      <c r="BH56" s="6"/>
      <c r="BI56" s="6"/>
      <c r="BJ56" s="6"/>
      <c r="BK56" s="6"/>
      <c r="BL56" s="6"/>
      <c r="BM56" s="6"/>
      <c r="BN56" s="6"/>
      <c r="BO56" s="6"/>
      <c r="BP56" s="6"/>
      <c r="BQ56" s="6"/>
      <c r="BR56" s="6"/>
      <c r="BS56" s="6"/>
      <c r="BT56" s="6"/>
      <c r="BU56" s="6"/>
      <c r="BV56" s="6" t="s">
        <v>38</v>
      </c>
      <c r="BW56" s="6"/>
      <c r="BX56" s="6"/>
      <c r="BY56" s="6"/>
      <c r="BZ56" s="6"/>
      <c r="CA56" s="6"/>
      <c r="CB56" s="6"/>
      <c r="CC56" s="6"/>
      <c r="CD56" s="6"/>
      <c r="CE56" s="6"/>
      <c r="CF56" s="6"/>
      <c r="CG56" s="6"/>
      <c r="CH56" s="6"/>
      <c r="CI56" s="6"/>
      <c r="CJ56" s="6"/>
      <c r="CK56" s="6"/>
      <c r="CL56" s="6"/>
      <c r="CM56" s="6"/>
      <c r="CN56" s="6"/>
      <c r="CO56" s="6"/>
      <c r="CP56" s="6"/>
      <c r="CQ56" s="6"/>
      <c r="CR56" s="6"/>
      <c r="CS56" s="28" t="s">
        <v>38</v>
      </c>
      <c r="CT56" s="6"/>
      <c r="CU56" s="6"/>
      <c r="CV56" s="6"/>
      <c r="CW56" s="6"/>
      <c r="CX56" s="6"/>
      <c r="CY56" s="6"/>
      <c r="CZ56" s="6"/>
      <c r="DA56" s="6"/>
      <c r="DB56" s="6"/>
      <c r="DC56" s="6"/>
      <c r="DD56" s="6" t="s">
        <v>38</v>
      </c>
      <c r="DE56" s="87"/>
      <c r="DF56" s="6"/>
      <c r="DG56" s="6"/>
      <c r="DH56" s="6"/>
      <c r="DI56" s="6"/>
      <c r="DJ56" s="6"/>
      <c r="DK56" s="6"/>
      <c r="DL56" s="6"/>
      <c r="DM56" s="6"/>
      <c r="DN56" s="6"/>
      <c r="DO56" s="87"/>
      <c r="DP56" s="6"/>
      <c r="DQ56" s="91" t="s">
        <v>734</v>
      </c>
      <c r="DR56" s="6" t="s">
        <v>735</v>
      </c>
      <c r="DS56" s="91" t="s">
        <v>738</v>
      </c>
      <c r="DT56" s="17" t="s">
        <v>739</v>
      </c>
      <c r="DU56" s="34"/>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0"/>
      <c r="IW56" s="80"/>
      <c r="IX56" s="80"/>
      <c r="IY56" s="80"/>
      <c r="IZ56" s="80"/>
      <c r="JA56" s="80"/>
      <c r="JB56" s="80"/>
      <c r="JC56" s="80"/>
      <c r="JD56" s="80"/>
      <c r="JE56" s="80"/>
      <c r="JF56" s="80"/>
      <c r="JG56" s="80"/>
      <c r="JH56" s="80"/>
      <c r="JI56" s="80"/>
      <c r="JJ56" s="80"/>
      <c r="JK56" s="80"/>
      <c r="JL56" s="80"/>
      <c r="JM56" s="80"/>
      <c r="JN56" s="80"/>
      <c r="JO56" s="80"/>
      <c r="JP56" s="80"/>
      <c r="JQ56" s="80"/>
      <c r="JR56" s="80"/>
      <c r="JS56" s="80"/>
      <c r="JT56" s="80"/>
      <c r="JU56" s="80"/>
      <c r="JV56" s="80"/>
      <c r="JW56" s="80"/>
      <c r="JX56" s="80"/>
      <c r="JY56" s="80"/>
      <c r="JZ56" s="80"/>
      <c r="KA56" s="80"/>
      <c r="KB56" s="80"/>
      <c r="KC56" s="80"/>
      <c r="KD56" s="80"/>
      <c r="KE56" s="80"/>
      <c r="KF56" s="80"/>
      <c r="KG56" s="80"/>
      <c r="KH56" s="80"/>
      <c r="KI56" s="80"/>
      <c r="KJ56" s="80"/>
      <c r="KK56" s="80"/>
      <c r="KL56" s="80"/>
      <c r="KM56" s="80"/>
      <c r="KN56" s="80"/>
      <c r="KO56" s="80"/>
      <c r="KP56" s="80"/>
      <c r="KQ56" s="80"/>
      <c r="KR56" s="80"/>
      <c r="KS56" s="80"/>
      <c r="KT56" s="80"/>
      <c r="KU56" s="80"/>
      <c r="KV56" s="80"/>
      <c r="KW56" s="80"/>
      <c r="KX56" s="80"/>
      <c r="KY56" s="80"/>
      <c r="KZ56" s="80"/>
      <c r="LA56" s="80"/>
      <c r="LB56" s="80"/>
      <c r="LC56" s="80"/>
      <c r="LD56" s="80"/>
      <c r="LE56" s="80"/>
      <c r="LF56" s="80"/>
      <c r="LG56" s="80"/>
      <c r="LH56" s="80"/>
      <c r="LI56" s="80"/>
      <c r="LJ56" s="80"/>
      <c r="LK56" s="80"/>
      <c r="LL56" s="80"/>
      <c r="LM56" s="80"/>
      <c r="LN56" s="80"/>
      <c r="LO56" s="80"/>
      <c r="LP56" s="80"/>
      <c r="LQ56" s="80"/>
      <c r="LR56" s="80"/>
      <c r="LS56" s="80"/>
      <c r="LT56" s="80"/>
      <c r="LU56" s="80"/>
      <c r="LV56" s="80"/>
      <c r="LW56" s="80"/>
      <c r="LX56" s="80"/>
      <c r="LY56" s="80"/>
      <c r="LZ56" s="80"/>
      <c r="MA56" s="80"/>
      <c r="MB56" s="80"/>
      <c r="MC56" s="80"/>
      <c r="MD56" s="80"/>
      <c r="ME56" s="80"/>
      <c r="MF56" s="80"/>
      <c r="MG56" s="80"/>
      <c r="MH56" s="80"/>
      <c r="MI56" s="80"/>
      <c r="MJ56" s="80"/>
      <c r="MK56" s="80"/>
      <c r="ML56" s="80"/>
      <c r="MM56" s="80"/>
      <c r="MN56" s="80"/>
      <c r="MO56" s="80"/>
      <c r="MP56" s="80"/>
      <c r="MQ56" s="80"/>
      <c r="MR56" s="80"/>
      <c r="MS56" s="80"/>
      <c r="MT56" s="80"/>
      <c r="MU56" s="80"/>
      <c r="MV56" s="80"/>
      <c r="MW56" s="80"/>
      <c r="MX56" s="80"/>
      <c r="MY56" s="80"/>
      <c r="MZ56" s="80"/>
      <c r="NA56" s="80"/>
      <c r="NB56" s="80"/>
      <c r="NC56" s="80"/>
      <c r="ND56" s="80"/>
      <c r="NE56" s="80"/>
      <c r="NF56" s="80"/>
      <c r="NG56" s="80"/>
      <c r="NH56" s="80"/>
      <c r="NI56" s="80"/>
      <c r="NJ56" s="80"/>
      <c r="NK56" s="80"/>
      <c r="NL56" s="80"/>
      <c r="NM56" s="80"/>
      <c r="NN56" s="80"/>
      <c r="NO56" s="80"/>
      <c r="NP56" s="80"/>
      <c r="NQ56" s="80"/>
      <c r="NR56" s="80"/>
      <c r="NS56" s="80"/>
      <c r="NT56" s="80"/>
      <c r="NU56" s="80"/>
      <c r="NV56" s="80"/>
      <c r="NW56" s="80"/>
      <c r="NX56" s="80"/>
      <c r="NY56" s="80"/>
      <c r="NZ56" s="80"/>
      <c r="OA56" s="80"/>
      <c r="OB56" s="80"/>
      <c r="OC56" s="80"/>
      <c r="OD56" s="80"/>
      <c r="OE56" s="80"/>
      <c r="OF56" s="80"/>
      <c r="OG56" s="80"/>
      <c r="OH56" s="80"/>
      <c r="OI56" s="80"/>
      <c r="OJ56" s="80"/>
      <c r="OK56" s="80"/>
      <c r="OL56" s="80"/>
      <c r="OM56" s="80"/>
      <c r="ON56" s="80"/>
      <c r="OO56" s="80"/>
      <c r="OP56" s="80"/>
      <c r="OQ56" s="80"/>
      <c r="OR56" s="80"/>
      <c r="OS56" s="80"/>
      <c r="OT56" s="80"/>
      <c r="OU56" s="80"/>
      <c r="OV56" s="80"/>
      <c r="OW56" s="80"/>
      <c r="OX56" s="80"/>
      <c r="OY56" s="80"/>
      <c r="OZ56" s="80"/>
      <c r="PA56" s="80"/>
      <c r="PB56" s="80"/>
      <c r="PC56" s="80"/>
      <c r="PD56" s="80"/>
      <c r="PE56" s="80"/>
      <c r="PF56" s="80"/>
      <c r="PG56" s="80"/>
      <c r="PH56" s="80"/>
      <c r="PI56" s="80"/>
      <c r="PJ56" s="80"/>
      <c r="PK56" s="80"/>
      <c r="PL56" s="80"/>
      <c r="PM56" s="80"/>
      <c r="PN56" s="80"/>
      <c r="PO56" s="80"/>
      <c r="PP56" s="80"/>
      <c r="PQ56" s="80"/>
      <c r="PR56" s="80"/>
      <c r="PS56" s="80"/>
      <c r="PT56" s="80"/>
      <c r="PU56" s="80"/>
      <c r="PV56" s="80"/>
      <c r="PW56" s="80"/>
      <c r="PX56" s="80"/>
      <c r="PY56" s="80"/>
      <c r="PZ56" s="80"/>
      <c r="QA56" s="80"/>
      <c r="QB56" s="80"/>
      <c r="QC56" s="80"/>
      <c r="QD56" s="80"/>
      <c r="QE56" s="80"/>
      <c r="QF56" s="80"/>
      <c r="QG56" s="80"/>
      <c r="QH56" s="80"/>
      <c r="QI56" s="80"/>
      <c r="QJ56" s="80"/>
      <c r="QK56" s="80"/>
      <c r="QL56" s="80"/>
      <c r="QM56" s="80"/>
      <c r="QN56" s="80"/>
      <c r="QO56" s="80"/>
      <c r="QP56" s="80"/>
      <c r="QQ56" s="80"/>
      <c r="QR56" s="80"/>
      <c r="QS56" s="80"/>
      <c r="QT56" s="80"/>
      <c r="QU56" s="80"/>
      <c r="QV56" s="80"/>
      <c r="QW56" s="80"/>
      <c r="QX56" s="80"/>
      <c r="QY56" s="80"/>
      <c r="QZ56" s="80"/>
      <c r="RA56" s="80"/>
      <c r="RB56" s="80"/>
      <c r="RC56" s="80"/>
      <c r="RD56" s="80"/>
      <c r="RE56" s="80"/>
      <c r="RF56" s="80"/>
      <c r="RG56" s="80"/>
      <c r="RH56" s="80"/>
      <c r="RI56" s="80"/>
      <c r="RJ56" s="80"/>
      <c r="RK56" s="80"/>
      <c r="RL56" s="80"/>
      <c r="RM56" s="80"/>
      <c r="RN56" s="80"/>
      <c r="RO56" s="80"/>
      <c r="RP56" s="80"/>
      <c r="RQ56" s="80"/>
      <c r="RR56" s="80"/>
      <c r="RS56" s="80"/>
      <c r="RT56" s="80"/>
      <c r="RU56" s="80"/>
      <c r="RV56" s="80"/>
      <c r="RW56" s="80"/>
      <c r="RX56" s="80"/>
      <c r="RY56" s="80"/>
      <c r="RZ56" s="80"/>
      <c r="SA56" s="80"/>
      <c r="SB56" s="80"/>
      <c r="SC56" s="80"/>
      <c r="SD56" s="80"/>
      <c r="SE56" s="80"/>
      <c r="SF56" s="80"/>
      <c r="SG56" s="80"/>
      <c r="SH56" s="80"/>
      <c r="SI56" s="80"/>
      <c r="SJ56" s="80"/>
      <c r="SK56" s="80"/>
      <c r="SL56" s="80"/>
      <c r="SM56" s="80"/>
      <c r="SN56" s="80"/>
      <c r="SO56" s="80"/>
      <c r="SP56" s="80"/>
      <c r="SQ56" s="80"/>
      <c r="SR56" s="80"/>
      <c r="SS56" s="80"/>
      <c r="ST56" s="80"/>
      <c r="SU56" s="80"/>
      <c r="SV56" s="80"/>
      <c r="SW56" s="80"/>
      <c r="SX56" s="80"/>
    </row>
    <row r="57" spans="1:518" s="60" customFormat="1" ht="14.55" customHeight="1" x14ac:dyDescent="0.3">
      <c r="A57" s="65">
        <v>53</v>
      </c>
      <c r="B57" s="7">
        <v>16</v>
      </c>
      <c r="C57" s="98" t="s">
        <v>727</v>
      </c>
      <c r="D57" s="98" t="s">
        <v>728</v>
      </c>
      <c r="E57" s="98" t="s">
        <v>729</v>
      </c>
      <c r="F57" s="7">
        <v>2001</v>
      </c>
      <c r="G57" s="98" t="s">
        <v>730</v>
      </c>
      <c r="H57" s="127" t="s">
        <v>731</v>
      </c>
      <c r="I57" s="6" t="s">
        <v>50</v>
      </c>
      <c r="J57" s="124" t="s">
        <v>749</v>
      </c>
      <c r="K57" s="6" t="s">
        <v>750</v>
      </c>
      <c r="L57" s="6" t="s">
        <v>23</v>
      </c>
      <c r="M57" s="6" t="s">
        <v>86</v>
      </c>
      <c r="N57" s="6" t="s">
        <v>205</v>
      </c>
      <c r="O57" s="6" t="s">
        <v>25</v>
      </c>
      <c r="P57" s="6" t="s">
        <v>72</v>
      </c>
      <c r="Q57" s="6" t="s">
        <v>572</v>
      </c>
      <c r="R57" s="6" t="s">
        <v>572</v>
      </c>
      <c r="S57" s="6" t="s">
        <v>353</v>
      </c>
      <c r="T57" s="6" t="s">
        <v>733</v>
      </c>
      <c r="U57" s="7">
        <v>2000</v>
      </c>
      <c r="V57" s="7">
        <v>2015</v>
      </c>
      <c r="W57" s="6"/>
      <c r="X57" s="6"/>
      <c r="Y57" s="6"/>
      <c r="Z57" s="6" t="s">
        <v>76</v>
      </c>
      <c r="AA57" s="6"/>
      <c r="AB57" s="6" t="s">
        <v>107</v>
      </c>
      <c r="AC57" s="6"/>
      <c r="AD57" s="6"/>
      <c r="AE57" s="6" t="s">
        <v>126</v>
      </c>
      <c r="AF57" s="6"/>
      <c r="AG57" s="6"/>
      <c r="AH57" s="6"/>
      <c r="AI57" s="6"/>
      <c r="AJ57" s="6"/>
      <c r="AK57" s="6"/>
      <c r="AL57" s="6"/>
      <c r="AM57" s="6"/>
      <c r="AN57" s="6"/>
      <c r="AO57" s="6"/>
      <c r="AP57" s="6"/>
      <c r="AQ57" s="6"/>
      <c r="AR57" s="6"/>
      <c r="AS57" s="6"/>
      <c r="AT57" s="6"/>
      <c r="AU57" s="6"/>
      <c r="AV57" s="6"/>
      <c r="AW57" s="6" t="s">
        <v>23</v>
      </c>
      <c r="AX57" s="6"/>
      <c r="AY57" s="6"/>
      <c r="AZ57" s="6"/>
      <c r="BA57" s="6" t="s">
        <v>78</v>
      </c>
      <c r="BB57" s="6"/>
      <c r="BC57" s="6" t="s">
        <v>78</v>
      </c>
      <c r="BD57" s="6"/>
      <c r="BE57" s="6"/>
      <c r="BF57" s="6" t="s">
        <v>78</v>
      </c>
      <c r="BG57" s="6"/>
      <c r="BH57" s="6"/>
      <c r="BI57" s="6"/>
      <c r="BJ57" s="6"/>
      <c r="BK57" s="6"/>
      <c r="BL57" s="6"/>
      <c r="BM57" s="6"/>
      <c r="BN57" s="6"/>
      <c r="BO57" s="6"/>
      <c r="BP57" s="6"/>
      <c r="BQ57" s="6"/>
      <c r="BR57" s="6"/>
      <c r="BS57" s="6"/>
      <c r="BT57" s="6"/>
      <c r="BU57" s="6"/>
      <c r="BV57" s="6" t="s">
        <v>38</v>
      </c>
      <c r="BW57" s="6"/>
      <c r="BX57" s="6"/>
      <c r="BY57" s="6"/>
      <c r="BZ57" s="6"/>
      <c r="CA57" s="6"/>
      <c r="CB57" s="6"/>
      <c r="CC57" s="6"/>
      <c r="CD57" s="6"/>
      <c r="CE57" s="6"/>
      <c r="CF57" s="6"/>
      <c r="CG57" s="6"/>
      <c r="CH57" s="6"/>
      <c r="CI57" s="6"/>
      <c r="CJ57" s="6"/>
      <c r="CK57" s="6"/>
      <c r="CL57" s="6"/>
      <c r="CM57" s="6"/>
      <c r="CN57" s="6"/>
      <c r="CO57" s="6"/>
      <c r="CP57" s="6"/>
      <c r="CQ57" s="6"/>
      <c r="CR57" s="6"/>
      <c r="CS57" s="28" t="s">
        <v>38</v>
      </c>
      <c r="CT57" s="6"/>
      <c r="CU57" s="6"/>
      <c r="CV57" s="6"/>
      <c r="CW57" s="6"/>
      <c r="CX57" s="6"/>
      <c r="CY57" s="6"/>
      <c r="CZ57" s="6"/>
      <c r="DA57" s="6"/>
      <c r="DB57" s="6"/>
      <c r="DC57" s="6"/>
      <c r="DD57" s="6" t="s">
        <v>38</v>
      </c>
      <c r="DE57" s="87"/>
      <c r="DF57" s="6"/>
      <c r="DG57" s="6"/>
      <c r="DH57" s="6"/>
      <c r="DI57" s="6"/>
      <c r="DJ57" s="6"/>
      <c r="DK57" s="6"/>
      <c r="DL57" s="6"/>
      <c r="DM57" s="6"/>
      <c r="DN57" s="6"/>
      <c r="DO57" s="87"/>
      <c r="DP57" s="6"/>
      <c r="DQ57" s="91" t="s">
        <v>734</v>
      </c>
      <c r="DR57" s="6" t="s">
        <v>735</v>
      </c>
      <c r="DS57" s="87"/>
      <c r="DT57" s="17"/>
      <c r="DU57" s="34"/>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0"/>
      <c r="IW57" s="80"/>
      <c r="IX57" s="80"/>
      <c r="IY57" s="80"/>
      <c r="IZ57" s="80"/>
      <c r="JA57" s="80"/>
      <c r="JB57" s="80"/>
      <c r="JC57" s="80"/>
      <c r="JD57" s="80"/>
      <c r="JE57" s="80"/>
      <c r="JF57" s="80"/>
      <c r="JG57" s="80"/>
      <c r="JH57" s="80"/>
      <c r="JI57" s="80"/>
      <c r="JJ57" s="80"/>
      <c r="JK57" s="80"/>
      <c r="JL57" s="80"/>
      <c r="JM57" s="80"/>
      <c r="JN57" s="80"/>
      <c r="JO57" s="80"/>
      <c r="JP57" s="80"/>
      <c r="JQ57" s="80"/>
      <c r="JR57" s="80"/>
      <c r="JS57" s="80"/>
      <c r="JT57" s="80"/>
      <c r="JU57" s="80"/>
      <c r="JV57" s="80"/>
      <c r="JW57" s="80"/>
      <c r="JX57" s="80"/>
      <c r="JY57" s="80"/>
      <c r="JZ57" s="80"/>
      <c r="KA57" s="80"/>
      <c r="KB57" s="80"/>
      <c r="KC57" s="80"/>
      <c r="KD57" s="80"/>
      <c r="KE57" s="80"/>
      <c r="KF57" s="80"/>
      <c r="KG57" s="80"/>
      <c r="KH57" s="80"/>
      <c r="KI57" s="80"/>
      <c r="KJ57" s="80"/>
      <c r="KK57" s="80"/>
      <c r="KL57" s="80"/>
      <c r="KM57" s="80"/>
      <c r="KN57" s="80"/>
      <c r="KO57" s="80"/>
      <c r="KP57" s="80"/>
      <c r="KQ57" s="80"/>
      <c r="KR57" s="80"/>
      <c r="KS57" s="80"/>
      <c r="KT57" s="80"/>
      <c r="KU57" s="80"/>
      <c r="KV57" s="80"/>
      <c r="KW57" s="80"/>
      <c r="KX57" s="80"/>
      <c r="KY57" s="80"/>
      <c r="KZ57" s="80"/>
      <c r="LA57" s="80"/>
      <c r="LB57" s="80"/>
      <c r="LC57" s="80"/>
      <c r="LD57" s="80"/>
      <c r="LE57" s="80"/>
      <c r="LF57" s="80"/>
      <c r="LG57" s="80"/>
      <c r="LH57" s="80"/>
      <c r="LI57" s="80"/>
      <c r="LJ57" s="80"/>
      <c r="LK57" s="80"/>
      <c r="LL57" s="80"/>
      <c r="LM57" s="80"/>
      <c r="LN57" s="80"/>
      <c r="LO57" s="80"/>
      <c r="LP57" s="80"/>
      <c r="LQ57" s="80"/>
      <c r="LR57" s="80"/>
      <c r="LS57" s="80"/>
      <c r="LT57" s="80"/>
      <c r="LU57" s="80"/>
      <c r="LV57" s="80"/>
      <c r="LW57" s="80"/>
      <c r="LX57" s="80"/>
      <c r="LY57" s="80"/>
      <c r="LZ57" s="80"/>
      <c r="MA57" s="80"/>
      <c r="MB57" s="80"/>
      <c r="MC57" s="80"/>
      <c r="MD57" s="80"/>
      <c r="ME57" s="80"/>
      <c r="MF57" s="80"/>
      <c r="MG57" s="80"/>
      <c r="MH57" s="80"/>
      <c r="MI57" s="80"/>
      <c r="MJ57" s="80"/>
      <c r="MK57" s="80"/>
      <c r="ML57" s="80"/>
      <c r="MM57" s="80"/>
      <c r="MN57" s="80"/>
      <c r="MO57" s="80"/>
      <c r="MP57" s="80"/>
      <c r="MQ57" s="80"/>
      <c r="MR57" s="80"/>
      <c r="MS57" s="80"/>
      <c r="MT57" s="80"/>
      <c r="MU57" s="80"/>
      <c r="MV57" s="80"/>
      <c r="MW57" s="80"/>
      <c r="MX57" s="80"/>
      <c r="MY57" s="80"/>
      <c r="MZ57" s="80"/>
      <c r="NA57" s="80"/>
      <c r="NB57" s="80"/>
      <c r="NC57" s="80"/>
      <c r="ND57" s="80"/>
      <c r="NE57" s="80"/>
      <c r="NF57" s="80"/>
      <c r="NG57" s="80"/>
      <c r="NH57" s="80"/>
      <c r="NI57" s="80"/>
      <c r="NJ57" s="80"/>
      <c r="NK57" s="80"/>
      <c r="NL57" s="80"/>
      <c r="NM57" s="80"/>
      <c r="NN57" s="80"/>
      <c r="NO57" s="80"/>
      <c r="NP57" s="80"/>
      <c r="NQ57" s="80"/>
      <c r="NR57" s="80"/>
      <c r="NS57" s="80"/>
      <c r="NT57" s="80"/>
      <c r="NU57" s="80"/>
      <c r="NV57" s="80"/>
      <c r="NW57" s="80"/>
      <c r="NX57" s="80"/>
      <c r="NY57" s="80"/>
      <c r="NZ57" s="80"/>
      <c r="OA57" s="80"/>
      <c r="OB57" s="80"/>
      <c r="OC57" s="80"/>
      <c r="OD57" s="80"/>
      <c r="OE57" s="80"/>
      <c r="OF57" s="80"/>
      <c r="OG57" s="80"/>
      <c r="OH57" s="80"/>
      <c r="OI57" s="80"/>
      <c r="OJ57" s="80"/>
      <c r="OK57" s="80"/>
      <c r="OL57" s="80"/>
      <c r="OM57" s="80"/>
      <c r="ON57" s="80"/>
      <c r="OO57" s="80"/>
      <c r="OP57" s="80"/>
      <c r="OQ57" s="80"/>
      <c r="OR57" s="80"/>
      <c r="OS57" s="80"/>
      <c r="OT57" s="80"/>
      <c r="OU57" s="80"/>
      <c r="OV57" s="80"/>
      <c r="OW57" s="80"/>
      <c r="OX57" s="80"/>
      <c r="OY57" s="80"/>
      <c r="OZ57" s="80"/>
      <c r="PA57" s="80"/>
      <c r="PB57" s="80"/>
      <c r="PC57" s="80"/>
      <c r="PD57" s="80"/>
      <c r="PE57" s="80"/>
      <c r="PF57" s="80"/>
      <c r="PG57" s="80"/>
      <c r="PH57" s="80"/>
      <c r="PI57" s="80"/>
      <c r="PJ57" s="80"/>
      <c r="PK57" s="80"/>
      <c r="PL57" s="80"/>
      <c r="PM57" s="80"/>
      <c r="PN57" s="80"/>
      <c r="PO57" s="80"/>
      <c r="PP57" s="80"/>
      <c r="PQ57" s="80"/>
      <c r="PR57" s="80"/>
      <c r="PS57" s="80"/>
      <c r="PT57" s="80"/>
      <c r="PU57" s="80"/>
      <c r="PV57" s="80"/>
      <c r="PW57" s="80"/>
      <c r="PX57" s="80"/>
      <c r="PY57" s="80"/>
      <c r="PZ57" s="80"/>
      <c r="QA57" s="80"/>
      <c r="QB57" s="80"/>
      <c r="QC57" s="80"/>
      <c r="QD57" s="80"/>
      <c r="QE57" s="80"/>
      <c r="QF57" s="80"/>
      <c r="QG57" s="80"/>
      <c r="QH57" s="80"/>
      <c r="QI57" s="80"/>
      <c r="QJ57" s="80"/>
      <c r="QK57" s="80"/>
      <c r="QL57" s="80"/>
      <c r="QM57" s="80"/>
      <c r="QN57" s="80"/>
      <c r="QO57" s="80"/>
      <c r="QP57" s="80"/>
      <c r="QQ57" s="80"/>
      <c r="QR57" s="80"/>
      <c r="QS57" s="80"/>
      <c r="QT57" s="80"/>
      <c r="QU57" s="80"/>
      <c r="QV57" s="80"/>
      <c r="QW57" s="80"/>
      <c r="QX57" s="80"/>
      <c r="QY57" s="80"/>
      <c r="QZ57" s="80"/>
      <c r="RA57" s="80"/>
      <c r="RB57" s="80"/>
      <c r="RC57" s="80"/>
      <c r="RD57" s="80"/>
      <c r="RE57" s="80"/>
      <c r="RF57" s="80"/>
      <c r="RG57" s="80"/>
      <c r="RH57" s="80"/>
      <c r="RI57" s="80"/>
      <c r="RJ57" s="80"/>
      <c r="RK57" s="80"/>
      <c r="RL57" s="80"/>
      <c r="RM57" s="80"/>
      <c r="RN57" s="80"/>
      <c r="RO57" s="80"/>
      <c r="RP57" s="80"/>
      <c r="RQ57" s="80"/>
      <c r="RR57" s="80"/>
      <c r="RS57" s="80"/>
      <c r="RT57" s="80"/>
      <c r="RU57" s="80"/>
      <c r="RV57" s="80"/>
      <c r="RW57" s="80"/>
      <c r="RX57" s="80"/>
      <c r="RY57" s="80"/>
      <c r="RZ57" s="80"/>
      <c r="SA57" s="80"/>
      <c r="SB57" s="80"/>
      <c r="SC57" s="80"/>
      <c r="SD57" s="80"/>
      <c r="SE57" s="80"/>
      <c r="SF57" s="80"/>
      <c r="SG57" s="80"/>
      <c r="SH57" s="80"/>
      <c r="SI57" s="80"/>
      <c r="SJ57" s="80"/>
      <c r="SK57" s="80"/>
      <c r="SL57" s="80"/>
      <c r="SM57" s="80"/>
      <c r="SN57" s="80"/>
      <c r="SO57" s="80"/>
      <c r="SP57" s="80"/>
      <c r="SQ57" s="80"/>
      <c r="SR57" s="80"/>
      <c r="SS57" s="80"/>
      <c r="ST57" s="80"/>
      <c r="SU57" s="80"/>
      <c r="SV57" s="80"/>
      <c r="SW57" s="80"/>
      <c r="SX57" s="80"/>
    </row>
    <row r="58" spans="1:518" s="60" customFormat="1" ht="14.55" customHeight="1" x14ac:dyDescent="0.3">
      <c r="A58" s="65">
        <v>54</v>
      </c>
      <c r="B58" s="7">
        <v>16</v>
      </c>
      <c r="C58" s="98" t="s">
        <v>727</v>
      </c>
      <c r="D58" s="98" t="s">
        <v>728</v>
      </c>
      <c r="E58" s="98" t="s">
        <v>729</v>
      </c>
      <c r="F58" s="7">
        <v>2001</v>
      </c>
      <c r="G58" s="98" t="s">
        <v>730</v>
      </c>
      <c r="H58" s="127" t="s">
        <v>731</v>
      </c>
      <c r="I58" s="6" t="s">
        <v>50</v>
      </c>
      <c r="J58" s="124" t="s">
        <v>751</v>
      </c>
      <c r="K58" s="6" t="s">
        <v>752</v>
      </c>
      <c r="L58" s="6" t="s">
        <v>23</v>
      </c>
      <c r="M58" s="6" t="s">
        <v>86</v>
      </c>
      <c r="N58" s="6" t="s">
        <v>205</v>
      </c>
      <c r="O58" s="6" t="s">
        <v>25</v>
      </c>
      <c r="P58" s="6" t="s">
        <v>72</v>
      </c>
      <c r="Q58" s="6" t="s">
        <v>572</v>
      </c>
      <c r="R58" s="6" t="s">
        <v>572</v>
      </c>
      <c r="S58" s="6" t="s">
        <v>353</v>
      </c>
      <c r="T58" s="6" t="s">
        <v>733</v>
      </c>
      <c r="U58" s="7">
        <v>2000</v>
      </c>
      <c r="V58" s="7">
        <v>2015</v>
      </c>
      <c r="W58" s="6"/>
      <c r="X58" s="6"/>
      <c r="Y58" s="6"/>
      <c r="Z58" s="6" t="s">
        <v>76</v>
      </c>
      <c r="AA58" s="6"/>
      <c r="AB58" s="6" t="s">
        <v>107</v>
      </c>
      <c r="AC58" s="6"/>
      <c r="AD58" s="6"/>
      <c r="AE58" s="6" t="s">
        <v>126</v>
      </c>
      <c r="AF58" s="6"/>
      <c r="AG58" s="6"/>
      <c r="AH58" s="6"/>
      <c r="AI58" s="6"/>
      <c r="AJ58" s="6"/>
      <c r="AK58" s="6"/>
      <c r="AL58" s="6"/>
      <c r="AM58" s="6"/>
      <c r="AN58" s="6"/>
      <c r="AO58" s="6"/>
      <c r="AP58" s="6"/>
      <c r="AQ58" s="6"/>
      <c r="AR58" s="6"/>
      <c r="AS58" s="6"/>
      <c r="AT58" s="6"/>
      <c r="AU58" s="6"/>
      <c r="AV58" s="6"/>
      <c r="AW58" s="6" t="s">
        <v>23</v>
      </c>
      <c r="AX58" s="6"/>
      <c r="AY58" s="6"/>
      <c r="AZ58" s="6"/>
      <c r="BA58" s="6" t="s">
        <v>78</v>
      </c>
      <c r="BB58" s="6"/>
      <c r="BC58" s="6" t="s">
        <v>78</v>
      </c>
      <c r="BD58" s="6"/>
      <c r="BE58" s="6"/>
      <c r="BF58" s="6" t="s">
        <v>78</v>
      </c>
      <c r="BG58" s="6"/>
      <c r="BH58" s="6"/>
      <c r="BI58" s="6"/>
      <c r="BJ58" s="6"/>
      <c r="BK58" s="6"/>
      <c r="BL58" s="6"/>
      <c r="BM58" s="6"/>
      <c r="BN58" s="6"/>
      <c r="BO58" s="6"/>
      <c r="BP58" s="6"/>
      <c r="BQ58" s="6"/>
      <c r="BR58" s="6"/>
      <c r="BS58" s="6"/>
      <c r="BT58" s="6"/>
      <c r="BU58" s="6"/>
      <c r="BV58" s="6" t="s">
        <v>38</v>
      </c>
      <c r="BW58" s="6"/>
      <c r="BX58" s="6"/>
      <c r="BY58" s="6"/>
      <c r="BZ58" s="6"/>
      <c r="CA58" s="6"/>
      <c r="CB58" s="6"/>
      <c r="CC58" s="6"/>
      <c r="CD58" s="6"/>
      <c r="CE58" s="6"/>
      <c r="CF58" s="6"/>
      <c r="CG58" s="6"/>
      <c r="CH58" s="6"/>
      <c r="CI58" s="6"/>
      <c r="CJ58" s="6"/>
      <c r="CK58" s="6"/>
      <c r="CL58" s="6"/>
      <c r="CM58" s="6"/>
      <c r="CN58" s="6"/>
      <c r="CO58" s="6"/>
      <c r="CP58" s="6"/>
      <c r="CQ58" s="6"/>
      <c r="CR58" s="6"/>
      <c r="CS58" s="28" t="s">
        <v>38</v>
      </c>
      <c r="CT58" s="6"/>
      <c r="CU58" s="6"/>
      <c r="CV58" s="6"/>
      <c r="CW58" s="6"/>
      <c r="CX58" s="6"/>
      <c r="CY58" s="6"/>
      <c r="CZ58" s="6"/>
      <c r="DA58" s="6"/>
      <c r="DB58" s="6"/>
      <c r="DC58" s="6"/>
      <c r="DD58" s="6" t="s">
        <v>38</v>
      </c>
      <c r="DE58" s="87"/>
      <c r="DF58" s="6"/>
      <c r="DG58" s="6"/>
      <c r="DH58" s="6"/>
      <c r="DI58" s="6"/>
      <c r="DJ58" s="6"/>
      <c r="DK58" s="6"/>
      <c r="DL58" s="6"/>
      <c r="DM58" s="6"/>
      <c r="DN58" s="6"/>
      <c r="DO58" s="87"/>
      <c r="DP58" s="6"/>
      <c r="DQ58" s="91" t="s">
        <v>734</v>
      </c>
      <c r="DR58" s="6" t="s">
        <v>735</v>
      </c>
      <c r="DS58" s="87"/>
      <c r="DT58" s="17"/>
      <c r="DU58" s="34"/>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0"/>
      <c r="IW58" s="80"/>
      <c r="IX58" s="80"/>
      <c r="IY58" s="80"/>
      <c r="IZ58" s="80"/>
      <c r="JA58" s="80"/>
      <c r="JB58" s="80"/>
      <c r="JC58" s="80"/>
      <c r="JD58" s="80"/>
      <c r="JE58" s="80"/>
      <c r="JF58" s="80"/>
      <c r="JG58" s="80"/>
      <c r="JH58" s="80"/>
      <c r="JI58" s="80"/>
      <c r="JJ58" s="80"/>
      <c r="JK58" s="80"/>
      <c r="JL58" s="80"/>
      <c r="JM58" s="80"/>
      <c r="JN58" s="80"/>
      <c r="JO58" s="80"/>
      <c r="JP58" s="80"/>
      <c r="JQ58" s="80"/>
      <c r="JR58" s="80"/>
      <c r="JS58" s="80"/>
      <c r="JT58" s="80"/>
      <c r="JU58" s="80"/>
      <c r="JV58" s="80"/>
      <c r="JW58" s="80"/>
      <c r="JX58" s="80"/>
      <c r="JY58" s="80"/>
      <c r="JZ58" s="80"/>
      <c r="KA58" s="80"/>
      <c r="KB58" s="80"/>
      <c r="KC58" s="80"/>
      <c r="KD58" s="80"/>
      <c r="KE58" s="80"/>
      <c r="KF58" s="80"/>
      <c r="KG58" s="80"/>
      <c r="KH58" s="80"/>
      <c r="KI58" s="80"/>
      <c r="KJ58" s="80"/>
      <c r="KK58" s="80"/>
      <c r="KL58" s="80"/>
      <c r="KM58" s="80"/>
      <c r="KN58" s="80"/>
      <c r="KO58" s="80"/>
      <c r="KP58" s="80"/>
      <c r="KQ58" s="80"/>
      <c r="KR58" s="80"/>
      <c r="KS58" s="80"/>
      <c r="KT58" s="80"/>
      <c r="KU58" s="80"/>
      <c r="KV58" s="80"/>
      <c r="KW58" s="80"/>
      <c r="KX58" s="80"/>
      <c r="KY58" s="80"/>
      <c r="KZ58" s="80"/>
      <c r="LA58" s="80"/>
      <c r="LB58" s="80"/>
      <c r="LC58" s="80"/>
      <c r="LD58" s="80"/>
      <c r="LE58" s="80"/>
      <c r="LF58" s="80"/>
      <c r="LG58" s="80"/>
      <c r="LH58" s="80"/>
      <c r="LI58" s="80"/>
      <c r="LJ58" s="80"/>
      <c r="LK58" s="80"/>
      <c r="LL58" s="80"/>
      <c r="LM58" s="80"/>
      <c r="LN58" s="80"/>
      <c r="LO58" s="80"/>
      <c r="LP58" s="80"/>
      <c r="LQ58" s="80"/>
      <c r="LR58" s="80"/>
      <c r="LS58" s="80"/>
      <c r="LT58" s="80"/>
      <c r="LU58" s="80"/>
      <c r="LV58" s="80"/>
      <c r="LW58" s="80"/>
      <c r="LX58" s="80"/>
      <c r="LY58" s="80"/>
      <c r="LZ58" s="80"/>
      <c r="MA58" s="80"/>
      <c r="MB58" s="80"/>
      <c r="MC58" s="80"/>
      <c r="MD58" s="80"/>
      <c r="ME58" s="80"/>
      <c r="MF58" s="80"/>
      <c r="MG58" s="80"/>
      <c r="MH58" s="80"/>
      <c r="MI58" s="80"/>
      <c r="MJ58" s="80"/>
      <c r="MK58" s="80"/>
      <c r="ML58" s="80"/>
      <c r="MM58" s="80"/>
      <c r="MN58" s="80"/>
      <c r="MO58" s="80"/>
      <c r="MP58" s="80"/>
      <c r="MQ58" s="80"/>
      <c r="MR58" s="80"/>
      <c r="MS58" s="80"/>
      <c r="MT58" s="80"/>
      <c r="MU58" s="80"/>
      <c r="MV58" s="80"/>
      <c r="MW58" s="80"/>
      <c r="MX58" s="80"/>
      <c r="MY58" s="80"/>
      <c r="MZ58" s="80"/>
      <c r="NA58" s="80"/>
      <c r="NB58" s="80"/>
      <c r="NC58" s="80"/>
      <c r="ND58" s="80"/>
      <c r="NE58" s="80"/>
      <c r="NF58" s="80"/>
      <c r="NG58" s="80"/>
      <c r="NH58" s="80"/>
      <c r="NI58" s="80"/>
      <c r="NJ58" s="80"/>
      <c r="NK58" s="80"/>
      <c r="NL58" s="80"/>
      <c r="NM58" s="80"/>
      <c r="NN58" s="80"/>
      <c r="NO58" s="80"/>
      <c r="NP58" s="80"/>
      <c r="NQ58" s="80"/>
      <c r="NR58" s="80"/>
      <c r="NS58" s="80"/>
      <c r="NT58" s="80"/>
      <c r="NU58" s="80"/>
      <c r="NV58" s="80"/>
      <c r="NW58" s="80"/>
      <c r="NX58" s="80"/>
      <c r="NY58" s="80"/>
      <c r="NZ58" s="80"/>
      <c r="OA58" s="80"/>
      <c r="OB58" s="80"/>
      <c r="OC58" s="80"/>
      <c r="OD58" s="80"/>
      <c r="OE58" s="80"/>
      <c r="OF58" s="80"/>
      <c r="OG58" s="80"/>
      <c r="OH58" s="80"/>
      <c r="OI58" s="80"/>
      <c r="OJ58" s="80"/>
      <c r="OK58" s="80"/>
      <c r="OL58" s="80"/>
      <c r="OM58" s="80"/>
      <c r="ON58" s="80"/>
      <c r="OO58" s="80"/>
      <c r="OP58" s="80"/>
      <c r="OQ58" s="80"/>
      <c r="OR58" s="80"/>
      <c r="OS58" s="80"/>
      <c r="OT58" s="80"/>
      <c r="OU58" s="80"/>
      <c r="OV58" s="80"/>
      <c r="OW58" s="80"/>
      <c r="OX58" s="80"/>
      <c r="OY58" s="80"/>
      <c r="OZ58" s="80"/>
      <c r="PA58" s="80"/>
      <c r="PB58" s="80"/>
      <c r="PC58" s="80"/>
      <c r="PD58" s="80"/>
      <c r="PE58" s="80"/>
      <c r="PF58" s="80"/>
      <c r="PG58" s="80"/>
      <c r="PH58" s="80"/>
      <c r="PI58" s="80"/>
      <c r="PJ58" s="80"/>
      <c r="PK58" s="80"/>
      <c r="PL58" s="80"/>
      <c r="PM58" s="80"/>
      <c r="PN58" s="80"/>
      <c r="PO58" s="80"/>
      <c r="PP58" s="80"/>
      <c r="PQ58" s="80"/>
      <c r="PR58" s="80"/>
      <c r="PS58" s="80"/>
      <c r="PT58" s="80"/>
      <c r="PU58" s="80"/>
      <c r="PV58" s="80"/>
      <c r="PW58" s="80"/>
      <c r="PX58" s="80"/>
      <c r="PY58" s="80"/>
      <c r="PZ58" s="80"/>
      <c r="QA58" s="80"/>
      <c r="QB58" s="80"/>
      <c r="QC58" s="80"/>
      <c r="QD58" s="80"/>
      <c r="QE58" s="80"/>
      <c r="QF58" s="80"/>
      <c r="QG58" s="80"/>
      <c r="QH58" s="80"/>
      <c r="QI58" s="80"/>
      <c r="QJ58" s="80"/>
      <c r="QK58" s="80"/>
      <c r="QL58" s="80"/>
      <c r="QM58" s="80"/>
      <c r="QN58" s="80"/>
      <c r="QO58" s="80"/>
      <c r="QP58" s="80"/>
      <c r="QQ58" s="80"/>
      <c r="QR58" s="80"/>
      <c r="QS58" s="80"/>
      <c r="QT58" s="80"/>
      <c r="QU58" s="80"/>
      <c r="QV58" s="80"/>
      <c r="QW58" s="80"/>
      <c r="QX58" s="80"/>
      <c r="QY58" s="80"/>
      <c r="QZ58" s="80"/>
      <c r="RA58" s="80"/>
      <c r="RB58" s="80"/>
      <c r="RC58" s="80"/>
      <c r="RD58" s="80"/>
      <c r="RE58" s="80"/>
      <c r="RF58" s="80"/>
      <c r="RG58" s="80"/>
      <c r="RH58" s="80"/>
      <c r="RI58" s="80"/>
      <c r="RJ58" s="80"/>
      <c r="RK58" s="80"/>
      <c r="RL58" s="80"/>
      <c r="RM58" s="80"/>
      <c r="RN58" s="80"/>
      <c r="RO58" s="80"/>
      <c r="RP58" s="80"/>
      <c r="RQ58" s="80"/>
      <c r="RR58" s="80"/>
      <c r="RS58" s="80"/>
      <c r="RT58" s="80"/>
      <c r="RU58" s="80"/>
      <c r="RV58" s="80"/>
      <c r="RW58" s="80"/>
      <c r="RX58" s="80"/>
      <c r="RY58" s="80"/>
      <c r="RZ58" s="80"/>
      <c r="SA58" s="80"/>
      <c r="SB58" s="80"/>
      <c r="SC58" s="80"/>
      <c r="SD58" s="80"/>
      <c r="SE58" s="80"/>
      <c r="SF58" s="80"/>
      <c r="SG58" s="80"/>
      <c r="SH58" s="80"/>
      <c r="SI58" s="80"/>
      <c r="SJ58" s="80"/>
      <c r="SK58" s="80"/>
      <c r="SL58" s="80"/>
      <c r="SM58" s="80"/>
      <c r="SN58" s="80"/>
      <c r="SO58" s="80"/>
      <c r="SP58" s="80"/>
      <c r="SQ58" s="80"/>
      <c r="SR58" s="80"/>
      <c r="SS58" s="80"/>
      <c r="ST58" s="80"/>
      <c r="SU58" s="80"/>
      <c r="SV58" s="80"/>
      <c r="SW58" s="80"/>
      <c r="SX58" s="80"/>
    </row>
    <row r="59" spans="1:518" s="60" customFormat="1" ht="14.55" customHeight="1" x14ac:dyDescent="0.3">
      <c r="A59" s="65">
        <v>55</v>
      </c>
      <c r="B59" s="7">
        <v>16</v>
      </c>
      <c r="C59" s="98" t="s">
        <v>727</v>
      </c>
      <c r="D59" s="98" t="s">
        <v>728</v>
      </c>
      <c r="E59" s="98" t="s">
        <v>729</v>
      </c>
      <c r="F59" s="7">
        <v>2001</v>
      </c>
      <c r="G59" s="98" t="s">
        <v>730</v>
      </c>
      <c r="H59" s="127" t="s">
        <v>731</v>
      </c>
      <c r="I59" s="6" t="s">
        <v>50</v>
      </c>
      <c r="J59" s="124" t="s">
        <v>4146</v>
      </c>
      <c r="K59" s="6" t="s">
        <v>753</v>
      </c>
      <c r="L59" s="6" t="s">
        <v>23</v>
      </c>
      <c r="M59" s="6" t="s">
        <v>86</v>
      </c>
      <c r="N59" s="6" t="s">
        <v>205</v>
      </c>
      <c r="O59" s="6" t="s">
        <v>25</v>
      </c>
      <c r="P59" s="6" t="s">
        <v>72</v>
      </c>
      <c r="Q59" s="6" t="s">
        <v>572</v>
      </c>
      <c r="R59" s="6" t="s">
        <v>572</v>
      </c>
      <c r="S59" s="6" t="s">
        <v>353</v>
      </c>
      <c r="T59" s="6" t="s">
        <v>733</v>
      </c>
      <c r="U59" s="7">
        <v>2000</v>
      </c>
      <c r="V59" s="7">
        <v>2015</v>
      </c>
      <c r="W59" s="6"/>
      <c r="X59" s="6"/>
      <c r="Y59" s="6"/>
      <c r="Z59" s="6" t="s">
        <v>76</v>
      </c>
      <c r="AA59" s="6"/>
      <c r="AB59" s="6" t="s">
        <v>107</v>
      </c>
      <c r="AC59" s="6"/>
      <c r="AD59" s="6"/>
      <c r="AE59" s="6" t="s">
        <v>126</v>
      </c>
      <c r="AF59" s="6"/>
      <c r="AG59" s="6"/>
      <c r="AH59" s="6"/>
      <c r="AI59" s="6"/>
      <c r="AJ59" s="6"/>
      <c r="AK59" s="6"/>
      <c r="AL59" s="6"/>
      <c r="AM59" s="6"/>
      <c r="AN59" s="6"/>
      <c r="AO59" s="6"/>
      <c r="AP59" s="6"/>
      <c r="AQ59" s="6"/>
      <c r="AR59" s="6"/>
      <c r="AS59" s="6"/>
      <c r="AT59" s="6"/>
      <c r="AU59" s="6"/>
      <c r="AV59" s="6"/>
      <c r="AW59" s="6" t="s">
        <v>23</v>
      </c>
      <c r="AX59" s="6"/>
      <c r="AY59" s="6"/>
      <c r="AZ59" s="6"/>
      <c r="BA59" s="6" t="s">
        <v>78</v>
      </c>
      <c r="BB59" s="6"/>
      <c r="BC59" s="6" t="s">
        <v>78</v>
      </c>
      <c r="BD59" s="6"/>
      <c r="BE59" s="6"/>
      <c r="BF59" s="6" t="s">
        <v>78</v>
      </c>
      <c r="BG59" s="6"/>
      <c r="BH59" s="6"/>
      <c r="BI59" s="6"/>
      <c r="BJ59" s="6"/>
      <c r="BK59" s="6"/>
      <c r="BL59" s="6"/>
      <c r="BM59" s="6"/>
      <c r="BN59" s="6"/>
      <c r="BO59" s="6"/>
      <c r="BP59" s="6"/>
      <c r="BQ59" s="6"/>
      <c r="BR59" s="6"/>
      <c r="BS59" s="6"/>
      <c r="BT59" s="6"/>
      <c r="BU59" s="6"/>
      <c r="BV59" s="6" t="s">
        <v>38</v>
      </c>
      <c r="BW59" s="6"/>
      <c r="BX59" s="6"/>
      <c r="BY59" s="6"/>
      <c r="BZ59" s="6"/>
      <c r="CA59" s="6"/>
      <c r="CB59" s="6"/>
      <c r="CC59" s="6"/>
      <c r="CD59" s="6"/>
      <c r="CE59" s="6"/>
      <c r="CF59" s="6"/>
      <c r="CG59" s="6"/>
      <c r="CH59" s="6"/>
      <c r="CI59" s="6"/>
      <c r="CJ59" s="6"/>
      <c r="CK59" s="6"/>
      <c r="CL59" s="6"/>
      <c r="CM59" s="6"/>
      <c r="CN59" s="6"/>
      <c r="CO59" s="6"/>
      <c r="CP59" s="6"/>
      <c r="CQ59" s="6"/>
      <c r="CR59" s="6"/>
      <c r="CS59" s="28" t="s">
        <v>38</v>
      </c>
      <c r="CT59" s="6"/>
      <c r="CU59" s="6"/>
      <c r="CV59" s="6"/>
      <c r="CW59" s="6"/>
      <c r="CX59" s="6"/>
      <c r="CY59" s="6"/>
      <c r="CZ59" s="6"/>
      <c r="DA59" s="6"/>
      <c r="DB59" s="6"/>
      <c r="DC59" s="6"/>
      <c r="DD59" s="6" t="s">
        <v>38</v>
      </c>
      <c r="DE59" s="87"/>
      <c r="DF59" s="6"/>
      <c r="DG59" s="6"/>
      <c r="DH59" s="6"/>
      <c r="DI59" s="6"/>
      <c r="DJ59" s="6"/>
      <c r="DK59" s="6"/>
      <c r="DL59" s="6"/>
      <c r="DM59" s="6"/>
      <c r="DN59" s="6"/>
      <c r="DO59" s="87"/>
      <c r="DP59" s="6"/>
      <c r="DQ59" s="91" t="s">
        <v>734</v>
      </c>
      <c r="DR59" s="6" t="s">
        <v>735</v>
      </c>
      <c r="DS59" s="87"/>
      <c r="DT59" s="17"/>
      <c r="DU59" s="34"/>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c r="JD59" s="80"/>
      <c r="JE59" s="80"/>
      <c r="JF59" s="80"/>
      <c r="JG59" s="80"/>
      <c r="JH59" s="80"/>
      <c r="JI59" s="80"/>
      <c r="JJ59" s="80"/>
      <c r="JK59" s="80"/>
      <c r="JL59" s="80"/>
      <c r="JM59" s="80"/>
      <c r="JN59" s="80"/>
      <c r="JO59" s="80"/>
      <c r="JP59" s="80"/>
      <c r="JQ59" s="80"/>
      <c r="JR59" s="80"/>
      <c r="JS59" s="80"/>
      <c r="JT59" s="80"/>
      <c r="JU59" s="80"/>
      <c r="JV59" s="80"/>
      <c r="JW59" s="80"/>
      <c r="JX59" s="80"/>
      <c r="JY59" s="80"/>
      <c r="JZ59" s="80"/>
      <c r="KA59" s="80"/>
      <c r="KB59" s="80"/>
      <c r="KC59" s="80"/>
      <c r="KD59" s="80"/>
      <c r="KE59" s="80"/>
      <c r="KF59" s="80"/>
      <c r="KG59" s="80"/>
      <c r="KH59" s="80"/>
      <c r="KI59" s="80"/>
      <c r="KJ59" s="80"/>
      <c r="KK59" s="80"/>
      <c r="KL59" s="80"/>
      <c r="KM59" s="80"/>
      <c r="KN59" s="80"/>
      <c r="KO59" s="80"/>
      <c r="KP59" s="80"/>
      <c r="KQ59" s="80"/>
      <c r="KR59" s="80"/>
      <c r="KS59" s="80"/>
      <c r="KT59" s="80"/>
      <c r="KU59" s="80"/>
      <c r="KV59" s="80"/>
      <c r="KW59" s="80"/>
      <c r="KX59" s="80"/>
      <c r="KY59" s="80"/>
      <c r="KZ59" s="80"/>
      <c r="LA59" s="80"/>
      <c r="LB59" s="80"/>
      <c r="LC59" s="80"/>
      <c r="LD59" s="80"/>
      <c r="LE59" s="80"/>
      <c r="LF59" s="80"/>
      <c r="LG59" s="80"/>
      <c r="LH59" s="80"/>
      <c r="LI59" s="80"/>
      <c r="LJ59" s="80"/>
      <c r="LK59" s="80"/>
      <c r="LL59" s="80"/>
      <c r="LM59" s="80"/>
      <c r="LN59" s="80"/>
      <c r="LO59" s="80"/>
      <c r="LP59" s="80"/>
      <c r="LQ59" s="80"/>
      <c r="LR59" s="80"/>
      <c r="LS59" s="80"/>
      <c r="LT59" s="80"/>
      <c r="LU59" s="80"/>
      <c r="LV59" s="80"/>
      <c r="LW59" s="80"/>
      <c r="LX59" s="80"/>
      <c r="LY59" s="80"/>
      <c r="LZ59" s="80"/>
      <c r="MA59" s="80"/>
      <c r="MB59" s="80"/>
      <c r="MC59" s="80"/>
      <c r="MD59" s="80"/>
      <c r="ME59" s="80"/>
      <c r="MF59" s="80"/>
      <c r="MG59" s="80"/>
      <c r="MH59" s="80"/>
      <c r="MI59" s="80"/>
      <c r="MJ59" s="80"/>
      <c r="MK59" s="80"/>
      <c r="ML59" s="80"/>
      <c r="MM59" s="80"/>
      <c r="MN59" s="80"/>
      <c r="MO59" s="80"/>
      <c r="MP59" s="80"/>
      <c r="MQ59" s="80"/>
      <c r="MR59" s="80"/>
      <c r="MS59" s="80"/>
      <c r="MT59" s="80"/>
      <c r="MU59" s="80"/>
      <c r="MV59" s="80"/>
      <c r="MW59" s="80"/>
      <c r="MX59" s="80"/>
      <c r="MY59" s="80"/>
      <c r="MZ59" s="80"/>
      <c r="NA59" s="80"/>
      <c r="NB59" s="80"/>
      <c r="NC59" s="80"/>
      <c r="ND59" s="80"/>
      <c r="NE59" s="80"/>
      <c r="NF59" s="80"/>
      <c r="NG59" s="80"/>
      <c r="NH59" s="80"/>
      <c r="NI59" s="80"/>
      <c r="NJ59" s="80"/>
      <c r="NK59" s="80"/>
      <c r="NL59" s="80"/>
      <c r="NM59" s="80"/>
      <c r="NN59" s="80"/>
      <c r="NO59" s="80"/>
      <c r="NP59" s="80"/>
      <c r="NQ59" s="80"/>
      <c r="NR59" s="80"/>
      <c r="NS59" s="80"/>
      <c r="NT59" s="80"/>
      <c r="NU59" s="80"/>
      <c r="NV59" s="80"/>
      <c r="NW59" s="80"/>
      <c r="NX59" s="80"/>
      <c r="NY59" s="80"/>
      <c r="NZ59" s="80"/>
      <c r="OA59" s="80"/>
      <c r="OB59" s="80"/>
      <c r="OC59" s="80"/>
      <c r="OD59" s="80"/>
      <c r="OE59" s="80"/>
      <c r="OF59" s="80"/>
      <c r="OG59" s="80"/>
      <c r="OH59" s="80"/>
      <c r="OI59" s="80"/>
      <c r="OJ59" s="80"/>
      <c r="OK59" s="80"/>
      <c r="OL59" s="80"/>
      <c r="OM59" s="80"/>
      <c r="ON59" s="80"/>
      <c r="OO59" s="80"/>
      <c r="OP59" s="80"/>
      <c r="OQ59" s="80"/>
      <c r="OR59" s="80"/>
      <c r="OS59" s="80"/>
      <c r="OT59" s="80"/>
      <c r="OU59" s="80"/>
      <c r="OV59" s="80"/>
      <c r="OW59" s="80"/>
      <c r="OX59" s="80"/>
      <c r="OY59" s="80"/>
      <c r="OZ59" s="80"/>
      <c r="PA59" s="80"/>
      <c r="PB59" s="80"/>
      <c r="PC59" s="80"/>
      <c r="PD59" s="80"/>
      <c r="PE59" s="80"/>
      <c r="PF59" s="80"/>
      <c r="PG59" s="80"/>
      <c r="PH59" s="80"/>
      <c r="PI59" s="80"/>
      <c r="PJ59" s="80"/>
      <c r="PK59" s="80"/>
      <c r="PL59" s="80"/>
      <c r="PM59" s="80"/>
      <c r="PN59" s="80"/>
      <c r="PO59" s="80"/>
      <c r="PP59" s="80"/>
      <c r="PQ59" s="80"/>
      <c r="PR59" s="80"/>
      <c r="PS59" s="80"/>
      <c r="PT59" s="80"/>
      <c r="PU59" s="80"/>
      <c r="PV59" s="80"/>
      <c r="PW59" s="80"/>
      <c r="PX59" s="80"/>
      <c r="PY59" s="80"/>
      <c r="PZ59" s="80"/>
      <c r="QA59" s="80"/>
      <c r="QB59" s="80"/>
      <c r="QC59" s="80"/>
      <c r="QD59" s="80"/>
      <c r="QE59" s="80"/>
      <c r="QF59" s="80"/>
      <c r="QG59" s="80"/>
      <c r="QH59" s="80"/>
      <c r="QI59" s="80"/>
      <c r="QJ59" s="80"/>
      <c r="QK59" s="80"/>
      <c r="QL59" s="80"/>
      <c r="QM59" s="80"/>
      <c r="QN59" s="80"/>
      <c r="QO59" s="80"/>
      <c r="QP59" s="80"/>
      <c r="QQ59" s="80"/>
      <c r="QR59" s="80"/>
      <c r="QS59" s="80"/>
      <c r="QT59" s="80"/>
      <c r="QU59" s="80"/>
      <c r="QV59" s="80"/>
      <c r="QW59" s="80"/>
      <c r="QX59" s="80"/>
      <c r="QY59" s="80"/>
      <c r="QZ59" s="80"/>
      <c r="RA59" s="80"/>
      <c r="RB59" s="80"/>
      <c r="RC59" s="80"/>
      <c r="RD59" s="80"/>
      <c r="RE59" s="80"/>
      <c r="RF59" s="80"/>
      <c r="RG59" s="80"/>
      <c r="RH59" s="80"/>
      <c r="RI59" s="80"/>
      <c r="RJ59" s="80"/>
      <c r="RK59" s="80"/>
      <c r="RL59" s="80"/>
      <c r="RM59" s="80"/>
      <c r="RN59" s="80"/>
      <c r="RO59" s="80"/>
      <c r="RP59" s="80"/>
      <c r="RQ59" s="80"/>
      <c r="RR59" s="80"/>
      <c r="RS59" s="80"/>
      <c r="RT59" s="80"/>
      <c r="RU59" s="80"/>
      <c r="RV59" s="80"/>
      <c r="RW59" s="80"/>
      <c r="RX59" s="80"/>
      <c r="RY59" s="80"/>
      <c r="RZ59" s="80"/>
      <c r="SA59" s="80"/>
      <c r="SB59" s="80"/>
      <c r="SC59" s="80"/>
      <c r="SD59" s="80"/>
      <c r="SE59" s="80"/>
      <c r="SF59" s="80"/>
      <c r="SG59" s="80"/>
      <c r="SH59" s="80"/>
      <c r="SI59" s="80"/>
      <c r="SJ59" s="80"/>
      <c r="SK59" s="80"/>
      <c r="SL59" s="80"/>
      <c r="SM59" s="80"/>
      <c r="SN59" s="80"/>
      <c r="SO59" s="80"/>
      <c r="SP59" s="80"/>
      <c r="SQ59" s="80"/>
      <c r="SR59" s="80"/>
      <c r="SS59" s="80"/>
      <c r="ST59" s="80"/>
      <c r="SU59" s="80"/>
      <c r="SV59" s="80"/>
      <c r="SW59" s="80"/>
      <c r="SX59" s="80"/>
    </row>
    <row r="60" spans="1:518" s="60" customFormat="1" ht="14.55" customHeight="1" x14ac:dyDescent="0.3">
      <c r="A60" s="65">
        <v>56</v>
      </c>
      <c r="B60" s="7">
        <v>16</v>
      </c>
      <c r="C60" s="98" t="s">
        <v>727</v>
      </c>
      <c r="D60" s="98" t="s">
        <v>728</v>
      </c>
      <c r="E60" s="98" t="s">
        <v>729</v>
      </c>
      <c r="F60" s="7">
        <v>2001</v>
      </c>
      <c r="G60" s="98" t="s">
        <v>730</v>
      </c>
      <c r="H60" s="127" t="s">
        <v>731</v>
      </c>
      <c r="I60" s="6" t="s">
        <v>50</v>
      </c>
      <c r="J60" s="98" t="s">
        <v>754</v>
      </c>
      <c r="K60" s="6" t="s">
        <v>755</v>
      </c>
      <c r="L60" s="6" t="s">
        <v>23</v>
      </c>
      <c r="M60" s="6" t="s">
        <v>86</v>
      </c>
      <c r="N60" s="6" t="s">
        <v>205</v>
      </c>
      <c r="O60" s="6" t="s">
        <v>25</v>
      </c>
      <c r="P60" s="6" t="s">
        <v>72</v>
      </c>
      <c r="Q60" s="6" t="s">
        <v>572</v>
      </c>
      <c r="R60" s="6" t="s">
        <v>572</v>
      </c>
      <c r="S60" s="6" t="s">
        <v>353</v>
      </c>
      <c r="T60" s="6" t="s">
        <v>733</v>
      </c>
      <c r="U60" s="7">
        <v>2000</v>
      </c>
      <c r="V60" s="7">
        <v>2015</v>
      </c>
      <c r="W60" s="6"/>
      <c r="X60" s="6"/>
      <c r="Y60" s="6"/>
      <c r="Z60" s="6" t="s">
        <v>76</v>
      </c>
      <c r="AA60" s="6"/>
      <c r="AB60" s="6" t="s">
        <v>107</v>
      </c>
      <c r="AC60" s="6"/>
      <c r="AD60" s="6"/>
      <c r="AE60" s="6" t="s">
        <v>126</v>
      </c>
      <c r="AF60" s="6"/>
      <c r="AG60" s="6"/>
      <c r="AH60" s="6"/>
      <c r="AI60" s="6"/>
      <c r="AJ60" s="6"/>
      <c r="AK60" s="6"/>
      <c r="AL60" s="6"/>
      <c r="AM60" s="6"/>
      <c r="AN60" s="6"/>
      <c r="AO60" s="6"/>
      <c r="AP60" s="6"/>
      <c r="AQ60" s="6"/>
      <c r="AR60" s="6"/>
      <c r="AS60" s="6"/>
      <c r="AT60" s="6"/>
      <c r="AU60" s="6"/>
      <c r="AV60" s="6"/>
      <c r="AW60" s="6" t="s">
        <v>23</v>
      </c>
      <c r="AX60" s="6"/>
      <c r="AY60" s="6"/>
      <c r="AZ60" s="6"/>
      <c r="BA60" s="6" t="s">
        <v>78</v>
      </c>
      <c r="BB60" s="6"/>
      <c r="BC60" s="6" t="s">
        <v>78</v>
      </c>
      <c r="BD60" s="6"/>
      <c r="BE60" s="6"/>
      <c r="BF60" s="6" t="s">
        <v>78</v>
      </c>
      <c r="BG60" s="6"/>
      <c r="BH60" s="6"/>
      <c r="BI60" s="6"/>
      <c r="BJ60" s="6"/>
      <c r="BK60" s="6"/>
      <c r="BL60" s="6"/>
      <c r="BM60" s="6"/>
      <c r="BN60" s="6"/>
      <c r="BO60" s="6"/>
      <c r="BP60" s="6"/>
      <c r="BQ60" s="6"/>
      <c r="BR60" s="6"/>
      <c r="BS60" s="6"/>
      <c r="BT60" s="6"/>
      <c r="BU60" s="6"/>
      <c r="BV60" s="6" t="s">
        <v>38</v>
      </c>
      <c r="BW60" s="6"/>
      <c r="BX60" s="6"/>
      <c r="BY60" s="6"/>
      <c r="BZ60" s="6"/>
      <c r="CA60" s="6"/>
      <c r="CB60" s="6"/>
      <c r="CC60" s="6"/>
      <c r="CD60" s="6"/>
      <c r="CE60" s="6"/>
      <c r="CF60" s="6"/>
      <c r="CG60" s="6"/>
      <c r="CH60" s="6"/>
      <c r="CI60" s="6"/>
      <c r="CJ60" s="6"/>
      <c r="CK60" s="6"/>
      <c r="CL60" s="6"/>
      <c r="CM60" s="6"/>
      <c r="CN60" s="6"/>
      <c r="CO60" s="6"/>
      <c r="CP60" s="6"/>
      <c r="CQ60" s="6"/>
      <c r="CR60" s="6"/>
      <c r="CS60" s="28" t="s">
        <v>38</v>
      </c>
      <c r="CT60" s="6"/>
      <c r="CU60" s="6"/>
      <c r="CV60" s="6"/>
      <c r="CW60" s="6"/>
      <c r="CX60" s="6"/>
      <c r="CY60" s="6"/>
      <c r="CZ60" s="6"/>
      <c r="DA60" s="6"/>
      <c r="DB60" s="6"/>
      <c r="DC60" s="6"/>
      <c r="DD60" s="6" t="s">
        <v>38</v>
      </c>
      <c r="DE60" s="87"/>
      <c r="DF60" s="6"/>
      <c r="DG60" s="6"/>
      <c r="DH60" s="6"/>
      <c r="DI60" s="6"/>
      <c r="DJ60" s="6"/>
      <c r="DK60" s="6"/>
      <c r="DL60" s="6"/>
      <c r="DM60" s="6"/>
      <c r="DN60" s="6"/>
      <c r="DO60" s="87"/>
      <c r="DP60" s="6"/>
      <c r="DQ60" s="91" t="s">
        <v>734</v>
      </c>
      <c r="DR60" s="6" t="s">
        <v>735</v>
      </c>
      <c r="DS60" s="91" t="s">
        <v>738</v>
      </c>
      <c r="DT60" s="17" t="s">
        <v>739</v>
      </c>
      <c r="DU60" s="34"/>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0"/>
      <c r="IW60" s="80"/>
      <c r="IX60" s="80"/>
      <c r="IY60" s="80"/>
      <c r="IZ60" s="80"/>
      <c r="JA60" s="80"/>
      <c r="JB60" s="80"/>
      <c r="JC60" s="80"/>
      <c r="JD60" s="80"/>
      <c r="JE60" s="80"/>
      <c r="JF60" s="80"/>
      <c r="JG60" s="80"/>
      <c r="JH60" s="80"/>
      <c r="JI60" s="80"/>
      <c r="JJ60" s="80"/>
      <c r="JK60" s="80"/>
      <c r="JL60" s="80"/>
      <c r="JM60" s="80"/>
      <c r="JN60" s="80"/>
      <c r="JO60" s="80"/>
      <c r="JP60" s="80"/>
      <c r="JQ60" s="80"/>
      <c r="JR60" s="80"/>
      <c r="JS60" s="80"/>
      <c r="JT60" s="80"/>
      <c r="JU60" s="80"/>
      <c r="JV60" s="80"/>
      <c r="JW60" s="80"/>
      <c r="JX60" s="80"/>
      <c r="JY60" s="80"/>
      <c r="JZ60" s="80"/>
      <c r="KA60" s="80"/>
      <c r="KB60" s="80"/>
      <c r="KC60" s="80"/>
      <c r="KD60" s="80"/>
      <c r="KE60" s="80"/>
      <c r="KF60" s="80"/>
      <c r="KG60" s="80"/>
      <c r="KH60" s="80"/>
      <c r="KI60" s="80"/>
      <c r="KJ60" s="80"/>
      <c r="KK60" s="80"/>
      <c r="KL60" s="80"/>
      <c r="KM60" s="80"/>
      <c r="KN60" s="80"/>
      <c r="KO60" s="80"/>
      <c r="KP60" s="80"/>
      <c r="KQ60" s="80"/>
      <c r="KR60" s="80"/>
      <c r="KS60" s="80"/>
      <c r="KT60" s="80"/>
      <c r="KU60" s="80"/>
      <c r="KV60" s="80"/>
      <c r="KW60" s="80"/>
      <c r="KX60" s="80"/>
      <c r="KY60" s="80"/>
      <c r="KZ60" s="80"/>
      <c r="LA60" s="80"/>
      <c r="LB60" s="80"/>
      <c r="LC60" s="80"/>
      <c r="LD60" s="80"/>
      <c r="LE60" s="80"/>
      <c r="LF60" s="80"/>
      <c r="LG60" s="80"/>
      <c r="LH60" s="80"/>
      <c r="LI60" s="80"/>
      <c r="LJ60" s="80"/>
      <c r="LK60" s="80"/>
      <c r="LL60" s="80"/>
      <c r="LM60" s="80"/>
      <c r="LN60" s="80"/>
      <c r="LO60" s="80"/>
      <c r="LP60" s="80"/>
      <c r="LQ60" s="80"/>
      <c r="LR60" s="80"/>
      <c r="LS60" s="80"/>
      <c r="LT60" s="80"/>
      <c r="LU60" s="80"/>
      <c r="LV60" s="80"/>
      <c r="LW60" s="80"/>
      <c r="LX60" s="80"/>
      <c r="LY60" s="80"/>
      <c r="LZ60" s="80"/>
      <c r="MA60" s="80"/>
      <c r="MB60" s="80"/>
      <c r="MC60" s="80"/>
      <c r="MD60" s="80"/>
      <c r="ME60" s="80"/>
      <c r="MF60" s="80"/>
      <c r="MG60" s="80"/>
      <c r="MH60" s="80"/>
      <c r="MI60" s="80"/>
      <c r="MJ60" s="80"/>
      <c r="MK60" s="80"/>
      <c r="ML60" s="80"/>
      <c r="MM60" s="80"/>
      <c r="MN60" s="80"/>
      <c r="MO60" s="80"/>
      <c r="MP60" s="80"/>
      <c r="MQ60" s="80"/>
      <c r="MR60" s="80"/>
      <c r="MS60" s="80"/>
      <c r="MT60" s="80"/>
      <c r="MU60" s="80"/>
      <c r="MV60" s="80"/>
      <c r="MW60" s="80"/>
      <c r="MX60" s="80"/>
      <c r="MY60" s="80"/>
      <c r="MZ60" s="80"/>
      <c r="NA60" s="80"/>
      <c r="NB60" s="80"/>
      <c r="NC60" s="80"/>
      <c r="ND60" s="80"/>
      <c r="NE60" s="80"/>
      <c r="NF60" s="80"/>
      <c r="NG60" s="80"/>
      <c r="NH60" s="80"/>
      <c r="NI60" s="80"/>
      <c r="NJ60" s="80"/>
      <c r="NK60" s="80"/>
      <c r="NL60" s="80"/>
      <c r="NM60" s="80"/>
      <c r="NN60" s="80"/>
      <c r="NO60" s="80"/>
      <c r="NP60" s="80"/>
      <c r="NQ60" s="80"/>
      <c r="NR60" s="80"/>
      <c r="NS60" s="80"/>
      <c r="NT60" s="80"/>
      <c r="NU60" s="80"/>
      <c r="NV60" s="80"/>
      <c r="NW60" s="80"/>
      <c r="NX60" s="80"/>
      <c r="NY60" s="80"/>
      <c r="NZ60" s="80"/>
      <c r="OA60" s="80"/>
      <c r="OB60" s="80"/>
      <c r="OC60" s="80"/>
      <c r="OD60" s="80"/>
      <c r="OE60" s="80"/>
      <c r="OF60" s="80"/>
      <c r="OG60" s="80"/>
      <c r="OH60" s="80"/>
      <c r="OI60" s="80"/>
      <c r="OJ60" s="80"/>
      <c r="OK60" s="80"/>
      <c r="OL60" s="80"/>
      <c r="OM60" s="80"/>
      <c r="ON60" s="80"/>
      <c r="OO60" s="80"/>
      <c r="OP60" s="80"/>
      <c r="OQ60" s="80"/>
      <c r="OR60" s="80"/>
      <c r="OS60" s="80"/>
      <c r="OT60" s="80"/>
      <c r="OU60" s="80"/>
      <c r="OV60" s="80"/>
      <c r="OW60" s="80"/>
      <c r="OX60" s="80"/>
      <c r="OY60" s="80"/>
      <c r="OZ60" s="80"/>
      <c r="PA60" s="80"/>
      <c r="PB60" s="80"/>
      <c r="PC60" s="80"/>
      <c r="PD60" s="80"/>
      <c r="PE60" s="80"/>
      <c r="PF60" s="80"/>
      <c r="PG60" s="80"/>
      <c r="PH60" s="80"/>
      <c r="PI60" s="80"/>
      <c r="PJ60" s="80"/>
      <c r="PK60" s="80"/>
      <c r="PL60" s="80"/>
      <c r="PM60" s="80"/>
      <c r="PN60" s="80"/>
      <c r="PO60" s="80"/>
      <c r="PP60" s="80"/>
      <c r="PQ60" s="80"/>
      <c r="PR60" s="80"/>
      <c r="PS60" s="80"/>
      <c r="PT60" s="80"/>
      <c r="PU60" s="80"/>
      <c r="PV60" s="80"/>
      <c r="PW60" s="80"/>
      <c r="PX60" s="80"/>
      <c r="PY60" s="80"/>
      <c r="PZ60" s="80"/>
      <c r="QA60" s="80"/>
      <c r="QB60" s="80"/>
      <c r="QC60" s="80"/>
      <c r="QD60" s="80"/>
      <c r="QE60" s="80"/>
      <c r="QF60" s="80"/>
      <c r="QG60" s="80"/>
      <c r="QH60" s="80"/>
      <c r="QI60" s="80"/>
      <c r="QJ60" s="80"/>
      <c r="QK60" s="80"/>
      <c r="QL60" s="80"/>
      <c r="QM60" s="80"/>
      <c r="QN60" s="80"/>
      <c r="QO60" s="80"/>
      <c r="QP60" s="80"/>
      <c r="QQ60" s="80"/>
      <c r="QR60" s="80"/>
      <c r="QS60" s="80"/>
      <c r="QT60" s="80"/>
      <c r="QU60" s="80"/>
      <c r="QV60" s="80"/>
      <c r="QW60" s="80"/>
      <c r="QX60" s="80"/>
      <c r="QY60" s="80"/>
      <c r="QZ60" s="80"/>
      <c r="RA60" s="80"/>
      <c r="RB60" s="80"/>
      <c r="RC60" s="80"/>
      <c r="RD60" s="80"/>
      <c r="RE60" s="80"/>
      <c r="RF60" s="80"/>
      <c r="RG60" s="80"/>
      <c r="RH60" s="80"/>
      <c r="RI60" s="80"/>
      <c r="RJ60" s="80"/>
      <c r="RK60" s="80"/>
      <c r="RL60" s="80"/>
      <c r="RM60" s="80"/>
      <c r="RN60" s="80"/>
      <c r="RO60" s="80"/>
      <c r="RP60" s="80"/>
      <c r="RQ60" s="80"/>
      <c r="RR60" s="80"/>
      <c r="RS60" s="80"/>
      <c r="RT60" s="80"/>
      <c r="RU60" s="80"/>
      <c r="RV60" s="80"/>
      <c r="RW60" s="80"/>
      <c r="RX60" s="80"/>
      <c r="RY60" s="80"/>
      <c r="RZ60" s="80"/>
      <c r="SA60" s="80"/>
      <c r="SB60" s="80"/>
      <c r="SC60" s="80"/>
      <c r="SD60" s="80"/>
      <c r="SE60" s="80"/>
      <c r="SF60" s="80"/>
      <c r="SG60" s="80"/>
      <c r="SH60" s="80"/>
      <c r="SI60" s="80"/>
      <c r="SJ60" s="80"/>
      <c r="SK60" s="80"/>
      <c r="SL60" s="80"/>
      <c r="SM60" s="80"/>
      <c r="SN60" s="80"/>
      <c r="SO60" s="80"/>
      <c r="SP60" s="80"/>
      <c r="SQ60" s="80"/>
      <c r="SR60" s="80"/>
      <c r="SS60" s="80"/>
      <c r="ST60" s="80"/>
      <c r="SU60" s="80"/>
      <c r="SV60" s="80"/>
      <c r="SW60" s="80"/>
      <c r="SX60" s="80"/>
    </row>
    <row r="61" spans="1:518" s="60" customFormat="1" ht="14.55" customHeight="1" x14ac:dyDescent="0.3">
      <c r="A61" s="65">
        <v>57</v>
      </c>
      <c r="B61" s="7">
        <v>16</v>
      </c>
      <c r="C61" s="98" t="s">
        <v>727</v>
      </c>
      <c r="D61" s="98" t="s">
        <v>728</v>
      </c>
      <c r="E61" s="98" t="s">
        <v>729</v>
      </c>
      <c r="F61" s="7">
        <v>2001</v>
      </c>
      <c r="G61" s="98" t="s">
        <v>730</v>
      </c>
      <c r="H61" s="127" t="s">
        <v>731</v>
      </c>
      <c r="I61" s="6" t="s">
        <v>50</v>
      </c>
      <c r="J61" s="98" t="s">
        <v>756</v>
      </c>
      <c r="K61" s="6" t="s">
        <v>757</v>
      </c>
      <c r="L61" s="6" t="s">
        <v>23</v>
      </c>
      <c r="M61" s="6" t="s">
        <v>86</v>
      </c>
      <c r="N61" s="6" t="s">
        <v>205</v>
      </c>
      <c r="O61" s="6" t="s">
        <v>25</v>
      </c>
      <c r="P61" s="6" t="s">
        <v>72</v>
      </c>
      <c r="Q61" s="6" t="s">
        <v>572</v>
      </c>
      <c r="R61" s="6" t="s">
        <v>572</v>
      </c>
      <c r="S61" s="6" t="s">
        <v>353</v>
      </c>
      <c r="T61" s="6" t="s">
        <v>733</v>
      </c>
      <c r="U61" s="7">
        <v>2000</v>
      </c>
      <c r="V61" s="7">
        <v>2015</v>
      </c>
      <c r="W61" s="6"/>
      <c r="X61" s="6"/>
      <c r="Y61" s="6"/>
      <c r="Z61" s="6" t="s">
        <v>76</v>
      </c>
      <c r="AA61" s="6"/>
      <c r="AB61" s="6" t="s">
        <v>107</v>
      </c>
      <c r="AC61" s="6"/>
      <c r="AD61" s="6"/>
      <c r="AE61" s="6" t="s">
        <v>126</v>
      </c>
      <c r="AF61" s="6"/>
      <c r="AG61" s="6"/>
      <c r="AH61" s="6"/>
      <c r="AI61" s="6"/>
      <c r="AJ61" s="6"/>
      <c r="AK61" s="6"/>
      <c r="AL61" s="6"/>
      <c r="AM61" s="6"/>
      <c r="AN61" s="6"/>
      <c r="AO61" s="6"/>
      <c r="AP61" s="6"/>
      <c r="AQ61" s="6"/>
      <c r="AR61" s="6"/>
      <c r="AS61" s="6"/>
      <c r="AT61" s="6"/>
      <c r="AU61" s="6"/>
      <c r="AV61" s="6"/>
      <c r="AW61" s="6" t="s">
        <v>23</v>
      </c>
      <c r="AX61" s="6"/>
      <c r="AY61" s="6"/>
      <c r="AZ61" s="6"/>
      <c r="BA61" s="6" t="s">
        <v>78</v>
      </c>
      <c r="BB61" s="6"/>
      <c r="BC61" s="6" t="s">
        <v>78</v>
      </c>
      <c r="BD61" s="6"/>
      <c r="BE61" s="6"/>
      <c r="BF61" s="6" t="s">
        <v>78</v>
      </c>
      <c r="BG61" s="6"/>
      <c r="BH61" s="6"/>
      <c r="BI61" s="6"/>
      <c r="BJ61" s="6"/>
      <c r="BK61" s="6"/>
      <c r="BL61" s="6"/>
      <c r="BM61" s="6"/>
      <c r="BN61" s="6"/>
      <c r="BO61" s="6"/>
      <c r="BP61" s="6"/>
      <c r="BQ61" s="6"/>
      <c r="BR61" s="6"/>
      <c r="BS61" s="6"/>
      <c r="BT61" s="6"/>
      <c r="BU61" s="6"/>
      <c r="BV61" s="6" t="s">
        <v>38</v>
      </c>
      <c r="BW61" s="6"/>
      <c r="BX61" s="6"/>
      <c r="BY61" s="6"/>
      <c r="BZ61" s="6"/>
      <c r="CA61" s="6"/>
      <c r="CB61" s="6"/>
      <c r="CC61" s="6"/>
      <c r="CD61" s="6"/>
      <c r="CE61" s="6"/>
      <c r="CF61" s="6"/>
      <c r="CG61" s="6"/>
      <c r="CH61" s="6"/>
      <c r="CI61" s="6"/>
      <c r="CJ61" s="6"/>
      <c r="CK61" s="6"/>
      <c r="CL61" s="6"/>
      <c r="CM61" s="6"/>
      <c r="CN61" s="6"/>
      <c r="CO61" s="6"/>
      <c r="CP61" s="6"/>
      <c r="CQ61" s="6"/>
      <c r="CR61" s="6"/>
      <c r="CS61" s="28" t="s">
        <v>38</v>
      </c>
      <c r="CT61" s="6"/>
      <c r="CU61" s="6"/>
      <c r="CV61" s="6"/>
      <c r="CW61" s="6"/>
      <c r="CX61" s="6"/>
      <c r="CY61" s="6"/>
      <c r="CZ61" s="6"/>
      <c r="DA61" s="6"/>
      <c r="DB61" s="6"/>
      <c r="DC61" s="6"/>
      <c r="DD61" s="6" t="s">
        <v>38</v>
      </c>
      <c r="DE61" s="87"/>
      <c r="DF61" s="6"/>
      <c r="DG61" s="6"/>
      <c r="DH61" s="6"/>
      <c r="DI61" s="6"/>
      <c r="DJ61" s="6"/>
      <c r="DK61" s="6"/>
      <c r="DL61" s="6"/>
      <c r="DM61" s="6"/>
      <c r="DN61" s="6"/>
      <c r="DO61" s="87"/>
      <c r="DP61" s="6"/>
      <c r="DQ61" s="91" t="s">
        <v>734</v>
      </c>
      <c r="DR61" s="6" t="s">
        <v>735</v>
      </c>
      <c r="DS61" s="91" t="s">
        <v>738</v>
      </c>
      <c r="DT61" s="17" t="s">
        <v>739</v>
      </c>
      <c r="DU61" s="34"/>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0"/>
      <c r="IW61" s="80"/>
      <c r="IX61" s="80"/>
      <c r="IY61" s="80"/>
      <c r="IZ61" s="80"/>
      <c r="JA61" s="80"/>
      <c r="JB61" s="80"/>
      <c r="JC61" s="80"/>
      <c r="JD61" s="80"/>
      <c r="JE61" s="80"/>
      <c r="JF61" s="80"/>
      <c r="JG61" s="80"/>
      <c r="JH61" s="80"/>
      <c r="JI61" s="80"/>
      <c r="JJ61" s="80"/>
      <c r="JK61" s="80"/>
      <c r="JL61" s="80"/>
      <c r="JM61" s="80"/>
      <c r="JN61" s="80"/>
      <c r="JO61" s="80"/>
      <c r="JP61" s="80"/>
      <c r="JQ61" s="80"/>
      <c r="JR61" s="80"/>
      <c r="JS61" s="80"/>
      <c r="JT61" s="80"/>
      <c r="JU61" s="80"/>
      <c r="JV61" s="80"/>
      <c r="JW61" s="80"/>
      <c r="JX61" s="80"/>
      <c r="JY61" s="80"/>
      <c r="JZ61" s="80"/>
      <c r="KA61" s="80"/>
      <c r="KB61" s="80"/>
      <c r="KC61" s="80"/>
      <c r="KD61" s="80"/>
      <c r="KE61" s="80"/>
      <c r="KF61" s="80"/>
      <c r="KG61" s="80"/>
      <c r="KH61" s="80"/>
      <c r="KI61" s="80"/>
      <c r="KJ61" s="80"/>
      <c r="KK61" s="80"/>
      <c r="KL61" s="80"/>
      <c r="KM61" s="80"/>
      <c r="KN61" s="80"/>
      <c r="KO61" s="80"/>
      <c r="KP61" s="80"/>
      <c r="KQ61" s="80"/>
      <c r="KR61" s="80"/>
      <c r="KS61" s="80"/>
      <c r="KT61" s="80"/>
      <c r="KU61" s="80"/>
      <c r="KV61" s="80"/>
      <c r="KW61" s="80"/>
      <c r="KX61" s="80"/>
      <c r="KY61" s="80"/>
      <c r="KZ61" s="80"/>
      <c r="LA61" s="80"/>
      <c r="LB61" s="80"/>
      <c r="LC61" s="80"/>
      <c r="LD61" s="80"/>
      <c r="LE61" s="80"/>
      <c r="LF61" s="80"/>
      <c r="LG61" s="80"/>
      <c r="LH61" s="80"/>
      <c r="LI61" s="80"/>
      <c r="LJ61" s="80"/>
      <c r="LK61" s="80"/>
      <c r="LL61" s="80"/>
      <c r="LM61" s="80"/>
      <c r="LN61" s="80"/>
      <c r="LO61" s="80"/>
      <c r="LP61" s="80"/>
      <c r="LQ61" s="80"/>
      <c r="LR61" s="80"/>
      <c r="LS61" s="80"/>
      <c r="LT61" s="80"/>
      <c r="LU61" s="80"/>
      <c r="LV61" s="80"/>
      <c r="LW61" s="80"/>
      <c r="LX61" s="80"/>
      <c r="LY61" s="80"/>
      <c r="LZ61" s="80"/>
      <c r="MA61" s="80"/>
      <c r="MB61" s="80"/>
      <c r="MC61" s="80"/>
      <c r="MD61" s="80"/>
      <c r="ME61" s="80"/>
      <c r="MF61" s="80"/>
      <c r="MG61" s="80"/>
      <c r="MH61" s="80"/>
      <c r="MI61" s="80"/>
      <c r="MJ61" s="80"/>
      <c r="MK61" s="80"/>
      <c r="ML61" s="80"/>
      <c r="MM61" s="80"/>
      <c r="MN61" s="80"/>
      <c r="MO61" s="80"/>
      <c r="MP61" s="80"/>
      <c r="MQ61" s="80"/>
      <c r="MR61" s="80"/>
      <c r="MS61" s="80"/>
      <c r="MT61" s="80"/>
      <c r="MU61" s="80"/>
      <c r="MV61" s="80"/>
      <c r="MW61" s="80"/>
      <c r="MX61" s="80"/>
      <c r="MY61" s="80"/>
      <c r="MZ61" s="80"/>
      <c r="NA61" s="80"/>
      <c r="NB61" s="80"/>
      <c r="NC61" s="80"/>
      <c r="ND61" s="80"/>
      <c r="NE61" s="80"/>
      <c r="NF61" s="80"/>
      <c r="NG61" s="80"/>
      <c r="NH61" s="80"/>
      <c r="NI61" s="80"/>
      <c r="NJ61" s="80"/>
      <c r="NK61" s="80"/>
      <c r="NL61" s="80"/>
      <c r="NM61" s="80"/>
      <c r="NN61" s="80"/>
      <c r="NO61" s="80"/>
      <c r="NP61" s="80"/>
      <c r="NQ61" s="80"/>
      <c r="NR61" s="80"/>
      <c r="NS61" s="80"/>
      <c r="NT61" s="80"/>
      <c r="NU61" s="80"/>
      <c r="NV61" s="80"/>
      <c r="NW61" s="80"/>
      <c r="NX61" s="80"/>
      <c r="NY61" s="80"/>
      <c r="NZ61" s="80"/>
      <c r="OA61" s="80"/>
      <c r="OB61" s="80"/>
      <c r="OC61" s="80"/>
      <c r="OD61" s="80"/>
      <c r="OE61" s="80"/>
      <c r="OF61" s="80"/>
      <c r="OG61" s="80"/>
      <c r="OH61" s="80"/>
      <c r="OI61" s="80"/>
      <c r="OJ61" s="80"/>
      <c r="OK61" s="80"/>
      <c r="OL61" s="80"/>
      <c r="OM61" s="80"/>
      <c r="ON61" s="80"/>
      <c r="OO61" s="80"/>
      <c r="OP61" s="80"/>
      <c r="OQ61" s="80"/>
      <c r="OR61" s="80"/>
      <c r="OS61" s="80"/>
      <c r="OT61" s="80"/>
      <c r="OU61" s="80"/>
      <c r="OV61" s="80"/>
      <c r="OW61" s="80"/>
      <c r="OX61" s="80"/>
      <c r="OY61" s="80"/>
      <c r="OZ61" s="80"/>
      <c r="PA61" s="80"/>
      <c r="PB61" s="80"/>
      <c r="PC61" s="80"/>
      <c r="PD61" s="80"/>
      <c r="PE61" s="80"/>
      <c r="PF61" s="80"/>
      <c r="PG61" s="80"/>
      <c r="PH61" s="80"/>
      <c r="PI61" s="80"/>
      <c r="PJ61" s="80"/>
      <c r="PK61" s="80"/>
      <c r="PL61" s="80"/>
      <c r="PM61" s="80"/>
      <c r="PN61" s="80"/>
      <c r="PO61" s="80"/>
      <c r="PP61" s="80"/>
      <c r="PQ61" s="80"/>
      <c r="PR61" s="80"/>
      <c r="PS61" s="80"/>
      <c r="PT61" s="80"/>
      <c r="PU61" s="80"/>
      <c r="PV61" s="80"/>
      <c r="PW61" s="80"/>
      <c r="PX61" s="80"/>
      <c r="PY61" s="80"/>
      <c r="PZ61" s="80"/>
      <c r="QA61" s="80"/>
      <c r="QB61" s="80"/>
      <c r="QC61" s="80"/>
      <c r="QD61" s="80"/>
      <c r="QE61" s="80"/>
      <c r="QF61" s="80"/>
      <c r="QG61" s="80"/>
      <c r="QH61" s="80"/>
      <c r="QI61" s="80"/>
      <c r="QJ61" s="80"/>
      <c r="QK61" s="80"/>
      <c r="QL61" s="80"/>
      <c r="QM61" s="80"/>
      <c r="QN61" s="80"/>
      <c r="QO61" s="80"/>
      <c r="QP61" s="80"/>
      <c r="QQ61" s="80"/>
      <c r="QR61" s="80"/>
      <c r="QS61" s="80"/>
      <c r="QT61" s="80"/>
      <c r="QU61" s="80"/>
      <c r="QV61" s="80"/>
      <c r="QW61" s="80"/>
      <c r="QX61" s="80"/>
      <c r="QY61" s="80"/>
      <c r="QZ61" s="80"/>
      <c r="RA61" s="80"/>
      <c r="RB61" s="80"/>
      <c r="RC61" s="80"/>
      <c r="RD61" s="80"/>
      <c r="RE61" s="80"/>
      <c r="RF61" s="80"/>
      <c r="RG61" s="80"/>
      <c r="RH61" s="80"/>
      <c r="RI61" s="80"/>
      <c r="RJ61" s="80"/>
      <c r="RK61" s="80"/>
      <c r="RL61" s="80"/>
      <c r="RM61" s="80"/>
      <c r="RN61" s="80"/>
      <c r="RO61" s="80"/>
      <c r="RP61" s="80"/>
      <c r="RQ61" s="80"/>
      <c r="RR61" s="80"/>
      <c r="RS61" s="80"/>
      <c r="RT61" s="80"/>
      <c r="RU61" s="80"/>
      <c r="RV61" s="80"/>
      <c r="RW61" s="80"/>
      <c r="RX61" s="80"/>
      <c r="RY61" s="80"/>
      <c r="RZ61" s="80"/>
      <c r="SA61" s="80"/>
      <c r="SB61" s="80"/>
      <c r="SC61" s="80"/>
      <c r="SD61" s="80"/>
      <c r="SE61" s="80"/>
      <c r="SF61" s="80"/>
      <c r="SG61" s="80"/>
      <c r="SH61" s="80"/>
      <c r="SI61" s="80"/>
      <c r="SJ61" s="80"/>
      <c r="SK61" s="80"/>
      <c r="SL61" s="80"/>
      <c r="SM61" s="80"/>
      <c r="SN61" s="80"/>
      <c r="SO61" s="80"/>
      <c r="SP61" s="80"/>
      <c r="SQ61" s="80"/>
      <c r="SR61" s="80"/>
      <c r="SS61" s="80"/>
      <c r="ST61" s="80"/>
      <c r="SU61" s="80"/>
      <c r="SV61" s="80"/>
      <c r="SW61" s="80"/>
      <c r="SX61" s="80"/>
    </row>
    <row r="62" spans="1:518" s="60" customFormat="1" ht="14.55" customHeight="1" x14ac:dyDescent="0.3">
      <c r="A62" s="65">
        <v>58</v>
      </c>
      <c r="B62" s="7">
        <v>16</v>
      </c>
      <c r="C62" s="98" t="s">
        <v>727</v>
      </c>
      <c r="D62" s="98" t="s">
        <v>728</v>
      </c>
      <c r="E62" s="98" t="s">
        <v>729</v>
      </c>
      <c r="F62" s="7">
        <v>2001</v>
      </c>
      <c r="G62" s="98" t="s">
        <v>730</v>
      </c>
      <c r="H62" s="127" t="s">
        <v>731</v>
      </c>
      <c r="I62" s="6" t="s">
        <v>50</v>
      </c>
      <c r="J62" s="98" t="s">
        <v>758</v>
      </c>
      <c r="K62" s="6" t="s">
        <v>759</v>
      </c>
      <c r="L62" s="6" t="s">
        <v>23</v>
      </c>
      <c r="M62" s="6" t="s">
        <v>86</v>
      </c>
      <c r="N62" s="6" t="s">
        <v>205</v>
      </c>
      <c r="O62" s="6" t="s">
        <v>25</v>
      </c>
      <c r="P62" s="6" t="s">
        <v>72</v>
      </c>
      <c r="Q62" s="6" t="s">
        <v>572</v>
      </c>
      <c r="R62" s="6" t="s">
        <v>572</v>
      </c>
      <c r="S62" s="6" t="s">
        <v>353</v>
      </c>
      <c r="T62" s="6" t="s">
        <v>733</v>
      </c>
      <c r="U62" s="7">
        <v>2000</v>
      </c>
      <c r="V62" s="7">
        <v>2015</v>
      </c>
      <c r="W62" s="6"/>
      <c r="X62" s="6"/>
      <c r="Y62" s="6"/>
      <c r="Z62" s="6" t="s">
        <v>76</v>
      </c>
      <c r="AA62" s="6"/>
      <c r="AB62" s="6" t="s">
        <v>107</v>
      </c>
      <c r="AC62" s="6"/>
      <c r="AD62" s="6"/>
      <c r="AE62" s="6" t="s">
        <v>126</v>
      </c>
      <c r="AF62" s="6"/>
      <c r="AG62" s="6"/>
      <c r="AH62" s="6"/>
      <c r="AI62" s="6"/>
      <c r="AJ62" s="6"/>
      <c r="AK62" s="6"/>
      <c r="AL62" s="6"/>
      <c r="AM62" s="6"/>
      <c r="AN62" s="6"/>
      <c r="AO62" s="6"/>
      <c r="AP62" s="6"/>
      <c r="AQ62" s="6"/>
      <c r="AR62" s="6"/>
      <c r="AS62" s="6"/>
      <c r="AT62" s="6"/>
      <c r="AU62" s="6"/>
      <c r="AV62" s="6"/>
      <c r="AW62" s="6" t="s">
        <v>23</v>
      </c>
      <c r="AX62" s="6"/>
      <c r="AY62" s="6"/>
      <c r="AZ62" s="6"/>
      <c r="BA62" s="6" t="s">
        <v>78</v>
      </c>
      <c r="BB62" s="6"/>
      <c r="BC62" s="6" t="s">
        <v>78</v>
      </c>
      <c r="BD62" s="6"/>
      <c r="BE62" s="6"/>
      <c r="BF62" s="6" t="s">
        <v>78</v>
      </c>
      <c r="BG62" s="6"/>
      <c r="BH62" s="6"/>
      <c r="BI62" s="6"/>
      <c r="BJ62" s="6"/>
      <c r="BK62" s="6"/>
      <c r="BL62" s="6"/>
      <c r="BM62" s="6"/>
      <c r="BN62" s="6"/>
      <c r="BO62" s="6"/>
      <c r="BP62" s="6"/>
      <c r="BQ62" s="6"/>
      <c r="BR62" s="6"/>
      <c r="BS62" s="6"/>
      <c r="BT62" s="6"/>
      <c r="BU62" s="6"/>
      <c r="BV62" s="6" t="s">
        <v>38</v>
      </c>
      <c r="BW62" s="6"/>
      <c r="BX62" s="6"/>
      <c r="BY62" s="6"/>
      <c r="BZ62" s="6"/>
      <c r="CA62" s="6"/>
      <c r="CB62" s="6"/>
      <c r="CC62" s="6"/>
      <c r="CD62" s="6"/>
      <c r="CE62" s="6"/>
      <c r="CF62" s="6"/>
      <c r="CG62" s="6"/>
      <c r="CH62" s="6"/>
      <c r="CI62" s="6"/>
      <c r="CJ62" s="6"/>
      <c r="CK62" s="6"/>
      <c r="CL62" s="6"/>
      <c r="CM62" s="6"/>
      <c r="CN62" s="6"/>
      <c r="CO62" s="6"/>
      <c r="CP62" s="6"/>
      <c r="CQ62" s="6"/>
      <c r="CR62" s="6"/>
      <c r="CS62" s="28" t="s">
        <v>38</v>
      </c>
      <c r="CT62" s="6"/>
      <c r="CU62" s="6"/>
      <c r="CV62" s="6"/>
      <c r="CW62" s="6"/>
      <c r="CX62" s="6"/>
      <c r="CY62" s="6"/>
      <c r="CZ62" s="6"/>
      <c r="DA62" s="6"/>
      <c r="DB62" s="6"/>
      <c r="DC62" s="6"/>
      <c r="DD62" s="6" t="s">
        <v>38</v>
      </c>
      <c r="DE62" s="87"/>
      <c r="DF62" s="6"/>
      <c r="DG62" s="6"/>
      <c r="DH62" s="6"/>
      <c r="DI62" s="6"/>
      <c r="DJ62" s="6"/>
      <c r="DK62" s="6"/>
      <c r="DL62" s="6"/>
      <c r="DM62" s="6"/>
      <c r="DN62" s="6"/>
      <c r="DO62" s="87"/>
      <c r="DP62" s="6"/>
      <c r="DQ62" s="91" t="s">
        <v>734</v>
      </c>
      <c r="DR62" s="6" t="s">
        <v>735</v>
      </c>
      <c r="DS62" s="91" t="s">
        <v>738</v>
      </c>
      <c r="DT62" s="17" t="s">
        <v>739</v>
      </c>
      <c r="DU62" s="34"/>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0"/>
      <c r="IW62" s="80"/>
      <c r="IX62" s="80"/>
      <c r="IY62" s="80"/>
      <c r="IZ62" s="80"/>
      <c r="JA62" s="80"/>
      <c r="JB62" s="80"/>
      <c r="JC62" s="80"/>
      <c r="JD62" s="80"/>
      <c r="JE62" s="80"/>
      <c r="JF62" s="80"/>
      <c r="JG62" s="80"/>
      <c r="JH62" s="80"/>
      <c r="JI62" s="80"/>
      <c r="JJ62" s="80"/>
      <c r="JK62" s="80"/>
      <c r="JL62" s="80"/>
      <c r="JM62" s="80"/>
      <c r="JN62" s="80"/>
      <c r="JO62" s="80"/>
      <c r="JP62" s="80"/>
      <c r="JQ62" s="80"/>
      <c r="JR62" s="80"/>
      <c r="JS62" s="80"/>
      <c r="JT62" s="80"/>
      <c r="JU62" s="80"/>
      <c r="JV62" s="80"/>
      <c r="JW62" s="80"/>
      <c r="JX62" s="80"/>
      <c r="JY62" s="80"/>
      <c r="JZ62" s="80"/>
      <c r="KA62" s="80"/>
      <c r="KB62" s="80"/>
      <c r="KC62" s="80"/>
      <c r="KD62" s="80"/>
      <c r="KE62" s="80"/>
      <c r="KF62" s="80"/>
      <c r="KG62" s="80"/>
      <c r="KH62" s="80"/>
      <c r="KI62" s="80"/>
      <c r="KJ62" s="80"/>
      <c r="KK62" s="80"/>
      <c r="KL62" s="80"/>
      <c r="KM62" s="80"/>
      <c r="KN62" s="80"/>
      <c r="KO62" s="80"/>
      <c r="KP62" s="80"/>
      <c r="KQ62" s="80"/>
      <c r="KR62" s="80"/>
      <c r="KS62" s="80"/>
      <c r="KT62" s="80"/>
      <c r="KU62" s="80"/>
      <c r="KV62" s="80"/>
      <c r="KW62" s="80"/>
      <c r="KX62" s="80"/>
      <c r="KY62" s="80"/>
      <c r="KZ62" s="80"/>
      <c r="LA62" s="80"/>
      <c r="LB62" s="80"/>
      <c r="LC62" s="80"/>
      <c r="LD62" s="80"/>
      <c r="LE62" s="80"/>
      <c r="LF62" s="80"/>
      <c r="LG62" s="80"/>
      <c r="LH62" s="80"/>
      <c r="LI62" s="80"/>
      <c r="LJ62" s="80"/>
      <c r="LK62" s="80"/>
      <c r="LL62" s="80"/>
      <c r="LM62" s="80"/>
      <c r="LN62" s="80"/>
      <c r="LO62" s="80"/>
      <c r="LP62" s="80"/>
      <c r="LQ62" s="80"/>
      <c r="LR62" s="80"/>
      <c r="LS62" s="80"/>
      <c r="LT62" s="80"/>
      <c r="LU62" s="80"/>
      <c r="LV62" s="80"/>
      <c r="LW62" s="80"/>
      <c r="LX62" s="80"/>
      <c r="LY62" s="80"/>
      <c r="LZ62" s="80"/>
      <c r="MA62" s="80"/>
      <c r="MB62" s="80"/>
      <c r="MC62" s="80"/>
      <c r="MD62" s="80"/>
      <c r="ME62" s="80"/>
      <c r="MF62" s="80"/>
      <c r="MG62" s="80"/>
      <c r="MH62" s="80"/>
      <c r="MI62" s="80"/>
      <c r="MJ62" s="80"/>
      <c r="MK62" s="80"/>
      <c r="ML62" s="80"/>
      <c r="MM62" s="80"/>
      <c r="MN62" s="80"/>
      <c r="MO62" s="80"/>
      <c r="MP62" s="80"/>
      <c r="MQ62" s="80"/>
      <c r="MR62" s="80"/>
      <c r="MS62" s="80"/>
      <c r="MT62" s="80"/>
      <c r="MU62" s="80"/>
      <c r="MV62" s="80"/>
      <c r="MW62" s="80"/>
      <c r="MX62" s="80"/>
      <c r="MY62" s="80"/>
      <c r="MZ62" s="80"/>
      <c r="NA62" s="80"/>
      <c r="NB62" s="80"/>
      <c r="NC62" s="80"/>
      <c r="ND62" s="80"/>
      <c r="NE62" s="80"/>
      <c r="NF62" s="80"/>
      <c r="NG62" s="80"/>
      <c r="NH62" s="80"/>
      <c r="NI62" s="80"/>
      <c r="NJ62" s="80"/>
      <c r="NK62" s="80"/>
      <c r="NL62" s="80"/>
      <c r="NM62" s="80"/>
      <c r="NN62" s="80"/>
      <c r="NO62" s="80"/>
      <c r="NP62" s="80"/>
      <c r="NQ62" s="80"/>
      <c r="NR62" s="80"/>
      <c r="NS62" s="80"/>
      <c r="NT62" s="80"/>
      <c r="NU62" s="80"/>
      <c r="NV62" s="80"/>
      <c r="NW62" s="80"/>
      <c r="NX62" s="80"/>
      <c r="NY62" s="80"/>
      <c r="NZ62" s="80"/>
      <c r="OA62" s="80"/>
      <c r="OB62" s="80"/>
      <c r="OC62" s="80"/>
      <c r="OD62" s="80"/>
      <c r="OE62" s="80"/>
      <c r="OF62" s="80"/>
      <c r="OG62" s="80"/>
      <c r="OH62" s="80"/>
      <c r="OI62" s="80"/>
      <c r="OJ62" s="80"/>
      <c r="OK62" s="80"/>
      <c r="OL62" s="80"/>
      <c r="OM62" s="80"/>
      <c r="ON62" s="80"/>
      <c r="OO62" s="80"/>
      <c r="OP62" s="80"/>
      <c r="OQ62" s="80"/>
      <c r="OR62" s="80"/>
      <c r="OS62" s="80"/>
      <c r="OT62" s="80"/>
      <c r="OU62" s="80"/>
      <c r="OV62" s="80"/>
      <c r="OW62" s="80"/>
      <c r="OX62" s="80"/>
      <c r="OY62" s="80"/>
      <c r="OZ62" s="80"/>
      <c r="PA62" s="80"/>
      <c r="PB62" s="80"/>
      <c r="PC62" s="80"/>
      <c r="PD62" s="80"/>
      <c r="PE62" s="80"/>
      <c r="PF62" s="80"/>
      <c r="PG62" s="80"/>
      <c r="PH62" s="80"/>
      <c r="PI62" s="80"/>
      <c r="PJ62" s="80"/>
      <c r="PK62" s="80"/>
      <c r="PL62" s="80"/>
      <c r="PM62" s="80"/>
      <c r="PN62" s="80"/>
      <c r="PO62" s="80"/>
      <c r="PP62" s="80"/>
      <c r="PQ62" s="80"/>
      <c r="PR62" s="80"/>
      <c r="PS62" s="80"/>
      <c r="PT62" s="80"/>
      <c r="PU62" s="80"/>
      <c r="PV62" s="80"/>
      <c r="PW62" s="80"/>
      <c r="PX62" s="80"/>
      <c r="PY62" s="80"/>
      <c r="PZ62" s="80"/>
      <c r="QA62" s="80"/>
      <c r="QB62" s="80"/>
      <c r="QC62" s="80"/>
      <c r="QD62" s="80"/>
      <c r="QE62" s="80"/>
      <c r="QF62" s="80"/>
      <c r="QG62" s="80"/>
      <c r="QH62" s="80"/>
      <c r="QI62" s="80"/>
      <c r="QJ62" s="80"/>
      <c r="QK62" s="80"/>
      <c r="QL62" s="80"/>
      <c r="QM62" s="80"/>
      <c r="QN62" s="80"/>
      <c r="QO62" s="80"/>
      <c r="QP62" s="80"/>
      <c r="QQ62" s="80"/>
      <c r="QR62" s="80"/>
      <c r="QS62" s="80"/>
      <c r="QT62" s="80"/>
      <c r="QU62" s="80"/>
      <c r="QV62" s="80"/>
      <c r="QW62" s="80"/>
      <c r="QX62" s="80"/>
      <c r="QY62" s="80"/>
      <c r="QZ62" s="80"/>
      <c r="RA62" s="80"/>
      <c r="RB62" s="80"/>
      <c r="RC62" s="80"/>
      <c r="RD62" s="80"/>
      <c r="RE62" s="80"/>
      <c r="RF62" s="80"/>
      <c r="RG62" s="80"/>
      <c r="RH62" s="80"/>
      <c r="RI62" s="80"/>
      <c r="RJ62" s="80"/>
      <c r="RK62" s="80"/>
      <c r="RL62" s="80"/>
      <c r="RM62" s="80"/>
      <c r="RN62" s="80"/>
      <c r="RO62" s="80"/>
      <c r="RP62" s="80"/>
      <c r="RQ62" s="80"/>
      <c r="RR62" s="80"/>
      <c r="RS62" s="80"/>
      <c r="RT62" s="80"/>
      <c r="RU62" s="80"/>
      <c r="RV62" s="80"/>
      <c r="RW62" s="80"/>
      <c r="RX62" s="80"/>
      <c r="RY62" s="80"/>
      <c r="RZ62" s="80"/>
      <c r="SA62" s="80"/>
      <c r="SB62" s="80"/>
      <c r="SC62" s="80"/>
      <c r="SD62" s="80"/>
      <c r="SE62" s="80"/>
      <c r="SF62" s="80"/>
      <c r="SG62" s="80"/>
      <c r="SH62" s="80"/>
      <c r="SI62" s="80"/>
      <c r="SJ62" s="80"/>
      <c r="SK62" s="80"/>
      <c r="SL62" s="80"/>
      <c r="SM62" s="80"/>
      <c r="SN62" s="80"/>
      <c r="SO62" s="80"/>
      <c r="SP62" s="80"/>
      <c r="SQ62" s="80"/>
      <c r="SR62" s="80"/>
      <c r="SS62" s="80"/>
      <c r="ST62" s="80"/>
      <c r="SU62" s="80"/>
      <c r="SV62" s="80"/>
      <c r="SW62" s="80"/>
      <c r="SX62" s="80"/>
    </row>
    <row r="63" spans="1:518" s="60" customFormat="1" ht="14.55" customHeight="1" x14ac:dyDescent="0.3">
      <c r="A63" s="65">
        <v>59</v>
      </c>
      <c r="B63" s="7">
        <v>16</v>
      </c>
      <c r="C63" s="98" t="s">
        <v>727</v>
      </c>
      <c r="D63" s="98" t="s">
        <v>728</v>
      </c>
      <c r="E63" s="98" t="s">
        <v>729</v>
      </c>
      <c r="F63" s="7">
        <v>2001</v>
      </c>
      <c r="G63" s="98" t="s">
        <v>730</v>
      </c>
      <c r="H63" s="127" t="s">
        <v>731</v>
      </c>
      <c r="I63" s="6" t="s">
        <v>50</v>
      </c>
      <c r="J63" s="98" t="s">
        <v>4147</v>
      </c>
      <c r="K63" s="6" t="s">
        <v>760</v>
      </c>
      <c r="L63" s="6" t="s">
        <v>23</v>
      </c>
      <c r="M63" s="6" t="s">
        <v>86</v>
      </c>
      <c r="N63" s="6" t="s">
        <v>205</v>
      </c>
      <c r="O63" s="6" t="s">
        <v>25</v>
      </c>
      <c r="P63" s="6" t="s">
        <v>72</v>
      </c>
      <c r="Q63" s="6" t="s">
        <v>572</v>
      </c>
      <c r="R63" s="6" t="s">
        <v>572</v>
      </c>
      <c r="S63" s="6" t="s">
        <v>353</v>
      </c>
      <c r="T63" s="6" t="s">
        <v>733</v>
      </c>
      <c r="U63" s="7">
        <v>2000</v>
      </c>
      <c r="V63" s="7">
        <v>2015</v>
      </c>
      <c r="W63" s="6"/>
      <c r="X63" s="6"/>
      <c r="Y63" s="6"/>
      <c r="Z63" s="6" t="s">
        <v>76</v>
      </c>
      <c r="AA63" s="6"/>
      <c r="AB63" s="6" t="s">
        <v>107</v>
      </c>
      <c r="AC63" s="6"/>
      <c r="AD63" s="6"/>
      <c r="AE63" s="6" t="s">
        <v>126</v>
      </c>
      <c r="AF63" s="6"/>
      <c r="AG63" s="6"/>
      <c r="AH63" s="6"/>
      <c r="AI63" s="6"/>
      <c r="AJ63" s="6"/>
      <c r="AK63" s="6"/>
      <c r="AL63" s="6"/>
      <c r="AM63" s="6"/>
      <c r="AN63" s="6"/>
      <c r="AO63" s="6"/>
      <c r="AP63" s="6"/>
      <c r="AQ63" s="6"/>
      <c r="AR63" s="6"/>
      <c r="AS63" s="6"/>
      <c r="AT63" s="6"/>
      <c r="AU63" s="6"/>
      <c r="AV63" s="6"/>
      <c r="AW63" s="6" t="s">
        <v>23</v>
      </c>
      <c r="AX63" s="6"/>
      <c r="AY63" s="6"/>
      <c r="AZ63" s="6"/>
      <c r="BA63" s="6" t="s">
        <v>78</v>
      </c>
      <c r="BB63" s="6"/>
      <c r="BC63" s="6" t="s">
        <v>78</v>
      </c>
      <c r="BD63" s="6"/>
      <c r="BE63" s="6"/>
      <c r="BF63" s="6" t="s">
        <v>78</v>
      </c>
      <c r="BG63" s="6"/>
      <c r="BH63" s="6"/>
      <c r="BI63" s="6"/>
      <c r="BJ63" s="6"/>
      <c r="BK63" s="6"/>
      <c r="BL63" s="6"/>
      <c r="BM63" s="6"/>
      <c r="BN63" s="6"/>
      <c r="BO63" s="6"/>
      <c r="BP63" s="6"/>
      <c r="BQ63" s="6"/>
      <c r="BR63" s="6"/>
      <c r="BS63" s="6"/>
      <c r="BT63" s="6"/>
      <c r="BU63" s="6"/>
      <c r="BV63" s="6" t="s">
        <v>38</v>
      </c>
      <c r="BW63" s="6"/>
      <c r="BX63" s="6"/>
      <c r="BY63" s="6"/>
      <c r="BZ63" s="6"/>
      <c r="CA63" s="6"/>
      <c r="CB63" s="6"/>
      <c r="CC63" s="6"/>
      <c r="CD63" s="6"/>
      <c r="CE63" s="6"/>
      <c r="CF63" s="6"/>
      <c r="CG63" s="6"/>
      <c r="CH63" s="6"/>
      <c r="CI63" s="6"/>
      <c r="CJ63" s="6"/>
      <c r="CK63" s="6"/>
      <c r="CL63" s="6"/>
      <c r="CM63" s="6"/>
      <c r="CN63" s="6"/>
      <c r="CO63" s="6"/>
      <c r="CP63" s="6"/>
      <c r="CQ63" s="6"/>
      <c r="CR63" s="6"/>
      <c r="CS63" s="28" t="s">
        <v>38</v>
      </c>
      <c r="CT63" s="6"/>
      <c r="CU63" s="6"/>
      <c r="CV63" s="6"/>
      <c r="CW63" s="6"/>
      <c r="CX63" s="6"/>
      <c r="CY63" s="6"/>
      <c r="CZ63" s="6"/>
      <c r="DA63" s="6"/>
      <c r="DB63" s="6"/>
      <c r="DC63" s="6"/>
      <c r="DD63" s="6" t="s">
        <v>38</v>
      </c>
      <c r="DE63" s="87"/>
      <c r="DF63" s="6"/>
      <c r="DG63" s="6"/>
      <c r="DH63" s="6"/>
      <c r="DI63" s="6"/>
      <c r="DJ63" s="6"/>
      <c r="DK63" s="6"/>
      <c r="DL63" s="6"/>
      <c r="DM63" s="6"/>
      <c r="DN63" s="6"/>
      <c r="DO63" s="87"/>
      <c r="DP63" s="6"/>
      <c r="DQ63" s="91" t="s">
        <v>734</v>
      </c>
      <c r="DR63" s="6" t="s">
        <v>735</v>
      </c>
      <c r="DS63" s="91" t="s">
        <v>738</v>
      </c>
      <c r="DT63" s="17" t="s">
        <v>739</v>
      </c>
      <c r="DU63" s="34"/>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c r="FN63" s="80"/>
      <c r="FO63" s="80"/>
      <c r="FP63" s="80"/>
      <c r="FQ63" s="80"/>
      <c r="FR63" s="80"/>
      <c r="FS63" s="80"/>
      <c r="FT63" s="80"/>
      <c r="FU63" s="80"/>
      <c r="FV63" s="80"/>
      <c r="FW63" s="80"/>
      <c r="FX63" s="80"/>
      <c r="FY63" s="80"/>
      <c r="FZ63" s="80"/>
      <c r="GA63" s="80"/>
      <c r="GB63" s="80"/>
      <c r="GC63" s="80"/>
      <c r="GD63" s="80"/>
      <c r="GE63" s="80"/>
      <c r="GF63" s="80"/>
      <c r="GG63" s="80"/>
      <c r="GH63" s="80"/>
      <c r="GI63" s="80"/>
      <c r="GJ63" s="80"/>
      <c r="GK63" s="80"/>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c r="JD63" s="80"/>
      <c r="JE63" s="80"/>
      <c r="JF63" s="80"/>
      <c r="JG63" s="80"/>
      <c r="JH63" s="80"/>
      <c r="JI63" s="80"/>
      <c r="JJ63" s="80"/>
      <c r="JK63" s="80"/>
      <c r="JL63" s="80"/>
      <c r="JM63" s="80"/>
      <c r="JN63" s="80"/>
      <c r="JO63" s="80"/>
      <c r="JP63" s="80"/>
      <c r="JQ63" s="80"/>
      <c r="JR63" s="80"/>
      <c r="JS63" s="80"/>
      <c r="JT63" s="80"/>
      <c r="JU63" s="80"/>
      <c r="JV63" s="80"/>
      <c r="JW63" s="80"/>
      <c r="JX63" s="80"/>
      <c r="JY63" s="80"/>
      <c r="JZ63" s="80"/>
      <c r="KA63" s="80"/>
      <c r="KB63" s="80"/>
      <c r="KC63" s="80"/>
      <c r="KD63" s="80"/>
      <c r="KE63" s="80"/>
      <c r="KF63" s="80"/>
      <c r="KG63" s="80"/>
      <c r="KH63" s="80"/>
      <c r="KI63" s="80"/>
      <c r="KJ63" s="80"/>
      <c r="KK63" s="80"/>
      <c r="KL63" s="80"/>
      <c r="KM63" s="80"/>
      <c r="KN63" s="80"/>
      <c r="KO63" s="80"/>
      <c r="KP63" s="80"/>
      <c r="KQ63" s="80"/>
      <c r="KR63" s="80"/>
      <c r="KS63" s="80"/>
      <c r="KT63" s="80"/>
      <c r="KU63" s="80"/>
      <c r="KV63" s="80"/>
      <c r="KW63" s="80"/>
      <c r="KX63" s="80"/>
      <c r="KY63" s="80"/>
      <c r="KZ63" s="80"/>
      <c r="LA63" s="80"/>
      <c r="LB63" s="80"/>
      <c r="LC63" s="80"/>
      <c r="LD63" s="80"/>
      <c r="LE63" s="80"/>
      <c r="LF63" s="80"/>
      <c r="LG63" s="80"/>
      <c r="LH63" s="80"/>
      <c r="LI63" s="80"/>
      <c r="LJ63" s="80"/>
      <c r="LK63" s="80"/>
      <c r="LL63" s="80"/>
      <c r="LM63" s="80"/>
      <c r="LN63" s="80"/>
      <c r="LO63" s="80"/>
      <c r="LP63" s="80"/>
      <c r="LQ63" s="80"/>
      <c r="LR63" s="80"/>
      <c r="LS63" s="80"/>
      <c r="LT63" s="80"/>
      <c r="LU63" s="80"/>
      <c r="LV63" s="80"/>
      <c r="LW63" s="80"/>
      <c r="LX63" s="80"/>
      <c r="LY63" s="80"/>
      <c r="LZ63" s="80"/>
      <c r="MA63" s="80"/>
      <c r="MB63" s="80"/>
      <c r="MC63" s="80"/>
      <c r="MD63" s="80"/>
      <c r="ME63" s="80"/>
      <c r="MF63" s="80"/>
      <c r="MG63" s="80"/>
      <c r="MH63" s="80"/>
      <c r="MI63" s="80"/>
      <c r="MJ63" s="80"/>
      <c r="MK63" s="80"/>
      <c r="ML63" s="80"/>
      <c r="MM63" s="80"/>
      <c r="MN63" s="80"/>
      <c r="MO63" s="80"/>
      <c r="MP63" s="80"/>
      <c r="MQ63" s="80"/>
      <c r="MR63" s="80"/>
      <c r="MS63" s="80"/>
      <c r="MT63" s="80"/>
      <c r="MU63" s="80"/>
      <c r="MV63" s="80"/>
      <c r="MW63" s="80"/>
      <c r="MX63" s="80"/>
      <c r="MY63" s="80"/>
      <c r="MZ63" s="80"/>
      <c r="NA63" s="80"/>
      <c r="NB63" s="80"/>
      <c r="NC63" s="80"/>
      <c r="ND63" s="80"/>
      <c r="NE63" s="80"/>
      <c r="NF63" s="80"/>
      <c r="NG63" s="80"/>
      <c r="NH63" s="80"/>
      <c r="NI63" s="80"/>
      <c r="NJ63" s="80"/>
      <c r="NK63" s="80"/>
      <c r="NL63" s="80"/>
      <c r="NM63" s="80"/>
      <c r="NN63" s="80"/>
      <c r="NO63" s="80"/>
      <c r="NP63" s="80"/>
      <c r="NQ63" s="80"/>
      <c r="NR63" s="80"/>
      <c r="NS63" s="80"/>
      <c r="NT63" s="80"/>
      <c r="NU63" s="80"/>
      <c r="NV63" s="80"/>
      <c r="NW63" s="80"/>
      <c r="NX63" s="80"/>
      <c r="NY63" s="80"/>
      <c r="NZ63" s="80"/>
      <c r="OA63" s="80"/>
      <c r="OB63" s="80"/>
      <c r="OC63" s="80"/>
      <c r="OD63" s="80"/>
      <c r="OE63" s="80"/>
      <c r="OF63" s="80"/>
      <c r="OG63" s="80"/>
      <c r="OH63" s="80"/>
      <c r="OI63" s="80"/>
      <c r="OJ63" s="80"/>
      <c r="OK63" s="80"/>
      <c r="OL63" s="80"/>
      <c r="OM63" s="80"/>
      <c r="ON63" s="80"/>
      <c r="OO63" s="80"/>
      <c r="OP63" s="80"/>
      <c r="OQ63" s="80"/>
      <c r="OR63" s="80"/>
      <c r="OS63" s="80"/>
      <c r="OT63" s="80"/>
      <c r="OU63" s="80"/>
      <c r="OV63" s="80"/>
      <c r="OW63" s="80"/>
      <c r="OX63" s="80"/>
      <c r="OY63" s="80"/>
      <c r="OZ63" s="80"/>
      <c r="PA63" s="80"/>
      <c r="PB63" s="80"/>
      <c r="PC63" s="80"/>
      <c r="PD63" s="80"/>
      <c r="PE63" s="80"/>
      <c r="PF63" s="80"/>
      <c r="PG63" s="80"/>
      <c r="PH63" s="80"/>
      <c r="PI63" s="80"/>
      <c r="PJ63" s="80"/>
      <c r="PK63" s="80"/>
      <c r="PL63" s="80"/>
      <c r="PM63" s="80"/>
      <c r="PN63" s="80"/>
      <c r="PO63" s="80"/>
      <c r="PP63" s="80"/>
      <c r="PQ63" s="80"/>
      <c r="PR63" s="80"/>
      <c r="PS63" s="80"/>
      <c r="PT63" s="80"/>
      <c r="PU63" s="80"/>
      <c r="PV63" s="80"/>
      <c r="PW63" s="80"/>
      <c r="PX63" s="80"/>
      <c r="PY63" s="80"/>
      <c r="PZ63" s="80"/>
      <c r="QA63" s="80"/>
      <c r="QB63" s="80"/>
      <c r="QC63" s="80"/>
      <c r="QD63" s="80"/>
      <c r="QE63" s="80"/>
      <c r="QF63" s="80"/>
      <c r="QG63" s="80"/>
      <c r="QH63" s="80"/>
      <c r="QI63" s="80"/>
      <c r="QJ63" s="80"/>
      <c r="QK63" s="80"/>
      <c r="QL63" s="80"/>
      <c r="QM63" s="80"/>
      <c r="QN63" s="80"/>
      <c r="QO63" s="80"/>
      <c r="QP63" s="80"/>
      <c r="QQ63" s="80"/>
      <c r="QR63" s="80"/>
      <c r="QS63" s="80"/>
      <c r="QT63" s="80"/>
      <c r="QU63" s="80"/>
      <c r="QV63" s="80"/>
      <c r="QW63" s="80"/>
      <c r="QX63" s="80"/>
      <c r="QY63" s="80"/>
      <c r="QZ63" s="80"/>
      <c r="RA63" s="80"/>
      <c r="RB63" s="80"/>
      <c r="RC63" s="80"/>
      <c r="RD63" s="80"/>
      <c r="RE63" s="80"/>
      <c r="RF63" s="80"/>
      <c r="RG63" s="80"/>
      <c r="RH63" s="80"/>
      <c r="RI63" s="80"/>
      <c r="RJ63" s="80"/>
      <c r="RK63" s="80"/>
      <c r="RL63" s="80"/>
      <c r="RM63" s="80"/>
      <c r="RN63" s="80"/>
      <c r="RO63" s="80"/>
      <c r="RP63" s="80"/>
      <c r="RQ63" s="80"/>
      <c r="RR63" s="80"/>
      <c r="RS63" s="80"/>
      <c r="RT63" s="80"/>
      <c r="RU63" s="80"/>
      <c r="RV63" s="80"/>
      <c r="RW63" s="80"/>
      <c r="RX63" s="80"/>
      <c r="RY63" s="80"/>
      <c r="RZ63" s="80"/>
      <c r="SA63" s="80"/>
      <c r="SB63" s="80"/>
      <c r="SC63" s="80"/>
      <c r="SD63" s="80"/>
      <c r="SE63" s="80"/>
      <c r="SF63" s="80"/>
      <c r="SG63" s="80"/>
      <c r="SH63" s="80"/>
      <c r="SI63" s="80"/>
      <c r="SJ63" s="80"/>
      <c r="SK63" s="80"/>
      <c r="SL63" s="80"/>
      <c r="SM63" s="80"/>
      <c r="SN63" s="80"/>
      <c r="SO63" s="80"/>
      <c r="SP63" s="80"/>
      <c r="SQ63" s="80"/>
      <c r="SR63" s="80"/>
      <c r="SS63" s="80"/>
      <c r="ST63" s="80"/>
      <c r="SU63" s="80"/>
      <c r="SV63" s="80"/>
      <c r="SW63" s="80"/>
      <c r="SX63" s="80"/>
    </row>
    <row r="64" spans="1:518" s="60" customFormat="1" ht="14.55" customHeight="1" x14ac:dyDescent="0.3">
      <c r="A64" s="65">
        <v>60</v>
      </c>
      <c r="B64" s="7">
        <v>16</v>
      </c>
      <c r="C64" s="98" t="s">
        <v>727</v>
      </c>
      <c r="D64" s="98" t="s">
        <v>728</v>
      </c>
      <c r="E64" s="98" t="s">
        <v>729</v>
      </c>
      <c r="F64" s="7">
        <v>2001</v>
      </c>
      <c r="G64" s="98" t="s">
        <v>730</v>
      </c>
      <c r="H64" s="127" t="s">
        <v>731</v>
      </c>
      <c r="I64" s="6" t="s">
        <v>50</v>
      </c>
      <c r="J64" s="98" t="s">
        <v>761</v>
      </c>
      <c r="K64" s="6" t="s">
        <v>762</v>
      </c>
      <c r="L64" s="6" t="s">
        <v>23</v>
      </c>
      <c r="M64" s="6" t="s">
        <v>86</v>
      </c>
      <c r="N64" s="6" t="s">
        <v>205</v>
      </c>
      <c r="O64" s="6" t="s">
        <v>25</v>
      </c>
      <c r="P64" s="6" t="s">
        <v>72</v>
      </c>
      <c r="Q64" s="6" t="s">
        <v>572</v>
      </c>
      <c r="R64" s="6" t="s">
        <v>572</v>
      </c>
      <c r="S64" s="6" t="s">
        <v>353</v>
      </c>
      <c r="T64" s="6" t="s">
        <v>733</v>
      </c>
      <c r="U64" s="7">
        <v>2000</v>
      </c>
      <c r="V64" s="7">
        <v>2015</v>
      </c>
      <c r="W64" s="6"/>
      <c r="X64" s="6"/>
      <c r="Y64" s="6"/>
      <c r="Z64" s="6" t="s">
        <v>76</v>
      </c>
      <c r="AA64" s="6"/>
      <c r="AB64" s="6" t="s">
        <v>107</v>
      </c>
      <c r="AC64" s="6"/>
      <c r="AD64" s="6"/>
      <c r="AE64" s="6" t="s">
        <v>126</v>
      </c>
      <c r="AF64" s="6"/>
      <c r="AG64" s="6"/>
      <c r="AH64" s="6"/>
      <c r="AI64" s="6"/>
      <c r="AJ64" s="6"/>
      <c r="AK64" s="6"/>
      <c r="AL64" s="6"/>
      <c r="AM64" s="6"/>
      <c r="AN64" s="6"/>
      <c r="AO64" s="6"/>
      <c r="AP64" s="6"/>
      <c r="AQ64" s="6"/>
      <c r="AR64" s="6"/>
      <c r="AS64" s="6"/>
      <c r="AT64" s="6"/>
      <c r="AU64" s="6"/>
      <c r="AV64" s="6"/>
      <c r="AW64" s="6" t="s">
        <v>23</v>
      </c>
      <c r="AX64" s="6"/>
      <c r="AY64" s="6"/>
      <c r="AZ64" s="6"/>
      <c r="BA64" s="6" t="s">
        <v>78</v>
      </c>
      <c r="BB64" s="6"/>
      <c r="BC64" s="6" t="s">
        <v>78</v>
      </c>
      <c r="BD64" s="6"/>
      <c r="BE64" s="6"/>
      <c r="BF64" s="6" t="s">
        <v>78</v>
      </c>
      <c r="BG64" s="6"/>
      <c r="BH64" s="6"/>
      <c r="BI64" s="6"/>
      <c r="BJ64" s="6"/>
      <c r="BK64" s="6"/>
      <c r="BL64" s="6"/>
      <c r="BM64" s="6"/>
      <c r="BN64" s="6"/>
      <c r="BO64" s="6"/>
      <c r="BP64" s="6"/>
      <c r="BQ64" s="6"/>
      <c r="BR64" s="6"/>
      <c r="BS64" s="6"/>
      <c r="BT64" s="6"/>
      <c r="BU64" s="6"/>
      <c r="BV64" s="6" t="s">
        <v>38</v>
      </c>
      <c r="BW64" s="6"/>
      <c r="BX64" s="6"/>
      <c r="BY64" s="6"/>
      <c r="BZ64" s="6"/>
      <c r="CA64" s="6"/>
      <c r="CB64" s="6"/>
      <c r="CC64" s="6"/>
      <c r="CD64" s="6"/>
      <c r="CE64" s="6"/>
      <c r="CF64" s="6"/>
      <c r="CG64" s="6"/>
      <c r="CH64" s="6"/>
      <c r="CI64" s="6"/>
      <c r="CJ64" s="6"/>
      <c r="CK64" s="6"/>
      <c r="CL64" s="6"/>
      <c r="CM64" s="6"/>
      <c r="CN64" s="6"/>
      <c r="CO64" s="6"/>
      <c r="CP64" s="6"/>
      <c r="CQ64" s="6"/>
      <c r="CR64" s="6"/>
      <c r="CS64" s="28" t="s">
        <v>38</v>
      </c>
      <c r="CT64" s="6"/>
      <c r="CU64" s="6"/>
      <c r="CV64" s="6"/>
      <c r="CW64" s="6"/>
      <c r="CX64" s="6"/>
      <c r="CY64" s="6"/>
      <c r="CZ64" s="6"/>
      <c r="DA64" s="6"/>
      <c r="DB64" s="6"/>
      <c r="DC64" s="6"/>
      <c r="DD64" s="6" t="s">
        <v>38</v>
      </c>
      <c r="DE64" s="87"/>
      <c r="DF64" s="6"/>
      <c r="DG64" s="6"/>
      <c r="DH64" s="6"/>
      <c r="DI64" s="6"/>
      <c r="DJ64" s="6"/>
      <c r="DK64" s="6"/>
      <c r="DL64" s="6"/>
      <c r="DM64" s="6"/>
      <c r="DN64" s="6"/>
      <c r="DO64" s="87"/>
      <c r="DP64" s="6"/>
      <c r="DQ64" s="91" t="s">
        <v>734</v>
      </c>
      <c r="DR64" s="6" t="s">
        <v>735</v>
      </c>
      <c r="DS64" s="91" t="s">
        <v>738</v>
      </c>
      <c r="DT64" s="17" t="s">
        <v>739</v>
      </c>
      <c r="DU64" s="34"/>
      <c r="DV64" s="80"/>
      <c r="DW64" s="80"/>
      <c r="DX64" s="80"/>
      <c r="DY64" s="80"/>
      <c r="DZ64" s="80"/>
      <c r="EA64" s="80"/>
      <c r="EB64" s="80"/>
      <c r="EC64" s="80"/>
      <c r="ED64" s="80"/>
      <c r="EE64" s="80"/>
      <c r="EF64" s="80"/>
      <c r="EG64" s="80"/>
      <c r="EH64" s="80"/>
      <c r="EI64" s="80"/>
      <c r="EJ64" s="80"/>
      <c r="EK64" s="80"/>
      <c r="EL64" s="80"/>
      <c r="EM64" s="80"/>
      <c r="EN64" s="80"/>
      <c r="EO64" s="80"/>
      <c r="EP64" s="80"/>
      <c r="EQ64" s="80"/>
      <c r="ER64" s="80"/>
      <c r="ES64" s="80"/>
      <c r="ET64" s="80"/>
      <c r="EU64" s="80"/>
      <c r="EV64" s="8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80"/>
      <c r="GC64" s="80"/>
      <c r="GD64" s="80"/>
      <c r="GE64" s="80"/>
      <c r="GF64" s="80"/>
      <c r="GG64" s="80"/>
      <c r="GH64" s="80"/>
      <c r="GI64" s="80"/>
      <c r="GJ64" s="80"/>
      <c r="GK64" s="80"/>
      <c r="GL64" s="80"/>
      <c r="GM64" s="80"/>
      <c r="GN64" s="80"/>
      <c r="GO64" s="80"/>
      <c r="GP64" s="80"/>
      <c r="GQ64" s="80"/>
      <c r="GR64" s="80"/>
      <c r="GS64" s="80"/>
      <c r="GT64" s="80"/>
      <c r="GU64" s="80"/>
      <c r="GV64" s="80"/>
      <c r="GW64" s="80"/>
      <c r="GX64" s="80"/>
      <c r="GY64" s="80"/>
      <c r="GZ64" s="80"/>
      <c r="HA64" s="80"/>
      <c r="HB64" s="80"/>
      <c r="HC64" s="80"/>
      <c r="HD64" s="80"/>
      <c r="HE64" s="80"/>
      <c r="HF64" s="80"/>
      <c r="HG64" s="80"/>
      <c r="HH64" s="80"/>
      <c r="HI64" s="80"/>
      <c r="HJ64" s="80"/>
      <c r="HK64" s="80"/>
      <c r="HL64" s="80"/>
      <c r="HM64" s="80"/>
      <c r="HN64" s="80"/>
      <c r="HO64" s="80"/>
      <c r="HP64" s="80"/>
      <c r="HQ64" s="80"/>
      <c r="HR64" s="80"/>
      <c r="HS64" s="80"/>
      <c r="HT64" s="80"/>
      <c r="HU64" s="80"/>
      <c r="HV64" s="80"/>
      <c r="HW64" s="80"/>
      <c r="HX64" s="80"/>
      <c r="HY64" s="80"/>
      <c r="HZ64" s="80"/>
      <c r="IA64" s="80"/>
      <c r="IB64" s="80"/>
      <c r="IC64" s="80"/>
      <c r="ID64" s="80"/>
      <c r="IE64" s="80"/>
      <c r="IF64" s="80"/>
      <c r="IG64" s="80"/>
      <c r="IH64" s="80"/>
      <c r="II64" s="80"/>
      <c r="IJ64" s="80"/>
      <c r="IK64" s="80"/>
      <c r="IL64" s="80"/>
      <c r="IM64" s="80"/>
      <c r="IN64" s="80"/>
      <c r="IO64" s="80"/>
      <c r="IP64" s="80"/>
      <c r="IQ64" s="80"/>
      <c r="IR64" s="80"/>
      <c r="IS64" s="80"/>
      <c r="IT64" s="80"/>
      <c r="IU64" s="80"/>
      <c r="IV64" s="80"/>
      <c r="IW64" s="80"/>
      <c r="IX64" s="80"/>
      <c r="IY64" s="80"/>
      <c r="IZ64" s="80"/>
      <c r="JA64" s="80"/>
      <c r="JB64" s="80"/>
      <c r="JC64" s="80"/>
      <c r="JD64" s="80"/>
      <c r="JE64" s="80"/>
      <c r="JF64" s="80"/>
      <c r="JG64" s="80"/>
      <c r="JH64" s="80"/>
      <c r="JI64" s="80"/>
      <c r="JJ64" s="80"/>
      <c r="JK64" s="80"/>
      <c r="JL64" s="80"/>
      <c r="JM64" s="80"/>
      <c r="JN64" s="80"/>
      <c r="JO64" s="80"/>
      <c r="JP64" s="80"/>
      <c r="JQ64" s="80"/>
      <c r="JR64" s="80"/>
      <c r="JS64" s="80"/>
      <c r="JT64" s="80"/>
      <c r="JU64" s="80"/>
      <c r="JV64" s="80"/>
      <c r="JW64" s="80"/>
      <c r="JX64" s="80"/>
      <c r="JY64" s="80"/>
      <c r="JZ64" s="80"/>
      <c r="KA64" s="80"/>
      <c r="KB64" s="80"/>
      <c r="KC64" s="80"/>
      <c r="KD64" s="80"/>
      <c r="KE64" s="80"/>
      <c r="KF64" s="80"/>
      <c r="KG64" s="80"/>
      <c r="KH64" s="80"/>
      <c r="KI64" s="80"/>
      <c r="KJ64" s="80"/>
      <c r="KK64" s="80"/>
      <c r="KL64" s="80"/>
      <c r="KM64" s="80"/>
      <c r="KN64" s="80"/>
      <c r="KO64" s="80"/>
      <c r="KP64" s="80"/>
      <c r="KQ64" s="80"/>
      <c r="KR64" s="80"/>
      <c r="KS64" s="80"/>
      <c r="KT64" s="80"/>
      <c r="KU64" s="80"/>
      <c r="KV64" s="80"/>
      <c r="KW64" s="80"/>
      <c r="KX64" s="80"/>
      <c r="KY64" s="80"/>
      <c r="KZ64" s="80"/>
      <c r="LA64" s="80"/>
      <c r="LB64" s="80"/>
      <c r="LC64" s="80"/>
      <c r="LD64" s="80"/>
      <c r="LE64" s="80"/>
      <c r="LF64" s="80"/>
      <c r="LG64" s="80"/>
      <c r="LH64" s="80"/>
      <c r="LI64" s="80"/>
      <c r="LJ64" s="80"/>
      <c r="LK64" s="80"/>
      <c r="LL64" s="80"/>
      <c r="LM64" s="80"/>
      <c r="LN64" s="80"/>
      <c r="LO64" s="80"/>
      <c r="LP64" s="80"/>
      <c r="LQ64" s="80"/>
      <c r="LR64" s="80"/>
      <c r="LS64" s="80"/>
      <c r="LT64" s="80"/>
      <c r="LU64" s="80"/>
      <c r="LV64" s="80"/>
      <c r="LW64" s="80"/>
      <c r="LX64" s="80"/>
      <c r="LY64" s="80"/>
      <c r="LZ64" s="80"/>
      <c r="MA64" s="80"/>
      <c r="MB64" s="80"/>
      <c r="MC64" s="80"/>
      <c r="MD64" s="80"/>
      <c r="ME64" s="80"/>
      <c r="MF64" s="80"/>
      <c r="MG64" s="80"/>
      <c r="MH64" s="80"/>
      <c r="MI64" s="80"/>
      <c r="MJ64" s="80"/>
      <c r="MK64" s="80"/>
      <c r="ML64" s="80"/>
      <c r="MM64" s="80"/>
      <c r="MN64" s="80"/>
      <c r="MO64" s="80"/>
      <c r="MP64" s="80"/>
      <c r="MQ64" s="80"/>
      <c r="MR64" s="80"/>
      <c r="MS64" s="80"/>
      <c r="MT64" s="80"/>
      <c r="MU64" s="80"/>
      <c r="MV64" s="80"/>
      <c r="MW64" s="80"/>
      <c r="MX64" s="80"/>
      <c r="MY64" s="80"/>
      <c r="MZ64" s="80"/>
      <c r="NA64" s="80"/>
      <c r="NB64" s="80"/>
      <c r="NC64" s="80"/>
      <c r="ND64" s="80"/>
      <c r="NE64" s="80"/>
      <c r="NF64" s="80"/>
      <c r="NG64" s="80"/>
      <c r="NH64" s="80"/>
      <c r="NI64" s="80"/>
      <c r="NJ64" s="80"/>
      <c r="NK64" s="80"/>
      <c r="NL64" s="80"/>
      <c r="NM64" s="80"/>
      <c r="NN64" s="80"/>
      <c r="NO64" s="80"/>
      <c r="NP64" s="80"/>
      <c r="NQ64" s="80"/>
      <c r="NR64" s="80"/>
      <c r="NS64" s="80"/>
      <c r="NT64" s="80"/>
      <c r="NU64" s="80"/>
      <c r="NV64" s="80"/>
      <c r="NW64" s="80"/>
      <c r="NX64" s="80"/>
      <c r="NY64" s="80"/>
      <c r="NZ64" s="80"/>
      <c r="OA64" s="80"/>
      <c r="OB64" s="80"/>
      <c r="OC64" s="80"/>
      <c r="OD64" s="80"/>
      <c r="OE64" s="80"/>
      <c r="OF64" s="80"/>
      <c r="OG64" s="80"/>
      <c r="OH64" s="80"/>
      <c r="OI64" s="80"/>
      <c r="OJ64" s="80"/>
      <c r="OK64" s="80"/>
      <c r="OL64" s="80"/>
      <c r="OM64" s="80"/>
      <c r="ON64" s="80"/>
      <c r="OO64" s="80"/>
      <c r="OP64" s="80"/>
      <c r="OQ64" s="80"/>
      <c r="OR64" s="80"/>
      <c r="OS64" s="80"/>
      <c r="OT64" s="80"/>
      <c r="OU64" s="80"/>
      <c r="OV64" s="80"/>
      <c r="OW64" s="80"/>
      <c r="OX64" s="80"/>
      <c r="OY64" s="80"/>
      <c r="OZ64" s="80"/>
      <c r="PA64" s="80"/>
      <c r="PB64" s="80"/>
      <c r="PC64" s="80"/>
      <c r="PD64" s="80"/>
      <c r="PE64" s="80"/>
      <c r="PF64" s="80"/>
      <c r="PG64" s="80"/>
      <c r="PH64" s="80"/>
      <c r="PI64" s="80"/>
      <c r="PJ64" s="80"/>
      <c r="PK64" s="80"/>
      <c r="PL64" s="80"/>
      <c r="PM64" s="80"/>
      <c r="PN64" s="80"/>
      <c r="PO64" s="80"/>
      <c r="PP64" s="80"/>
      <c r="PQ64" s="80"/>
      <c r="PR64" s="80"/>
      <c r="PS64" s="80"/>
      <c r="PT64" s="80"/>
      <c r="PU64" s="80"/>
      <c r="PV64" s="80"/>
      <c r="PW64" s="80"/>
      <c r="PX64" s="80"/>
      <c r="PY64" s="80"/>
      <c r="PZ64" s="80"/>
      <c r="QA64" s="80"/>
      <c r="QB64" s="80"/>
      <c r="QC64" s="80"/>
      <c r="QD64" s="80"/>
      <c r="QE64" s="80"/>
      <c r="QF64" s="80"/>
      <c r="QG64" s="80"/>
      <c r="QH64" s="80"/>
      <c r="QI64" s="80"/>
      <c r="QJ64" s="80"/>
      <c r="QK64" s="80"/>
      <c r="QL64" s="80"/>
      <c r="QM64" s="80"/>
      <c r="QN64" s="80"/>
      <c r="QO64" s="80"/>
      <c r="QP64" s="80"/>
      <c r="QQ64" s="80"/>
      <c r="QR64" s="80"/>
      <c r="QS64" s="80"/>
      <c r="QT64" s="80"/>
      <c r="QU64" s="80"/>
      <c r="QV64" s="80"/>
      <c r="QW64" s="80"/>
      <c r="QX64" s="80"/>
      <c r="QY64" s="80"/>
      <c r="QZ64" s="80"/>
      <c r="RA64" s="80"/>
      <c r="RB64" s="80"/>
      <c r="RC64" s="80"/>
      <c r="RD64" s="80"/>
      <c r="RE64" s="80"/>
      <c r="RF64" s="80"/>
      <c r="RG64" s="80"/>
      <c r="RH64" s="80"/>
      <c r="RI64" s="80"/>
      <c r="RJ64" s="80"/>
      <c r="RK64" s="80"/>
      <c r="RL64" s="80"/>
      <c r="RM64" s="80"/>
      <c r="RN64" s="80"/>
      <c r="RO64" s="80"/>
      <c r="RP64" s="80"/>
      <c r="RQ64" s="80"/>
      <c r="RR64" s="80"/>
      <c r="RS64" s="80"/>
      <c r="RT64" s="80"/>
      <c r="RU64" s="80"/>
      <c r="RV64" s="80"/>
      <c r="RW64" s="80"/>
      <c r="RX64" s="80"/>
      <c r="RY64" s="80"/>
      <c r="RZ64" s="80"/>
      <c r="SA64" s="80"/>
      <c r="SB64" s="80"/>
      <c r="SC64" s="80"/>
      <c r="SD64" s="80"/>
      <c r="SE64" s="80"/>
      <c r="SF64" s="80"/>
      <c r="SG64" s="80"/>
      <c r="SH64" s="80"/>
      <c r="SI64" s="80"/>
      <c r="SJ64" s="80"/>
      <c r="SK64" s="80"/>
      <c r="SL64" s="80"/>
      <c r="SM64" s="80"/>
      <c r="SN64" s="80"/>
      <c r="SO64" s="80"/>
      <c r="SP64" s="80"/>
      <c r="SQ64" s="80"/>
      <c r="SR64" s="80"/>
      <c r="SS64" s="80"/>
      <c r="ST64" s="80"/>
      <c r="SU64" s="80"/>
      <c r="SV64" s="80"/>
      <c r="SW64" s="80"/>
      <c r="SX64" s="80"/>
    </row>
    <row r="65" spans="1:518" s="60" customFormat="1" ht="14.55" customHeight="1" x14ac:dyDescent="0.3">
      <c r="A65" s="65">
        <v>61</v>
      </c>
      <c r="B65" s="7">
        <v>16</v>
      </c>
      <c r="C65" s="98" t="s">
        <v>727</v>
      </c>
      <c r="D65" s="98" t="s">
        <v>728</v>
      </c>
      <c r="E65" s="98" t="s">
        <v>729</v>
      </c>
      <c r="F65" s="7">
        <v>2001</v>
      </c>
      <c r="G65" s="98" t="s">
        <v>730</v>
      </c>
      <c r="H65" s="127" t="s">
        <v>731</v>
      </c>
      <c r="I65" s="6" t="s">
        <v>50</v>
      </c>
      <c r="J65" s="98" t="s">
        <v>763</v>
      </c>
      <c r="K65" s="6" t="s">
        <v>764</v>
      </c>
      <c r="L65" s="6" t="s">
        <v>23</v>
      </c>
      <c r="M65" s="6" t="s">
        <v>86</v>
      </c>
      <c r="N65" s="6" t="s">
        <v>205</v>
      </c>
      <c r="O65" s="6" t="s">
        <v>25</v>
      </c>
      <c r="P65" s="6" t="s">
        <v>72</v>
      </c>
      <c r="Q65" s="6" t="s">
        <v>572</v>
      </c>
      <c r="R65" s="6" t="s">
        <v>572</v>
      </c>
      <c r="S65" s="6" t="s">
        <v>353</v>
      </c>
      <c r="T65" s="6" t="s">
        <v>733</v>
      </c>
      <c r="U65" s="7">
        <v>2000</v>
      </c>
      <c r="V65" s="7">
        <v>2015</v>
      </c>
      <c r="W65" s="6"/>
      <c r="X65" s="6"/>
      <c r="Y65" s="6"/>
      <c r="Z65" s="6" t="s">
        <v>76</v>
      </c>
      <c r="AA65" s="6"/>
      <c r="AB65" s="6" t="s">
        <v>107</v>
      </c>
      <c r="AC65" s="6"/>
      <c r="AD65" s="6"/>
      <c r="AE65" s="6" t="s">
        <v>126</v>
      </c>
      <c r="AF65" s="6"/>
      <c r="AG65" s="6"/>
      <c r="AH65" s="6"/>
      <c r="AI65" s="6"/>
      <c r="AJ65" s="6"/>
      <c r="AK65" s="6"/>
      <c r="AL65" s="6"/>
      <c r="AM65" s="6"/>
      <c r="AN65" s="6"/>
      <c r="AO65" s="6"/>
      <c r="AP65" s="6"/>
      <c r="AQ65" s="6"/>
      <c r="AR65" s="6"/>
      <c r="AS65" s="6"/>
      <c r="AT65" s="6"/>
      <c r="AU65" s="6"/>
      <c r="AV65" s="6"/>
      <c r="AW65" s="6" t="s">
        <v>23</v>
      </c>
      <c r="AX65" s="6"/>
      <c r="AY65" s="6"/>
      <c r="AZ65" s="6"/>
      <c r="BA65" s="6" t="s">
        <v>78</v>
      </c>
      <c r="BB65" s="6"/>
      <c r="BC65" s="6" t="s">
        <v>78</v>
      </c>
      <c r="BD65" s="6"/>
      <c r="BE65" s="6"/>
      <c r="BF65" s="6" t="s">
        <v>78</v>
      </c>
      <c r="BG65" s="6"/>
      <c r="BH65" s="6"/>
      <c r="BI65" s="6"/>
      <c r="BJ65" s="6"/>
      <c r="BK65" s="6"/>
      <c r="BL65" s="6"/>
      <c r="BM65" s="6"/>
      <c r="BN65" s="6"/>
      <c r="BO65" s="6"/>
      <c r="BP65" s="6"/>
      <c r="BQ65" s="6"/>
      <c r="BR65" s="6"/>
      <c r="BS65" s="6"/>
      <c r="BT65" s="6"/>
      <c r="BU65" s="6"/>
      <c r="BV65" s="6" t="s">
        <v>38</v>
      </c>
      <c r="BW65" s="6"/>
      <c r="BX65" s="6"/>
      <c r="BY65" s="6"/>
      <c r="BZ65" s="6"/>
      <c r="CA65" s="6"/>
      <c r="CB65" s="6"/>
      <c r="CC65" s="6"/>
      <c r="CD65" s="6"/>
      <c r="CE65" s="6"/>
      <c r="CF65" s="6"/>
      <c r="CG65" s="6"/>
      <c r="CH65" s="6"/>
      <c r="CI65" s="6"/>
      <c r="CJ65" s="6"/>
      <c r="CK65" s="6"/>
      <c r="CL65" s="6"/>
      <c r="CM65" s="6"/>
      <c r="CN65" s="6"/>
      <c r="CO65" s="6"/>
      <c r="CP65" s="6"/>
      <c r="CQ65" s="6"/>
      <c r="CR65" s="6"/>
      <c r="CS65" s="28" t="s">
        <v>38</v>
      </c>
      <c r="CT65" s="6"/>
      <c r="CU65" s="6"/>
      <c r="CV65" s="6"/>
      <c r="CW65" s="6"/>
      <c r="CX65" s="6"/>
      <c r="CY65" s="6"/>
      <c r="CZ65" s="6"/>
      <c r="DA65" s="6"/>
      <c r="DB65" s="6"/>
      <c r="DC65" s="6"/>
      <c r="DD65" s="6" t="s">
        <v>38</v>
      </c>
      <c r="DE65" s="87"/>
      <c r="DF65" s="6"/>
      <c r="DG65" s="6"/>
      <c r="DH65" s="6"/>
      <c r="DI65" s="6"/>
      <c r="DJ65" s="6"/>
      <c r="DK65" s="6"/>
      <c r="DL65" s="6"/>
      <c r="DM65" s="6"/>
      <c r="DN65" s="6"/>
      <c r="DO65" s="87"/>
      <c r="DP65" s="6"/>
      <c r="DQ65" s="91" t="s">
        <v>734</v>
      </c>
      <c r="DR65" s="6" t="s">
        <v>735</v>
      </c>
      <c r="DS65" s="91" t="s">
        <v>738</v>
      </c>
      <c r="DT65" s="17" t="s">
        <v>739</v>
      </c>
      <c r="DU65" s="34"/>
      <c r="DV65" s="80"/>
      <c r="DW65" s="80"/>
      <c r="DX65" s="80"/>
      <c r="DY65" s="80"/>
      <c r="DZ65" s="80"/>
      <c r="EA65" s="80"/>
      <c r="EB65" s="80"/>
      <c r="EC65" s="80"/>
      <c r="ED65" s="80"/>
      <c r="EE65" s="80"/>
      <c r="EF65" s="80"/>
      <c r="EG65" s="80"/>
      <c r="EH65" s="80"/>
      <c r="EI65" s="80"/>
      <c r="EJ65" s="80"/>
      <c r="EK65" s="80"/>
      <c r="EL65" s="80"/>
      <c r="EM65" s="80"/>
      <c r="EN65" s="80"/>
      <c r="EO65" s="80"/>
      <c r="EP65" s="80"/>
      <c r="EQ65" s="80"/>
      <c r="ER65" s="80"/>
      <c r="ES65" s="80"/>
      <c r="ET65" s="80"/>
      <c r="EU65" s="80"/>
      <c r="EV65" s="8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80"/>
      <c r="GC65" s="80"/>
      <c r="GD65" s="80"/>
      <c r="GE65" s="80"/>
      <c r="GF65" s="80"/>
      <c r="GG65" s="80"/>
      <c r="GH65" s="80"/>
      <c r="GI65" s="80"/>
      <c r="GJ65" s="80"/>
      <c r="GK65" s="80"/>
      <c r="GL65" s="80"/>
      <c r="GM65" s="80"/>
      <c r="GN65" s="80"/>
      <c r="GO65" s="80"/>
      <c r="GP65" s="80"/>
      <c r="GQ65" s="80"/>
      <c r="GR65" s="80"/>
      <c r="GS65" s="80"/>
      <c r="GT65" s="80"/>
      <c r="GU65" s="80"/>
      <c r="GV65" s="80"/>
      <c r="GW65" s="80"/>
      <c r="GX65" s="80"/>
      <c r="GY65" s="80"/>
      <c r="GZ65" s="80"/>
      <c r="HA65" s="80"/>
      <c r="HB65" s="80"/>
      <c r="HC65" s="80"/>
      <c r="HD65" s="80"/>
      <c r="HE65" s="80"/>
      <c r="HF65" s="80"/>
      <c r="HG65" s="80"/>
      <c r="HH65" s="80"/>
      <c r="HI65" s="80"/>
      <c r="HJ65" s="80"/>
      <c r="HK65" s="80"/>
      <c r="HL65" s="80"/>
      <c r="HM65" s="80"/>
      <c r="HN65" s="80"/>
      <c r="HO65" s="80"/>
      <c r="HP65" s="80"/>
      <c r="HQ65" s="80"/>
      <c r="HR65" s="80"/>
      <c r="HS65" s="80"/>
      <c r="HT65" s="80"/>
      <c r="HU65" s="80"/>
      <c r="HV65" s="80"/>
      <c r="HW65" s="80"/>
      <c r="HX65" s="80"/>
      <c r="HY65" s="80"/>
      <c r="HZ65" s="80"/>
      <c r="IA65" s="80"/>
      <c r="IB65" s="80"/>
      <c r="IC65" s="80"/>
      <c r="ID65" s="80"/>
      <c r="IE65" s="80"/>
      <c r="IF65" s="80"/>
      <c r="IG65" s="80"/>
      <c r="IH65" s="80"/>
      <c r="II65" s="80"/>
      <c r="IJ65" s="80"/>
      <c r="IK65" s="80"/>
      <c r="IL65" s="80"/>
      <c r="IM65" s="80"/>
      <c r="IN65" s="80"/>
      <c r="IO65" s="80"/>
      <c r="IP65" s="80"/>
      <c r="IQ65" s="80"/>
      <c r="IR65" s="80"/>
      <c r="IS65" s="80"/>
      <c r="IT65" s="80"/>
      <c r="IU65" s="80"/>
      <c r="IV65" s="80"/>
      <c r="IW65" s="80"/>
      <c r="IX65" s="80"/>
      <c r="IY65" s="80"/>
      <c r="IZ65" s="80"/>
      <c r="JA65" s="80"/>
      <c r="JB65" s="80"/>
      <c r="JC65" s="80"/>
      <c r="JD65" s="80"/>
      <c r="JE65" s="80"/>
      <c r="JF65" s="80"/>
      <c r="JG65" s="80"/>
      <c r="JH65" s="80"/>
      <c r="JI65" s="80"/>
      <c r="JJ65" s="80"/>
      <c r="JK65" s="80"/>
      <c r="JL65" s="80"/>
      <c r="JM65" s="80"/>
      <c r="JN65" s="80"/>
      <c r="JO65" s="80"/>
      <c r="JP65" s="80"/>
      <c r="JQ65" s="80"/>
      <c r="JR65" s="80"/>
      <c r="JS65" s="80"/>
      <c r="JT65" s="80"/>
      <c r="JU65" s="80"/>
      <c r="JV65" s="80"/>
      <c r="JW65" s="80"/>
      <c r="JX65" s="80"/>
      <c r="JY65" s="80"/>
      <c r="JZ65" s="80"/>
      <c r="KA65" s="80"/>
      <c r="KB65" s="80"/>
      <c r="KC65" s="80"/>
      <c r="KD65" s="80"/>
      <c r="KE65" s="80"/>
      <c r="KF65" s="80"/>
      <c r="KG65" s="80"/>
      <c r="KH65" s="80"/>
      <c r="KI65" s="80"/>
      <c r="KJ65" s="80"/>
      <c r="KK65" s="80"/>
      <c r="KL65" s="80"/>
      <c r="KM65" s="80"/>
      <c r="KN65" s="80"/>
      <c r="KO65" s="80"/>
      <c r="KP65" s="80"/>
      <c r="KQ65" s="80"/>
      <c r="KR65" s="80"/>
      <c r="KS65" s="80"/>
      <c r="KT65" s="80"/>
      <c r="KU65" s="80"/>
      <c r="KV65" s="80"/>
      <c r="KW65" s="80"/>
      <c r="KX65" s="80"/>
      <c r="KY65" s="80"/>
      <c r="KZ65" s="80"/>
      <c r="LA65" s="80"/>
      <c r="LB65" s="80"/>
      <c r="LC65" s="80"/>
      <c r="LD65" s="80"/>
      <c r="LE65" s="80"/>
      <c r="LF65" s="80"/>
      <c r="LG65" s="80"/>
      <c r="LH65" s="80"/>
      <c r="LI65" s="80"/>
      <c r="LJ65" s="80"/>
      <c r="LK65" s="80"/>
      <c r="LL65" s="80"/>
      <c r="LM65" s="80"/>
      <c r="LN65" s="80"/>
      <c r="LO65" s="80"/>
      <c r="LP65" s="80"/>
      <c r="LQ65" s="80"/>
      <c r="LR65" s="80"/>
      <c r="LS65" s="80"/>
      <c r="LT65" s="80"/>
      <c r="LU65" s="80"/>
      <c r="LV65" s="80"/>
      <c r="LW65" s="80"/>
      <c r="LX65" s="80"/>
      <c r="LY65" s="80"/>
      <c r="LZ65" s="80"/>
      <c r="MA65" s="80"/>
      <c r="MB65" s="80"/>
      <c r="MC65" s="80"/>
      <c r="MD65" s="80"/>
      <c r="ME65" s="80"/>
      <c r="MF65" s="80"/>
      <c r="MG65" s="80"/>
      <c r="MH65" s="80"/>
      <c r="MI65" s="80"/>
      <c r="MJ65" s="80"/>
      <c r="MK65" s="80"/>
      <c r="ML65" s="80"/>
      <c r="MM65" s="80"/>
      <c r="MN65" s="80"/>
      <c r="MO65" s="80"/>
      <c r="MP65" s="80"/>
      <c r="MQ65" s="80"/>
      <c r="MR65" s="80"/>
      <c r="MS65" s="80"/>
      <c r="MT65" s="80"/>
      <c r="MU65" s="80"/>
      <c r="MV65" s="80"/>
      <c r="MW65" s="80"/>
      <c r="MX65" s="80"/>
      <c r="MY65" s="80"/>
      <c r="MZ65" s="80"/>
      <c r="NA65" s="80"/>
      <c r="NB65" s="80"/>
      <c r="NC65" s="80"/>
      <c r="ND65" s="80"/>
      <c r="NE65" s="80"/>
      <c r="NF65" s="80"/>
      <c r="NG65" s="80"/>
      <c r="NH65" s="80"/>
      <c r="NI65" s="80"/>
      <c r="NJ65" s="80"/>
      <c r="NK65" s="80"/>
      <c r="NL65" s="80"/>
      <c r="NM65" s="80"/>
      <c r="NN65" s="80"/>
      <c r="NO65" s="80"/>
      <c r="NP65" s="80"/>
      <c r="NQ65" s="80"/>
      <c r="NR65" s="80"/>
      <c r="NS65" s="80"/>
      <c r="NT65" s="80"/>
      <c r="NU65" s="80"/>
      <c r="NV65" s="80"/>
      <c r="NW65" s="80"/>
      <c r="NX65" s="80"/>
      <c r="NY65" s="80"/>
      <c r="NZ65" s="80"/>
      <c r="OA65" s="80"/>
      <c r="OB65" s="80"/>
      <c r="OC65" s="80"/>
      <c r="OD65" s="80"/>
      <c r="OE65" s="80"/>
      <c r="OF65" s="80"/>
      <c r="OG65" s="80"/>
      <c r="OH65" s="80"/>
      <c r="OI65" s="80"/>
      <c r="OJ65" s="80"/>
      <c r="OK65" s="80"/>
      <c r="OL65" s="80"/>
      <c r="OM65" s="80"/>
      <c r="ON65" s="80"/>
      <c r="OO65" s="80"/>
      <c r="OP65" s="80"/>
      <c r="OQ65" s="80"/>
      <c r="OR65" s="80"/>
      <c r="OS65" s="80"/>
      <c r="OT65" s="80"/>
      <c r="OU65" s="80"/>
      <c r="OV65" s="80"/>
      <c r="OW65" s="80"/>
      <c r="OX65" s="80"/>
      <c r="OY65" s="80"/>
      <c r="OZ65" s="80"/>
      <c r="PA65" s="80"/>
      <c r="PB65" s="80"/>
      <c r="PC65" s="80"/>
      <c r="PD65" s="80"/>
      <c r="PE65" s="80"/>
      <c r="PF65" s="80"/>
      <c r="PG65" s="80"/>
      <c r="PH65" s="80"/>
      <c r="PI65" s="80"/>
      <c r="PJ65" s="80"/>
      <c r="PK65" s="80"/>
      <c r="PL65" s="80"/>
      <c r="PM65" s="80"/>
      <c r="PN65" s="80"/>
      <c r="PO65" s="80"/>
      <c r="PP65" s="80"/>
      <c r="PQ65" s="80"/>
      <c r="PR65" s="80"/>
      <c r="PS65" s="80"/>
      <c r="PT65" s="80"/>
      <c r="PU65" s="80"/>
      <c r="PV65" s="80"/>
      <c r="PW65" s="80"/>
      <c r="PX65" s="80"/>
      <c r="PY65" s="80"/>
      <c r="PZ65" s="80"/>
      <c r="QA65" s="80"/>
      <c r="QB65" s="80"/>
      <c r="QC65" s="80"/>
      <c r="QD65" s="80"/>
      <c r="QE65" s="80"/>
      <c r="QF65" s="80"/>
      <c r="QG65" s="80"/>
      <c r="QH65" s="80"/>
      <c r="QI65" s="80"/>
      <c r="QJ65" s="80"/>
      <c r="QK65" s="80"/>
      <c r="QL65" s="80"/>
      <c r="QM65" s="80"/>
      <c r="QN65" s="80"/>
      <c r="QO65" s="80"/>
      <c r="QP65" s="80"/>
      <c r="QQ65" s="80"/>
      <c r="QR65" s="80"/>
      <c r="QS65" s="80"/>
      <c r="QT65" s="80"/>
      <c r="QU65" s="80"/>
      <c r="QV65" s="80"/>
      <c r="QW65" s="80"/>
      <c r="QX65" s="80"/>
      <c r="QY65" s="80"/>
      <c r="QZ65" s="80"/>
      <c r="RA65" s="80"/>
      <c r="RB65" s="80"/>
      <c r="RC65" s="80"/>
      <c r="RD65" s="80"/>
      <c r="RE65" s="80"/>
      <c r="RF65" s="80"/>
      <c r="RG65" s="80"/>
      <c r="RH65" s="80"/>
      <c r="RI65" s="80"/>
      <c r="RJ65" s="80"/>
      <c r="RK65" s="80"/>
      <c r="RL65" s="80"/>
      <c r="RM65" s="80"/>
      <c r="RN65" s="80"/>
      <c r="RO65" s="80"/>
      <c r="RP65" s="80"/>
      <c r="RQ65" s="80"/>
      <c r="RR65" s="80"/>
      <c r="RS65" s="80"/>
      <c r="RT65" s="80"/>
      <c r="RU65" s="80"/>
      <c r="RV65" s="80"/>
      <c r="RW65" s="80"/>
      <c r="RX65" s="80"/>
      <c r="RY65" s="80"/>
      <c r="RZ65" s="80"/>
      <c r="SA65" s="80"/>
      <c r="SB65" s="80"/>
      <c r="SC65" s="80"/>
      <c r="SD65" s="80"/>
      <c r="SE65" s="80"/>
      <c r="SF65" s="80"/>
      <c r="SG65" s="80"/>
      <c r="SH65" s="80"/>
      <c r="SI65" s="80"/>
      <c r="SJ65" s="80"/>
      <c r="SK65" s="80"/>
      <c r="SL65" s="80"/>
      <c r="SM65" s="80"/>
      <c r="SN65" s="80"/>
      <c r="SO65" s="80"/>
      <c r="SP65" s="80"/>
      <c r="SQ65" s="80"/>
      <c r="SR65" s="80"/>
      <c r="SS65" s="80"/>
      <c r="ST65" s="80"/>
      <c r="SU65" s="80"/>
      <c r="SV65" s="80"/>
      <c r="SW65" s="80"/>
      <c r="SX65" s="80"/>
    </row>
    <row r="66" spans="1:518" s="60" customFormat="1" ht="14.55" customHeight="1" x14ac:dyDescent="0.3">
      <c r="A66" s="65">
        <v>62</v>
      </c>
      <c r="B66" s="7">
        <v>16</v>
      </c>
      <c r="C66" s="98" t="s">
        <v>727</v>
      </c>
      <c r="D66" s="98" t="s">
        <v>728</v>
      </c>
      <c r="E66" s="98" t="s">
        <v>729</v>
      </c>
      <c r="F66" s="7">
        <v>2001</v>
      </c>
      <c r="G66" s="98" t="s">
        <v>730</v>
      </c>
      <c r="H66" s="127" t="s">
        <v>731</v>
      </c>
      <c r="I66" s="6" t="s">
        <v>50</v>
      </c>
      <c r="J66" s="98" t="s">
        <v>4148</v>
      </c>
      <c r="K66" s="6" t="s">
        <v>765</v>
      </c>
      <c r="L66" s="6" t="s">
        <v>23</v>
      </c>
      <c r="M66" s="6" t="s">
        <v>86</v>
      </c>
      <c r="N66" s="6" t="s">
        <v>205</v>
      </c>
      <c r="O66" s="6" t="s">
        <v>25</v>
      </c>
      <c r="P66" s="6" t="s">
        <v>72</v>
      </c>
      <c r="Q66" s="6" t="s">
        <v>572</v>
      </c>
      <c r="R66" s="6" t="s">
        <v>572</v>
      </c>
      <c r="S66" s="6" t="s">
        <v>353</v>
      </c>
      <c r="T66" s="6" t="s">
        <v>733</v>
      </c>
      <c r="U66" s="7">
        <v>2000</v>
      </c>
      <c r="V66" s="7">
        <v>2015</v>
      </c>
      <c r="W66" s="6"/>
      <c r="X66" s="6"/>
      <c r="Y66" s="6"/>
      <c r="Z66" s="6" t="s">
        <v>76</v>
      </c>
      <c r="AA66" s="6"/>
      <c r="AB66" s="6" t="s">
        <v>107</v>
      </c>
      <c r="AC66" s="6"/>
      <c r="AD66" s="6"/>
      <c r="AE66" s="6" t="s">
        <v>126</v>
      </c>
      <c r="AF66" s="6"/>
      <c r="AG66" s="6"/>
      <c r="AH66" s="6"/>
      <c r="AI66" s="6"/>
      <c r="AJ66" s="6"/>
      <c r="AK66" s="6"/>
      <c r="AL66" s="6"/>
      <c r="AM66" s="6"/>
      <c r="AN66" s="6"/>
      <c r="AO66" s="6"/>
      <c r="AP66" s="6"/>
      <c r="AQ66" s="6"/>
      <c r="AR66" s="6"/>
      <c r="AS66" s="6"/>
      <c r="AT66" s="6"/>
      <c r="AU66" s="6"/>
      <c r="AV66" s="6"/>
      <c r="AW66" s="6" t="s">
        <v>23</v>
      </c>
      <c r="AX66" s="6"/>
      <c r="AY66" s="6"/>
      <c r="AZ66" s="6"/>
      <c r="BA66" s="6" t="s">
        <v>78</v>
      </c>
      <c r="BB66" s="6"/>
      <c r="BC66" s="6" t="s">
        <v>78</v>
      </c>
      <c r="BD66" s="6"/>
      <c r="BE66" s="6"/>
      <c r="BF66" s="6" t="s">
        <v>78</v>
      </c>
      <c r="BG66" s="6"/>
      <c r="BH66" s="6"/>
      <c r="BI66" s="6"/>
      <c r="BJ66" s="6"/>
      <c r="BK66" s="6"/>
      <c r="BL66" s="6"/>
      <c r="BM66" s="6"/>
      <c r="BN66" s="6"/>
      <c r="BO66" s="6"/>
      <c r="BP66" s="6"/>
      <c r="BQ66" s="6"/>
      <c r="BR66" s="6"/>
      <c r="BS66" s="6"/>
      <c r="BT66" s="6"/>
      <c r="BU66" s="6"/>
      <c r="BV66" s="6" t="s">
        <v>38</v>
      </c>
      <c r="BW66" s="6"/>
      <c r="BX66" s="6"/>
      <c r="BY66" s="6"/>
      <c r="BZ66" s="6"/>
      <c r="CA66" s="6"/>
      <c r="CB66" s="6"/>
      <c r="CC66" s="6"/>
      <c r="CD66" s="6"/>
      <c r="CE66" s="6"/>
      <c r="CF66" s="6"/>
      <c r="CG66" s="6"/>
      <c r="CH66" s="6"/>
      <c r="CI66" s="6"/>
      <c r="CJ66" s="6"/>
      <c r="CK66" s="6"/>
      <c r="CL66" s="6"/>
      <c r="CM66" s="6"/>
      <c r="CN66" s="6"/>
      <c r="CO66" s="6"/>
      <c r="CP66" s="6"/>
      <c r="CQ66" s="6"/>
      <c r="CR66" s="6"/>
      <c r="CS66" s="28" t="s">
        <v>38</v>
      </c>
      <c r="CT66" s="6"/>
      <c r="CU66" s="6"/>
      <c r="CV66" s="6"/>
      <c r="CW66" s="6"/>
      <c r="CX66" s="6"/>
      <c r="CY66" s="6"/>
      <c r="CZ66" s="6"/>
      <c r="DA66" s="6"/>
      <c r="DB66" s="6"/>
      <c r="DC66" s="6"/>
      <c r="DD66" s="6" t="s">
        <v>38</v>
      </c>
      <c r="DE66" s="87"/>
      <c r="DF66" s="6"/>
      <c r="DG66" s="6"/>
      <c r="DH66" s="6"/>
      <c r="DI66" s="6"/>
      <c r="DJ66" s="6"/>
      <c r="DK66" s="6"/>
      <c r="DL66" s="6"/>
      <c r="DM66" s="6"/>
      <c r="DN66" s="6"/>
      <c r="DO66" s="87"/>
      <c r="DP66" s="6"/>
      <c r="DQ66" s="91" t="s">
        <v>734</v>
      </c>
      <c r="DR66" s="6" t="s">
        <v>735</v>
      </c>
      <c r="DS66" s="91" t="s">
        <v>738</v>
      </c>
      <c r="DT66" s="17" t="s">
        <v>739</v>
      </c>
      <c r="DU66" s="34"/>
      <c r="DV66" s="80"/>
      <c r="DW66" s="80"/>
      <c r="DX66" s="80"/>
      <c r="DY66" s="80"/>
      <c r="DZ66" s="80"/>
      <c r="EA66" s="80"/>
      <c r="EB66" s="80"/>
      <c r="EC66" s="80"/>
      <c r="ED66" s="80"/>
      <c r="EE66" s="80"/>
      <c r="EF66" s="80"/>
      <c r="EG66" s="80"/>
      <c r="EH66" s="80"/>
      <c r="EI66" s="80"/>
      <c r="EJ66" s="80"/>
      <c r="EK66" s="80"/>
      <c r="EL66" s="80"/>
      <c r="EM66" s="80"/>
      <c r="EN66" s="80"/>
      <c r="EO66" s="80"/>
      <c r="EP66" s="80"/>
      <c r="EQ66" s="80"/>
      <c r="ER66" s="80"/>
      <c r="ES66" s="80"/>
      <c r="ET66" s="80"/>
      <c r="EU66" s="80"/>
      <c r="EV66" s="80"/>
      <c r="EW66" s="80"/>
      <c r="EX66" s="80"/>
      <c r="EY66" s="80"/>
      <c r="EZ66" s="80"/>
      <c r="FA66" s="80"/>
      <c r="FB66" s="80"/>
      <c r="FC66" s="80"/>
      <c r="FD66" s="80"/>
      <c r="FE66" s="80"/>
      <c r="FF66" s="80"/>
      <c r="FG66" s="80"/>
      <c r="FH66" s="80"/>
      <c r="FI66" s="80"/>
      <c r="FJ66" s="80"/>
      <c r="FK66" s="80"/>
      <c r="FL66" s="80"/>
      <c r="FM66" s="80"/>
      <c r="FN66" s="80"/>
      <c r="FO66" s="80"/>
      <c r="FP66" s="80"/>
      <c r="FQ66" s="80"/>
      <c r="FR66" s="80"/>
      <c r="FS66" s="80"/>
      <c r="FT66" s="80"/>
      <c r="FU66" s="80"/>
      <c r="FV66" s="80"/>
      <c r="FW66" s="80"/>
      <c r="FX66" s="80"/>
      <c r="FY66" s="80"/>
      <c r="FZ66" s="80"/>
      <c r="GA66" s="80"/>
      <c r="GB66" s="80"/>
      <c r="GC66" s="80"/>
      <c r="GD66" s="80"/>
      <c r="GE66" s="80"/>
      <c r="GF66" s="80"/>
      <c r="GG66" s="80"/>
      <c r="GH66" s="80"/>
      <c r="GI66" s="80"/>
      <c r="GJ66" s="80"/>
      <c r="GK66" s="80"/>
      <c r="GL66" s="80"/>
      <c r="GM66" s="80"/>
      <c r="GN66" s="80"/>
      <c r="GO66" s="80"/>
      <c r="GP66" s="80"/>
      <c r="GQ66" s="80"/>
      <c r="GR66" s="80"/>
      <c r="GS66" s="80"/>
      <c r="GT66" s="80"/>
      <c r="GU66" s="80"/>
      <c r="GV66" s="80"/>
      <c r="GW66" s="80"/>
      <c r="GX66" s="80"/>
      <c r="GY66" s="80"/>
      <c r="GZ66" s="80"/>
      <c r="HA66" s="80"/>
      <c r="HB66" s="80"/>
      <c r="HC66" s="80"/>
      <c r="HD66" s="80"/>
      <c r="HE66" s="80"/>
      <c r="HF66" s="80"/>
      <c r="HG66" s="80"/>
      <c r="HH66" s="80"/>
      <c r="HI66" s="80"/>
      <c r="HJ66" s="80"/>
      <c r="HK66" s="80"/>
      <c r="HL66" s="80"/>
      <c r="HM66" s="80"/>
      <c r="HN66" s="80"/>
      <c r="HO66" s="80"/>
      <c r="HP66" s="80"/>
      <c r="HQ66" s="80"/>
      <c r="HR66" s="80"/>
      <c r="HS66" s="80"/>
      <c r="HT66" s="80"/>
      <c r="HU66" s="80"/>
      <c r="HV66" s="80"/>
      <c r="HW66" s="80"/>
      <c r="HX66" s="80"/>
      <c r="HY66" s="80"/>
      <c r="HZ66" s="80"/>
      <c r="IA66" s="80"/>
      <c r="IB66" s="80"/>
      <c r="IC66" s="80"/>
      <c r="ID66" s="80"/>
      <c r="IE66" s="80"/>
      <c r="IF66" s="80"/>
      <c r="IG66" s="80"/>
      <c r="IH66" s="80"/>
      <c r="II66" s="80"/>
      <c r="IJ66" s="80"/>
      <c r="IK66" s="80"/>
      <c r="IL66" s="80"/>
      <c r="IM66" s="80"/>
      <c r="IN66" s="80"/>
      <c r="IO66" s="80"/>
      <c r="IP66" s="80"/>
      <c r="IQ66" s="80"/>
      <c r="IR66" s="80"/>
      <c r="IS66" s="80"/>
      <c r="IT66" s="80"/>
      <c r="IU66" s="80"/>
      <c r="IV66" s="80"/>
      <c r="IW66" s="80"/>
      <c r="IX66" s="80"/>
      <c r="IY66" s="80"/>
      <c r="IZ66" s="80"/>
      <c r="JA66" s="80"/>
      <c r="JB66" s="80"/>
      <c r="JC66" s="80"/>
      <c r="JD66" s="80"/>
      <c r="JE66" s="80"/>
      <c r="JF66" s="80"/>
      <c r="JG66" s="80"/>
      <c r="JH66" s="80"/>
      <c r="JI66" s="80"/>
      <c r="JJ66" s="80"/>
      <c r="JK66" s="80"/>
      <c r="JL66" s="80"/>
      <c r="JM66" s="80"/>
      <c r="JN66" s="80"/>
      <c r="JO66" s="80"/>
      <c r="JP66" s="80"/>
      <c r="JQ66" s="80"/>
      <c r="JR66" s="80"/>
      <c r="JS66" s="80"/>
      <c r="JT66" s="80"/>
      <c r="JU66" s="80"/>
      <c r="JV66" s="80"/>
      <c r="JW66" s="80"/>
      <c r="JX66" s="80"/>
      <c r="JY66" s="80"/>
      <c r="JZ66" s="80"/>
      <c r="KA66" s="80"/>
      <c r="KB66" s="80"/>
      <c r="KC66" s="80"/>
      <c r="KD66" s="80"/>
      <c r="KE66" s="80"/>
      <c r="KF66" s="80"/>
      <c r="KG66" s="80"/>
      <c r="KH66" s="80"/>
      <c r="KI66" s="80"/>
      <c r="KJ66" s="80"/>
      <c r="KK66" s="80"/>
      <c r="KL66" s="80"/>
      <c r="KM66" s="80"/>
      <c r="KN66" s="80"/>
      <c r="KO66" s="80"/>
      <c r="KP66" s="80"/>
      <c r="KQ66" s="80"/>
      <c r="KR66" s="80"/>
      <c r="KS66" s="80"/>
      <c r="KT66" s="80"/>
      <c r="KU66" s="80"/>
      <c r="KV66" s="80"/>
      <c r="KW66" s="80"/>
      <c r="KX66" s="80"/>
      <c r="KY66" s="80"/>
      <c r="KZ66" s="80"/>
      <c r="LA66" s="80"/>
      <c r="LB66" s="80"/>
      <c r="LC66" s="80"/>
      <c r="LD66" s="80"/>
      <c r="LE66" s="80"/>
      <c r="LF66" s="80"/>
      <c r="LG66" s="80"/>
      <c r="LH66" s="80"/>
      <c r="LI66" s="80"/>
      <c r="LJ66" s="80"/>
      <c r="LK66" s="80"/>
      <c r="LL66" s="80"/>
      <c r="LM66" s="80"/>
      <c r="LN66" s="80"/>
      <c r="LO66" s="80"/>
      <c r="LP66" s="80"/>
      <c r="LQ66" s="80"/>
      <c r="LR66" s="80"/>
      <c r="LS66" s="80"/>
      <c r="LT66" s="80"/>
      <c r="LU66" s="80"/>
      <c r="LV66" s="80"/>
      <c r="LW66" s="80"/>
      <c r="LX66" s="80"/>
      <c r="LY66" s="80"/>
      <c r="LZ66" s="80"/>
      <c r="MA66" s="80"/>
      <c r="MB66" s="80"/>
      <c r="MC66" s="80"/>
      <c r="MD66" s="80"/>
      <c r="ME66" s="80"/>
      <c r="MF66" s="80"/>
      <c r="MG66" s="80"/>
      <c r="MH66" s="80"/>
      <c r="MI66" s="80"/>
      <c r="MJ66" s="80"/>
      <c r="MK66" s="80"/>
      <c r="ML66" s="80"/>
      <c r="MM66" s="80"/>
      <c r="MN66" s="80"/>
      <c r="MO66" s="80"/>
      <c r="MP66" s="80"/>
      <c r="MQ66" s="80"/>
      <c r="MR66" s="80"/>
      <c r="MS66" s="80"/>
      <c r="MT66" s="80"/>
      <c r="MU66" s="80"/>
      <c r="MV66" s="80"/>
      <c r="MW66" s="80"/>
      <c r="MX66" s="80"/>
      <c r="MY66" s="80"/>
      <c r="MZ66" s="80"/>
      <c r="NA66" s="80"/>
      <c r="NB66" s="80"/>
      <c r="NC66" s="80"/>
      <c r="ND66" s="80"/>
      <c r="NE66" s="80"/>
      <c r="NF66" s="80"/>
      <c r="NG66" s="80"/>
      <c r="NH66" s="80"/>
      <c r="NI66" s="80"/>
      <c r="NJ66" s="80"/>
      <c r="NK66" s="80"/>
      <c r="NL66" s="80"/>
      <c r="NM66" s="80"/>
      <c r="NN66" s="80"/>
      <c r="NO66" s="80"/>
      <c r="NP66" s="80"/>
      <c r="NQ66" s="80"/>
      <c r="NR66" s="80"/>
      <c r="NS66" s="80"/>
      <c r="NT66" s="80"/>
      <c r="NU66" s="80"/>
      <c r="NV66" s="80"/>
      <c r="NW66" s="80"/>
      <c r="NX66" s="80"/>
      <c r="NY66" s="80"/>
      <c r="NZ66" s="80"/>
      <c r="OA66" s="80"/>
      <c r="OB66" s="80"/>
      <c r="OC66" s="80"/>
      <c r="OD66" s="80"/>
      <c r="OE66" s="80"/>
      <c r="OF66" s="80"/>
      <c r="OG66" s="80"/>
      <c r="OH66" s="80"/>
      <c r="OI66" s="80"/>
      <c r="OJ66" s="80"/>
      <c r="OK66" s="80"/>
      <c r="OL66" s="80"/>
      <c r="OM66" s="80"/>
      <c r="ON66" s="80"/>
      <c r="OO66" s="80"/>
      <c r="OP66" s="80"/>
      <c r="OQ66" s="80"/>
      <c r="OR66" s="80"/>
      <c r="OS66" s="80"/>
      <c r="OT66" s="80"/>
      <c r="OU66" s="80"/>
      <c r="OV66" s="80"/>
      <c r="OW66" s="80"/>
      <c r="OX66" s="80"/>
      <c r="OY66" s="80"/>
      <c r="OZ66" s="80"/>
      <c r="PA66" s="80"/>
      <c r="PB66" s="80"/>
      <c r="PC66" s="80"/>
      <c r="PD66" s="80"/>
      <c r="PE66" s="80"/>
      <c r="PF66" s="80"/>
      <c r="PG66" s="80"/>
      <c r="PH66" s="80"/>
      <c r="PI66" s="80"/>
      <c r="PJ66" s="80"/>
      <c r="PK66" s="80"/>
      <c r="PL66" s="80"/>
      <c r="PM66" s="80"/>
      <c r="PN66" s="80"/>
      <c r="PO66" s="80"/>
      <c r="PP66" s="80"/>
      <c r="PQ66" s="80"/>
      <c r="PR66" s="80"/>
      <c r="PS66" s="80"/>
      <c r="PT66" s="80"/>
      <c r="PU66" s="80"/>
      <c r="PV66" s="80"/>
      <c r="PW66" s="80"/>
      <c r="PX66" s="80"/>
      <c r="PY66" s="80"/>
      <c r="PZ66" s="80"/>
      <c r="QA66" s="80"/>
      <c r="QB66" s="80"/>
      <c r="QC66" s="80"/>
      <c r="QD66" s="80"/>
      <c r="QE66" s="80"/>
      <c r="QF66" s="80"/>
      <c r="QG66" s="80"/>
      <c r="QH66" s="80"/>
      <c r="QI66" s="80"/>
      <c r="QJ66" s="80"/>
      <c r="QK66" s="80"/>
      <c r="QL66" s="80"/>
      <c r="QM66" s="80"/>
      <c r="QN66" s="80"/>
      <c r="QO66" s="80"/>
      <c r="QP66" s="80"/>
      <c r="QQ66" s="80"/>
      <c r="QR66" s="80"/>
      <c r="QS66" s="80"/>
      <c r="QT66" s="80"/>
      <c r="QU66" s="80"/>
      <c r="QV66" s="80"/>
      <c r="QW66" s="80"/>
      <c r="QX66" s="80"/>
      <c r="QY66" s="80"/>
      <c r="QZ66" s="80"/>
      <c r="RA66" s="80"/>
      <c r="RB66" s="80"/>
      <c r="RC66" s="80"/>
      <c r="RD66" s="80"/>
      <c r="RE66" s="80"/>
      <c r="RF66" s="80"/>
      <c r="RG66" s="80"/>
      <c r="RH66" s="80"/>
      <c r="RI66" s="80"/>
      <c r="RJ66" s="80"/>
      <c r="RK66" s="80"/>
      <c r="RL66" s="80"/>
      <c r="RM66" s="80"/>
      <c r="RN66" s="80"/>
      <c r="RO66" s="80"/>
      <c r="RP66" s="80"/>
      <c r="RQ66" s="80"/>
      <c r="RR66" s="80"/>
      <c r="RS66" s="80"/>
      <c r="RT66" s="80"/>
      <c r="RU66" s="80"/>
      <c r="RV66" s="80"/>
      <c r="RW66" s="80"/>
      <c r="RX66" s="80"/>
      <c r="RY66" s="80"/>
      <c r="RZ66" s="80"/>
      <c r="SA66" s="80"/>
      <c r="SB66" s="80"/>
      <c r="SC66" s="80"/>
      <c r="SD66" s="80"/>
      <c r="SE66" s="80"/>
      <c r="SF66" s="80"/>
      <c r="SG66" s="80"/>
      <c r="SH66" s="80"/>
      <c r="SI66" s="80"/>
      <c r="SJ66" s="80"/>
      <c r="SK66" s="80"/>
      <c r="SL66" s="80"/>
      <c r="SM66" s="80"/>
      <c r="SN66" s="80"/>
      <c r="SO66" s="80"/>
      <c r="SP66" s="80"/>
      <c r="SQ66" s="80"/>
      <c r="SR66" s="80"/>
      <c r="SS66" s="80"/>
      <c r="ST66" s="80"/>
      <c r="SU66" s="80"/>
      <c r="SV66" s="80"/>
      <c r="SW66" s="80"/>
      <c r="SX66" s="80"/>
    </row>
    <row r="67" spans="1:518" s="60" customFormat="1" ht="14.55" customHeight="1" x14ac:dyDescent="0.3">
      <c r="A67" s="65">
        <v>63</v>
      </c>
      <c r="B67" s="7">
        <v>16</v>
      </c>
      <c r="C67" s="98" t="s">
        <v>727</v>
      </c>
      <c r="D67" s="98" t="s">
        <v>728</v>
      </c>
      <c r="E67" s="98" t="s">
        <v>729</v>
      </c>
      <c r="F67" s="7">
        <v>2001</v>
      </c>
      <c r="G67" s="98" t="s">
        <v>730</v>
      </c>
      <c r="H67" s="127" t="s">
        <v>731</v>
      </c>
      <c r="I67" s="6" t="s">
        <v>50</v>
      </c>
      <c r="J67" s="98" t="s">
        <v>766</v>
      </c>
      <c r="K67" s="6" t="s">
        <v>767</v>
      </c>
      <c r="L67" s="6" t="s">
        <v>23</v>
      </c>
      <c r="M67" s="6" t="s">
        <v>86</v>
      </c>
      <c r="N67" s="6" t="s">
        <v>205</v>
      </c>
      <c r="O67" s="6" t="s">
        <v>25</v>
      </c>
      <c r="P67" s="6" t="s">
        <v>72</v>
      </c>
      <c r="Q67" s="6" t="s">
        <v>572</v>
      </c>
      <c r="R67" s="6" t="s">
        <v>572</v>
      </c>
      <c r="S67" s="6" t="s">
        <v>353</v>
      </c>
      <c r="T67" s="6" t="s">
        <v>733</v>
      </c>
      <c r="U67" s="7">
        <v>2000</v>
      </c>
      <c r="V67" s="7">
        <v>2015</v>
      </c>
      <c r="W67" s="6"/>
      <c r="X67" s="6"/>
      <c r="Y67" s="6"/>
      <c r="Z67" s="6" t="s">
        <v>76</v>
      </c>
      <c r="AA67" s="6"/>
      <c r="AB67" s="6" t="s">
        <v>107</v>
      </c>
      <c r="AC67" s="6"/>
      <c r="AD67" s="6"/>
      <c r="AE67" s="6" t="s">
        <v>126</v>
      </c>
      <c r="AF67" s="6"/>
      <c r="AG67" s="6"/>
      <c r="AH67" s="6"/>
      <c r="AI67" s="6"/>
      <c r="AJ67" s="6"/>
      <c r="AK67" s="6"/>
      <c r="AL67" s="6"/>
      <c r="AM67" s="6"/>
      <c r="AN67" s="6"/>
      <c r="AO67" s="6"/>
      <c r="AP67" s="6"/>
      <c r="AQ67" s="6"/>
      <c r="AR67" s="6"/>
      <c r="AS67" s="6"/>
      <c r="AT67" s="6"/>
      <c r="AU67" s="6"/>
      <c r="AV67" s="6"/>
      <c r="AW67" s="6" t="s">
        <v>23</v>
      </c>
      <c r="AX67" s="6"/>
      <c r="AY67" s="6"/>
      <c r="AZ67" s="6"/>
      <c r="BA67" s="6" t="s">
        <v>78</v>
      </c>
      <c r="BB67" s="6"/>
      <c r="BC67" s="6" t="s">
        <v>78</v>
      </c>
      <c r="BD67" s="6"/>
      <c r="BE67" s="6"/>
      <c r="BF67" s="6" t="s">
        <v>78</v>
      </c>
      <c r="BG67" s="6"/>
      <c r="BH67" s="6"/>
      <c r="BI67" s="6"/>
      <c r="BJ67" s="6"/>
      <c r="BK67" s="6"/>
      <c r="BL67" s="6"/>
      <c r="BM67" s="6"/>
      <c r="BN67" s="6"/>
      <c r="BO67" s="6"/>
      <c r="BP67" s="6"/>
      <c r="BQ67" s="6"/>
      <c r="BR67" s="6"/>
      <c r="BS67" s="6"/>
      <c r="BT67" s="6"/>
      <c r="BU67" s="6"/>
      <c r="BV67" s="6" t="s">
        <v>38</v>
      </c>
      <c r="BW67" s="6"/>
      <c r="BX67" s="6"/>
      <c r="BY67" s="6"/>
      <c r="BZ67" s="6"/>
      <c r="CA67" s="6"/>
      <c r="CB67" s="6"/>
      <c r="CC67" s="6"/>
      <c r="CD67" s="6"/>
      <c r="CE67" s="6"/>
      <c r="CF67" s="6"/>
      <c r="CG67" s="6"/>
      <c r="CH67" s="6"/>
      <c r="CI67" s="6"/>
      <c r="CJ67" s="6"/>
      <c r="CK67" s="6"/>
      <c r="CL67" s="6"/>
      <c r="CM67" s="6"/>
      <c r="CN67" s="6"/>
      <c r="CO67" s="6"/>
      <c r="CP67" s="6"/>
      <c r="CQ67" s="6"/>
      <c r="CR67" s="6"/>
      <c r="CS67" s="28" t="s">
        <v>38</v>
      </c>
      <c r="CT67" s="6"/>
      <c r="CU67" s="6"/>
      <c r="CV67" s="6"/>
      <c r="CW67" s="6"/>
      <c r="CX67" s="6"/>
      <c r="CY67" s="6"/>
      <c r="CZ67" s="6"/>
      <c r="DA67" s="6"/>
      <c r="DB67" s="6"/>
      <c r="DC67" s="6"/>
      <c r="DD67" s="6" t="s">
        <v>38</v>
      </c>
      <c r="DE67" s="87"/>
      <c r="DF67" s="6"/>
      <c r="DG67" s="6"/>
      <c r="DH67" s="6"/>
      <c r="DI67" s="6"/>
      <c r="DJ67" s="6"/>
      <c r="DK67" s="6"/>
      <c r="DL67" s="6"/>
      <c r="DM67" s="6"/>
      <c r="DN67" s="6"/>
      <c r="DO67" s="87"/>
      <c r="DP67" s="6"/>
      <c r="DQ67" s="91" t="s">
        <v>734</v>
      </c>
      <c r="DR67" s="6" t="s">
        <v>735</v>
      </c>
      <c r="DS67" s="87"/>
      <c r="DT67" s="17"/>
      <c r="DU67" s="34"/>
      <c r="DV67" s="80"/>
      <c r="DW67" s="80"/>
      <c r="DX67" s="80"/>
      <c r="DY67" s="80"/>
      <c r="DZ67" s="80"/>
      <c r="EA67" s="80"/>
      <c r="EB67" s="80"/>
      <c r="EC67" s="80"/>
      <c r="ED67" s="80"/>
      <c r="EE67" s="80"/>
      <c r="EF67" s="80"/>
      <c r="EG67" s="80"/>
      <c r="EH67" s="80"/>
      <c r="EI67" s="80"/>
      <c r="EJ67" s="80"/>
      <c r="EK67" s="80"/>
      <c r="EL67" s="80"/>
      <c r="EM67" s="80"/>
      <c r="EN67" s="80"/>
      <c r="EO67" s="80"/>
      <c r="EP67" s="80"/>
      <c r="EQ67" s="80"/>
      <c r="ER67" s="80"/>
      <c r="ES67" s="80"/>
      <c r="ET67" s="80"/>
      <c r="EU67" s="80"/>
      <c r="EV67" s="80"/>
      <c r="EW67" s="80"/>
      <c r="EX67" s="80"/>
      <c r="EY67" s="80"/>
      <c r="EZ67" s="80"/>
      <c r="FA67" s="80"/>
      <c r="FB67" s="80"/>
      <c r="FC67" s="80"/>
      <c r="FD67" s="80"/>
      <c r="FE67" s="80"/>
      <c r="FF67" s="80"/>
      <c r="FG67" s="80"/>
      <c r="FH67" s="80"/>
      <c r="FI67" s="80"/>
      <c r="FJ67" s="80"/>
      <c r="FK67" s="80"/>
      <c r="FL67" s="80"/>
      <c r="FM67" s="80"/>
      <c r="FN67" s="80"/>
      <c r="FO67" s="80"/>
      <c r="FP67" s="80"/>
      <c r="FQ67" s="80"/>
      <c r="FR67" s="80"/>
      <c r="FS67" s="80"/>
      <c r="FT67" s="80"/>
      <c r="FU67" s="80"/>
      <c r="FV67" s="80"/>
      <c r="FW67" s="80"/>
      <c r="FX67" s="80"/>
      <c r="FY67" s="80"/>
      <c r="FZ67" s="80"/>
      <c r="GA67" s="80"/>
      <c r="GB67" s="80"/>
      <c r="GC67" s="80"/>
      <c r="GD67" s="80"/>
      <c r="GE67" s="80"/>
      <c r="GF67" s="80"/>
      <c r="GG67" s="80"/>
      <c r="GH67" s="80"/>
      <c r="GI67" s="80"/>
      <c r="GJ67" s="80"/>
      <c r="GK67" s="80"/>
      <c r="GL67" s="80"/>
      <c r="GM67" s="80"/>
      <c r="GN67" s="80"/>
      <c r="GO67" s="80"/>
      <c r="GP67" s="80"/>
      <c r="GQ67" s="80"/>
      <c r="GR67" s="80"/>
      <c r="GS67" s="80"/>
      <c r="GT67" s="80"/>
      <c r="GU67" s="80"/>
      <c r="GV67" s="80"/>
      <c r="GW67" s="80"/>
      <c r="GX67" s="80"/>
      <c r="GY67" s="80"/>
      <c r="GZ67" s="80"/>
      <c r="HA67" s="80"/>
      <c r="HB67" s="80"/>
      <c r="HC67" s="80"/>
      <c r="HD67" s="80"/>
      <c r="HE67" s="80"/>
      <c r="HF67" s="80"/>
      <c r="HG67" s="80"/>
      <c r="HH67" s="80"/>
      <c r="HI67" s="80"/>
      <c r="HJ67" s="80"/>
      <c r="HK67" s="80"/>
      <c r="HL67" s="80"/>
      <c r="HM67" s="80"/>
      <c r="HN67" s="80"/>
      <c r="HO67" s="80"/>
      <c r="HP67" s="80"/>
      <c r="HQ67" s="80"/>
      <c r="HR67" s="80"/>
      <c r="HS67" s="80"/>
      <c r="HT67" s="80"/>
      <c r="HU67" s="80"/>
      <c r="HV67" s="80"/>
      <c r="HW67" s="80"/>
      <c r="HX67" s="80"/>
      <c r="HY67" s="80"/>
      <c r="HZ67" s="80"/>
      <c r="IA67" s="80"/>
      <c r="IB67" s="80"/>
      <c r="IC67" s="80"/>
      <c r="ID67" s="80"/>
      <c r="IE67" s="80"/>
      <c r="IF67" s="80"/>
      <c r="IG67" s="80"/>
      <c r="IH67" s="80"/>
      <c r="II67" s="80"/>
      <c r="IJ67" s="80"/>
      <c r="IK67" s="80"/>
      <c r="IL67" s="80"/>
      <c r="IM67" s="80"/>
      <c r="IN67" s="80"/>
      <c r="IO67" s="80"/>
      <c r="IP67" s="80"/>
      <c r="IQ67" s="80"/>
      <c r="IR67" s="80"/>
      <c r="IS67" s="80"/>
      <c r="IT67" s="80"/>
      <c r="IU67" s="80"/>
      <c r="IV67" s="80"/>
      <c r="IW67" s="80"/>
      <c r="IX67" s="80"/>
      <c r="IY67" s="80"/>
      <c r="IZ67" s="80"/>
      <c r="JA67" s="80"/>
      <c r="JB67" s="80"/>
      <c r="JC67" s="80"/>
      <c r="JD67" s="80"/>
      <c r="JE67" s="80"/>
      <c r="JF67" s="80"/>
      <c r="JG67" s="80"/>
      <c r="JH67" s="80"/>
      <c r="JI67" s="80"/>
      <c r="JJ67" s="80"/>
      <c r="JK67" s="80"/>
      <c r="JL67" s="80"/>
      <c r="JM67" s="80"/>
      <c r="JN67" s="80"/>
      <c r="JO67" s="80"/>
      <c r="JP67" s="80"/>
      <c r="JQ67" s="80"/>
      <c r="JR67" s="80"/>
      <c r="JS67" s="80"/>
      <c r="JT67" s="80"/>
      <c r="JU67" s="80"/>
      <c r="JV67" s="80"/>
      <c r="JW67" s="80"/>
      <c r="JX67" s="80"/>
      <c r="JY67" s="80"/>
      <c r="JZ67" s="80"/>
      <c r="KA67" s="80"/>
      <c r="KB67" s="80"/>
      <c r="KC67" s="80"/>
      <c r="KD67" s="80"/>
      <c r="KE67" s="80"/>
      <c r="KF67" s="80"/>
      <c r="KG67" s="80"/>
      <c r="KH67" s="80"/>
      <c r="KI67" s="80"/>
      <c r="KJ67" s="80"/>
      <c r="KK67" s="80"/>
      <c r="KL67" s="80"/>
      <c r="KM67" s="80"/>
      <c r="KN67" s="80"/>
      <c r="KO67" s="80"/>
      <c r="KP67" s="80"/>
      <c r="KQ67" s="80"/>
      <c r="KR67" s="80"/>
      <c r="KS67" s="80"/>
      <c r="KT67" s="80"/>
      <c r="KU67" s="80"/>
      <c r="KV67" s="80"/>
      <c r="KW67" s="80"/>
      <c r="KX67" s="80"/>
      <c r="KY67" s="80"/>
      <c r="KZ67" s="80"/>
      <c r="LA67" s="80"/>
      <c r="LB67" s="80"/>
      <c r="LC67" s="80"/>
      <c r="LD67" s="80"/>
      <c r="LE67" s="80"/>
      <c r="LF67" s="80"/>
      <c r="LG67" s="80"/>
      <c r="LH67" s="80"/>
      <c r="LI67" s="80"/>
      <c r="LJ67" s="80"/>
      <c r="LK67" s="80"/>
      <c r="LL67" s="80"/>
      <c r="LM67" s="80"/>
      <c r="LN67" s="80"/>
      <c r="LO67" s="80"/>
      <c r="LP67" s="80"/>
      <c r="LQ67" s="80"/>
      <c r="LR67" s="80"/>
      <c r="LS67" s="80"/>
      <c r="LT67" s="80"/>
      <c r="LU67" s="80"/>
      <c r="LV67" s="80"/>
      <c r="LW67" s="80"/>
      <c r="LX67" s="80"/>
      <c r="LY67" s="80"/>
      <c r="LZ67" s="80"/>
      <c r="MA67" s="80"/>
      <c r="MB67" s="80"/>
      <c r="MC67" s="80"/>
      <c r="MD67" s="80"/>
      <c r="ME67" s="80"/>
      <c r="MF67" s="80"/>
      <c r="MG67" s="80"/>
      <c r="MH67" s="80"/>
      <c r="MI67" s="80"/>
      <c r="MJ67" s="80"/>
      <c r="MK67" s="80"/>
      <c r="ML67" s="80"/>
      <c r="MM67" s="80"/>
      <c r="MN67" s="80"/>
      <c r="MO67" s="80"/>
      <c r="MP67" s="80"/>
      <c r="MQ67" s="80"/>
      <c r="MR67" s="80"/>
      <c r="MS67" s="80"/>
      <c r="MT67" s="80"/>
      <c r="MU67" s="80"/>
      <c r="MV67" s="80"/>
      <c r="MW67" s="80"/>
      <c r="MX67" s="80"/>
      <c r="MY67" s="80"/>
      <c r="MZ67" s="80"/>
      <c r="NA67" s="80"/>
      <c r="NB67" s="80"/>
      <c r="NC67" s="80"/>
      <c r="ND67" s="80"/>
      <c r="NE67" s="80"/>
      <c r="NF67" s="80"/>
      <c r="NG67" s="80"/>
      <c r="NH67" s="80"/>
      <c r="NI67" s="80"/>
      <c r="NJ67" s="80"/>
      <c r="NK67" s="80"/>
      <c r="NL67" s="80"/>
      <c r="NM67" s="80"/>
      <c r="NN67" s="80"/>
      <c r="NO67" s="80"/>
      <c r="NP67" s="80"/>
      <c r="NQ67" s="80"/>
      <c r="NR67" s="80"/>
      <c r="NS67" s="80"/>
      <c r="NT67" s="80"/>
      <c r="NU67" s="80"/>
      <c r="NV67" s="80"/>
      <c r="NW67" s="80"/>
      <c r="NX67" s="80"/>
      <c r="NY67" s="80"/>
      <c r="NZ67" s="80"/>
      <c r="OA67" s="80"/>
      <c r="OB67" s="80"/>
      <c r="OC67" s="80"/>
      <c r="OD67" s="80"/>
      <c r="OE67" s="80"/>
      <c r="OF67" s="80"/>
      <c r="OG67" s="80"/>
      <c r="OH67" s="80"/>
      <c r="OI67" s="80"/>
      <c r="OJ67" s="80"/>
      <c r="OK67" s="80"/>
      <c r="OL67" s="80"/>
      <c r="OM67" s="80"/>
      <c r="ON67" s="80"/>
      <c r="OO67" s="80"/>
      <c r="OP67" s="80"/>
      <c r="OQ67" s="80"/>
      <c r="OR67" s="80"/>
      <c r="OS67" s="80"/>
      <c r="OT67" s="80"/>
      <c r="OU67" s="80"/>
      <c r="OV67" s="80"/>
      <c r="OW67" s="80"/>
      <c r="OX67" s="80"/>
      <c r="OY67" s="80"/>
      <c r="OZ67" s="80"/>
      <c r="PA67" s="80"/>
      <c r="PB67" s="80"/>
      <c r="PC67" s="80"/>
      <c r="PD67" s="80"/>
      <c r="PE67" s="80"/>
      <c r="PF67" s="80"/>
      <c r="PG67" s="80"/>
      <c r="PH67" s="80"/>
      <c r="PI67" s="80"/>
      <c r="PJ67" s="80"/>
      <c r="PK67" s="80"/>
      <c r="PL67" s="80"/>
      <c r="PM67" s="80"/>
      <c r="PN67" s="80"/>
      <c r="PO67" s="80"/>
      <c r="PP67" s="80"/>
      <c r="PQ67" s="80"/>
      <c r="PR67" s="80"/>
      <c r="PS67" s="80"/>
      <c r="PT67" s="80"/>
      <c r="PU67" s="80"/>
      <c r="PV67" s="80"/>
      <c r="PW67" s="80"/>
      <c r="PX67" s="80"/>
      <c r="PY67" s="80"/>
      <c r="PZ67" s="80"/>
      <c r="QA67" s="80"/>
      <c r="QB67" s="80"/>
      <c r="QC67" s="80"/>
      <c r="QD67" s="80"/>
      <c r="QE67" s="80"/>
      <c r="QF67" s="80"/>
      <c r="QG67" s="80"/>
      <c r="QH67" s="80"/>
      <c r="QI67" s="80"/>
      <c r="QJ67" s="80"/>
      <c r="QK67" s="80"/>
      <c r="QL67" s="80"/>
      <c r="QM67" s="80"/>
      <c r="QN67" s="80"/>
      <c r="QO67" s="80"/>
      <c r="QP67" s="80"/>
      <c r="QQ67" s="80"/>
      <c r="QR67" s="80"/>
      <c r="QS67" s="80"/>
      <c r="QT67" s="80"/>
      <c r="QU67" s="80"/>
      <c r="QV67" s="80"/>
      <c r="QW67" s="80"/>
      <c r="QX67" s="80"/>
      <c r="QY67" s="80"/>
      <c r="QZ67" s="80"/>
      <c r="RA67" s="80"/>
      <c r="RB67" s="80"/>
      <c r="RC67" s="80"/>
      <c r="RD67" s="80"/>
      <c r="RE67" s="80"/>
      <c r="RF67" s="80"/>
      <c r="RG67" s="80"/>
      <c r="RH67" s="80"/>
      <c r="RI67" s="80"/>
      <c r="RJ67" s="80"/>
      <c r="RK67" s="80"/>
      <c r="RL67" s="80"/>
      <c r="RM67" s="80"/>
      <c r="RN67" s="80"/>
      <c r="RO67" s="80"/>
      <c r="RP67" s="80"/>
      <c r="RQ67" s="80"/>
      <c r="RR67" s="80"/>
      <c r="RS67" s="80"/>
      <c r="RT67" s="80"/>
      <c r="RU67" s="80"/>
      <c r="RV67" s="80"/>
      <c r="RW67" s="80"/>
      <c r="RX67" s="80"/>
      <c r="RY67" s="80"/>
      <c r="RZ67" s="80"/>
      <c r="SA67" s="80"/>
      <c r="SB67" s="80"/>
      <c r="SC67" s="80"/>
      <c r="SD67" s="80"/>
      <c r="SE67" s="80"/>
      <c r="SF67" s="80"/>
      <c r="SG67" s="80"/>
      <c r="SH67" s="80"/>
      <c r="SI67" s="80"/>
      <c r="SJ67" s="80"/>
      <c r="SK67" s="80"/>
      <c r="SL67" s="80"/>
      <c r="SM67" s="80"/>
      <c r="SN67" s="80"/>
      <c r="SO67" s="80"/>
      <c r="SP67" s="80"/>
      <c r="SQ67" s="80"/>
      <c r="SR67" s="80"/>
      <c r="SS67" s="80"/>
      <c r="ST67" s="80"/>
      <c r="SU67" s="80"/>
      <c r="SV67" s="80"/>
      <c r="SW67" s="80"/>
      <c r="SX67" s="80"/>
    </row>
    <row r="68" spans="1:518" s="60" customFormat="1" ht="14.55" customHeight="1" x14ac:dyDescent="0.3">
      <c r="A68" s="65">
        <v>64</v>
      </c>
      <c r="B68" s="7">
        <v>16</v>
      </c>
      <c r="C68" s="98" t="s">
        <v>727</v>
      </c>
      <c r="D68" s="98" t="s">
        <v>728</v>
      </c>
      <c r="E68" s="98" t="s">
        <v>729</v>
      </c>
      <c r="F68" s="7">
        <v>2001</v>
      </c>
      <c r="G68" s="98" t="s">
        <v>730</v>
      </c>
      <c r="H68" s="127" t="s">
        <v>731</v>
      </c>
      <c r="I68" s="6" t="s">
        <v>50</v>
      </c>
      <c r="J68" s="98" t="s">
        <v>4149</v>
      </c>
      <c r="K68" s="6" t="s">
        <v>768</v>
      </c>
      <c r="L68" s="6" t="s">
        <v>23</v>
      </c>
      <c r="M68" s="6" t="s">
        <v>86</v>
      </c>
      <c r="N68" s="6" t="s">
        <v>205</v>
      </c>
      <c r="O68" s="6" t="s">
        <v>25</v>
      </c>
      <c r="P68" s="6" t="s">
        <v>72</v>
      </c>
      <c r="Q68" s="6" t="s">
        <v>572</v>
      </c>
      <c r="R68" s="6" t="s">
        <v>572</v>
      </c>
      <c r="S68" s="6" t="s">
        <v>353</v>
      </c>
      <c r="T68" s="6" t="s">
        <v>733</v>
      </c>
      <c r="U68" s="7">
        <v>2000</v>
      </c>
      <c r="V68" s="7">
        <v>2015</v>
      </c>
      <c r="W68" s="6"/>
      <c r="X68" s="6"/>
      <c r="Y68" s="6"/>
      <c r="Z68" s="6" t="s">
        <v>76</v>
      </c>
      <c r="AA68" s="6"/>
      <c r="AB68" s="6" t="s">
        <v>107</v>
      </c>
      <c r="AC68" s="6"/>
      <c r="AD68" s="6"/>
      <c r="AE68" s="6" t="s">
        <v>126</v>
      </c>
      <c r="AF68" s="6"/>
      <c r="AG68" s="6"/>
      <c r="AH68" s="6"/>
      <c r="AI68" s="6"/>
      <c r="AJ68" s="6"/>
      <c r="AK68" s="6"/>
      <c r="AL68" s="6"/>
      <c r="AM68" s="6"/>
      <c r="AN68" s="6"/>
      <c r="AO68" s="6"/>
      <c r="AP68" s="6"/>
      <c r="AQ68" s="6"/>
      <c r="AR68" s="6"/>
      <c r="AS68" s="6"/>
      <c r="AT68" s="6"/>
      <c r="AU68" s="6"/>
      <c r="AV68" s="6"/>
      <c r="AW68" s="6" t="s">
        <v>23</v>
      </c>
      <c r="AX68" s="6"/>
      <c r="AY68" s="6"/>
      <c r="AZ68" s="6"/>
      <c r="BA68" s="6" t="s">
        <v>78</v>
      </c>
      <c r="BB68" s="6"/>
      <c r="BC68" s="6" t="s">
        <v>78</v>
      </c>
      <c r="BD68" s="6"/>
      <c r="BE68" s="6"/>
      <c r="BF68" s="6" t="s">
        <v>78</v>
      </c>
      <c r="BG68" s="6"/>
      <c r="BH68" s="6"/>
      <c r="BI68" s="6"/>
      <c r="BJ68" s="6"/>
      <c r="BK68" s="6"/>
      <c r="BL68" s="6"/>
      <c r="BM68" s="6"/>
      <c r="BN68" s="6"/>
      <c r="BO68" s="6"/>
      <c r="BP68" s="6"/>
      <c r="BQ68" s="6"/>
      <c r="BR68" s="6"/>
      <c r="BS68" s="6"/>
      <c r="BT68" s="6"/>
      <c r="BU68" s="6"/>
      <c r="BV68" s="6" t="s">
        <v>38</v>
      </c>
      <c r="BW68" s="6"/>
      <c r="BX68" s="6"/>
      <c r="BY68" s="6"/>
      <c r="BZ68" s="6"/>
      <c r="CA68" s="6"/>
      <c r="CB68" s="6"/>
      <c r="CC68" s="6"/>
      <c r="CD68" s="6"/>
      <c r="CE68" s="6"/>
      <c r="CF68" s="6"/>
      <c r="CG68" s="6"/>
      <c r="CH68" s="6"/>
      <c r="CI68" s="6"/>
      <c r="CJ68" s="6"/>
      <c r="CK68" s="6"/>
      <c r="CL68" s="6"/>
      <c r="CM68" s="6"/>
      <c r="CN68" s="6"/>
      <c r="CO68" s="6"/>
      <c r="CP68" s="6"/>
      <c r="CQ68" s="6"/>
      <c r="CR68" s="6"/>
      <c r="CS68" s="28" t="s">
        <v>38</v>
      </c>
      <c r="CT68" s="6"/>
      <c r="CU68" s="6"/>
      <c r="CV68" s="6"/>
      <c r="CW68" s="6"/>
      <c r="CX68" s="6"/>
      <c r="CY68" s="6"/>
      <c r="CZ68" s="6"/>
      <c r="DA68" s="6"/>
      <c r="DB68" s="6"/>
      <c r="DC68" s="6"/>
      <c r="DD68" s="6" t="s">
        <v>38</v>
      </c>
      <c r="DE68" s="87"/>
      <c r="DF68" s="6"/>
      <c r="DG68" s="6"/>
      <c r="DH68" s="6"/>
      <c r="DI68" s="6"/>
      <c r="DJ68" s="6"/>
      <c r="DK68" s="6"/>
      <c r="DL68" s="6"/>
      <c r="DM68" s="6"/>
      <c r="DN68" s="6"/>
      <c r="DO68" s="87"/>
      <c r="DP68" s="6"/>
      <c r="DQ68" s="91" t="s">
        <v>734</v>
      </c>
      <c r="DR68" s="6" t="s">
        <v>735</v>
      </c>
      <c r="DS68" s="87"/>
      <c r="DT68" s="17"/>
      <c r="DU68" s="34"/>
      <c r="DV68" s="80"/>
      <c r="DW68" s="80"/>
      <c r="DX68" s="80"/>
      <c r="DY68" s="80"/>
      <c r="DZ68" s="80"/>
      <c r="EA68" s="80"/>
      <c r="EB68" s="80"/>
      <c r="EC68" s="80"/>
      <c r="ED68" s="80"/>
      <c r="EE68" s="80"/>
      <c r="EF68" s="80"/>
      <c r="EG68" s="80"/>
      <c r="EH68" s="80"/>
      <c r="EI68" s="80"/>
      <c r="EJ68" s="80"/>
      <c r="EK68" s="80"/>
      <c r="EL68" s="80"/>
      <c r="EM68" s="80"/>
      <c r="EN68" s="80"/>
      <c r="EO68" s="80"/>
      <c r="EP68" s="80"/>
      <c r="EQ68" s="80"/>
      <c r="ER68" s="80"/>
      <c r="ES68" s="80"/>
      <c r="ET68" s="80"/>
      <c r="EU68" s="80"/>
      <c r="EV68" s="80"/>
      <c r="EW68" s="80"/>
      <c r="EX68" s="80"/>
      <c r="EY68" s="80"/>
      <c r="EZ68" s="80"/>
      <c r="FA68" s="80"/>
      <c r="FB68" s="80"/>
      <c r="FC68" s="80"/>
      <c r="FD68" s="80"/>
      <c r="FE68" s="80"/>
      <c r="FF68" s="80"/>
      <c r="FG68" s="80"/>
      <c r="FH68" s="80"/>
      <c r="FI68" s="80"/>
      <c r="FJ68" s="80"/>
      <c r="FK68" s="80"/>
      <c r="FL68" s="80"/>
      <c r="FM68" s="80"/>
      <c r="FN68" s="80"/>
      <c r="FO68" s="80"/>
      <c r="FP68" s="80"/>
      <c r="FQ68" s="80"/>
      <c r="FR68" s="80"/>
      <c r="FS68" s="80"/>
      <c r="FT68" s="80"/>
      <c r="FU68" s="80"/>
      <c r="FV68" s="80"/>
      <c r="FW68" s="80"/>
      <c r="FX68" s="80"/>
      <c r="FY68" s="80"/>
      <c r="FZ68" s="80"/>
      <c r="GA68" s="80"/>
      <c r="GB68" s="80"/>
      <c r="GC68" s="80"/>
      <c r="GD68" s="80"/>
      <c r="GE68" s="80"/>
      <c r="GF68" s="80"/>
      <c r="GG68" s="80"/>
      <c r="GH68" s="80"/>
      <c r="GI68" s="80"/>
      <c r="GJ68" s="80"/>
      <c r="GK68" s="80"/>
      <c r="GL68" s="80"/>
      <c r="GM68" s="80"/>
      <c r="GN68" s="80"/>
      <c r="GO68" s="80"/>
      <c r="GP68" s="80"/>
      <c r="GQ68" s="80"/>
      <c r="GR68" s="80"/>
      <c r="GS68" s="80"/>
      <c r="GT68" s="80"/>
      <c r="GU68" s="80"/>
      <c r="GV68" s="80"/>
      <c r="GW68" s="80"/>
      <c r="GX68" s="80"/>
      <c r="GY68" s="80"/>
      <c r="GZ68" s="80"/>
      <c r="HA68" s="80"/>
      <c r="HB68" s="80"/>
      <c r="HC68" s="80"/>
      <c r="HD68" s="80"/>
      <c r="HE68" s="80"/>
      <c r="HF68" s="80"/>
      <c r="HG68" s="80"/>
      <c r="HH68" s="80"/>
      <c r="HI68" s="80"/>
      <c r="HJ68" s="80"/>
      <c r="HK68" s="80"/>
      <c r="HL68" s="80"/>
      <c r="HM68" s="80"/>
      <c r="HN68" s="80"/>
      <c r="HO68" s="80"/>
      <c r="HP68" s="80"/>
      <c r="HQ68" s="80"/>
      <c r="HR68" s="80"/>
      <c r="HS68" s="80"/>
      <c r="HT68" s="80"/>
      <c r="HU68" s="80"/>
      <c r="HV68" s="80"/>
      <c r="HW68" s="80"/>
      <c r="HX68" s="80"/>
      <c r="HY68" s="80"/>
      <c r="HZ68" s="80"/>
      <c r="IA68" s="80"/>
      <c r="IB68" s="80"/>
      <c r="IC68" s="80"/>
      <c r="ID68" s="80"/>
      <c r="IE68" s="80"/>
      <c r="IF68" s="80"/>
      <c r="IG68" s="80"/>
      <c r="IH68" s="80"/>
      <c r="II68" s="80"/>
      <c r="IJ68" s="80"/>
      <c r="IK68" s="80"/>
      <c r="IL68" s="80"/>
      <c r="IM68" s="80"/>
      <c r="IN68" s="80"/>
      <c r="IO68" s="80"/>
      <c r="IP68" s="80"/>
      <c r="IQ68" s="80"/>
      <c r="IR68" s="80"/>
      <c r="IS68" s="80"/>
      <c r="IT68" s="80"/>
      <c r="IU68" s="80"/>
      <c r="IV68" s="80"/>
      <c r="IW68" s="80"/>
      <c r="IX68" s="80"/>
      <c r="IY68" s="80"/>
      <c r="IZ68" s="80"/>
      <c r="JA68" s="80"/>
      <c r="JB68" s="80"/>
      <c r="JC68" s="80"/>
      <c r="JD68" s="80"/>
      <c r="JE68" s="80"/>
      <c r="JF68" s="80"/>
      <c r="JG68" s="80"/>
      <c r="JH68" s="80"/>
      <c r="JI68" s="80"/>
      <c r="JJ68" s="80"/>
      <c r="JK68" s="80"/>
      <c r="JL68" s="80"/>
      <c r="JM68" s="80"/>
      <c r="JN68" s="80"/>
      <c r="JO68" s="80"/>
      <c r="JP68" s="80"/>
      <c r="JQ68" s="80"/>
      <c r="JR68" s="80"/>
      <c r="JS68" s="80"/>
      <c r="JT68" s="80"/>
      <c r="JU68" s="80"/>
      <c r="JV68" s="80"/>
      <c r="JW68" s="80"/>
      <c r="JX68" s="80"/>
      <c r="JY68" s="80"/>
      <c r="JZ68" s="80"/>
      <c r="KA68" s="80"/>
      <c r="KB68" s="80"/>
      <c r="KC68" s="80"/>
      <c r="KD68" s="80"/>
      <c r="KE68" s="80"/>
      <c r="KF68" s="80"/>
      <c r="KG68" s="80"/>
      <c r="KH68" s="80"/>
      <c r="KI68" s="80"/>
      <c r="KJ68" s="80"/>
      <c r="KK68" s="80"/>
      <c r="KL68" s="80"/>
      <c r="KM68" s="80"/>
      <c r="KN68" s="80"/>
      <c r="KO68" s="80"/>
      <c r="KP68" s="80"/>
      <c r="KQ68" s="80"/>
      <c r="KR68" s="80"/>
      <c r="KS68" s="80"/>
      <c r="KT68" s="80"/>
      <c r="KU68" s="80"/>
      <c r="KV68" s="80"/>
      <c r="KW68" s="80"/>
      <c r="KX68" s="80"/>
      <c r="KY68" s="80"/>
      <c r="KZ68" s="80"/>
      <c r="LA68" s="80"/>
      <c r="LB68" s="80"/>
      <c r="LC68" s="80"/>
      <c r="LD68" s="80"/>
      <c r="LE68" s="80"/>
      <c r="LF68" s="80"/>
      <c r="LG68" s="80"/>
      <c r="LH68" s="80"/>
      <c r="LI68" s="80"/>
      <c r="LJ68" s="80"/>
      <c r="LK68" s="80"/>
      <c r="LL68" s="80"/>
      <c r="LM68" s="80"/>
      <c r="LN68" s="80"/>
      <c r="LO68" s="80"/>
      <c r="LP68" s="80"/>
      <c r="LQ68" s="80"/>
      <c r="LR68" s="80"/>
      <c r="LS68" s="80"/>
      <c r="LT68" s="80"/>
      <c r="LU68" s="80"/>
      <c r="LV68" s="80"/>
      <c r="LW68" s="80"/>
      <c r="LX68" s="80"/>
      <c r="LY68" s="80"/>
      <c r="LZ68" s="80"/>
      <c r="MA68" s="80"/>
      <c r="MB68" s="80"/>
      <c r="MC68" s="80"/>
      <c r="MD68" s="80"/>
      <c r="ME68" s="80"/>
      <c r="MF68" s="80"/>
      <c r="MG68" s="80"/>
      <c r="MH68" s="80"/>
      <c r="MI68" s="80"/>
      <c r="MJ68" s="80"/>
      <c r="MK68" s="80"/>
      <c r="ML68" s="80"/>
      <c r="MM68" s="80"/>
      <c r="MN68" s="80"/>
      <c r="MO68" s="80"/>
      <c r="MP68" s="80"/>
      <c r="MQ68" s="80"/>
      <c r="MR68" s="80"/>
      <c r="MS68" s="80"/>
      <c r="MT68" s="80"/>
      <c r="MU68" s="80"/>
      <c r="MV68" s="80"/>
      <c r="MW68" s="80"/>
      <c r="MX68" s="80"/>
      <c r="MY68" s="80"/>
      <c r="MZ68" s="80"/>
      <c r="NA68" s="80"/>
      <c r="NB68" s="80"/>
      <c r="NC68" s="80"/>
      <c r="ND68" s="80"/>
      <c r="NE68" s="80"/>
      <c r="NF68" s="80"/>
      <c r="NG68" s="80"/>
      <c r="NH68" s="80"/>
      <c r="NI68" s="80"/>
      <c r="NJ68" s="80"/>
      <c r="NK68" s="80"/>
      <c r="NL68" s="80"/>
      <c r="NM68" s="80"/>
      <c r="NN68" s="80"/>
      <c r="NO68" s="80"/>
      <c r="NP68" s="80"/>
      <c r="NQ68" s="80"/>
      <c r="NR68" s="80"/>
      <c r="NS68" s="80"/>
      <c r="NT68" s="80"/>
      <c r="NU68" s="80"/>
      <c r="NV68" s="80"/>
      <c r="NW68" s="80"/>
      <c r="NX68" s="80"/>
      <c r="NY68" s="80"/>
      <c r="NZ68" s="80"/>
      <c r="OA68" s="80"/>
      <c r="OB68" s="80"/>
      <c r="OC68" s="80"/>
      <c r="OD68" s="80"/>
      <c r="OE68" s="80"/>
      <c r="OF68" s="80"/>
      <c r="OG68" s="80"/>
      <c r="OH68" s="80"/>
      <c r="OI68" s="80"/>
      <c r="OJ68" s="80"/>
      <c r="OK68" s="80"/>
      <c r="OL68" s="80"/>
      <c r="OM68" s="80"/>
      <c r="ON68" s="80"/>
      <c r="OO68" s="80"/>
      <c r="OP68" s="80"/>
      <c r="OQ68" s="80"/>
      <c r="OR68" s="80"/>
      <c r="OS68" s="80"/>
      <c r="OT68" s="80"/>
      <c r="OU68" s="80"/>
      <c r="OV68" s="80"/>
      <c r="OW68" s="80"/>
      <c r="OX68" s="80"/>
      <c r="OY68" s="80"/>
      <c r="OZ68" s="80"/>
      <c r="PA68" s="80"/>
      <c r="PB68" s="80"/>
      <c r="PC68" s="80"/>
      <c r="PD68" s="80"/>
      <c r="PE68" s="80"/>
      <c r="PF68" s="80"/>
      <c r="PG68" s="80"/>
      <c r="PH68" s="80"/>
      <c r="PI68" s="80"/>
      <c r="PJ68" s="80"/>
      <c r="PK68" s="80"/>
      <c r="PL68" s="80"/>
      <c r="PM68" s="80"/>
      <c r="PN68" s="80"/>
      <c r="PO68" s="80"/>
      <c r="PP68" s="80"/>
      <c r="PQ68" s="80"/>
      <c r="PR68" s="80"/>
      <c r="PS68" s="80"/>
      <c r="PT68" s="80"/>
      <c r="PU68" s="80"/>
      <c r="PV68" s="80"/>
      <c r="PW68" s="80"/>
      <c r="PX68" s="80"/>
      <c r="PY68" s="80"/>
      <c r="PZ68" s="80"/>
      <c r="QA68" s="80"/>
      <c r="QB68" s="80"/>
      <c r="QC68" s="80"/>
      <c r="QD68" s="80"/>
      <c r="QE68" s="80"/>
      <c r="QF68" s="80"/>
      <c r="QG68" s="80"/>
      <c r="QH68" s="80"/>
      <c r="QI68" s="80"/>
      <c r="QJ68" s="80"/>
      <c r="QK68" s="80"/>
      <c r="QL68" s="80"/>
      <c r="QM68" s="80"/>
      <c r="QN68" s="80"/>
      <c r="QO68" s="80"/>
      <c r="QP68" s="80"/>
      <c r="QQ68" s="80"/>
      <c r="QR68" s="80"/>
      <c r="QS68" s="80"/>
      <c r="QT68" s="80"/>
      <c r="QU68" s="80"/>
      <c r="QV68" s="80"/>
      <c r="QW68" s="80"/>
      <c r="QX68" s="80"/>
      <c r="QY68" s="80"/>
      <c r="QZ68" s="80"/>
      <c r="RA68" s="80"/>
      <c r="RB68" s="80"/>
      <c r="RC68" s="80"/>
      <c r="RD68" s="80"/>
      <c r="RE68" s="80"/>
      <c r="RF68" s="80"/>
      <c r="RG68" s="80"/>
      <c r="RH68" s="80"/>
      <c r="RI68" s="80"/>
      <c r="RJ68" s="80"/>
      <c r="RK68" s="80"/>
      <c r="RL68" s="80"/>
      <c r="RM68" s="80"/>
      <c r="RN68" s="80"/>
      <c r="RO68" s="80"/>
      <c r="RP68" s="80"/>
      <c r="RQ68" s="80"/>
      <c r="RR68" s="80"/>
      <c r="RS68" s="80"/>
      <c r="RT68" s="80"/>
      <c r="RU68" s="80"/>
      <c r="RV68" s="80"/>
      <c r="RW68" s="80"/>
      <c r="RX68" s="80"/>
      <c r="RY68" s="80"/>
      <c r="RZ68" s="80"/>
      <c r="SA68" s="80"/>
      <c r="SB68" s="80"/>
      <c r="SC68" s="80"/>
      <c r="SD68" s="80"/>
      <c r="SE68" s="80"/>
      <c r="SF68" s="80"/>
      <c r="SG68" s="80"/>
      <c r="SH68" s="80"/>
      <c r="SI68" s="80"/>
      <c r="SJ68" s="80"/>
      <c r="SK68" s="80"/>
      <c r="SL68" s="80"/>
      <c r="SM68" s="80"/>
      <c r="SN68" s="80"/>
      <c r="SO68" s="80"/>
      <c r="SP68" s="80"/>
      <c r="SQ68" s="80"/>
      <c r="SR68" s="80"/>
      <c r="SS68" s="80"/>
      <c r="ST68" s="80"/>
      <c r="SU68" s="80"/>
      <c r="SV68" s="80"/>
      <c r="SW68" s="80"/>
      <c r="SX68" s="80"/>
    </row>
    <row r="69" spans="1:518" s="60" customFormat="1" ht="14.55" customHeight="1" x14ac:dyDescent="0.3">
      <c r="A69" s="65">
        <v>65</v>
      </c>
      <c r="B69" s="7">
        <v>16</v>
      </c>
      <c r="C69" s="98" t="s">
        <v>727</v>
      </c>
      <c r="D69" s="98" t="s">
        <v>728</v>
      </c>
      <c r="E69" s="98" t="s">
        <v>729</v>
      </c>
      <c r="F69" s="7">
        <v>2001</v>
      </c>
      <c r="G69" s="98" t="s">
        <v>730</v>
      </c>
      <c r="H69" s="127" t="s">
        <v>731</v>
      </c>
      <c r="I69" s="6" t="s">
        <v>50</v>
      </c>
      <c r="J69" s="98" t="s">
        <v>4150</v>
      </c>
      <c r="K69" s="6" t="s">
        <v>769</v>
      </c>
      <c r="L69" s="6" t="s">
        <v>23</v>
      </c>
      <c r="M69" s="6" t="s">
        <v>86</v>
      </c>
      <c r="N69" s="6" t="s">
        <v>205</v>
      </c>
      <c r="O69" s="6" t="s">
        <v>25</v>
      </c>
      <c r="P69" s="6" t="s">
        <v>72</v>
      </c>
      <c r="Q69" s="6" t="s">
        <v>572</v>
      </c>
      <c r="R69" s="6" t="s">
        <v>572</v>
      </c>
      <c r="S69" s="6" t="s">
        <v>353</v>
      </c>
      <c r="T69" s="6" t="s">
        <v>733</v>
      </c>
      <c r="U69" s="7">
        <v>2000</v>
      </c>
      <c r="V69" s="7">
        <v>2015</v>
      </c>
      <c r="W69" s="6"/>
      <c r="X69" s="6"/>
      <c r="Y69" s="6"/>
      <c r="Z69" s="6" t="s">
        <v>76</v>
      </c>
      <c r="AA69" s="6"/>
      <c r="AB69" s="6" t="s">
        <v>107</v>
      </c>
      <c r="AC69" s="6"/>
      <c r="AD69" s="6"/>
      <c r="AE69" s="6" t="s">
        <v>126</v>
      </c>
      <c r="AF69" s="6"/>
      <c r="AG69" s="6"/>
      <c r="AH69" s="6"/>
      <c r="AI69" s="6"/>
      <c r="AJ69" s="6"/>
      <c r="AK69" s="6"/>
      <c r="AL69" s="6"/>
      <c r="AM69" s="6"/>
      <c r="AN69" s="6"/>
      <c r="AO69" s="6"/>
      <c r="AP69" s="6"/>
      <c r="AQ69" s="6"/>
      <c r="AR69" s="6"/>
      <c r="AS69" s="6"/>
      <c r="AT69" s="6"/>
      <c r="AU69" s="6"/>
      <c r="AV69" s="6"/>
      <c r="AW69" s="6" t="s">
        <v>23</v>
      </c>
      <c r="AX69" s="6"/>
      <c r="AY69" s="6"/>
      <c r="AZ69" s="6"/>
      <c r="BA69" s="6" t="s">
        <v>78</v>
      </c>
      <c r="BB69" s="6"/>
      <c r="BC69" s="6" t="s">
        <v>78</v>
      </c>
      <c r="BD69" s="6"/>
      <c r="BE69" s="6"/>
      <c r="BF69" s="6" t="s">
        <v>78</v>
      </c>
      <c r="BG69" s="6"/>
      <c r="BH69" s="6"/>
      <c r="BI69" s="6"/>
      <c r="BJ69" s="6"/>
      <c r="BK69" s="6"/>
      <c r="BL69" s="6"/>
      <c r="BM69" s="6"/>
      <c r="BN69" s="6"/>
      <c r="BO69" s="6"/>
      <c r="BP69" s="6"/>
      <c r="BQ69" s="6"/>
      <c r="BR69" s="6"/>
      <c r="BS69" s="6"/>
      <c r="BT69" s="6"/>
      <c r="BU69" s="6"/>
      <c r="BV69" s="6" t="s">
        <v>38</v>
      </c>
      <c r="BW69" s="6"/>
      <c r="BX69" s="6"/>
      <c r="BY69" s="6"/>
      <c r="BZ69" s="6"/>
      <c r="CA69" s="6"/>
      <c r="CB69" s="6"/>
      <c r="CC69" s="6"/>
      <c r="CD69" s="6"/>
      <c r="CE69" s="6"/>
      <c r="CF69" s="6"/>
      <c r="CG69" s="6"/>
      <c r="CH69" s="6"/>
      <c r="CI69" s="6"/>
      <c r="CJ69" s="6"/>
      <c r="CK69" s="6"/>
      <c r="CL69" s="6"/>
      <c r="CM69" s="6"/>
      <c r="CN69" s="6"/>
      <c r="CO69" s="6"/>
      <c r="CP69" s="6"/>
      <c r="CQ69" s="6"/>
      <c r="CR69" s="6"/>
      <c r="CS69" s="28" t="s">
        <v>38</v>
      </c>
      <c r="CT69" s="6"/>
      <c r="CU69" s="6"/>
      <c r="CV69" s="6"/>
      <c r="CW69" s="6"/>
      <c r="CX69" s="6"/>
      <c r="CY69" s="6"/>
      <c r="CZ69" s="6"/>
      <c r="DA69" s="6"/>
      <c r="DB69" s="6"/>
      <c r="DC69" s="6"/>
      <c r="DD69" s="6" t="s">
        <v>38</v>
      </c>
      <c r="DE69" s="87"/>
      <c r="DF69" s="6"/>
      <c r="DG69" s="6"/>
      <c r="DH69" s="6"/>
      <c r="DI69" s="6"/>
      <c r="DJ69" s="6"/>
      <c r="DK69" s="6"/>
      <c r="DL69" s="6"/>
      <c r="DM69" s="6"/>
      <c r="DN69" s="6"/>
      <c r="DO69" s="87"/>
      <c r="DP69" s="6"/>
      <c r="DQ69" s="91" t="s">
        <v>734</v>
      </c>
      <c r="DR69" s="6" t="s">
        <v>735</v>
      </c>
      <c r="DS69" s="87"/>
      <c r="DT69" s="17"/>
      <c r="DU69" s="34"/>
      <c r="DV69" s="80"/>
      <c r="DW69" s="80"/>
      <c r="DX69" s="80"/>
      <c r="DY69" s="80"/>
      <c r="DZ69" s="80"/>
      <c r="EA69" s="80"/>
      <c r="EB69" s="80"/>
      <c r="EC69" s="80"/>
      <c r="ED69" s="80"/>
      <c r="EE69" s="80"/>
      <c r="EF69" s="80"/>
      <c r="EG69" s="80"/>
      <c r="EH69" s="80"/>
      <c r="EI69" s="80"/>
      <c r="EJ69" s="80"/>
      <c r="EK69" s="80"/>
      <c r="EL69" s="80"/>
      <c r="EM69" s="80"/>
      <c r="EN69" s="80"/>
      <c r="EO69" s="80"/>
      <c r="EP69" s="80"/>
      <c r="EQ69" s="80"/>
      <c r="ER69" s="80"/>
      <c r="ES69" s="80"/>
      <c r="ET69" s="80"/>
      <c r="EU69" s="80"/>
      <c r="EV69" s="80"/>
      <c r="EW69" s="80"/>
      <c r="EX69" s="80"/>
      <c r="EY69" s="80"/>
      <c r="EZ69" s="80"/>
      <c r="FA69" s="80"/>
      <c r="FB69" s="80"/>
      <c r="FC69" s="80"/>
      <c r="FD69" s="80"/>
      <c r="FE69" s="80"/>
      <c r="FF69" s="80"/>
      <c r="FG69" s="80"/>
      <c r="FH69" s="80"/>
      <c r="FI69" s="80"/>
      <c r="FJ69" s="80"/>
      <c r="FK69" s="80"/>
      <c r="FL69" s="80"/>
      <c r="FM69" s="80"/>
      <c r="FN69" s="80"/>
      <c r="FO69" s="80"/>
      <c r="FP69" s="80"/>
      <c r="FQ69" s="80"/>
      <c r="FR69" s="80"/>
      <c r="FS69" s="80"/>
      <c r="FT69" s="80"/>
      <c r="FU69" s="80"/>
      <c r="FV69" s="80"/>
      <c r="FW69" s="80"/>
      <c r="FX69" s="80"/>
      <c r="FY69" s="80"/>
      <c r="FZ69" s="80"/>
      <c r="GA69" s="80"/>
      <c r="GB69" s="80"/>
      <c r="GC69" s="80"/>
      <c r="GD69" s="80"/>
      <c r="GE69" s="80"/>
      <c r="GF69" s="80"/>
      <c r="GG69" s="80"/>
      <c r="GH69" s="80"/>
      <c r="GI69" s="80"/>
      <c r="GJ69" s="80"/>
      <c r="GK69" s="80"/>
      <c r="GL69" s="80"/>
      <c r="GM69" s="80"/>
      <c r="GN69" s="80"/>
      <c r="GO69" s="80"/>
      <c r="GP69" s="80"/>
      <c r="GQ69" s="80"/>
      <c r="GR69" s="80"/>
      <c r="GS69" s="80"/>
      <c r="GT69" s="80"/>
      <c r="GU69" s="80"/>
      <c r="GV69" s="80"/>
      <c r="GW69" s="80"/>
      <c r="GX69" s="80"/>
      <c r="GY69" s="80"/>
      <c r="GZ69" s="80"/>
      <c r="HA69" s="80"/>
      <c r="HB69" s="80"/>
      <c r="HC69" s="80"/>
      <c r="HD69" s="80"/>
      <c r="HE69" s="80"/>
      <c r="HF69" s="80"/>
      <c r="HG69" s="80"/>
      <c r="HH69" s="80"/>
      <c r="HI69" s="80"/>
      <c r="HJ69" s="80"/>
      <c r="HK69" s="80"/>
      <c r="HL69" s="80"/>
      <c r="HM69" s="80"/>
      <c r="HN69" s="80"/>
      <c r="HO69" s="80"/>
      <c r="HP69" s="80"/>
      <c r="HQ69" s="80"/>
      <c r="HR69" s="80"/>
      <c r="HS69" s="80"/>
      <c r="HT69" s="80"/>
      <c r="HU69" s="80"/>
      <c r="HV69" s="80"/>
      <c r="HW69" s="80"/>
      <c r="HX69" s="80"/>
      <c r="HY69" s="80"/>
      <c r="HZ69" s="80"/>
      <c r="IA69" s="80"/>
      <c r="IB69" s="80"/>
      <c r="IC69" s="80"/>
      <c r="ID69" s="80"/>
      <c r="IE69" s="80"/>
      <c r="IF69" s="80"/>
      <c r="IG69" s="80"/>
      <c r="IH69" s="80"/>
      <c r="II69" s="80"/>
      <c r="IJ69" s="80"/>
      <c r="IK69" s="80"/>
      <c r="IL69" s="80"/>
      <c r="IM69" s="80"/>
      <c r="IN69" s="80"/>
      <c r="IO69" s="80"/>
      <c r="IP69" s="80"/>
      <c r="IQ69" s="80"/>
      <c r="IR69" s="80"/>
      <c r="IS69" s="80"/>
      <c r="IT69" s="80"/>
      <c r="IU69" s="80"/>
      <c r="IV69" s="80"/>
      <c r="IW69" s="80"/>
      <c r="IX69" s="80"/>
      <c r="IY69" s="80"/>
      <c r="IZ69" s="80"/>
      <c r="JA69" s="80"/>
      <c r="JB69" s="80"/>
      <c r="JC69" s="80"/>
      <c r="JD69" s="80"/>
      <c r="JE69" s="80"/>
      <c r="JF69" s="80"/>
      <c r="JG69" s="80"/>
      <c r="JH69" s="80"/>
      <c r="JI69" s="80"/>
      <c r="JJ69" s="80"/>
      <c r="JK69" s="80"/>
      <c r="JL69" s="80"/>
      <c r="JM69" s="80"/>
      <c r="JN69" s="80"/>
      <c r="JO69" s="80"/>
      <c r="JP69" s="80"/>
      <c r="JQ69" s="80"/>
      <c r="JR69" s="80"/>
      <c r="JS69" s="80"/>
      <c r="JT69" s="80"/>
      <c r="JU69" s="80"/>
      <c r="JV69" s="80"/>
      <c r="JW69" s="80"/>
      <c r="JX69" s="80"/>
      <c r="JY69" s="80"/>
      <c r="JZ69" s="80"/>
      <c r="KA69" s="80"/>
      <c r="KB69" s="80"/>
      <c r="KC69" s="80"/>
      <c r="KD69" s="80"/>
      <c r="KE69" s="80"/>
      <c r="KF69" s="80"/>
      <c r="KG69" s="80"/>
      <c r="KH69" s="80"/>
      <c r="KI69" s="80"/>
      <c r="KJ69" s="80"/>
      <c r="KK69" s="80"/>
      <c r="KL69" s="80"/>
      <c r="KM69" s="80"/>
      <c r="KN69" s="80"/>
      <c r="KO69" s="80"/>
      <c r="KP69" s="80"/>
      <c r="KQ69" s="80"/>
      <c r="KR69" s="80"/>
      <c r="KS69" s="80"/>
      <c r="KT69" s="80"/>
      <c r="KU69" s="80"/>
      <c r="KV69" s="80"/>
      <c r="KW69" s="80"/>
      <c r="KX69" s="80"/>
      <c r="KY69" s="80"/>
      <c r="KZ69" s="80"/>
      <c r="LA69" s="80"/>
      <c r="LB69" s="80"/>
      <c r="LC69" s="80"/>
      <c r="LD69" s="80"/>
      <c r="LE69" s="80"/>
      <c r="LF69" s="80"/>
      <c r="LG69" s="80"/>
      <c r="LH69" s="80"/>
      <c r="LI69" s="80"/>
      <c r="LJ69" s="80"/>
      <c r="LK69" s="80"/>
      <c r="LL69" s="80"/>
      <c r="LM69" s="80"/>
      <c r="LN69" s="80"/>
      <c r="LO69" s="80"/>
      <c r="LP69" s="80"/>
      <c r="LQ69" s="80"/>
      <c r="LR69" s="80"/>
      <c r="LS69" s="80"/>
      <c r="LT69" s="80"/>
      <c r="LU69" s="80"/>
      <c r="LV69" s="80"/>
      <c r="LW69" s="80"/>
      <c r="LX69" s="80"/>
      <c r="LY69" s="80"/>
      <c r="LZ69" s="80"/>
      <c r="MA69" s="80"/>
      <c r="MB69" s="80"/>
      <c r="MC69" s="80"/>
      <c r="MD69" s="80"/>
      <c r="ME69" s="80"/>
      <c r="MF69" s="80"/>
      <c r="MG69" s="80"/>
      <c r="MH69" s="80"/>
      <c r="MI69" s="80"/>
      <c r="MJ69" s="80"/>
      <c r="MK69" s="80"/>
      <c r="ML69" s="80"/>
      <c r="MM69" s="80"/>
      <c r="MN69" s="80"/>
      <c r="MO69" s="80"/>
      <c r="MP69" s="80"/>
      <c r="MQ69" s="80"/>
      <c r="MR69" s="80"/>
      <c r="MS69" s="80"/>
      <c r="MT69" s="80"/>
      <c r="MU69" s="80"/>
      <c r="MV69" s="80"/>
      <c r="MW69" s="80"/>
      <c r="MX69" s="80"/>
      <c r="MY69" s="80"/>
      <c r="MZ69" s="80"/>
      <c r="NA69" s="80"/>
      <c r="NB69" s="80"/>
      <c r="NC69" s="80"/>
      <c r="ND69" s="80"/>
      <c r="NE69" s="80"/>
      <c r="NF69" s="80"/>
      <c r="NG69" s="80"/>
      <c r="NH69" s="80"/>
      <c r="NI69" s="80"/>
      <c r="NJ69" s="80"/>
      <c r="NK69" s="80"/>
      <c r="NL69" s="80"/>
      <c r="NM69" s="80"/>
      <c r="NN69" s="80"/>
      <c r="NO69" s="80"/>
      <c r="NP69" s="80"/>
      <c r="NQ69" s="80"/>
      <c r="NR69" s="80"/>
      <c r="NS69" s="80"/>
      <c r="NT69" s="80"/>
      <c r="NU69" s="80"/>
      <c r="NV69" s="80"/>
      <c r="NW69" s="80"/>
      <c r="NX69" s="80"/>
      <c r="NY69" s="80"/>
      <c r="NZ69" s="80"/>
      <c r="OA69" s="80"/>
      <c r="OB69" s="80"/>
      <c r="OC69" s="80"/>
      <c r="OD69" s="80"/>
      <c r="OE69" s="80"/>
      <c r="OF69" s="80"/>
      <c r="OG69" s="80"/>
      <c r="OH69" s="80"/>
      <c r="OI69" s="80"/>
      <c r="OJ69" s="80"/>
      <c r="OK69" s="80"/>
      <c r="OL69" s="80"/>
      <c r="OM69" s="80"/>
      <c r="ON69" s="80"/>
      <c r="OO69" s="80"/>
      <c r="OP69" s="80"/>
      <c r="OQ69" s="80"/>
      <c r="OR69" s="80"/>
      <c r="OS69" s="80"/>
      <c r="OT69" s="80"/>
      <c r="OU69" s="80"/>
      <c r="OV69" s="80"/>
      <c r="OW69" s="80"/>
      <c r="OX69" s="80"/>
      <c r="OY69" s="80"/>
      <c r="OZ69" s="80"/>
      <c r="PA69" s="80"/>
      <c r="PB69" s="80"/>
      <c r="PC69" s="80"/>
      <c r="PD69" s="80"/>
      <c r="PE69" s="80"/>
      <c r="PF69" s="80"/>
      <c r="PG69" s="80"/>
      <c r="PH69" s="80"/>
      <c r="PI69" s="80"/>
      <c r="PJ69" s="80"/>
      <c r="PK69" s="80"/>
      <c r="PL69" s="80"/>
      <c r="PM69" s="80"/>
      <c r="PN69" s="80"/>
      <c r="PO69" s="80"/>
      <c r="PP69" s="80"/>
      <c r="PQ69" s="80"/>
      <c r="PR69" s="80"/>
      <c r="PS69" s="80"/>
      <c r="PT69" s="80"/>
      <c r="PU69" s="80"/>
      <c r="PV69" s="80"/>
      <c r="PW69" s="80"/>
      <c r="PX69" s="80"/>
      <c r="PY69" s="80"/>
      <c r="PZ69" s="80"/>
      <c r="QA69" s="80"/>
      <c r="QB69" s="80"/>
      <c r="QC69" s="80"/>
      <c r="QD69" s="80"/>
      <c r="QE69" s="80"/>
      <c r="QF69" s="80"/>
      <c r="QG69" s="80"/>
      <c r="QH69" s="80"/>
      <c r="QI69" s="80"/>
      <c r="QJ69" s="80"/>
      <c r="QK69" s="80"/>
      <c r="QL69" s="80"/>
      <c r="QM69" s="80"/>
      <c r="QN69" s="80"/>
      <c r="QO69" s="80"/>
      <c r="QP69" s="80"/>
      <c r="QQ69" s="80"/>
      <c r="QR69" s="80"/>
      <c r="QS69" s="80"/>
      <c r="QT69" s="80"/>
      <c r="QU69" s="80"/>
      <c r="QV69" s="80"/>
      <c r="QW69" s="80"/>
      <c r="QX69" s="80"/>
      <c r="QY69" s="80"/>
      <c r="QZ69" s="80"/>
      <c r="RA69" s="80"/>
      <c r="RB69" s="80"/>
      <c r="RC69" s="80"/>
      <c r="RD69" s="80"/>
      <c r="RE69" s="80"/>
      <c r="RF69" s="80"/>
      <c r="RG69" s="80"/>
      <c r="RH69" s="80"/>
      <c r="RI69" s="80"/>
      <c r="RJ69" s="80"/>
      <c r="RK69" s="80"/>
      <c r="RL69" s="80"/>
      <c r="RM69" s="80"/>
      <c r="RN69" s="80"/>
      <c r="RO69" s="80"/>
      <c r="RP69" s="80"/>
      <c r="RQ69" s="80"/>
      <c r="RR69" s="80"/>
      <c r="RS69" s="80"/>
      <c r="RT69" s="80"/>
      <c r="RU69" s="80"/>
      <c r="RV69" s="80"/>
      <c r="RW69" s="80"/>
      <c r="RX69" s="80"/>
      <c r="RY69" s="80"/>
      <c r="RZ69" s="80"/>
      <c r="SA69" s="80"/>
      <c r="SB69" s="80"/>
      <c r="SC69" s="80"/>
      <c r="SD69" s="80"/>
      <c r="SE69" s="80"/>
      <c r="SF69" s="80"/>
      <c r="SG69" s="80"/>
      <c r="SH69" s="80"/>
      <c r="SI69" s="80"/>
      <c r="SJ69" s="80"/>
      <c r="SK69" s="80"/>
      <c r="SL69" s="80"/>
      <c r="SM69" s="80"/>
      <c r="SN69" s="80"/>
      <c r="SO69" s="80"/>
      <c r="SP69" s="80"/>
      <c r="SQ69" s="80"/>
      <c r="SR69" s="80"/>
      <c r="SS69" s="80"/>
      <c r="ST69" s="80"/>
      <c r="SU69" s="80"/>
      <c r="SV69" s="80"/>
      <c r="SW69" s="80"/>
      <c r="SX69" s="80"/>
    </row>
    <row r="70" spans="1:518" s="60" customFormat="1" ht="14.55" customHeight="1" x14ac:dyDescent="0.3">
      <c r="A70" s="65">
        <v>66</v>
      </c>
      <c r="B70" s="7">
        <v>17</v>
      </c>
      <c r="C70" s="98" t="s">
        <v>770</v>
      </c>
      <c r="D70" s="98" t="s">
        <v>771</v>
      </c>
      <c r="E70" s="98" t="s">
        <v>772</v>
      </c>
      <c r="F70" s="7">
        <v>2014</v>
      </c>
      <c r="G70" s="100" t="s">
        <v>604</v>
      </c>
      <c r="H70" s="126" t="s">
        <v>773</v>
      </c>
      <c r="I70" s="6" t="s">
        <v>50</v>
      </c>
      <c r="J70" s="99" t="s">
        <v>774</v>
      </c>
      <c r="K70" s="6" t="s">
        <v>775</v>
      </c>
      <c r="L70" s="6" t="s">
        <v>38</v>
      </c>
      <c r="M70" s="6" t="s">
        <v>100</v>
      </c>
      <c r="N70" s="6" t="s">
        <v>205</v>
      </c>
      <c r="O70" s="6" t="s">
        <v>25</v>
      </c>
      <c r="P70" s="6" t="s">
        <v>177</v>
      </c>
      <c r="Q70" s="6" t="s">
        <v>776</v>
      </c>
      <c r="R70" s="6" t="s">
        <v>777</v>
      </c>
      <c r="S70" s="6" t="s">
        <v>136</v>
      </c>
      <c r="T70" s="6" t="s">
        <v>778</v>
      </c>
      <c r="U70" s="7">
        <v>2013</v>
      </c>
      <c r="V70" s="7">
        <v>2013</v>
      </c>
      <c r="W70" s="6"/>
      <c r="X70" s="6"/>
      <c r="Y70" s="6"/>
      <c r="Z70" s="6" t="s">
        <v>76</v>
      </c>
      <c r="AA70" s="6"/>
      <c r="AB70" s="6"/>
      <c r="AC70" s="6"/>
      <c r="AD70" s="6"/>
      <c r="AE70" s="6" t="s">
        <v>126</v>
      </c>
      <c r="AF70" s="6"/>
      <c r="AG70" s="6"/>
      <c r="AH70" s="6" t="s">
        <v>139</v>
      </c>
      <c r="AI70" s="6"/>
      <c r="AJ70" s="6"/>
      <c r="AK70" s="6"/>
      <c r="AL70" s="6"/>
      <c r="AM70" s="6"/>
      <c r="AN70" s="6"/>
      <c r="AO70" s="6"/>
      <c r="AP70" s="6"/>
      <c r="AQ70" s="6"/>
      <c r="AR70" s="6"/>
      <c r="AS70" s="6"/>
      <c r="AT70" s="6"/>
      <c r="AU70" s="6"/>
      <c r="AV70" s="6"/>
      <c r="AW70" s="6" t="s">
        <v>23</v>
      </c>
      <c r="AX70" s="6"/>
      <c r="AY70" s="6"/>
      <c r="AZ70" s="6"/>
      <c r="BA70" s="6" t="s">
        <v>78</v>
      </c>
      <c r="BB70" s="6"/>
      <c r="BC70" s="6"/>
      <c r="BD70" s="6"/>
      <c r="BE70" s="6"/>
      <c r="BF70" s="6" t="s">
        <v>78</v>
      </c>
      <c r="BG70" s="6"/>
      <c r="BH70" s="6"/>
      <c r="BI70" s="6" t="s">
        <v>78</v>
      </c>
      <c r="BJ70" s="6"/>
      <c r="BK70" s="6"/>
      <c r="BL70" s="6"/>
      <c r="BM70" s="6"/>
      <c r="BN70" s="6"/>
      <c r="BO70" s="6"/>
      <c r="BP70" s="6"/>
      <c r="BQ70" s="6"/>
      <c r="BR70" s="6"/>
      <c r="BS70" s="6"/>
      <c r="BT70" s="6"/>
      <c r="BU70" s="6"/>
      <c r="BV70" s="6" t="s">
        <v>38</v>
      </c>
      <c r="BW70" s="6"/>
      <c r="BX70" s="6"/>
      <c r="BY70" s="6"/>
      <c r="BZ70" s="6"/>
      <c r="CA70" s="6"/>
      <c r="CB70" s="6"/>
      <c r="CC70" s="6"/>
      <c r="CD70" s="6"/>
      <c r="CE70" s="6"/>
      <c r="CF70" s="6"/>
      <c r="CG70" s="6"/>
      <c r="CH70" s="6"/>
      <c r="CI70" s="6"/>
      <c r="CJ70" s="6"/>
      <c r="CK70" s="6"/>
      <c r="CL70" s="6"/>
      <c r="CM70" s="6"/>
      <c r="CN70" s="6"/>
      <c r="CO70" s="6"/>
      <c r="CP70" s="6"/>
      <c r="CQ70" s="6"/>
      <c r="CR70" s="6"/>
      <c r="CS70" s="28" t="s">
        <v>38</v>
      </c>
      <c r="CT70" s="6"/>
      <c r="CU70" s="6"/>
      <c r="CV70" s="6"/>
      <c r="CW70" s="6"/>
      <c r="CX70" s="6"/>
      <c r="CY70" s="6"/>
      <c r="CZ70" s="6"/>
      <c r="DA70" s="6"/>
      <c r="DB70" s="6"/>
      <c r="DC70" s="6"/>
      <c r="DD70" s="6" t="s">
        <v>38</v>
      </c>
      <c r="DE70" s="87"/>
      <c r="DF70" s="6"/>
      <c r="DG70" s="6"/>
      <c r="DH70" s="6"/>
      <c r="DI70" s="6"/>
      <c r="DJ70" s="6"/>
      <c r="DK70" s="6"/>
      <c r="DL70" s="6"/>
      <c r="DM70" s="6"/>
      <c r="DN70" s="6"/>
      <c r="DO70" s="87"/>
      <c r="DP70" s="6"/>
      <c r="DQ70" s="87"/>
      <c r="DR70" s="6"/>
      <c r="DS70" s="91" t="s">
        <v>779</v>
      </c>
      <c r="DT70" s="17" t="s">
        <v>780</v>
      </c>
      <c r="DU70" s="34"/>
      <c r="DV70" s="80"/>
      <c r="DW70" s="80"/>
      <c r="DX70" s="80"/>
      <c r="DY70" s="80"/>
      <c r="DZ70" s="80"/>
      <c r="EA70" s="80"/>
      <c r="EB70" s="80"/>
      <c r="EC70" s="80"/>
      <c r="ED70" s="80"/>
      <c r="EE70" s="80"/>
      <c r="EF70" s="80"/>
      <c r="EG70" s="80"/>
      <c r="EH70" s="80"/>
      <c r="EI70" s="80"/>
      <c r="EJ70" s="80"/>
      <c r="EK70" s="80"/>
      <c r="EL70" s="80"/>
      <c r="EM70" s="80"/>
      <c r="EN70" s="80"/>
      <c r="EO70" s="80"/>
      <c r="EP70" s="80"/>
      <c r="EQ70" s="80"/>
      <c r="ER70" s="80"/>
      <c r="ES70" s="80"/>
      <c r="ET70" s="80"/>
      <c r="EU70" s="80"/>
      <c r="EV70" s="80"/>
      <c r="EW70" s="80"/>
      <c r="EX70" s="80"/>
      <c r="EY70" s="80"/>
      <c r="EZ70" s="80"/>
      <c r="FA70" s="80"/>
      <c r="FB70" s="80"/>
      <c r="FC70" s="80"/>
      <c r="FD70" s="80"/>
      <c r="FE70" s="80"/>
      <c r="FF70" s="80"/>
      <c r="FG70" s="80"/>
      <c r="FH70" s="80"/>
      <c r="FI70" s="80"/>
      <c r="FJ70" s="80"/>
      <c r="FK70" s="80"/>
      <c r="FL70" s="80"/>
      <c r="FM70" s="80"/>
      <c r="FN70" s="80"/>
      <c r="FO70" s="80"/>
      <c r="FP70" s="80"/>
      <c r="FQ70" s="80"/>
      <c r="FR70" s="80"/>
      <c r="FS70" s="80"/>
      <c r="FT70" s="80"/>
      <c r="FU70" s="80"/>
      <c r="FV70" s="80"/>
      <c r="FW70" s="80"/>
      <c r="FX70" s="80"/>
      <c r="FY70" s="80"/>
      <c r="FZ70" s="80"/>
      <c r="GA70" s="80"/>
      <c r="GB70" s="80"/>
      <c r="GC70" s="80"/>
      <c r="GD70" s="80"/>
      <c r="GE70" s="80"/>
      <c r="GF70" s="80"/>
      <c r="GG70" s="80"/>
      <c r="GH70" s="80"/>
      <c r="GI70" s="80"/>
      <c r="GJ70" s="80"/>
      <c r="GK70" s="80"/>
      <c r="GL70" s="80"/>
      <c r="GM70" s="80"/>
      <c r="GN70" s="80"/>
      <c r="GO70" s="80"/>
      <c r="GP70" s="80"/>
      <c r="GQ70" s="80"/>
      <c r="GR70" s="80"/>
      <c r="GS70" s="80"/>
      <c r="GT70" s="80"/>
      <c r="GU70" s="80"/>
      <c r="GV70" s="80"/>
      <c r="GW70" s="80"/>
      <c r="GX70" s="80"/>
      <c r="GY70" s="80"/>
      <c r="GZ70" s="80"/>
      <c r="HA70" s="80"/>
      <c r="HB70" s="80"/>
      <c r="HC70" s="80"/>
      <c r="HD70" s="80"/>
      <c r="HE70" s="80"/>
      <c r="HF70" s="80"/>
      <c r="HG70" s="80"/>
      <c r="HH70" s="80"/>
      <c r="HI70" s="80"/>
      <c r="HJ70" s="80"/>
      <c r="HK70" s="80"/>
      <c r="HL70" s="80"/>
      <c r="HM70" s="80"/>
      <c r="HN70" s="80"/>
      <c r="HO70" s="80"/>
      <c r="HP70" s="80"/>
      <c r="HQ70" s="80"/>
      <c r="HR70" s="80"/>
      <c r="HS70" s="80"/>
      <c r="HT70" s="80"/>
      <c r="HU70" s="80"/>
      <c r="HV70" s="80"/>
      <c r="HW70" s="80"/>
      <c r="HX70" s="80"/>
      <c r="HY70" s="80"/>
      <c r="HZ70" s="80"/>
      <c r="IA70" s="80"/>
      <c r="IB70" s="80"/>
      <c r="IC70" s="80"/>
      <c r="ID70" s="80"/>
      <c r="IE70" s="80"/>
      <c r="IF70" s="80"/>
      <c r="IG70" s="80"/>
      <c r="IH70" s="80"/>
      <c r="II70" s="80"/>
      <c r="IJ70" s="80"/>
      <c r="IK70" s="80"/>
      <c r="IL70" s="80"/>
      <c r="IM70" s="80"/>
      <c r="IN70" s="80"/>
      <c r="IO70" s="80"/>
      <c r="IP70" s="80"/>
      <c r="IQ70" s="80"/>
      <c r="IR70" s="80"/>
      <c r="IS70" s="80"/>
      <c r="IT70" s="80"/>
      <c r="IU70" s="80"/>
      <c r="IV70" s="80"/>
      <c r="IW70" s="80"/>
      <c r="IX70" s="80"/>
      <c r="IY70" s="80"/>
      <c r="IZ70" s="80"/>
      <c r="JA70" s="80"/>
      <c r="JB70" s="80"/>
      <c r="JC70" s="80"/>
      <c r="JD70" s="80"/>
      <c r="JE70" s="80"/>
      <c r="JF70" s="80"/>
      <c r="JG70" s="80"/>
      <c r="JH70" s="80"/>
      <c r="JI70" s="80"/>
      <c r="JJ70" s="80"/>
      <c r="JK70" s="80"/>
      <c r="JL70" s="80"/>
      <c r="JM70" s="80"/>
      <c r="JN70" s="80"/>
      <c r="JO70" s="80"/>
      <c r="JP70" s="80"/>
      <c r="JQ70" s="80"/>
      <c r="JR70" s="80"/>
      <c r="JS70" s="80"/>
      <c r="JT70" s="80"/>
      <c r="JU70" s="80"/>
      <c r="JV70" s="80"/>
      <c r="JW70" s="80"/>
      <c r="JX70" s="80"/>
      <c r="JY70" s="80"/>
      <c r="JZ70" s="80"/>
      <c r="KA70" s="80"/>
      <c r="KB70" s="80"/>
      <c r="KC70" s="80"/>
      <c r="KD70" s="80"/>
      <c r="KE70" s="80"/>
      <c r="KF70" s="80"/>
      <c r="KG70" s="80"/>
      <c r="KH70" s="80"/>
      <c r="KI70" s="80"/>
      <c r="KJ70" s="80"/>
      <c r="KK70" s="80"/>
      <c r="KL70" s="80"/>
      <c r="KM70" s="80"/>
      <c r="KN70" s="80"/>
      <c r="KO70" s="80"/>
      <c r="KP70" s="80"/>
      <c r="KQ70" s="80"/>
      <c r="KR70" s="80"/>
      <c r="KS70" s="80"/>
      <c r="KT70" s="80"/>
      <c r="KU70" s="80"/>
      <c r="KV70" s="80"/>
      <c r="KW70" s="80"/>
      <c r="KX70" s="80"/>
      <c r="KY70" s="80"/>
      <c r="KZ70" s="80"/>
      <c r="LA70" s="80"/>
      <c r="LB70" s="80"/>
      <c r="LC70" s="80"/>
      <c r="LD70" s="80"/>
      <c r="LE70" s="80"/>
      <c r="LF70" s="80"/>
      <c r="LG70" s="80"/>
      <c r="LH70" s="80"/>
      <c r="LI70" s="80"/>
      <c r="LJ70" s="80"/>
      <c r="LK70" s="80"/>
      <c r="LL70" s="80"/>
      <c r="LM70" s="80"/>
      <c r="LN70" s="80"/>
      <c r="LO70" s="80"/>
      <c r="LP70" s="80"/>
      <c r="LQ70" s="80"/>
      <c r="LR70" s="80"/>
      <c r="LS70" s="80"/>
      <c r="LT70" s="80"/>
      <c r="LU70" s="80"/>
      <c r="LV70" s="80"/>
      <c r="LW70" s="80"/>
      <c r="LX70" s="80"/>
      <c r="LY70" s="80"/>
      <c r="LZ70" s="80"/>
      <c r="MA70" s="80"/>
      <c r="MB70" s="80"/>
      <c r="MC70" s="80"/>
      <c r="MD70" s="80"/>
      <c r="ME70" s="80"/>
      <c r="MF70" s="80"/>
      <c r="MG70" s="80"/>
      <c r="MH70" s="80"/>
      <c r="MI70" s="80"/>
      <c r="MJ70" s="80"/>
      <c r="MK70" s="80"/>
      <c r="ML70" s="80"/>
      <c r="MM70" s="80"/>
      <c r="MN70" s="80"/>
      <c r="MO70" s="80"/>
      <c r="MP70" s="80"/>
      <c r="MQ70" s="80"/>
      <c r="MR70" s="80"/>
      <c r="MS70" s="80"/>
      <c r="MT70" s="80"/>
      <c r="MU70" s="80"/>
      <c r="MV70" s="80"/>
      <c r="MW70" s="80"/>
      <c r="MX70" s="80"/>
      <c r="MY70" s="80"/>
      <c r="MZ70" s="80"/>
      <c r="NA70" s="80"/>
      <c r="NB70" s="80"/>
      <c r="NC70" s="80"/>
      <c r="ND70" s="80"/>
      <c r="NE70" s="80"/>
      <c r="NF70" s="80"/>
      <c r="NG70" s="80"/>
      <c r="NH70" s="80"/>
      <c r="NI70" s="80"/>
      <c r="NJ70" s="80"/>
      <c r="NK70" s="80"/>
      <c r="NL70" s="80"/>
      <c r="NM70" s="80"/>
      <c r="NN70" s="80"/>
      <c r="NO70" s="80"/>
      <c r="NP70" s="80"/>
      <c r="NQ70" s="80"/>
      <c r="NR70" s="80"/>
      <c r="NS70" s="80"/>
      <c r="NT70" s="80"/>
      <c r="NU70" s="80"/>
      <c r="NV70" s="80"/>
      <c r="NW70" s="80"/>
      <c r="NX70" s="80"/>
      <c r="NY70" s="80"/>
      <c r="NZ70" s="80"/>
      <c r="OA70" s="80"/>
      <c r="OB70" s="80"/>
      <c r="OC70" s="80"/>
      <c r="OD70" s="80"/>
      <c r="OE70" s="80"/>
      <c r="OF70" s="80"/>
      <c r="OG70" s="80"/>
      <c r="OH70" s="80"/>
      <c r="OI70" s="80"/>
      <c r="OJ70" s="80"/>
      <c r="OK70" s="80"/>
      <c r="OL70" s="80"/>
      <c r="OM70" s="80"/>
      <c r="ON70" s="80"/>
      <c r="OO70" s="80"/>
      <c r="OP70" s="80"/>
      <c r="OQ70" s="80"/>
      <c r="OR70" s="80"/>
      <c r="OS70" s="80"/>
      <c r="OT70" s="80"/>
      <c r="OU70" s="80"/>
      <c r="OV70" s="80"/>
      <c r="OW70" s="80"/>
      <c r="OX70" s="80"/>
      <c r="OY70" s="80"/>
      <c r="OZ70" s="80"/>
      <c r="PA70" s="80"/>
      <c r="PB70" s="80"/>
      <c r="PC70" s="80"/>
      <c r="PD70" s="80"/>
      <c r="PE70" s="80"/>
      <c r="PF70" s="80"/>
      <c r="PG70" s="80"/>
      <c r="PH70" s="80"/>
      <c r="PI70" s="80"/>
      <c r="PJ70" s="80"/>
      <c r="PK70" s="80"/>
      <c r="PL70" s="80"/>
      <c r="PM70" s="80"/>
      <c r="PN70" s="80"/>
      <c r="PO70" s="80"/>
      <c r="PP70" s="80"/>
      <c r="PQ70" s="80"/>
      <c r="PR70" s="80"/>
      <c r="PS70" s="80"/>
      <c r="PT70" s="80"/>
      <c r="PU70" s="80"/>
      <c r="PV70" s="80"/>
      <c r="PW70" s="80"/>
      <c r="PX70" s="80"/>
      <c r="PY70" s="80"/>
      <c r="PZ70" s="80"/>
      <c r="QA70" s="80"/>
      <c r="QB70" s="80"/>
      <c r="QC70" s="80"/>
      <c r="QD70" s="80"/>
      <c r="QE70" s="80"/>
      <c r="QF70" s="80"/>
      <c r="QG70" s="80"/>
      <c r="QH70" s="80"/>
      <c r="QI70" s="80"/>
      <c r="QJ70" s="80"/>
      <c r="QK70" s="80"/>
      <c r="QL70" s="80"/>
      <c r="QM70" s="80"/>
      <c r="QN70" s="80"/>
      <c r="QO70" s="80"/>
      <c r="QP70" s="80"/>
      <c r="QQ70" s="80"/>
      <c r="QR70" s="80"/>
      <c r="QS70" s="80"/>
      <c r="QT70" s="80"/>
      <c r="QU70" s="80"/>
      <c r="QV70" s="80"/>
      <c r="QW70" s="80"/>
      <c r="QX70" s="80"/>
      <c r="QY70" s="80"/>
      <c r="QZ70" s="80"/>
      <c r="RA70" s="80"/>
      <c r="RB70" s="80"/>
      <c r="RC70" s="80"/>
      <c r="RD70" s="80"/>
      <c r="RE70" s="80"/>
      <c r="RF70" s="80"/>
      <c r="RG70" s="80"/>
      <c r="RH70" s="80"/>
      <c r="RI70" s="80"/>
      <c r="RJ70" s="80"/>
      <c r="RK70" s="80"/>
      <c r="RL70" s="80"/>
      <c r="RM70" s="80"/>
      <c r="RN70" s="80"/>
      <c r="RO70" s="80"/>
      <c r="RP70" s="80"/>
      <c r="RQ70" s="80"/>
      <c r="RR70" s="80"/>
      <c r="RS70" s="80"/>
      <c r="RT70" s="80"/>
      <c r="RU70" s="80"/>
      <c r="RV70" s="80"/>
      <c r="RW70" s="80"/>
      <c r="RX70" s="80"/>
      <c r="RY70" s="80"/>
      <c r="RZ70" s="80"/>
      <c r="SA70" s="80"/>
      <c r="SB70" s="80"/>
      <c r="SC70" s="80"/>
      <c r="SD70" s="80"/>
      <c r="SE70" s="80"/>
      <c r="SF70" s="80"/>
      <c r="SG70" s="80"/>
      <c r="SH70" s="80"/>
      <c r="SI70" s="80"/>
      <c r="SJ70" s="80"/>
      <c r="SK70" s="80"/>
      <c r="SL70" s="80"/>
      <c r="SM70" s="80"/>
      <c r="SN70" s="80"/>
      <c r="SO70" s="80"/>
      <c r="SP70" s="80"/>
      <c r="SQ70" s="80"/>
      <c r="SR70" s="80"/>
      <c r="SS70" s="80"/>
      <c r="ST70" s="80"/>
      <c r="SU70" s="80"/>
      <c r="SV70" s="80"/>
      <c r="SW70" s="80"/>
      <c r="SX70" s="80"/>
    </row>
    <row r="71" spans="1:518" s="60" customFormat="1" ht="14.55" customHeight="1" x14ac:dyDescent="0.3">
      <c r="A71" s="65">
        <v>67</v>
      </c>
      <c r="B71" s="7">
        <v>17</v>
      </c>
      <c r="C71" s="98" t="s">
        <v>770</v>
      </c>
      <c r="D71" s="98" t="s">
        <v>771</v>
      </c>
      <c r="E71" s="98" t="s">
        <v>772</v>
      </c>
      <c r="F71" s="7">
        <v>2014</v>
      </c>
      <c r="G71" s="100" t="s">
        <v>604</v>
      </c>
      <c r="H71" s="126" t="s">
        <v>773</v>
      </c>
      <c r="I71" s="6" t="s">
        <v>50</v>
      </c>
      <c r="J71" s="99" t="s">
        <v>781</v>
      </c>
      <c r="K71" s="6" t="s">
        <v>775</v>
      </c>
      <c r="L71" s="6" t="s">
        <v>38</v>
      </c>
      <c r="M71" s="6" t="s">
        <v>100</v>
      </c>
      <c r="N71" s="6" t="s">
        <v>205</v>
      </c>
      <c r="O71" s="6" t="s">
        <v>25</v>
      </c>
      <c r="P71" s="6" t="s">
        <v>177</v>
      </c>
      <c r="Q71" s="6" t="s">
        <v>776</v>
      </c>
      <c r="R71" s="6" t="s">
        <v>777</v>
      </c>
      <c r="S71" s="6" t="s">
        <v>136</v>
      </c>
      <c r="T71" s="6" t="s">
        <v>778</v>
      </c>
      <c r="U71" s="7">
        <v>2013</v>
      </c>
      <c r="V71" s="7">
        <v>2013</v>
      </c>
      <c r="W71" s="6"/>
      <c r="X71" s="6"/>
      <c r="Y71" s="6"/>
      <c r="Z71" s="6" t="s">
        <v>76</v>
      </c>
      <c r="AA71" s="6"/>
      <c r="AB71" s="6"/>
      <c r="AC71" s="6"/>
      <c r="AD71" s="6"/>
      <c r="AE71" s="6" t="s">
        <v>126</v>
      </c>
      <c r="AF71" s="6"/>
      <c r="AG71" s="6"/>
      <c r="AH71" s="6" t="s">
        <v>139</v>
      </c>
      <c r="AI71" s="6"/>
      <c r="AJ71" s="6"/>
      <c r="AK71" s="6"/>
      <c r="AL71" s="6"/>
      <c r="AM71" s="6"/>
      <c r="AN71" s="6"/>
      <c r="AO71" s="6"/>
      <c r="AP71" s="6"/>
      <c r="AQ71" s="6"/>
      <c r="AR71" s="6"/>
      <c r="AS71" s="6"/>
      <c r="AT71" s="6"/>
      <c r="AU71" s="6"/>
      <c r="AV71" s="6"/>
      <c r="AW71" s="6" t="s">
        <v>23</v>
      </c>
      <c r="AX71" s="6"/>
      <c r="AY71" s="6"/>
      <c r="AZ71" s="6"/>
      <c r="BA71" s="6" t="s">
        <v>78</v>
      </c>
      <c r="BB71" s="6"/>
      <c r="BC71" s="6"/>
      <c r="BD71" s="6"/>
      <c r="BE71" s="6"/>
      <c r="BF71" s="6" t="s">
        <v>78</v>
      </c>
      <c r="BG71" s="6"/>
      <c r="BH71" s="6"/>
      <c r="BI71" s="6" t="s">
        <v>78</v>
      </c>
      <c r="BJ71" s="6"/>
      <c r="BK71" s="6"/>
      <c r="BL71" s="6"/>
      <c r="BM71" s="6"/>
      <c r="BN71" s="6"/>
      <c r="BO71" s="6"/>
      <c r="BP71" s="6"/>
      <c r="BQ71" s="6"/>
      <c r="BR71" s="6"/>
      <c r="BS71" s="6"/>
      <c r="BT71" s="6"/>
      <c r="BU71" s="6"/>
      <c r="BV71" s="6" t="s">
        <v>38</v>
      </c>
      <c r="BW71" s="6"/>
      <c r="BX71" s="6"/>
      <c r="BY71" s="6"/>
      <c r="BZ71" s="6"/>
      <c r="CA71" s="6"/>
      <c r="CB71" s="6"/>
      <c r="CC71" s="6"/>
      <c r="CD71" s="6"/>
      <c r="CE71" s="6"/>
      <c r="CF71" s="6"/>
      <c r="CG71" s="6"/>
      <c r="CH71" s="6"/>
      <c r="CI71" s="6"/>
      <c r="CJ71" s="6"/>
      <c r="CK71" s="6"/>
      <c r="CL71" s="6"/>
      <c r="CM71" s="6"/>
      <c r="CN71" s="6"/>
      <c r="CO71" s="6"/>
      <c r="CP71" s="6"/>
      <c r="CQ71" s="6"/>
      <c r="CR71" s="6"/>
      <c r="CS71" s="28" t="s">
        <v>38</v>
      </c>
      <c r="CT71" s="6"/>
      <c r="CU71" s="6"/>
      <c r="CV71" s="6"/>
      <c r="CW71" s="6"/>
      <c r="CX71" s="6"/>
      <c r="CY71" s="6"/>
      <c r="CZ71" s="6"/>
      <c r="DA71" s="6"/>
      <c r="DB71" s="6"/>
      <c r="DC71" s="6"/>
      <c r="DD71" s="6" t="s">
        <v>38</v>
      </c>
      <c r="DE71" s="87"/>
      <c r="DF71" s="6"/>
      <c r="DG71" s="6"/>
      <c r="DH71" s="6"/>
      <c r="DI71" s="6"/>
      <c r="DJ71" s="6"/>
      <c r="DK71" s="6"/>
      <c r="DL71" s="6"/>
      <c r="DM71" s="6"/>
      <c r="DN71" s="6"/>
      <c r="DO71" s="87"/>
      <c r="DP71" s="6"/>
      <c r="DQ71" s="87"/>
      <c r="DR71" s="6"/>
      <c r="DS71" s="91" t="s">
        <v>779</v>
      </c>
      <c r="DT71" s="17" t="s">
        <v>780</v>
      </c>
      <c r="DU71" s="34"/>
      <c r="DV71" s="80"/>
      <c r="DW71" s="80"/>
      <c r="DX71" s="80"/>
      <c r="DY71" s="80"/>
      <c r="DZ71" s="80"/>
      <c r="EA71" s="80"/>
      <c r="EB71" s="80"/>
      <c r="EC71" s="80"/>
      <c r="ED71" s="80"/>
      <c r="EE71" s="80"/>
      <c r="EF71" s="80"/>
      <c r="EG71" s="80"/>
      <c r="EH71" s="80"/>
      <c r="EI71" s="80"/>
      <c r="EJ71" s="80"/>
      <c r="EK71" s="80"/>
      <c r="EL71" s="80"/>
      <c r="EM71" s="80"/>
      <c r="EN71" s="80"/>
      <c r="EO71" s="80"/>
      <c r="EP71" s="80"/>
      <c r="EQ71" s="80"/>
      <c r="ER71" s="80"/>
      <c r="ES71" s="80"/>
      <c r="ET71" s="80"/>
      <c r="EU71" s="80"/>
      <c r="EV71" s="80"/>
      <c r="EW71" s="80"/>
      <c r="EX71" s="80"/>
      <c r="EY71" s="80"/>
      <c r="EZ71" s="80"/>
      <c r="FA71" s="80"/>
      <c r="FB71" s="80"/>
      <c r="FC71" s="80"/>
      <c r="FD71" s="80"/>
      <c r="FE71" s="80"/>
      <c r="FF71" s="80"/>
      <c r="FG71" s="80"/>
      <c r="FH71" s="80"/>
      <c r="FI71" s="80"/>
      <c r="FJ71" s="80"/>
      <c r="FK71" s="80"/>
      <c r="FL71" s="80"/>
      <c r="FM71" s="80"/>
      <c r="FN71" s="80"/>
      <c r="FO71" s="80"/>
      <c r="FP71" s="80"/>
      <c r="FQ71" s="80"/>
      <c r="FR71" s="80"/>
      <c r="FS71" s="80"/>
      <c r="FT71" s="80"/>
      <c r="FU71" s="80"/>
      <c r="FV71" s="80"/>
      <c r="FW71" s="80"/>
      <c r="FX71" s="80"/>
      <c r="FY71" s="80"/>
      <c r="FZ71" s="80"/>
      <c r="GA71" s="80"/>
      <c r="GB71" s="80"/>
      <c r="GC71" s="80"/>
      <c r="GD71" s="80"/>
      <c r="GE71" s="80"/>
      <c r="GF71" s="80"/>
      <c r="GG71" s="80"/>
      <c r="GH71" s="80"/>
      <c r="GI71" s="80"/>
      <c r="GJ71" s="80"/>
      <c r="GK71" s="80"/>
      <c r="GL71" s="80"/>
      <c r="GM71" s="80"/>
      <c r="GN71" s="80"/>
      <c r="GO71" s="80"/>
      <c r="GP71" s="80"/>
      <c r="GQ71" s="80"/>
      <c r="GR71" s="80"/>
      <c r="GS71" s="80"/>
      <c r="GT71" s="80"/>
      <c r="GU71" s="80"/>
      <c r="GV71" s="80"/>
      <c r="GW71" s="80"/>
      <c r="GX71" s="80"/>
      <c r="GY71" s="80"/>
      <c r="GZ71" s="80"/>
      <c r="HA71" s="80"/>
      <c r="HB71" s="80"/>
      <c r="HC71" s="80"/>
      <c r="HD71" s="80"/>
      <c r="HE71" s="80"/>
      <c r="HF71" s="80"/>
      <c r="HG71" s="80"/>
      <c r="HH71" s="80"/>
      <c r="HI71" s="80"/>
      <c r="HJ71" s="80"/>
      <c r="HK71" s="80"/>
      <c r="HL71" s="80"/>
      <c r="HM71" s="80"/>
      <c r="HN71" s="80"/>
      <c r="HO71" s="80"/>
      <c r="HP71" s="80"/>
      <c r="HQ71" s="80"/>
      <c r="HR71" s="80"/>
      <c r="HS71" s="80"/>
      <c r="HT71" s="80"/>
      <c r="HU71" s="80"/>
      <c r="HV71" s="80"/>
      <c r="HW71" s="80"/>
      <c r="HX71" s="80"/>
      <c r="HY71" s="80"/>
      <c r="HZ71" s="80"/>
      <c r="IA71" s="80"/>
      <c r="IB71" s="80"/>
      <c r="IC71" s="80"/>
      <c r="ID71" s="80"/>
      <c r="IE71" s="80"/>
      <c r="IF71" s="80"/>
      <c r="IG71" s="80"/>
      <c r="IH71" s="80"/>
      <c r="II71" s="80"/>
      <c r="IJ71" s="80"/>
      <c r="IK71" s="80"/>
      <c r="IL71" s="80"/>
      <c r="IM71" s="80"/>
      <c r="IN71" s="80"/>
      <c r="IO71" s="80"/>
      <c r="IP71" s="80"/>
      <c r="IQ71" s="80"/>
      <c r="IR71" s="80"/>
      <c r="IS71" s="80"/>
      <c r="IT71" s="80"/>
      <c r="IU71" s="80"/>
      <c r="IV71" s="80"/>
      <c r="IW71" s="80"/>
      <c r="IX71" s="80"/>
      <c r="IY71" s="80"/>
      <c r="IZ71" s="80"/>
      <c r="JA71" s="80"/>
      <c r="JB71" s="80"/>
      <c r="JC71" s="80"/>
      <c r="JD71" s="80"/>
      <c r="JE71" s="80"/>
      <c r="JF71" s="80"/>
      <c r="JG71" s="80"/>
      <c r="JH71" s="80"/>
      <c r="JI71" s="80"/>
      <c r="JJ71" s="80"/>
      <c r="JK71" s="80"/>
      <c r="JL71" s="80"/>
      <c r="JM71" s="80"/>
      <c r="JN71" s="80"/>
      <c r="JO71" s="80"/>
      <c r="JP71" s="80"/>
      <c r="JQ71" s="80"/>
      <c r="JR71" s="80"/>
      <c r="JS71" s="80"/>
      <c r="JT71" s="80"/>
      <c r="JU71" s="80"/>
      <c r="JV71" s="80"/>
      <c r="JW71" s="80"/>
      <c r="JX71" s="80"/>
      <c r="JY71" s="80"/>
      <c r="JZ71" s="80"/>
      <c r="KA71" s="80"/>
      <c r="KB71" s="80"/>
      <c r="KC71" s="80"/>
      <c r="KD71" s="80"/>
      <c r="KE71" s="80"/>
      <c r="KF71" s="80"/>
      <c r="KG71" s="80"/>
      <c r="KH71" s="80"/>
      <c r="KI71" s="80"/>
      <c r="KJ71" s="80"/>
      <c r="KK71" s="80"/>
      <c r="KL71" s="80"/>
      <c r="KM71" s="80"/>
      <c r="KN71" s="80"/>
      <c r="KO71" s="80"/>
      <c r="KP71" s="80"/>
      <c r="KQ71" s="80"/>
      <c r="KR71" s="80"/>
      <c r="KS71" s="80"/>
      <c r="KT71" s="80"/>
      <c r="KU71" s="80"/>
      <c r="KV71" s="80"/>
      <c r="KW71" s="80"/>
      <c r="KX71" s="80"/>
      <c r="KY71" s="80"/>
      <c r="KZ71" s="80"/>
      <c r="LA71" s="80"/>
      <c r="LB71" s="80"/>
      <c r="LC71" s="80"/>
      <c r="LD71" s="80"/>
      <c r="LE71" s="80"/>
      <c r="LF71" s="80"/>
      <c r="LG71" s="80"/>
      <c r="LH71" s="80"/>
      <c r="LI71" s="80"/>
      <c r="LJ71" s="80"/>
      <c r="LK71" s="80"/>
      <c r="LL71" s="80"/>
      <c r="LM71" s="80"/>
      <c r="LN71" s="80"/>
      <c r="LO71" s="80"/>
      <c r="LP71" s="80"/>
      <c r="LQ71" s="80"/>
      <c r="LR71" s="80"/>
      <c r="LS71" s="80"/>
      <c r="LT71" s="80"/>
      <c r="LU71" s="80"/>
      <c r="LV71" s="80"/>
      <c r="LW71" s="80"/>
      <c r="LX71" s="80"/>
      <c r="LY71" s="80"/>
      <c r="LZ71" s="80"/>
      <c r="MA71" s="80"/>
      <c r="MB71" s="80"/>
      <c r="MC71" s="80"/>
      <c r="MD71" s="80"/>
      <c r="ME71" s="80"/>
      <c r="MF71" s="80"/>
      <c r="MG71" s="80"/>
      <c r="MH71" s="80"/>
      <c r="MI71" s="80"/>
      <c r="MJ71" s="80"/>
      <c r="MK71" s="80"/>
      <c r="ML71" s="80"/>
      <c r="MM71" s="80"/>
      <c r="MN71" s="80"/>
      <c r="MO71" s="80"/>
      <c r="MP71" s="80"/>
      <c r="MQ71" s="80"/>
      <c r="MR71" s="80"/>
      <c r="MS71" s="80"/>
      <c r="MT71" s="80"/>
      <c r="MU71" s="80"/>
      <c r="MV71" s="80"/>
      <c r="MW71" s="80"/>
      <c r="MX71" s="80"/>
      <c r="MY71" s="80"/>
      <c r="MZ71" s="80"/>
      <c r="NA71" s="80"/>
      <c r="NB71" s="80"/>
      <c r="NC71" s="80"/>
      <c r="ND71" s="80"/>
      <c r="NE71" s="80"/>
      <c r="NF71" s="80"/>
      <c r="NG71" s="80"/>
      <c r="NH71" s="80"/>
      <c r="NI71" s="80"/>
      <c r="NJ71" s="80"/>
      <c r="NK71" s="80"/>
      <c r="NL71" s="80"/>
      <c r="NM71" s="80"/>
      <c r="NN71" s="80"/>
      <c r="NO71" s="80"/>
      <c r="NP71" s="80"/>
      <c r="NQ71" s="80"/>
      <c r="NR71" s="80"/>
      <c r="NS71" s="80"/>
      <c r="NT71" s="80"/>
      <c r="NU71" s="80"/>
      <c r="NV71" s="80"/>
      <c r="NW71" s="80"/>
      <c r="NX71" s="80"/>
      <c r="NY71" s="80"/>
      <c r="NZ71" s="80"/>
      <c r="OA71" s="80"/>
      <c r="OB71" s="80"/>
      <c r="OC71" s="80"/>
      <c r="OD71" s="80"/>
      <c r="OE71" s="80"/>
      <c r="OF71" s="80"/>
      <c r="OG71" s="80"/>
      <c r="OH71" s="80"/>
      <c r="OI71" s="80"/>
      <c r="OJ71" s="80"/>
      <c r="OK71" s="80"/>
      <c r="OL71" s="80"/>
      <c r="OM71" s="80"/>
      <c r="ON71" s="80"/>
      <c r="OO71" s="80"/>
      <c r="OP71" s="80"/>
      <c r="OQ71" s="80"/>
      <c r="OR71" s="80"/>
      <c r="OS71" s="80"/>
      <c r="OT71" s="80"/>
      <c r="OU71" s="80"/>
      <c r="OV71" s="80"/>
      <c r="OW71" s="80"/>
      <c r="OX71" s="80"/>
      <c r="OY71" s="80"/>
      <c r="OZ71" s="80"/>
      <c r="PA71" s="80"/>
      <c r="PB71" s="80"/>
      <c r="PC71" s="80"/>
      <c r="PD71" s="80"/>
      <c r="PE71" s="80"/>
      <c r="PF71" s="80"/>
      <c r="PG71" s="80"/>
      <c r="PH71" s="80"/>
      <c r="PI71" s="80"/>
      <c r="PJ71" s="80"/>
      <c r="PK71" s="80"/>
      <c r="PL71" s="80"/>
      <c r="PM71" s="80"/>
      <c r="PN71" s="80"/>
      <c r="PO71" s="80"/>
      <c r="PP71" s="80"/>
      <c r="PQ71" s="80"/>
      <c r="PR71" s="80"/>
      <c r="PS71" s="80"/>
      <c r="PT71" s="80"/>
      <c r="PU71" s="80"/>
      <c r="PV71" s="80"/>
      <c r="PW71" s="80"/>
      <c r="PX71" s="80"/>
      <c r="PY71" s="80"/>
      <c r="PZ71" s="80"/>
      <c r="QA71" s="80"/>
      <c r="QB71" s="80"/>
      <c r="QC71" s="80"/>
      <c r="QD71" s="80"/>
      <c r="QE71" s="80"/>
      <c r="QF71" s="80"/>
      <c r="QG71" s="80"/>
      <c r="QH71" s="80"/>
      <c r="QI71" s="80"/>
      <c r="QJ71" s="80"/>
      <c r="QK71" s="80"/>
      <c r="QL71" s="80"/>
      <c r="QM71" s="80"/>
      <c r="QN71" s="80"/>
      <c r="QO71" s="80"/>
      <c r="QP71" s="80"/>
      <c r="QQ71" s="80"/>
      <c r="QR71" s="80"/>
      <c r="QS71" s="80"/>
      <c r="QT71" s="80"/>
      <c r="QU71" s="80"/>
      <c r="QV71" s="80"/>
      <c r="QW71" s="80"/>
      <c r="QX71" s="80"/>
      <c r="QY71" s="80"/>
      <c r="QZ71" s="80"/>
      <c r="RA71" s="80"/>
      <c r="RB71" s="80"/>
      <c r="RC71" s="80"/>
      <c r="RD71" s="80"/>
      <c r="RE71" s="80"/>
      <c r="RF71" s="80"/>
      <c r="RG71" s="80"/>
      <c r="RH71" s="80"/>
      <c r="RI71" s="80"/>
      <c r="RJ71" s="80"/>
      <c r="RK71" s="80"/>
      <c r="RL71" s="80"/>
      <c r="RM71" s="80"/>
      <c r="RN71" s="80"/>
      <c r="RO71" s="80"/>
      <c r="RP71" s="80"/>
      <c r="RQ71" s="80"/>
      <c r="RR71" s="80"/>
      <c r="RS71" s="80"/>
      <c r="RT71" s="80"/>
      <c r="RU71" s="80"/>
      <c r="RV71" s="80"/>
      <c r="RW71" s="80"/>
      <c r="RX71" s="80"/>
      <c r="RY71" s="80"/>
      <c r="RZ71" s="80"/>
      <c r="SA71" s="80"/>
      <c r="SB71" s="80"/>
      <c r="SC71" s="80"/>
      <c r="SD71" s="80"/>
      <c r="SE71" s="80"/>
      <c r="SF71" s="80"/>
      <c r="SG71" s="80"/>
      <c r="SH71" s="80"/>
      <c r="SI71" s="80"/>
      <c r="SJ71" s="80"/>
      <c r="SK71" s="80"/>
      <c r="SL71" s="80"/>
      <c r="SM71" s="80"/>
      <c r="SN71" s="80"/>
      <c r="SO71" s="80"/>
      <c r="SP71" s="80"/>
      <c r="SQ71" s="80"/>
      <c r="SR71" s="80"/>
      <c r="SS71" s="80"/>
      <c r="ST71" s="80"/>
      <c r="SU71" s="80"/>
      <c r="SV71" s="80"/>
      <c r="SW71" s="80"/>
      <c r="SX71" s="80"/>
    </row>
    <row r="72" spans="1:518" s="60" customFormat="1" ht="14.55" customHeight="1" x14ac:dyDescent="0.3">
      <c r="A72" s="65">
        <v>68</v>
      </c>
      <c r="B72" s="7">
        <v>17</v>
      </c>
      <c r="C72" s="98" t="s">
        <v>770</v>
      </c>
      <c r="D72" s="98" t="s">
        <v>771</v>
      </c>
      <c r="E72" s="98" t="s">
        <v>772</v>
      </c>
      <c r="F72" s="7">
        <v>2014</v>
      </c>
      <c r="G72" s="100" t="s">
        <v>604</v>
      </c>
      <c r="H72" s="126" t="s">
        <v>773</v>
      </c>
      <c r="I72" s="6" t="s">
        <v>50</v>
      </c>
      <c r="J72" s="99" t="s">
        <v>782</v>
      </c>
      <c r="K72" s="6" t="s">
        <v>775</v>
      </c>
      <c r="L72" s="6" t="s">
        <v>38</v>
      </c>
      <c r="M72" s="6" t="s">
        <v>100</v>
      </c>
      <c r="N72" s="6" t="s">
        <v>205</v>
      </c>
      <c r="O72" s="6" t="s">
        <v>25</v>
      </c>
      <c r="P72" s="6" t="s">
        <v>177</v>
      </c>
      <c r="Q72" s="6" t="s">
        <v>776</v>
      </c>
      <c r="R72" s="6" t="s">
        <v>777</v>
      </c>
      <c r="S72" s="6" t="s">
        <v>136</v>
      </c>
      <c r="T72" s="6" t="s">
        <v>778</v>
      </c>
      <c r="U72" s="7">
        <v>2013</v>
      </c>
      <c r="V72" s="7">
        <v>2013</v>
      </c>
      <c r="W72" s="6"/>
      <c r="X72" s="6"/>
      <c r="Y72" s="6"/>
      <c r="Z72" s="6" t="s">
        <v>76</v>
      </c>
      <c r="AA72" s="6"/>
      <c r="AB72" s="6"/>
      <c r="AC72" s="6"/>
      <c r="AD72" s="6"/>
      <c r="AE72" s="6" t="s">
        <v>126</v>
      </c>
      <c r="AF72" s="6"/>
      <c r="AG72" s="6"/>
      <c r="AH72" s="6" t="s">
        <v>139</v>
      </c>
      <c r="AI72" s="6"/>
      <c r="AJ72" s="6"/>
      <c r="AK72" s="6"/>
      <c r="AL72" s="6"/>
      <c r="AM72" s="6"/>
      <c r="AN72" s="6"/>
      <c r="AO72" s="6"/>
      <c r="AP72" s="6"/>
      <c r="AQ72" s="6"/>
      <c r="AR72" s="6"/>
      <c r="AS72" s="6"/>
      <c r="AT72" s="6"/>
      <c r="AU72" s="6"/>
      <c r="AV72" s="6"/>
      <c r="AW72" s="6" t="s">
        <v>23</v>
      </c>
      <c r="AX72" s="6"/>
      <c r="AY72" s="6"/>
      <c r="AZ72" s="6"/>
      <c r="BA72" s="6" t="s">
        <v>78</v>
      </c>
      <c r="BB72" s="6"/>
      <c r="BC72" s="6"/>
      <c r="BD72" s="6"/>
      <c r="BE72" s="6"/>
      <c r="BF72" s="6" t="s">
        <v>78</v>
      </c>
      <c r="BG72" s="6"/>
      <c r="BH72" s="6"/>
      <c r="BI72" s="6" t="s">
        <v>78</v>
      </c>
      <c r="BJ72" s="6"/>
      <c r="BK72" s="6"/>
      <c r="BL72" s="6"/>
      <c r="BM72" s="6"/>
      <c r="BN72" s="6"/>
      <c r="BO72" s="6"/>
      <c r="BP72" s="6"/>
      <c r="BQ72" s="6"/>
      <c r="BR72" s="6"/>
      <c r="BS72" s="6"/>
      <c r="BT72" s="6"/>
      <c r="BU72" s="6"/>
      <c r="BV72" s="6" t="s">
        <v>38</v>
      </c>
      <c r="BW72" s="6"/>
      <c r="BX72" s="6"/>
      <c r="BY72" s="6"/>
      <c r="BZ72" s="6"/>
      <c r="CA72" s="6"/>
      <c r="CB72" s="6"/>
      <c r="CC72" s="6"/>
      <c r="CD72" s="6"/>
      <c r="CE72" s="6"/>
      <c r="CF72" s="6"/>
      <c r="CG72" s="6"/>
      <c r="CH72" s="6"/>
      <c r="CI72" s="6"/>
      <c r="CJ72" s="6"/>
      <c r="CK72" s="6"/>
      <c r="CL72" s="6"/>
      <c r="CM72" s="6"/>
      <c r="CN72" s="6"/>
      <c r="CO72" s="6"/>
      <c r="CP72" s="6"/>
      <c r="CQ72" s="6"/>
      <c r="CR72" s="6"/>
      <c r="CS72" s="28" t="s">
        <v>38</v>
      </c>
      <c r="CT72" s="6"/>
      <c r="CU72" s="6"/>
      <c r="CV72" s="6"/>
      <c r="CW72" s="6"/>
      <c r="CX72" s="6"/>
      <c r="CY72" s="6"/>
      <c r="CZ72" s="6"/>
      <c r="DA72" s="6"/>
      <c r="DB72" s="6"/>
      <c r="DC72" s="6"/>
      <c r="DD72" s="6" t="s">
        <v>38</v>
      </c>
      <c r="DE72" s="87"/>
      <c r="DF72" s="6"/>
      <c r="DG72" s="6"/>
      <c r="DH72" s="6"/>
      <c r="DI72" s="6"/>
      <c r="DJ72" s="6"/>
      <c r="DK72" s="6"/>
      <c r="DL72" s="6"/>
      <c r="DM72" s="6"/>
      <c r="DN72" s="6"/>
      <c r="DO72" s="87"/>
      <c r="DP72" s="6"/>
      <c r="DQ72" s="87"/>
      <c r="DR72" s="6"/>
      <c r="DS72" s="91" t="s">
        <v>779</v>
      </c>
      <c r="DT72" s="17" t="s">
        <v>780</v>
      </c>
      <c r="DU72" s="34"/>
      <c r="DV72" s="80"/>
      <c r="DW72" s="80"/>
      <c r="DX72" s="80"/>
      <c r="DY72" s="80"/>
      <c r="DZ72" s="80"/>
      <c r="EA72" s="80"/>
      <c r="EB72" s="80"/>
      <c r="EC72" s="80"/>
      <c r="ED72" s="80"/>
      <c r="EE72" s="80"/>
      <c r="EF72" s="80"/>
      <c r="EG72" s="80"/>
      <c r="EH72" s="80"/>
      <c r="EI72" s="80"/>
      <c r="EJ72" s="80"/>
      <c r="EK72" s="80"/>
      <c r="EL72" s="80"/>
      <c r="EM72" s="80"/>
      <c r="EN72" s="80"/>
      <c r="EO72" s="80"/>
      <c r="EP72" s="80"/>
      <c r="EQ72" s="80"/>
      <c r="ER72" s="80"/>
      <c r="ES72" s="80"/>
      <c r="ET72" s="80"/>
      <c r="EU72" s="80"/>
      <c r="EV72" s="80"/>
      <c r="EW72" s="80"/>
      <c r="EX72" s="80"/>
      <c r="EY72" s="80"/>
      <c r="EZ72" s="80"/>
      <c r="FA72" s="80"/>
      <c r="FB72" s="80"/>
      <c r="FC72" s="80"/>
      <c r="FD72" s="80"/>
      <c r="FE72" s="80"/>
      <c r="FF72" s="80"/>
      <c r="FG72" s="80"/>
      <c r="FH72" s="80"/>
      <c r="FI72" s="80"/>
      <c r="FJ72" s="80"/>
      <c r="FK72" s="80"/>
      <c r="FL72" s="80"/>
      <c r="FM72" s="80"/>
      <c r="FN72" s="80"/>
      <c r="FO72" s="80"/>
      <c r="FP72" s="80"/>
      <c r="FQ72" s="80"/>
      <c r="FR72" s="80"/>
      <c r="FS72" s="80"/>
      <c r="FT72" s="80"/>
      <c r="FU72" s="80"/>
      <c r="FV72" s="80"/>
      <c r="FW72" s="80"/>
      <c r="FX72" s="80"/>
      <c r="FY72" s="80"/>
      <c r="FZ72" s="80"/>
      <c r="GA72" s="80"/>
      <c r="GB72" s="80"/>
      <c r="GC72" s="80"/>
      <c r="GD72" s="80"/>
      <c r="GE72" s="80"/>
      <c r="GF72" s="80"/>
      <c r="GG72" s="80"/>
      <c r="GH72" s="80"/>
      <c r="GI72" s="80"/>
      <c r="GJ72" s="80"/>
      <c r="GK72" s="80"/>
      <c r="GL72" s="80"/>
      <c r="GM72" s="80"/>
      <c r="GN72" s="80"/>
      <c r="GO72" s="80"/>
      <c r="GP72" s="80"/>
      <c r="GQ72" s="80"/>
      <c r="GR72" s="80"/>
      <c r="GS72" s="80"/>
      <c r="GT72" s="80"/>
      <c r="GU72" s="80"/>
      <c r="GV72" s="80"/>
      <c r="GW72" s="80"/>
      <c r="GX72" s="80"/>
      <c r="GY72" s="80"/>
      <c r="GZ72" s="80"/>
      <c r="HA72" s="80"/>
      <c r="HB72" s="80"/>
      <c r="HC72" s="80"/>
      <c r="HD72" s="80"/>
      <c r="HE72" s="80"/>
      <c r="HF72" s="80"/>
      <c r="HG72" s="80"/>
      <c r="HH72" s="80"/>
      <c r="HI72" s="80"/>
      <c r="HJ72" s="80"/>
      <c r="HK72" s="80"/>
      <c r="HL72" s="80"/>
      <c r="HM72" s="80"/>
      <c r="HN72" s="80"/>
      <c r="HO72" s="80"/>
      <c r="HP72" s="80"/>
      <c r="HQ72" s="80"/>
      <c r="HR72" s="80"/>
      <c r="HS72" s="80"/>
      <c r="HT72" s="80"/>
      <c r="HU72" s="80"/>
      <c r="HV72" s="80"/>
      <c r="HW72" s="80"/>
      <c r="HX72" s="80"/>
      <c r="HY72" s="80"/>
      <c r="HZ72" s="80"/>
      <c r="IA72" s="80"/>
      <c r="IB72" s="80"/>
      <c r="IC72" s="80"/>
      <c r="ID72" s="80"/>
      <c r="IE72" s="80"/>
      <c r="IF72" s="80"/>
      <c r="IG72" s="80"/>
      <c r="IH72" s="80"/>
      <c r="II72" s="80"/>
      <c r="IJ72" s="80"/>
      <c r="IK72" s="80"/>
      <c r="IL72" s="80"/>
      <c r="IM72" s="80"/>
      <c r="IN72" s="80"/>
      <c r="IO72" s="80"/>
      <c r="IP72" s="80"/>
      <c r="IQ72" s="80"/>
      <c r="IR72" s="80"/>
      <c r="IS72" s="80"/>
      <c r="IT72" s="80"/>
      <c r="IU72" s="80"/>
      <c r="IV72" s="80"/>
      <c r="IW72" s="80"/>
      <c r="IX72" s="80"/>
      <c r="IY72" s="80"/>
      <c r="IZ72" s="80"/>
      <c r="JA72" s="80"/>
      <c r="JB72" s="80"/>
      <c r="JC72" s="80"/>
      <c r="JD72" s="80"/>
      <c r="JE72" s="80"/>
      <c r="JF72" s="80"/>
      <c r="JG72" s="80"/>
      <c r="JH72" s="80"/>
      <c r="JI72" s="80"/>
      <c r="JJ72" s="80"/>
      <c r="JK72" s="80"/>
      <c r="JL72" s="80"/>
      <c r="JM72" s="80"/>
      <c r="JN72" s="80"/>
      <c r="JO72" s="80"/>
      <c r="JP72" s="80"/>
      <c r="JQ72" s="80"/>
      <c r="JR72" s="80"/>
      <c r="JS72" s="80"/>
      <c r="JT72" s="80"/>
      <c r="JU72" s="80"/>
      <c r="JV72" s="80"/>
      <c r="JW72" s="80"/>
      <c r="JX72" s="80"/>
      <c r="JY72" s="80"/>
      <c r="JZ72" s="80"/>
      <c r="KA72" s="80"/>
      <c r="KB72" s="80"/>
      <c r="KC72" s="80"/>
      <c r="KD72" s="80"/>
      <c r="KE72" s="80"/>
      <c r="KF72" s="80"/>
      <c r="KG72" s="80"/>
      <c r="KH72" s="80"/>
      <c r="KI72" s="80"/>
      <c r="KJ72" s="80"/>
      <c r="KK72" s="80"/>
      <c r="KL72" s="80"/>
      <c r="KM72" s="80"/>
      <c r="KN72" s="80"/>
      <c r="KO72" s="80"/>
      <c r="KP72" s="80"/>
      <c r="KQ72" s="80"/>
      <c r="KR72" s="80"/>
      <c r="KS72" s="80"/>
      <c r="KT72" s="80"/>
      <c r="KU72" s="80"/>
      <c r="KV72" s="80"/>
      <c r="KW72" s="80"/>
      <c r="KX72" s="80"/>
      <c r="KY72" s="80"/>
      <c r="KZ72" s="80"/>
      <c r="LA72" s="80"/>
      <c r="LB72" s="80"/>
      <c r="LC72" s="80"/>
      <c r="LD72" s="80"/>
      <c r="LE72" s="80"/>
      <c r="LF72" s="80"/>
      <c r="LG72" s="80"/>
      <c r="LH72" s="80"/>
      <c r="LI72" s="80"/>
      <c r="LJ72" s="80"/>
      <c r="LK72" s="80"/>
      <c r="LL72" s="80"/>
      <c r="LM72" s="80"/>
      <c r="LN72" s="80"/>
      <c r="LO72" s="80"/>
      <c r="LP72" s="80"/>
      <c r="LQ72" s="80"/>
      <c r="LR72" s="80"/>
      <c r="LS72" s="80"/>
      <c r="LT72" s="80"/>
      <c r="LU72" s="80"/>
      <c r="LV72" s="80"/>
      <c r="LW72" s="80"/>
      <c r="LX72" s="80"/>
      <c r="LY72" s="80"/>
      <c r="LZ72" s="80"/>
      <c r="MA72" s="80"/>
      <c r="MB72" s="80"/>
      <c r="MC72" s="80"/>
      <c r="MD72" s="80"/>
      <c r="ME72" s="80"/>
      <c r="MF72" s="80"/>
      <c r="MG72" s="80"/>
      <c r="MH72" s="80"/>
      <c r="MI72" s="80"/>
      <c r="MJ72" s="80"/>
      <c r="MK72" s="80"/>
      <c r="ML72" s="80"/>
      <c r="MM72" s="80"/>
      <c r="MN72" s="80"/>
      <c r="MO72" s="80"/>
      <c r="MP72" s="80"/>
      <c r="MQ72" s="80"/>
      <c r="MR72" s="80"/>
      <c r="MS72" s="80"/>
      <c r="MT72" s="80"/>
      <c r="MU72" s="80"/>
      <c r="MV72" s="80"/>
      <c r="MW72" s="80"/>
      <c r="MX72" s="80"/>
      <c r="MY72" s="80"/>
      <c r="MZ72" s="80"/>
      <c r="NA72" s="80"/>
      <c r="NB72" s="80"/>
      <c r="NC72" s="80"/>
      <c r="ND72" s="80"/>
      <c r="NE72" s="80"/>
      <c r="NF72" s="80"/>
      <c r="NG72" s="80"/>
      <c r="NH72" s="80"/>
      <c r="NI72" s="80"/>
      <c r="NJ72" s="80"/>
      <c r="NK72" s="80"/>
      <c r="NL72" s="80"/>
      <c r="NM72" s="80"/>
      <c r="NN72" s="80"/>
      <c r="NO72" s="80"/>
      <c r="NP72" s="80"/>
      <c r="NQ72" s="80"/>
      <c r="NR72" s="80"/>
      <c r="NS72" s="80"/>
      <c r="NT72" s="80"/>
      <c r="NU72" s="80"/>
      <c r="NV72" s="80"/>
      <c r="NW72" s="80"/>
      <c r="NX72" s="80"/>
      <c r="NY72" s="80"/>
      <c r="NZ72" s="80"/>
      <c r="OA72" s="80"/>
      <c r="OB72" s="80"/>
      <c r="OC72" s="80"/>
      <c r="OD72" s="80"/>
      <c r="OE72" s="80"/>
      <c r="OF72" s="80"/>
      <c r="OG72" s="80"/>
      <c r="OH72" s="80"/>
      <c r="OI72" s="80"/>
      <c r="OJ72" s="80"/>
      <c r="OK72" s="80"/>
      <c r="OL72" s="80"/>
      <c r="OM72" s="80"/>
      <c r="ON72" s="80"/>
      <c r="OO72" s="80"/>
      <c r="OP72" s="80"/>
      <c r="OQ72" s="80"/>
      <c r="OR72" s="80"/>
      <c r="OS72" s="80"/>
      <c r="OT72" s="80"/>
      <c r="OU72" s="80"/>
      <c r="OV72" s="80"/>
      <c r="OW72" s="80"/>
      <c r="OX72" s="80"/>
      <c r="OY72" s="80"/>
      <c r="OZ72" s="80"/>
      <c r="PA72" s="80"/>
      <c r="PB72" s="80"/>
      <c r="PC72" s="80"/>
      <c r="PD72" s="80"/>
      <c r="PE72" s="80"/>
      <c r="PF72" s="80"/>
      <c r="PG72" s="80"/>
      <c r="PH72" s="80"/>
      <c r="PI72" s="80"/>
      <c r="PJ72" s="80"/>
      <c r="PK72" s="80"/>
      <c r="PL72" s="80"/>
      <c r="PM72" s="80"/>
      <c r="PN72" s="80"/>
      <c r="PO72" s="80"/>
      <c r="PP72" s="80"/>
      <c r="PQ72" s="80"/>
      <c r="PR72" s="80"/>
      <c r="PS72" s="80"/>
      <c r="PT72" s="80"/>
      <c r="PU72" s="80"/>
      <c r="PV72" s="80"/>
      <c r="PW72" s="80"/>
      <c r="PX72" s="80"/>
      <c r="PY72" s="80"/>
      <c r="PZ72" s="80"/>
      <c r="QA72" s="80"/>
      <c r="QB72" s="80"/>
      <c r="QC72" s="80"/>
      <c r="QD72" s="80"/>
      <c r="QE72" s="80"/>
      <c r="QF72" s="80"/>
      <c r="QG72" s="80"/>
      <c r="QH72" s="80"/>
      <c r="QI72" s="80"/>
      <c r="QJ72" s="80"/>
      <c r="QK72" s="80"/>
      <c r="QL72" s="80"/>
      <c r="QM72" s="80"/>
      <c r="QN72" s="80"/>
      <c r="QO72" s="80"/>
      <c r="QP72" s="80"/>
      <c r="QQ72" s="80"/>
      <c r="QR72" s="80"/>
      <c r="QS72" s="80"/>
      <c r="QT72" s="80"/>
      <c r="QU72" s="80"/>
      <c r="QV72" s="80"/>
      <c r="QW72" s="80"/>
      <c r="QX72" s="80"/>
      <c r="QY72" s="80"/>
      <c r="QZ72" s="80"/>
      <c r="RA72" s="80"/>
      <c r="RB72" s="80"/>
      <c r="RC72" s="80"/>
      <c r="RD72" s="80"/>
      <c r="RE72" s="80"/>
      <c r="RF72" s="80"/>
      <c r="RG72" s="80"/>
      <c r="RH72" s="80"/>
      <c r="RI72" s="80"/>
      <c r="RJ72" s="80"/>
      <c r="RK72" s="80"/>
      <c r="RL72" s="80"/>
      <c r="RM72" s="80"/>
      <c r="RN72" s="80"/>
      <c r="RO72" s="80"/>
      <c r="RP72" s="80"/>
      <c r="RQ72" s="80"/>
      <c r="RR72" s="80"/>
      <c r="RS72" s="80"/>
      <c r="RT72" s="80"/>
      <c r="RU72" s="80"/>
      <c r="RV72" s="80"/>
      <c r="RW72" s="80"/>
      <c r="RX72" s="80"/>
      <c r="RY72" s="80"/>
      <c r="RZ72" s="80"/>
      <c r="SA72" s="80"/>
      <c r="SB72" s="80"/>
      <c r="SC72" s="80"/>
      <c r="SD72" s="80"/>
      <c r="SE72" s="80"/>
      <c r="SF72" s="80"/>
      <c r="SG72" s="80"/>
      <c r="SH72" s="80"/>
      <c r="SI72" s="80"/>
      <c r="SJ72" s="80"/>
      <c r="SK72" s="80"/>
      <c r="SL72" s="80"/>
      <c r="SM72" s="80"/>
      <c r="SN72" s="80"/>
      <c r="SO72" s="80"/>
      <c r="SP72" s="80"/>
      <c r="SQ72" s="80"/>
      <c r="SR72" s="80"/>
      <c r="SS72" s="80"/>
      <c r="ST72" s="80"/>
      <c r="SU72" s="80"/>
      <c r="SV72" s="80"/>
      <c r="SW72" s="80"/>
      <c r="SX72" s="80"/>
    </row>
    <row r="73" spans="1:518" s="60" customFormat="1" ht="14.55" customHeight="1" x14ac:dyDescent="0.3">
      <c r="A73" s="65">
        <v>69</v>
      </c>
      <c r="B73" s="7">
        <v>18</v>
      </c>
      <c r="C73" s="98" t="s">
        <v>783</v>
      </c>
      <c r="D73" s="99" t="s">
        <v>784</v>
      </c>
      <c r="E73" s="98" t="s">
        <v>785</v>
      </c>
      <c r="F73" s="7">
        <v>2018</v>
      </c>
      <c r="G73" s="99" t="s">
        <v>577</v>
      </c>
      <c r="H73" s="127" t="s">
        <v>786</v>
      </c>
      <c r="I73" s="6" t="s">
        <v>50</v>
      </c>
      <c r="J73" s="99" t="s">
        <v>787</v>
      </c>
      <c r="K73" s="6" t="s">
        <v>580</v>
      </c>
      <c r="L73" s="6" t="s">
        <v>38</v>
      </c>
      <c r="M73" s="6" t="s">
        <v>100</v>
      </c>
      <c r="N73" s="6" t="s">
        <v>205</v>
      </c>
      <c r="O73" s="6" t="s">
        <v>25</v>
      </c>
      <c r="P73" s="6" t="s">
        <v>56</v>
      </c>
      <c r="Q73" s="6" t="s">
        <v>572</v>
      </c>
      <c r="R73" s="6" t="s">
        <v>572</v>
      </c>
      <c r="S73" s="6" t="s">
        <v>321</v>
      </c>
      <c r="T73" s="6" t="s">
        <v>701</v>
      </c>
      <c r="U73" s="7">
        <v>2009</v>
      </c>
      <c r="V73" s="7">
        <v>2010</v>
      </c>
      <c r="W73" s="6"/>
      <c r="X73" s="6"/>
      <c r="Y73" s="6"/>
      <c r="Z73" s="6"/>
      <c r="AA73" s="6"/>
      <c r="AB73" s="6"/>
      <c r="AC73" s="6"/>
      <c r="AD73" s="6"/>
      <c r="AE73" s="6" t="s">
        <v>126</v>
      </c>
      <c r="AF73" s="6"/>
      <c r="AG73" s="6"/>
      <c r="AH73" s="6"/>
      <c r="AI73" s="6"/>
      <c r="AJ73" s="6"/>
      <c r="AK73" s="6"/>
      <c r="AL73" s="6"/>
      <c r="AM73" s="6"/>
      <c r="AN73" s="6"/>
      <c r="AO73" s="6"/>
      <c r="AP73" s="6"/>
      <c r="AQ73" s="6"/>
      <c r="AR73" s="6"/>
      <c r="AS73" s="6"/>
      <c r="AT73" s="6"/>
      <c r="AU73" s="6"/>
      <c r="AV73" s="6"/>
      <c r="AW73" s="6" t="s">
        <v>38</v>
      </c>
      <c r="AX73" s="6"/>
      <c r="AY73" s="6"/>
      <c r="AZ73" s="6"/>
      <c r="BA73" s="6"/>
      <c r="BB73" s="6"/>
      <c r="BC73" s="6"/>
      <c r="BD73" s="6"/>
      <c r="BE73" s="6"/>
      <c r="BF73" s="6"/>
      <c r="BG73" s="6"/>
      <c r="BH73" s="6"/>
      <c r="BI73" s="6"/>
      <c r="BJ73" s="6"/>
      <c r="BK73" s="6"/>
      <c r="BL73" s="6"/>
      <c r="BM73" s="6"/>
      <c r="BN73" s="6"/>
      <c r="BO73" s="6"/>
      <c r="BP73" s="6"/>
      <c r="BQ73" s="6"/>
      <c r="BR73" s="6"/>
      <c r="BS73" s="6"/>
      <c r="BT73" s="6"/>
      <c r="BU73" s="6"/>
      <c r="BV73" s="6" t="s">
        <v>23</v>
      </c>
      <c r="BW73" s="6"/>
      <c r="BX73" s="6"/>
      <c r="BY73" s="6"/>
      <c r="BZ73" s="6"/>
      <c r="CA73" s="6"/>
      <c r="CB73" s="6"/>
      <c r="CC73" s="6"/>
      <c r="CD73" s="6"/>
      <c r="CE73" s="6" t="s">
        <v>195</v>
      </c>
      <c r="CF73" s="6"/>
      <c r="CG73" s="6"/>
      <c r="CH73" s="6"/>
      <c r="CI73" s="6"/>
      <c r="CJ73" s="6"/>
      <c r="CK73" s="6"/>
      <c r="CL73" s="6"/>
      <c r="CM73" s="6"/>
      <c r="CN73" s="6"/>
      <c r="CO73" s="6"/>
      <c r="CP73" s="6"/>
      <c r="CQ73" s="6"/>
      <c r="CR73" s="6"/>
      <c r="CS73" s="28" t="s">
        <v>38</v>
      </c>
      <c r="CT73" s="6"/>
      <c r="CU73" s="6"/>
      <c r="CV73" s="6"/>
      <c r="CW73" s="6"/>
      <c r="CX73" s="6"/>
      <c r="CY73" s="6"/>
      <c r="CZ73" s="6"/>
      <c r="DA73" s="6"/>
      <c r="DB73" s="6"/>
      <c r="DC73" s="6"/>
      <c r="DD73" s="6" t="s">
        <v>38</v>
      </c>
      <c r="DE73" s="87"/>
      <c r="DF73" s="6"/>
      <c r="DG73" s="6"/>
      <c r="DH73" s="6"/>
      <c r="DI73" s="6"/>
      <c r="DJ73" s="6"/>
      <c r="DK73" s="6"/>
      <c r="DL73" s="6"/>
      <c r="DM73" s="6"/>
      <c r="DN73" s="6"/>
      <c r="DO73" s="87"/>
      <c r="DP73" s="6"/>
      <c r="DQ73" s="87"/>
      <c r="DR73" s="6"/>
      <c r="DS73" s="87"/>
      <c r="DT73" s="17"/>
      <c r="DU73" s="34"/>
      <c r="DV73" s="80"/>
      <c r="DW73" s="80"/>
      <c r="DX73" s="80"/>
      <c r="DY73" s="80"/>
      <c r="DZ73" s="80"/>
      <c r="EA73" s="80"/>
      <c r="EB73" s="80"/>
      <c r="EC73" s="80"/>
      <c r="ED73" s="80"/>
      <c r="EE73" s="80"/>
      <c r="EF73" s="80"/>
      <c r="EG73" s="80"/>
      <c r="EH73" s="80"/>
      <c r="EI73" s="80"/>
      <c r="EJ73" s="80"/>
      <c r="EK73" s="80"/>
      <c r="EL73" s="80"/>
      <c r="EM73" s="80"/>
      <c r="EN73" s="80"/>
      <c r="EO73" s="80"/>
      <c r="EP73" s="80"/>
      <c r="EQ73" s="80"/>
      <c r="ER73" s="80"/>
      <c r="ES73" s="80"/>
      <c r="ET73" s="80"/>
      <c r="EU73" s="80"/>
      <c r="EV73" s="80"/>
      <c r="EW73" s="80"/>
      <c r="EX73" s="80"/>
      <c r="EY73" s="80"/>
      <c r="EZ73" s="80"/>
      <c r="FA73" s="80"/>
      <c r="FB73" s="80"/>
      <c r="FC73" s="80"/>
      <c r="FD73" s="80"/>
      <c r="FE73" s="80"/>
      <c r="FF73" s="80"/>
      <c r="FG73" s="80"/>
      <c r="FH73" s="80"/>
      <c r="FI73" s="80"/>
      <c r="FJ73" s="80"/>
      <c r="FK73" s="80"/>
      <c r="FL73" s="80"/>
      <c r="FM73" s="80"/>
      <c r="FN73" s="80"/>
      <c r="FO73" s="80"/>
      <c r="FP73" s="80"/>
      <c r="FQ73" s="80"/>
      <c r="FR73" s="80"/>
      <c r="FS73" s="80"/>
      <c r="FT73" s="80"/>
      <c r="FU73" s="80"/>
      <c r="FV73" s="80"/>
      <c r="FW73" s="80"/>
      <c r="FX73" s="80"/>
      <c r="FY73" s="80"/>
      <c r="FZ73" s="80"/>
      <c r="GA73" s="80"/>
      <c r="GB73" s="80"/>
      <c r="GC73" s="80"/>
      <c r="GD73" s="80"/>
      <c r="GE73" s="80"/>
      <c r="GF73" s="80"/>
      <c r="GG73" s="80"/>
      <c r="GH73" s="80"/>
      <c r="GI73" s="80"/>
      <c r="GJ73" s="80"/>
      <c r="GK73" s="80"/>
      <c r="GL73" s="80"/>
      <c r="GM73" s="80"/>
      <c r="GN73" s="80"/>
      <c r="GO73" s="80"/>
      <c r="GP73" s="80"/>
      <c r="GQ73" s="80"/>
      <c r="GR73" s="80"/>
      <c r="GS73" s="80"/>
      <c r="GT73" s="80"/>
      <c r="GU73" s="80"/>
      <c r="GV73" s="80"/>
      <c r="GW73" s="80"/>
      <c r="GX73" s="80"/>
      <c r="GY73" s="80"/>
      <c r="GZ73" s="80"/>
      <c r="HA73" s="80"/>
      <c r="HB73" s="80"/>
      <c r="HC73" s="80"/>
      <c r="HD73" s="80"/>
      <c r="HE73" s="80"/>
      <c r="HF73" s="80"/>
      <c r="HG73" s="80"/>
      <c r="HH73" s="80"/>
      <c r="HI73" s="80"/>
      <c r="HJ73" s="80"/>
      <c r="HK73" s="80"/>
      <c r="HL73" s="80"/>
      <c r="HM73" s="80"/>
      <c r="HN73" s="80"/>
      <c r="HO73" s="80"/>
      <c r="HP73" s="80"/>
      <c r="HQ73" s="80"/>
      <c r="HR73" s="80"/>
      <c r="HS73" s="80"/>
      <c r="HT73" s="80"/>
      <c r="HU73" s="80"/>
      <c r="HV73" s="80"/>
      <c r="HW73" s="80"/>
      <c r="HX73" s="80"/>
      <c r="HY73" s="80"/>
      <c r="HZ73" s="80"/>
      <c r="IA73" s="80"/>
      <c r="IB73" s="80"/>
      <c r="IC73" s="80"/>
      <c r="ID73" s="80"/>
      <c r="IE73" s="80"/>
      <c r="IF73" s="80"/>
      <c r="IG73" s="80"/>
      <c r="IH73" s="80"/>
      <c r="II73" s="80"/>
      <c r="IJ73" s="80"/>
      <c r="IK73" s="80"/>
      <c r="IL73" s="80"/>
      <c r="IM73" s="80"/>
      <c r="IN73" s="80"/>
      <c r="IO73" s="80"/>
      <c r="IP73" s="80"/>
      <c r="IQ73" s="80"/>
      <c r="IR73" s="80"/>
      <c r="IS73" s="80"/>
      <c r="IT73" s="80"/>
      <c r="IU73" s="80"/>
      <c r="IV73" s="80"/>
      <c r="IW73" s="80"/>
      <c r="IX73" s="80"/>
      <c r="IY73" s="80"/>
      <c r="IZ73" s="80"/>
      <c r="JA73" s="80"/>
      <c r="JB73" s="80"/>
      <c r="JC73" s="80"/>
      <c r="JD73" s="80"/>
      <c r="JE73" s="80"/>
      <c r="JF73" s="80"/>
      <c r="JG73" s="80"/>
      <c r="JH73" s="80"/>
      <c r="JI73" s="80"/>
      <c r="JJ73" s="80"/>
      <c r="JK73" s="80"/>
      <c r="JL73" s="80"/>
      <c r="JM73" s="80"/>
      <c r="JN73" s="80"/>
      <c r="JO73" s="80"/>
      <c r="JP73" s="80"/>
      <c r="JQ73" s="80"/>
      <c r="JR73" s="80"/>
      <c r="JS73" s="80"/>
      <c r="JT73" s="80"/>
      <c r="JU73" s="80"/>
      <c r="JV73" s="80"/>
      <c r="JW73" s="80"/>
      <c r="JX73" s="80"/>
      <c r="JY73" s="80"/>
      <c r="JZ73" s="80"/>
      <c r="KA73" s="80"/>
      <c r="KB73" s="80"/>
      <c r="KC73" s="80"/>
      <c r="KD73" s="80"/>
      <c r="KE73" s="80"/>
      <c r="KF73" s="80"/>
      <c r="KG73" s="80"/>
      <c r="KH73" s="80"/>
      <c r="KI73" s="80"/>
      <c r="KJ73" s="80"/>
      <c r="KK73" s="80"/>
      <c r="KL73" s="80"/>
      <c r="KM73" s="80"/>
      <c r="KN73" s="80"/>
      <c r="KO73" s="80"/>
      <c r="KP73" s="80"/>
      <c r="KQ73" s="80"/>
      <c r="KR73" s="80"/>
      <c r="KS73" s="80"/>
      <c r="KT73" s="80"/>
      <c r="KU73" s="80"/>
      <c r="KV73" s="80"/>
      <c r="KW73" s="80"/>
      <c r="KX73" s="80"/>
      <c r="KY73" s="80"/>
      <c r="KZ73" s="80"/>
      <c r="LA73" s="80"/>
      <c r="LB73" s="80"/>
      <c r="LC73" s="80"/>
      <c r="LD73" s="80"/>
      <c r="LE73" s="80"/>
      <c r="LF73" s="80"/>
      <c r="LG73" s="80"/>
      <c r="LH73" s="80"/>
      <c r="LI73" s="80"/>
      <c r="LJ73" s="80"/>
      <c r="LK73" s="80"/>
      <c r="LL73" s="80"/>
      <c r="LM73" s="80"/>
      <c r="LN73" s="80"/>
      <c r="LO73" s="80"/>
      <c r="LP73" s="80"/>
      <c r="LQ73" s="80"/>
      <c r="LR73" s="80"/>
      <c r="LS73" s="80"/>
      <c r="LT73" s="80"/>
      <c r="LU73" s="80"/>
      <c r="LV73" s="80"/>
      <c r="LW73" s="80"/>
      <c r="LX73" s="80"/>
      <c r="LY73" s="80"/>
      <c r="LZ73" s="80"/>
      <c r="MA73" s="80"/>
      <c r="MB73" s="80"/>
      <c r="MC73" s="80"/>
      <c r="MD73" s="80"/>
      <c r="ME73" s="80"/>
      <c r="MF73" s="80"/>
      <c r="MG73" s="80"/>
      <c r="MH73" s="80"/>
      <c r="MI73" s="80"/>
      <c r="MJ73" s="80"/>
      <c r="MK73" s="80"/>
      <c r="ML73" s="80"/>
      <c r="MM73" s="80"/>
      <c r="MN73" s="80"/>
      <c r="MO73" s="80"/>
      <c r="MP73" s="80"/>
      <c r="MQ73" s="80"/>
      <c r="MR73" s="80"/>
      <c r="MS73" s="80"/>
      <c r="MT73" s="80"/>
      <c r="MU73" s="80"/>
      <c r="MV73" s="80"/>
      <c r="MW73" s="80"/>
      <c r="MX73" s="80"/>
      <c r="MY73" s="80"/>
      <c r="MZ73" s="80"/>
      <c r="NA73" s="80"/>
      <c r="NB73" s="80"/>
      <c r="NC73" s="80"/>
      <c r="ND73" s="80"/>
      <c r="NE73" s="80"/>
      <c r="NF73" s="80"/>
      <c r="NG73" s="80"/>
      <c r="NH73" s="80"/>
      <c r="NI73" s="80"/>
      <c r="NJ73" s="80"/>
      <c r="NK73" s="80"/>
      <c r="NL73" s="80"/>
      <c r="NM73" s="80"/>
      <c r="NN73" s="80"/>
      <c r="NO73" s="80"/>
      <c r="NP73" s="80"/>
      <c r="NQ73" s="80"/>
      <c r="NR73" s="80"/>
      <c r="NS73" s="80"/>
      <c r="NT73" s="80"/>
      <c r="NU73" s="80"/>
      <c r="NV73" s="80"/>
      <c r="NW73" s="80"/>
      <c r="NX73" s="80"/>
      <c r="NY73" s="80"/>
      <c r="NZ73" s="80"/>
      <c r="OA73" s="80"/>
      <c r="OB73" s="80"/>
      <c r="OC73" s="80"/>
      <c r="OD73" s="80"/>
      <c r="OE73" s="80"/>
      <c r="OF73" s="80"/>
      <c r="OG73" s="80"/>
      <c r="OH73" s="80"/>
      <c r="OI73" s="80"/>
      <c r="OJ73" s="80"/>
      <c r="OK73" s="80"/>
      <c r="OL73" s="80"/>
      <c r="OM73" s="80"/>
      <c r="ON73" s="80"/>
      <c r="OO73" s="80"/>
      <c r="OP73" s="80"/>
      <c r="OQ73" s="80"/>
      <c r="OR73" s="80"/>
      <c r="OS73" s="80"/>
      <c r="OT73" s="80"/>
      <c r="OU73" s="80"/>
      <c r="OV73" s="80"/>
      <c r="OW73" s="80"/>
      <c r="OX73" s="80"/>
      <c r="OY73" s="80"/>
      <c r="OZ73" s="80"/>
      <c r="PA73" s="80"/>
      <c r="PB73" s="80"/>
      <c r="PC73" s="80"/>
      <c r="PD73" s="80"/>
      <c r="PE73" s="80"/>
      <c r="PF73" s="80"/>
      <c r="PG73" s="80"/>
      <c r="PH73" s="80"/>
      <c r="PI73" s="80"/>
      <c r="PJ73" s="80"/>
      <c r="PK73" s="80"/>
      <c r="PL73" s="80"/>
      <c r="PM73" s="80"/>
      <c r="PN73" s="80"/>
      <c r="PO73" s="80"/>
      <c r="PP73" s="80"/>
      <c r="PQ73" s="80"/>
      <c r="PR73" s="80"/>
      <c r="PS73" s="80"/>
      <c r="PT73" s="80"/>
      <c r="PU73" s="80"/>
      <c r="PV73" s="80"/>
      <c r="PW73" s="80"/>
      <c r="PX73" s="80"/>
      <c r="PY73" s="80"/>
      <c r="PZ73" s="80"/>
      <c r="QA73" s="80"/>
      <c r="QB73" s="80"/>
      <c r="QC73" s="80"/>
      <c r="QD73" s="80"/>
      <c r="QE73" s="80"/>
      <c r="QF73" s="80"/>
      <c r="QG73" s="80"/>
      <c r="QH73" s="80"/>
      <c r="QI73" s="80"/>
      <c r="QJ73" s="80"/>
      <c r="QK73" s="80"/>
      <c r="QL73" s="80"/>
      <c r="QM73" s="80"/>
      <c r="QN73" s="80"/>
      <c r="QO73" s="80"/>
      <c r="QP73" s="80"/>
      <c r="QQ73" s="80"/>
      <c r="QR73" s="80"/>
      <c r="QS73" s="80"/>
      <c r="QT73" s="80"/>
      <c r="QU73" s="80"/>
      <c r="QV73" s="80"/>
      <c r="QW73" s="80"/>
      <c r="QX73" s="80"/>
      <c r="QY73" s="80"/>
      <c r="QZ73" s="80"/>
      <c r="RA73" s="80"/>
      <c r="RB73" s="80"/>
      <c r="RC73" s="80"/>
      <c r="RD73" s="80"/>
      <c r="RE73" s="80"/>
      <c r="RF73" s="80"/>
      <c r="RG73" s="80"/>
      <c r="RH73" s="80"/>
      <c r="RI73" s="80"/>
      <c r="RJ73" s="80"/>
      <c r="RK73" s="80"/>
      <c r="RL73" s="80"/>
      <c r="RM73" s="80"/>
      <c r="RN73" s="80"/>
      <c r="RO73" s="80"/>
      <c r="RP73" s="80"/>
      <c r="RQ73" s="80"/>
      <c r="RR73" s="80"/>
      <c r="RS73" s="80"/>
      <c r="RT73" s="80"/>
      <c r="RU73" s="80"/>
      <c r="RV73" s="80"/>
      <c r="RW73" s="80"/>
      <c r="RX73" s="80"/>
      <c r="RY73" s="80"/>
      <c r="RZ73" s="80"/>
      <c r="SA73" s="80"/>
      <c r="SB73" s="80"/>
      <c r="SC73" s="80"/>
      <c r="SD73" s="80"/>
      <c r="SE73" s="80"/>
      <c r="SF73" s="80"/>
      <c r="SG73" s="80"/>
      <c r="SH73" s="80"/>
      <c r="SI73" s="80"/>
      <c r="SJ73" s="80"/>
      <c r="SK73" s="80"/>
      <c r="SL73" s="80"/>
      <c r="SM73" s="80"/>
      <c r="SN73" s="80"/>
      <c r="SO73" s="80"/>
      <c r="SP73" s="80"/>
      <c r="SQ73" s="80"/>
      <c r="SR73" s="80"/>
      <c r="SS73" s="80"/>
      <c r="ST73" s="80"/>
      <c r="SU73" s="80"/>
      <c r="SV73" s="80"/>
      <c r="SW73" s="80"/>
      <c r="SX73" s="80"/>
    </row>
    <row r="74" spans="1:518" s="60" customFormat="1" ht="14.55" customHeight="1" x14ac:dyDescent="0.3">
      <c r="A74" s="65">
        <v>70</v>
      </c>
      <c r="B74" s="7">
        <v>18</v>
      </c>
      <c r="C74" s="98" t="s">
        <v>783</v>
      </c>
      <c r="D74" s="99" t="s">
        <v>784</v>
      </c>
      <c r="E74" s="98" t="s">
        <v>785</v>
      </c>
      <c r="F74" s="7">
        <v>2018</v>
      </c>
      <c r="G74" s="99" t="s">
        <v>577</v>
      </c>
      <c r="H74" s="127" t="s">
        <v>786</v>
      </c>
      <c r="I74" s="6" t="s">
        <v>50</v>
      </c>
      <c r="J74" s="99" t="s">
        <v>788</v>
      </c>
      <c r="K74" s="6" t="s">
        <v>580</v>
      </c>
      <c r="L74" s="6" t="s">
        <v>38</v>
      </c>
      <c r="M74" s="6" t="s">
        <v>100</v>
      </c>
      <c r="N74" s="6" t="s">
        <v>205</v>
      </c>
      <c r="O74" s="6" t="s">
        <v>25</v>
      </c>
      <c r="P74" s="6" t="s">
        <v>56</v>
      </c>
      <c r="Q74" s="6" t="s">
        <v>572</v>
      </c>
      <c r="R74" s="6" t="s">
        <v>572</v>
      </c>
      <c r="S74" s="6" t="s">
        <v>321</v>
      </c>
      <c r="T74" s="6" t="s">
        <v>701</v>
      </c>
      <c r="U74" s="7">
        <v>2009</v>
      </c>
      <c r="V74" s="7">
        <v>2010</v>
      </c>
      <c r="W74" s="6"/>
      <c r="X74" s="6"/>
      <c r="Y74" s="6"/>
      <c r="Z74" s="6"/>
      <c r="AA74" s="6"/>
      <c r="AB74" s="6"/>
      <c r="AC74" s="6"/>
      <c r="AD74" s="6"/>
      <c r="AE74" s="6" t="s">
        <v>126</v>
      </c>
      <c r="AF74" s="6"/>
      <c r="AG74" s="6"/>
      <c r="AH74" s="6"/>
      <c r="AI74" s="6"/>
      <c r="AJ74" s="6"/>
      <c r="AK74" s="6"/>
      <c r="AL74" s="6"/>
      <c r="AM74" s="6"/>
      <c r="AN74" s="6"/>
      <c r="AO74" s="6"/>
      <c r="AP74" s="6"/>
      <c r="AQ74" s="6"/>
      <c r="AR74" s="6"/>
      <c r="AS74" s="6"/>
      <c r="AT74" s="6"/>
      <c r="AU74" s="6"/>
      <c r="AV74" s="6"/>
      <c r="AW74" s="6" t="s">
        <v>38</v>
      </c>
      <c r="AX74" s="6"/>
      <c r="AY74" s="6"/>
      <c r="AZ74" s="6"/>
      <c r="BA74" s="6"/>
      <c r="BB74" s="6"/>
      <c r="BC74" s="6"/>
      <c r="BD74" s="6"/>
      <c r="BE74" s="6"/>
      <c r="BF74" s="6"/>
      <c r="BG74" s="6"/>
      <c r="BH74" s="6"/>
      <c r="BI74" s="6"/>
      <c r="BJ74" s="6"/>
      <c r="BK74" s="6"/>
      <c r="BL74" s="6"/>
      <c r="BM74" s="6"/>
      <c r="BN74" s="6"/>
      <c r="BO74" s="6"/>
      <c r="BP74" s="6"/>
      <c r="BQ74" s="6"/>
      <c r="BR74" s="6"/>
      <c r="BS74" s="6"/>
      <c r="BT74" s="6"/>
      <c r="BU74" s="6"/>
      <c r="BV74" s="6" t="s">
        <v>23</v>
      </c>
      <c r="BW74" s="6"/>
      <c r="BX74" s="6"/>
      <c r="BY74" s="6"/>
      <c r="BZ74" s="6"/>
      <c r="CA74" s="6"/>
      <c r="CB74" s="6"/>
      <c r="CC74" s="6"/>
      <c r="CD74" s="6"/>
      <c r="CE74" s="6" t="s">
        <v>195</v>
      </c>
      <c r="CF74" s="6"/>
      <c r="CG74" s="6"/>
      <c r="CH74" s="6"/>
      <c r="CI74" s="6"/>
      <c r="CJ74" s="6"/>
      <c r="CK74" s="6"/>
      <c r="CL74" s="6"/>
      <c r="CM74" s="6"/>
      <c r="CN74" s="6"/>
      <c r="CO74" s="6"/>
      <c r="CP74" s="6"/>
      <c r="CQ74" s="6"/>
      <c r="CR74" s="6"/>
      <c r="CS74" s="28" t="s">
        <v>38</v>
      </c>
      <c r="CT74" s="6"/>
      <c r="CU74" s="6"/>
      <c r="CV74" s="6"/>
      <c r="CW74" s="6"/>
      <c r="CX74" s="6"/>
      <c r="CY74" s="6"/>
      <c r="CZ74" s="6"/>
      <c r="DA74" s="6"/>
      <c r="DB74" s="6"/>
      <c r="DC74" s="6"/>
      <c r="DD74" s="6" t="s">
        <v>38</v>
      </c>
      <c r="DE74" s="87"/>
      <c r="DF74" s="6"/>
      <c r="DG74" s="6"/>
      <c r="DH74" s="6"/>
      <c r="DI74" s="6"/>
      <c r="DJ74" s="6"/>
      <c r="DK74" s="6"/>
      <c r="DL74" s="6"/>
      <c r="DM74" s="6"/>
      <c r="DN74" s="6"/>
      <c r="DO74" s="87"/>
      <c r="DP74" s="6"/>
      <c r="DQ74" s="87"/>
      <c r="DR74" s="6"/>
      <c r="DS74" s="87"/>
      <c r="DT74" s="17"/>
      <c r="DU74" s="34"/>
      <c r="DV74" s="80"/>
      <c r="DW74" s="80"/>
      <c r="DX74" s="80"/>
      <c r="DY74" s="80"/>
      <c r="DZ74" s="80"/>
      <c r="EA74" s="80"/>
      <c r="EB74" s="80"/>
      <c r="EC74" s="80"/>
      <c r="ED74" s="80"/>
      <c r="EE74" s="80"/>
      <c r="EF74" s="80"/>
      <c r="EG74" s="80"/>
      <c r="EH74" s="80"/>
      <c r="EI74" s="80"/>
      <c r="EJ74" s="80"/>
      <c r="EK74" s="80"/>
      <c r="EL74" s="80"/>
      <c r="EM74" s="80"/>
      <c r="EN74" s="80"/>
      <c r="EO74" s="80"/>
      <c r="EP74" s="80"/>
      <c r="EQ74" s="80"/>
      <c r="ER74" s="80"/>
      <c r="ES74" s="80"/>
      <c r="ET74" s="80"/>
      <c r="EU74" s="80"/>
      <c r="EV74" s="80"/>
      <c r="EW74" s="80"/>
      <c r="EX74" s="80"/>
      <c r="EY74" s="80"/>
      <c r="EZ74" s="80"/>
      <c r="FA74" s="80"/>
      <c r="FB74" s="80"/>
      <c r="FC74" s="80"/>
      <c r="FD74" s="80"/>
      <c r="FE74" s="80"/>
      <c r="FF74" s="80"/>
      <c r="FG74" s="80"/>
      <c r="FH74" s="80"/>
      <c r="FI74" s="80"/>
      <c r="FJ74" s="80"/>
      <c r="FK74" s="80"/>
      <c r="FL74" s="80"/>
      <c r="FM74" s="80"/>
      <c r="FN74" s="80"/>
      <c r="FO74" s="80"/>
      <c r="FP74" s="80"/>
      <c r="FQ74" s="80"/>
      <c r="FR74" s="80"/>
      <c r="FS74" s="80"/>
      <c r="FT74" s="80"/>
      <c r="FU74" s="80"/>
      <c r="FV74" s="80"/>
      <c r="FW74" s="80"/>
      <c r="FX74" s="80"/>
      <c r="FY74" s="80"/>
      <c r="FZ74" s="80"/>
      <c r="GA74" s="80"/>
      <c r="GB74" s="80"/>
      <c r="GC74" s="80"/>
      <c r="GD74" s="80"/>
      <c r="GE74" s="80"/>
      <c r="GF74" s="80"/>
      <c r="GG74" s="80"/>
      <c r="GH74" s="80"/>
      <c r="GI74" s="80"/>
      <c r="GJ74" s="80"/>
      <c r="GK74" s="80"/>
      <c r="GL74" s="80"/>
      <c r="GM74" s="80"/>
      <c r="GN74" s="80"/>
      <c r="GO74" s="80"/>
      <c r="GP74" s="80"/>
      <c r="GQ74" s="80"/>
      <c r="GR74" s="80"/>
      <c r="GS74" s="80"/>
      <c r="GT74" s="80"/>
      <c r="GU74" s="80"/>
      <c r="GV74" s="80"/>
      <c r="GW74" s="80"/>
      <c r="GX74" s="80"/>
      <c r="GY74" s="80"/>
      <c r="GZ74" s="80"/>
      <c r="HA74" s="80"/>
      <c r="HB74" s="80"/>
      <c r="HC74" s="80"/>
      <c r="HD74" s="80"/>
      <c r="HE74" s="80"/>
      <c r="HF74" s="80"/>
      <c r="HG74" s="80"/>
      <c r="HH74" s="80"/>
      <c r="HI74" s="80"/>
      <c r="HJ74" s="80"/>
      <c r="HK74" s="80"/>
      <c r="HL74" s="80"/>
      <c r="HM74" s="80"/>
      <c r="HN74" s="80"/>
      <c r="HO74" s="80"/>
      <c r="HP74" s="80"/>
      <c r="HQ74" s="80"/>
      <c r="HR74" s="80"/>
      <c r="HS74" s="80"/>
      <c r="HT74" s="80"/>
      <c r="HU74" s="80"/>
      <c r="HV74" s="80"/>
      <c r="HW74" s="80"/>
      <c r="HX74" s="80"/>
      <c r="HY74" s="80"/>
      <c r="HZ74" s="80"/>
      <c r="IA74" s="80"/>
      <c r="IB74" s="80"/>
      <c r="IC74" s="80"/>
      <c r="ID74" s="80"/>
      <c r="IE74" s="80"/>
      <c r="IF74" s="80"/>
      <c r="IG74" s="80"/>
      <c r="IH74" s="80"/>
      <c r="II74" s="80"/>
      <c r="IJ74" s="80"/>
      <c r="IK74" s="80"/>
      <c r="IL74" s="80"/>
      <c r="IM74" s="80"/>
      <c r="IN74" s="80"/>
      <c r="IO74" s="80"/>
      <c r="IP74" s="80"/>
      <c r="IQ74" s="80"/>
      <c r="IR74" s="80"/>
      <c r="IS74" s="80"/>
      <c r="IT74" s="80"/>
      <c r="IU74" s="80"/>
      <c r="IV74" s="80"/>
      <c r="IW74" s="80"/>
      <c r="IX74" s="80"/>
      <c r="IY74" s="80"/>
      <c r="IZ74" s="80"/>
      <c r="JA74" s="80"/>
      <c r="JB74" s="80"/>
      <c r="JC74" s="80"/>
      <c r="JD74" s="80"/>
      <c r="JE74" s="80"/>
      <c r="JF74" s="80"/>
      <c r="JG74" s="80"/>
      <c r="JH74" s="80"/>
      <c r="JI74" s="80"/>
      <c r="JJ74" s="80"/>
      <c r="JK74" s="80"/>
      <c r="JL74" s="80"/>
      <c r="JM74" s="80"/>
      <c r="JN74" s="80"/>
      <c r="JO74" s="80"/>
      <c r="JP74" s="80"/>
      <c r="JQ74" s="80"/>
      <c r="JR74" s="80"/>
      <c r="JS74" s="80"/>
      <c r="JT74" s="80"/>
      <c r="JU74" s="80"/>
      <c r="JV74" s="80"/>
      <c r="JW74" s="80"/>
      <c r="JX74" s="80"/>
      <c r="JY74" s="80"/>
      <c r="JZ74" s="80"/>
      <c r="KA74" s="80"/>
      <c r="KB74" s="80"/>
      <c r="KC74" s="80"/>
      <c r="KD74" s="80"/>
      <c r="KE74" s="80"/>
      <c r="KF74" s="80"/>
      <c r="KG74" s="80"/>
      <c r="KH74" s="80"/>
      <c r="KI74" s="80"/>
      <c r="KJ74" s="80"/>
      <c r="KK74" s="80"/>
      <c r="KL74" s="80"/>
      <c r="KM74" s="80"/>
      <c r="KN74" s="80"/>
      <c r="KO74" s="80"/>
      <c r="KP74" s="80"/>
      <c r="KQ74" s="80"/>
      <c r="KR74" s="80"/>
      <c r="KS74" s="80"/>
      <c r="KT74" s="80"/>
      <c r="KU74" s="80"/>
      <c r="KV74" s="80"/>
      <c r="KW74" s="80"/>
      <c r="KX74" s="80"/>
      <c r="KY74" s="80"/>
      <c r="KZ74" s="80"/>
      <c r="LA74" s="80"/>
      <c r="LB74" s="80"/>
      <c r="LC74" s="80"/>
      <c r="LD74" s="80"/>
      <c r="LE74" s="80"/>
      <c r="LF74" s="80"/>
      <c r="LG74" s="80"/>
      <c r="LH74" s="80"/>
      <c r="LI74" s="80"/>
      <c r="LJ74" s="80"/>
      <c r="LK74" s="80"/>
      <c r="LL74" s="80"/>
      <c r="LM74" s="80"/>
      <c r="LN74" s="80"/>
      <c r="LO74" s="80"/>
      <c r="LP74" s="80"/>
      <c r="LQ74" s="80"/>
      <c r="LR74" s="80"/>
      <c r="LS74" s="80"/>
      <c r="LT74" s="80"/>
      <c r="LU74" s="80"/>
      <c r="LV74" s="80"/>
      <c r="LW74" s="80"/>
      <c r="LX74" s="80"/>
      <c r="LY74" s="80"/>
      <c r="LZ74" s="80"/>
      <c r="MA74" s="80"/>
      <c r="MB74" s="80"/>
      <c r="MC74" s="80"/>
      <c r="MD74" s="80"/>
      <c r="ME74" s="80"/>
      <c r="MF74" s="80"/>
      <c r="MG74" s="80"/>
      <c r="MH74" s="80"/>
      <c r="MI74" s="80"/>
      <c r="MJ74" s="80"/>
      <c r="MK74" s="80"/>
      <c r="ML74" s="80"/>
      <c r="MM74" s="80"/>
      <c r="MN74" s="80"/>
      <c r="MO74" s="80"/>
      <c r="MP74" s="80"/>
      <c r="MQ74" s="80"/>
      <c r="MR74" s="80"/>
      <c r="MS74" s="80"/>
      <c r="MT74" s="80"/>
      <c r="MU74" s="80"/>
      <c r="MV74" s="80"/>
      <c r="MW74" s="80"/>
      <c r="MX74" s="80"/>
      <c r="MY74" s="80"/>
      <c r="MZ74" s="80"/>
      <c r="NA74" s="80"/>
      <c r="NB74" s="80"/>
      <c r="NC74" s="80"/>
      <c r="ND74" s="80"/>
      <c r="NE74" s="80"/>
      <c r="NF74" s="80"/>
      <c r="NG74" s="80"/>
      <c r="NH74" s="80"/>
      <c r="NI74" s="80"/>
      <c r="NJ74" s="80"/>
      <c r="NK74" s="80"/>
      <c r="NL74" s="80"/>
      <c r="NM74" s="80"/>
      <c r="NN74" s="80"/>
      <c r="NO74" s="80"/>
      <c r="NP74" s="80"/>
      <c r="NQ74" s="80"/>
      <c r="NR74" s="80"/>
      <c r="NS74" s="80"/>
      <c r="NT74" s="80"/>
      <c r="NU74" s="80"/>
      <c r="NV74" s="80"/>
      <c r="NW74" s="80"/>
      <c r="NX74" s="80"/>
      <c r="NY74" s="80"/>
      <c r="NZ74" s="80"/>
      <c r="OA74" s="80"/>
      <c r="OB74" s="80"/>
      <c r="OC74" s="80"/>
      <c r="OD74" s="80"/>
      <c r="OE74" s="80"/>
      <c r="OF74" s="80"/>
      <c r="OG74" s="80"/>
      <c r="OH74" s="80"/>
      <c r="OI74" s="80"/>
      <c r="OJ74" s="80"/>
      <c r="OK74" s="80"/>
      <c r="OL74" s="80"/>
      <c r="OM74" s="80"/>
      <c r="ON74" s="80"/>
      <c r="OO74" s="80"/>
      <c r="OP74" s="80"/>
      <c r="OQ74" s="80"/>
      <c r="OR74" s="80"/>
      <c r="OS74" s="80"/>
      <c r="OT74" s="80"/>
      <c r="OU74" s="80"/>
      <c r="OV74" s="80"/>
      <c r="OW74" s="80"/>
      <c r="OX74" s="80"/>
      <c r="OY74" s="80"/>
      <c r="OZ74" s="80"/>
      <c r="PA74" s="80"/>
      <c r="PB74" s="80"/>
      <c r="PC74" s="80"/>
      <c r="PD74" s="80"/>
      <c r="PE74" s="80"/>
      <c r="PF74" s="80"/>
      <c r="PG74" s="80"/>
      <c r="PH74" s="80"/>
      <c r="PI74" s="80"/>
      <c r="PJ74" s="80"/>
      <c r="PK74" s="80"/>
      <c r="PL74" s="80"/>
      <c r="PM74" s="80"/>
      <c r="PN74" s="80"/>
      <c r="PO74" s="80"/>
      <c r="PP74" s="80"/>
      <c r="PQ74" s="80"/>
      <c r="PR74" s="80"/>
      <c r="PS74" s="80"/>
      <c r="PT74" s="80"/>
      <c r="PU74" s="80"/>
      <c r="PV74" s="80"/>
      <c r="PW74" s="80"/>
      <c r="PX74" s="80"/>
      <c r="PY74" s="80"/>
      <c r="PZ74" s="80"/>
      <c r="QA74" s="80"/>
      <c r="QB74" s="80"/>
      <c r="QC74" s="80"/>
      <c r="QD74" s="80"/>
      <c r="QE74" s="80"/>
      <c r="QF74" s="80"/>
      <c r="QG74" s="80"/>
      <c r="QH74" s="80"/>
      <c r="QI74" s="80"/>
      <c r="QJ74" s="80"/>
      <c r="QK74" s="80"/>
      <c r="QL74" s="80"/>
      <c r="QM74" s="80"/>
      <c r="QN74" s="80"/>
      <c r="QO74" s="80"/>
      <c r="QP74" s="80"/>
      <c r="QQ74" s="80"/>
      <c r="QR74" s="80"/>
      <c r="QS74" s="80"/>
      <c r="QT74" s="80"/>
      <c r="QU74" s="80"/>
      <c r="QV74" s="80"/>
      <c r="QW74" s="80"/>
      <c r="QX74" s="80"/>
      <c r="QY74" s="80"/>
      <c r="QZ74" s="80"/>
      <c r="RA74" s="80"/>
      <c r="RB74" s="80"/>
      <c r="RC74" s="80"/>
      <c r="RD74" s="80"/>
      <c r="RE74" s="80"/>
      <c r="RF74" s="80"/>
      <c r="RG74" s="80"/>
      <c r="RH74" s="80"/>
      <c r="RI74" s="80"/>
      <c r="RJ74" s="80"/>
      <c r="RK74" s="80"/>
      <c r="RL74" s="80"/>
      <c r="RM74" s="80"/>
      <c r="RN74" s="80"/>
      <c r="RO74" s="80"/>
      <c r="RP74" s="80"/>
      <c r="RQ74" s="80"/>
      <c r="RR74" s="80"/>
      <c r="RS74" s="80"/>
      <c r="RT74" s="80"/>
      <c r="RU74" s="80"/>
      <c r="RV74" s="80"/>
      <c r="RW74" s="80"/>
      <c r="RX74" s="80"/>
      <c r="RY74" s="80"/>
      <c r="RZ74" s="80"/>
      <c r="SA74" s="80"/>
      <c r="SB74" s="80"/>
      <c r="SC74" s="80"/>
      <c r="SD74" s="80"/>
      <c r="SE74" s="80"/>
      <c r="SF74" s="80"/>
      <c r="SG74" s="80"/>
      <c r="SH74" s="80"/>
      <c r="SI74" s="80"/>
      <c r="SJ74" s="80"/>
      <c r="SK74" s="80"/>
      <c r="SL74" s="80"/>
      <c r="SM74" s="80"/>
      <c r="SN74" s="80"/>
      <c r="SO74" s="80"/>
      <c r="SP74" s="80"/>
      <c r="SQ74" s="80"/>
      <c r="SR74" s="80"/>
      <c r="SS74" s="80"/>
      <c r="ST74" s="80"/>
      <c r="SU74" s="80"/>
      <c r="SV74" s="80"/>
      <c r="SW74" s="80"/>
      <c r="SX74" s="80"/>
    </row>
    <row r="75" spans="1:518" s="60" customFormat="1" ht="14.55" customHeight="1" x14ac:dyDescent="0.3">
      <c r="A75" s="65">
        <v>71</v>
      </c>
      <c r="B75" s="7">
        <v>18</v>
      </c>
      <c r="C75" s="98" t="s">
        <v>783</v>
      </c>
      <c r="D75" s="99" t="s">
        <v>784</v>
      </c>
      <c r="E75" s="98" t="s">
        <v>785</v>
      </c>
      <c r="F75" s="7">
        <v>2018</v>
      </c>
      <c r="G75" s="99" t="s">
        <v>577</v>
      </c>
      <c r="H75" s="127" t="s">
        <v>786</v>
      </c>
      <c r="I75" s="6" t="s">
        <v>50</v>
      </c>
      <c r="J75" s="99" t="s">
        <v>789</v>
      </c>
      <c r="K75" s="6" t="s">
        <v>790</v>
      </c>
      <c r="L75" s="6" t="s">
        <v>23</v>
      </c>
      <c r="M75" s="6" t="s">
        <v>100</v>
      </c>
      <c r="N75" s="6" t="s">
        <v>205</v>
      </c>
      <c r="O75" s="6" t="s">
        <v>25</v>
      </c>
      <c r="P75" s="6" t="s">
        <v>56</v>
      </c>
      <c r="Q75" s="6" t="s">
        <v>572</v>
      </c>
      <c r="R75" s="6" t="s">
        <v>572</v>
      </c>
      <c r="S75" s="6" t="s">
        <v>321</v>
      </c>
      <c r="T75" s="6" t="s">
        <v>701</v>
      </c>
      <c r="U75" s="7">
        <v>2009</v>
      </c>
      <c r="V75" s="7">
        <v>2010</v>
      </c>
      <c r="W75" s="6"/>
      <c r="X75" s="6"/>
      <c r="Y75" s="6"/>
      <c r="Z75" s="6"/>
      <c r="AA75" s="6"/>
      <c r="AB75" s="6"/>
      <c r="AC75" s="6"/>
      <c r="AD75" s="6"/>
      <c r="AE75" s="6" t="s">
        <v>126</v>
      </c>
      <c r="AF75" s="6"/>
      <c r="AG75" s="6"/>
      <c r="AH75" s="6"/>
      <c r="AI75" s="6"/>
      <c r="AJ75" s="6"/>
      <c r="AK75" s="6"/>
      <c r="AL75" s="6"/>
      <c r="AM75" s="6"/>
      <c r="AN75" s="6"/>
      <c r="AO75" s="6"/>
      <c r="AP75" s="6"/>
      <c r="AQ75" s="6"/>
      <c r="AR75" s="6"/>
      <c r="AS75" s="6"/>
      <c r="AT75" s="6"/>
      <c r="AU75" s="6"/>
      <c r="AV75" s="6"/>
      <c r="AW75" s="6" t="s">
        <v>38</v>
      </c>
      <c r="AX75" s="6"/>
      <c r="AY75" s="6"/>
      <c r="AZ75" s="6"/>
      <c r="BA75" s="6"/>
      <c r="BB75" s="6"/>
      <c r="BC75" s="6"/>
      <c r="BD75" s="6"/>
      <c r="BE75" s="6"/>
      <c r="BF75" s="6"/>
      <c r="BG75" s="6"/>
      <c r="BH75" s="6"/>
      <c r="BI75" s="6"/>
      <c r="BJ75" s="6"/>
      <c r="BK75" s="6"/>
      <c r="BL75" s="6"/>
      <c r="BM75" s="6"/>
      <c r="BN75" s="6"/>
      <c r="BO75" s="6"/>
      <c r="BP75" s="6"/>
      <c r="BQ75" s="6"/>
      <c r="BR75" s="6"/>
      <c r="BS75" s="6"/>
      <c r="BT75" s="6"/>
      <c r="BU75" s="6"/>
      <c r="BV75" s="6" t="s">
        <v>23</v>
      </c>
      <c r="BW75" s="6"/>
      <c r="BX75" s="6"/>
      <c r="BY75" s="6"/>
      <c r="BZ75" s="6"/>
      <c r="CA75" s="6"/>
      <c r="CB75" s="6"/>
      <c r="CC75" s="6"/>
      <c r="CD75" s="6"/>
      <c r="CE75" s="6" t="s">
        <v>195</v>
      </c>
      <c r="CF75" s="6"/>
      <c r="CG75" s="6"/>
      <c r="CH75" s="6"/>
      <c r="CI75" s="6"/>
      <c r="CJ75" s="6"/>
      <c r="CK75" s="6"/>
      <c r="CL75" s="6"/>
      <c r="CM75" s="6"/>
      <c r="CN75" s="6"/>
      <c r="CO75" s="6"/>
      <c r="CP75" s="6"/>
      <c r="CQ75" s="6"/>
      <c r="CR75" s="6"/>
      <c r="CS75" s="28" t="s">
        <v>38</v>
      </c>
      <c r="CT75" s="6"/>
      <c r="CU75" s="6"/>
      <c r="CV75" s="6"/>
      <c r="CW75" s="6"/>
      <c r="CX75" s="6"/>
      <c r="CY75" s="6"/>
      <c r="CZ75" s="6"/>
      <c r="DA75" s="6"/>
      <c r="DB75" s="6"/>
      <c r="DC75" s="6"/>
      <c r="DD75" s="6" t="s">
        <v>38</v>
      </c>
      <c r="DE75" s="87"/>
      <c r="DF75" s="6"/>
      <c r="DG75" s="6"/>
      <c r="DH75" s="6"/>
      <c r="DI75" s="6"/>
      <c r="DJ75" s="6"/>
      <c r="DK75" s="6"/>
      <c r="DL75" s="6"/>
      <c r="DM75" s="6"/>
      <c r="DN75" s="6"/>
      <c r="DO75" s="87"/>
      <c r="DP75" s="6"/>
      <c r="DQ75" s="87"/>
      <c r="DR75" s="6"/>
      <c r="DS75" s="87"/>
      <c r="DT75" s="17"/>
      <c r="DU75" s="34"/>
      <c r="DV75" s="80"/>
      <c r="DW75" s="80"/>
      <c r="DX75" s="80"/>
      <c r="DY75" s="80"/>
      <c r="DZ75" s="80"/>
      <c r="EA75" s="80"/>
      <c r="EB75" s="80"/>
      <c r="EC75" s="80"/>
      <c r="ED75" s="80"/>
      <c r="EE75" s="80"/>
      <c r="EF75" s="80"/>
      <c r="EG75" s="80"/>
      <c r="EH75" s="80"/>
      <c r="EI75" s="80"/>
      <c r="EJ75" s="80"/>
      <c r="EK75" s="80"/>
      <c r="EL75" s="80"/>
      <c r="EM75" s="80"/>
      <c r="EN75" s="80"/>
      <c r="EO75" s="80"/>
      <c r="EP75" s="80"/>
      <c r="EQ75" s="80"/>
      <c r="ER75" s="80"/>
      <c r="ES75" s="80"/>
      <c r="ET75" s="80"/>
      <c r="EU75" s="80"/>
      <c r="EV75" s="80"/>
      <c r="EW75" s="80"/>
      <c r="EX75" s="80"/>
      <c r="EY75" s="80"/>
      <c r="EZ75" s="80"/>
      <c r="FA75" s="80"/>
      <c r="FB75" s="80"/>
      <c r="FC75" s="80"/>
      <c r="FD75" s="80"/>
      <c r="FE75" s="80"/>
      <c r="FF75" s="80"/>
      <c r="FG75" s="80"/>
      <c r="FH75" s="80"/>
      <c r="FI75" s="80"/>
      <c r="FJ75" s="80"/>
      <c r="FK75" s="80"/>
      <c r="FL75" s="80"/>
      <c r="FM75" s="80"/>
      <c r="FN75" s="80"/>
      <c r="FO75" s="80"/>
      <c r="FP75" s="80"/>
      <c r="FQ75" s="80"/>
      <c r="FR75" s="80"/>
      <c r="FS75" s="80"/>
      <c r="FT75" s="80"/>
      <c r="FU75" s="80"/>
      <c r="FV75" s="80"/>
      <c r="FW75" s="80"/>
      <c r="FX75" s="80"/>
      <c r="FY75" s="80"/>
      <c r="FZ75" s="80"/>
      <c r="GA75" s="80"/>
      <c r="GB75" s="80"/>
      <c r="GC75" s="80"/>
      <c r="GD75" s="80"/>
      <c r="GE75" s="80"/>
      <c r="GF75" s="80"/>
      <c r="GG75" s="80"/>
      <c r="GH75" s="80"/>
      <c r="GI75" s="80"/>
      <c r="GJ75" s="80"/>
      <c r="GK75" s="80"/>
      <c r="GL75" s="80"/>
      <c r="GM75" s="80"/>
      <c r="GN75" s="80"/>
      <c r="GO75" s="80"/>
      <c r="GP75" s="80"/>
      <c r="GQ75" s="80"/>
      <c r="GR75" s="80"/>
      <c r="GS75" s="80"/>
      <c r="GT75" s="80"/>
      <c r="GU75" s="80"/>
      <c r="GV75" s="80"/>
      <c r="GW75" s="80"/>
      <c r="GX75" s="80"/>
      <c r="GY75" s="80"/>
      <c r="GZ75" s="80"/>
      <c r="HA75" s="80"/>
      <c r="HB75" s="80"/>
      <c r="HC75" s="80"/>
      <c r="HD75" s="80"/>
      <c r="HE75" s="80"/>
      <c r="HF75" s="80"/>
      <c r="HG75" s="80"/>
      <c r="HH75" s="80"/>
      <c r="HI75" s="80"/>
      <c r="HJ75" s="80"/>
      <c r="HK75" s="80"/>
      <c r="HL75" s="80"/>
      <c r="HM75" s="80"/>
      <c r="HN75" s="80"/>
      <c r="HO75" s="80"/>
      <c r="HP75" s="80"/>
      <c r="HQ75" s="80"/>
      <c r="HR75" s="80"/>
      <c r="HS75" s="80"/>
      <c r="HT75" s="80"/>
      <c r="HU75" s="80"/>
      <c r="HV75" s="80"/>
      <c r="HW75" s="80"/>
      <c r="HX75" s="80"/>
      <c r="HY75" s="80"/>
      <c r="HZ75" s="80"/>
      <c r="IA75" s="80"/>
      <c r="IB75" s="80"/>
      <c r="IC75" s="80"/>
      <c r="ID75" s="80"/>
      <c r="IE75" s="80"/>
      <c r="IF75" s="80"/>
      <c r="IG75" s="80"/>
      <c r="IH75" s="80"/>
      <c r="II75" s="80"/>
      <c r="IJ75" s="80"/>
      <c r="IK75" s="80"/>
      <c r="IL75" s="80"/>
      <c r="IM75" s="80"/>
      <c r="IN75" s="80"/>
      <c r="IO75" s="80"/>
      <c r="IP75" s="80"/>
      <c r="IQ75" s="80"/>
      <c r="IR75" s="80"/>
      <c r="IS75" s="80"/>
      <c r="IT75" s="80"/>
      <c r="IU75" s="80"/>
      <c r="IV75" s="80"/>
      <c r="IW75" s="80"/>
      <c r="IX75" s="80"/>
      <c r="IY75" s="80"/>
      <c r="IZ75" s="80"/>
      <c r="JA75" s="80"/>
      <c r="JB75" s="80"/>
      <c r="JC75" s="80"/>
      <c r="JD75" s="80"/>
      <c r="JE75" s="80"/>
      <c r="JF75" s="80"/>
      <c r="JG75" s="80"/>
      <c r="JH75" s="80"/>
      <c r="JI75" s="80"/>
      <c r="JJ75" s="80"/>
      <c r="JK75" s="80"/>
      <c r="JL75" s="80"/>
      <c r="JM75" s="80"/>
      <c r="JN75" s="80"/>
      <c r="JO75" s="80"/>
      <c r="JP75" s="80"/>
      <c r="JQ75" s="80"/>
      <c r="JR75" s="80"/>
      <c r="JS75" s="80"/>
      <c r="JT75" s="80"/>
      <c r="JU75" s="80"/>
      <c r="JV75" s="80"/>
      <c r="JW75" s="80"/>
      <c r="JX75" s="80"/>
      <c r="JY75" s="80"/>
      <c r="JZ75" s="80"/>
      <c r="KA75" s="80"/>
      <c r="KB75" s="80"/>
      <c r="KC75" s="80"/>
      <c r="KD75" s="80"/>
      <c r="KE75" s="80"/>
      <c r="KF75" s="80"/>
      <c r="KG75" s="80"/>
      <c r="KH75" s="80"/>
      <c r="KI75" s="80"/>
      <c r="KJ75" s="80"/>
      <c r="KK75" s="80"/>
      <c r="KL75" s="80"/>
      <c r="KM75" s="80"/>
      <c r="KN75" s="80"/>
      <c r="KO75" s="80"/>
      <c r="KP75" s="80"/>
      <c r="KQ75" s="80"/>
      <c r="KR75" s="80"/>
      <c r="KS75" s="80"/>
      <c r="KT75" s="80"/>
      <c r="KU75" s="80"/>
      <c r="KV75" s="80"/>
      <c r="KW75" s="80"/>
      <c r="KX75" s="80"/>
      <c r="KY75" s="80"/>
      <c r="KZ75" s="80"/>
      <c r="LA75" s="80"/>
      <c r="LB75" s="80"/>
      <c r="LC75" s="80"/>
      <c r="LD75" s="80"/>
      <c r="LE75" s="80"/>
      <c r="LF75" s="80"/>
      <c r="LG75" s="80"/>
      <c r="LH75" s="80"/>
      <c r="LI75" s="80"/>
      <c r="LJ75" s="80"/>
      <c r="LK75" s="80"/>
      <c r="LL75" s="80"/>
      <c r="LM75" s="80"/>
      <c r="LN75" s="80"/>
      <c r="LO75" s="80"/>
      <c r="LP75" s="80"/>
      <c r="LQ75" s="80"/>
      <c r="LR75" s="80"/>
      <c r="LS75" s="80"/>
      <c r="LT75" s="80"/>
      <c r="LU75" s="80"/>
      <c r="LV75" s="80"/>
      <c r="LW75" s="80"/>
      <c r="LX75" s="80"/>
      <c r="LY75" s="80"/>
      <c r="LZ75" s="80"/>
      <c r="MA75" s="80"/>
      <c r="MB75" s="80"/>
      <c r="MC75" s="80"/>
      <c r="MD75" s="80"/>
      <c r="ME75" s="80"/>
      <c r="MF75" s="80"/>
      <c r="MG75" s="80"/>
      <c r="MH75" s="80"/>
      <c r="MI75" s="80"/>
      <c r="MJ75" s="80"/>
      <c r="MK75" s="80"/>
      <c r="ML75" s="80"/>
      <c r="MM75" s="80"/>
      <c r="MN75" s="80"/>
      <c r="MO75" s="80"/>
      <c r="MP75" s="80"/>
      <c r="MQ75" s="80"/>
      <c r="MR75" s="80"/>
      <c r="MS75" s="80"/>
      <c r="MT75" s="80"/>
      <c r="MU75" s="80"/>
      <c r="MV75" s="80"/>
      <c r="MW75" s="80"/>
      <c r="MX75" s="80"/>
      <c r="MY75" s="80"/>
      <c r="MZ75" s="80"/>
      <c r="NA75" s="80"/>
      <c r="NB75" s="80"/>
      <c r="NC75" s="80"/>
      <c r="ND75" s="80"/>
      <c r="NE75" s="80"/>
      <c r="NF75" s="80"/>
      <c r="NG75" s="80"/>
      <c r="NH75" s="80"/>
      <c r="NI75" s="80"/>
      <c r="NJ75" s="80"/>
      <c r="NK75" s="80"/>
      <c r="NL75" s="80"/>
      <c r="NM75" s="80"/>
      <c r="NN75" s="80"/>
      <c r="NO75" s="80"/>
      <c r="NP75" s="80"/>
      <c r="NQ75" s="80"/>
      <c r="NR75" s="80"/>
      <c r="NS75" s="80"/>
      <c r="NT75" s="80"/>
      <c r="NU75" s="80"/>
      <c r="NV75" s="80"/>
      <c r="NW75" s="80"/>
      <c r="NX75" s="80"/>
      <c r="NY75" s="80"/>
      <c r="NZ75" s="80"/>
      <c r="OA75" s="80"/>
      <c r="OB75" s="80"/>
      <c r="OC75" s="80"/>
      <c r="OD75" s="80"/>
      <c r="OE75" s="80"/>
      <c r="OF75" s="80"/>
      <c r="OG75" s="80"/>
      <c r="OH75" s="80"/>
      <c r="OI75" s="80"/>
      <c r="OJ75" s="80"/>
      <c r="OK75" s="80"/>
      <c r="OL75" s="80"/>
      <c r="OM75" s="80"/>
      <c r="ON75" s="80"/>
      <c r="OO75" s="80"/>
      <c r="OP75" s="80"/>
      <c r="OQ75" s="80"/>
      <c r="OR75" s="80"/>
      <c r="OS75" s="80"/>
      <c r="OT75" s="80"/>
      <c r="OU75" s="80"/>
      <c r="OV75" s="80"/>
      <c r="OW75" s="80"/>
      <c r="OX75" s="80"/>
      <c r="OY75" s="80"/>
      <c r="OZ75" s="80"/>
      <c r="PA75" s="80"/>
      <c r="PB75" s="80"/>
      <c r="PC75" s="80"/>
      <c r="PD75" s="80"/>
      <c r="PE75" s="80"/>
      <c r="PF75" s="80"/>
      <c r="PG75" s="80"/>
      <c r="PH75" s="80"/>
      <c r="PI75" s="80"/>
      <c r="PJ75" s="80"/>
      <c r="PK75" s="80"/>
      <c r="PL75" s="80"/>
      <c r="PM75" s="80"/>
      <c r="PN75" s="80"/>
      <c r="PO75" s="80"/>
      <c r="PP75" s="80"/>
      <c r="PQ75" s="80"/>
      <c r="PR75" s="80"/>
      <c r="PS75" s="80"/>
      <c r="PT75" s="80"/>
      <c r="PU75" s="80"/>
      <c r="PV75" s="80"/>
      <c r="PW75" s="80"/>
      <c r="PX75" s="80"/>
      <c r="PY75" s="80"/>
      <c r="PZ75" s="80"/>
      <c r="QA75" s="80"/>
      <c r="QB75" s="80"/>
      <c r="QC75" s="80"/>
      <c r="QD75" s="80"/>
      <c r="QE75" s="80"/>
      <c r="QF75" s="80"/>
      <c r="QG75" s="80"/>
      <c r="QH75" s="80"/>
      <c r="QI75" s="80"/>
      <c r="QJ75" s="80"/>
      <c r="QK75" s="80"/>
      <c r="QL75" s="80"/>
      <c r="QM75" s="80"/>
      <c r="QN75" s="80"/>
      <c r="QO75" s="80"/>
      <c r="QP75" s="80"/>
      <c r="QQ75" s="80"/>
      <c r="QR75" s="80"/>
      <c r="QS75" s="80"/>
      <c r="QT75" s="80"/>
      <c r="QU75" s="80"/>
      <c r="QV75" s="80"/>
      <c r="QW75" s="80"/>
      <c r="QX75" s="80"/>
      <c r="QY75" s="80"/>
      <c r="QZ75" s="80"/>
      <c r="RA75" s="80"/>
      <c r="RB75" s="80"/>
      <c r="RC75" s="80"/>
      <c r="RD75" s="80"/>
      <c r="RE75" s="80"/>
      <c r="RF75" s="80"/>
      <c r="RG75" s="80"/>
      <c r="RH75" s="80"/>
      <c r="RI75" s="80"/>
      <c r="RJ75" s="80"/>
      <c r="RK75" s="80"/>
      <c r="RL75" s="80"/>
      <c r="RM75" s="80"/>
      <c r="RN75" s="80"/>
      <c r="RO75" s="80"/>
      <c r="RP75" s="80"/>
      <c r="RQ75" s="80"/>
      <c r="RR75" s="80"/>
      <c r="RS75" s="80"/>
      <c r="RT75" s="80"/>
      <c r="RU75" s="80"/>
      <c r="RV75" s="80"/>
      <c r="RW75" s="80"/>
      <c r="RX75" s="80"/>
      <c r="RY75" s="80"/>
      <c r="RZ75" s="80"/>
      <c r="SA75" s="80"/>
      <c r="SB75" s="80"/>
      <c r="SC75" s="80"/>
      <c r="SD75" s="80"/>
      <c r="SE75" s="80"/>
      <c r="SF75" s="80"/>
      <c r="SG75" s="80"/>
      <c r="SH75" s="80"/>
      <c r="SI75" s="80"/>
      <c r="SJ75" s="80"/>
      <c r="SK75" s="80"/>
      <c r="SL75" s="80"/>
      <c r="SM75" s="80"/>
      <c r="SN75" s="80"/>
      <c r="SO75" s="80"/>
      <c r="SP75" s="80"/>
      <c r="SQ75" s="80"/>
      <c r="SR75" s="80"/>
      <c r="SS75" s="80"/>
      <c r="ST75" s="80"/>
      <c r="SU75" s="80"/>
      <c r="SV75" s="80"/>
      <c r="SW75" s="80"/>
      <c r="SX75" s="80"/>
    </row>
    <row r="76" spans="1:518" s="60" customFormat="1" ht="14.55" customHeight="1" x14ac:dyDescent="0.3">
      <c r="A76" s="65">
        <v>72</v>
      </c>
      <c r="B76" s="7">
        <v>18</v>
      </c>
      <c r="C76" s="98" t="s">
        <v>783</v>
      </c>
      <c r="D76" s="99" t="s">
        <v>784</v>
      </c>
      <c r="E76" s="98" t="s">
        <v>785</v>
      </c>
      <c r="F76" s="7">
        <v>2018</v>
      </c>
      <c r="G76" s="99" t="s">
        <v>577</v>
      </c>
      <c r="H76" s="127" t="s">
        <v>786</v>
      </c>
      <c r="I76" s="6" t="s">
        <v>50</v>
      </c>
      <c r="J76" s="99" t="s">
        <v>791</v>
      </c>
      <c r="K76" s="6" t="s">
        <v>580</v>
      </c>
      <c r="L76" s="6" t="s">
        <v>38</v>
      </c>
      <c r="M76" s="6" t="s">
        <v>100</v>
      </c>
      <c r="N76" s="6" t="s">
        <v>205</v>
      </c>
      <c r="O76" s="6" t="s">
        <v>25</v>
      </c>
      <c r="P76" s="6" t="s">
        <v>56</v>
      </c>
      <c r="Q76" s="6" t="s">
        <v>572</v>
      </c>
      <c r="R76" s="6" t="s">
        <v>572</v>
      </c>
      <c r="S76" s="6" t="s">
        <v>321</v>
      </c>
      <c r="T76" s="6" t="s">
        <v>792</v>
      </c>
      <c r="U76" s="7">
        <v>2008</v>
      </c>
      <c r="V76" s="7">
        <v>2009</v>
      </c>
      <c r="W76" s="6"/>
      <c r="X76" s="6"/>
      <c r="Y76" s="6"/>
      <c r="Z76" s="6"/>
      <c r="AA76" s="6"/>
      <c r="AB76" s="6"/>
      <c r="AC76" s="6"/>
      <c r="AD76" s="6"/>
      <c r="AE76" s="6"/>
      <c r="AF76" s="6"/>
      <c r="AG76" s="6"/>
      <c r="AH76" s="6" t="s">
        <v>139</v>
      </c>
      <c r="AI76" s="6"/>
      <c r="AJ76" s="6"/>
      <c r="AK76" s="6"/>
      <c r="AL76" s="6"/>
      <c r="AM76" s="6"/>
      <c r="AN76" s="6"/>
      <c r="AO76" s="6"/>
      <c r="AP76" s="6"/>
      <c r="AQ76" s="6"/>
      <c r="AR76" s="6"/>
      <c r="AS76" s="6"/>
      <c r="AT76" s="6"/>
      <c r="AU76" s="6"/>
      <c r="AV76" s="6"/>
      <c r="AW76" s="6" t="s">
        <v>38</v>
      </c>
      <c r="AX76" s="6"/>
      <c r="AY76" s="6"/>
      <c r="AZ76" s="6"/>
      <c r="BA76" s="6"/>
      <c r="BB76" s="6"/>
      <c r="BC76" s="6"/>
      <c r="BD76" s="6"/>
      <c r="BE76" s="6"/>
      <c r="BF76" s="6"/>
      <c r="BG76" s="6"/>
      <c r="BH76" s="6"/>
      <c r="BI76" s="6"/>
      <c r="BJ76" s="6"/>
      <c r="BK76" s="6"/>
      <c r="BL76" s="6"/>
      <c r="BM76" s="6"/>
      <c r="BN76" s="6"/>
      <c r="BO76" s="6"/>
      <c r="BP76" s="6"/>
      <c r="BQ76" s="6"/>
      <c r="BR76" s="6"/>
      <c r="BS76" s="6"/>
      <c r="BT76" s="6"/>
      <c r="BU76" s="6"/>
      <c r="BV76" s="6" t="s">
        <v>23</v>
      </c>
      <c r="BW76" s="6"/>
      <c r="BX76" s="6"/>
      <c r="BY76" s="6"/>
      <c r="BZ76" s="6"/>
      <c r="CA76" s="6"/>
      <c r="CB76" s="6"/>
      <c r="CC76" s="6"/>
      <c r="CD76" s="6"/>
      <c r="CE76" s="6"/>
      <c r="CF76" s="6"/>
      <c r="CG76" s="6"/>
      <c r="CH76" s="6" t="s">
        <v>195</v>
      </c>
      <c r="CI76" s="6"/>
      <c r="CJ76" s="6"/>
      <c r="CK76" s="6"/>
      <c r="CL76" s="6"/>
      <c r="CM76" s="6"/>
      <c r="CN76" s="6"/>
      <c r="CO76" s="6"/>
      <c r="CP76" s="6"/>
      <c r="CQ76" s="6"/>
      <c r="CR76" s="6"/>
      <c r="CS76" s="28" t="s">
        <v>38</v>
      </c>
      <c r="CT76" s="6"/>
      <c r="CU76" s="6"/>
      <c r="CV76" s="6"/>
      <c r="CW76" s="6"/>
      <c r="CX76" s="6"/>
      <c r="CY76" s="6"/>
      <c r="CZ76" s="6"/>
      <c r="DA76" s="6"/>
      <c r="DB76" s="6"/>
      <c r="DC76" s="6"/>
      <c r="DD76" s="6" t="s">
        <v>38</v>
      </c>
      <c r="DE76" s="87"/>
      <c r="DF76" s="6"/>
      <c r="DG76" s="6"/>
      <c r="DH76" s="6"/>
      <c r="DI76" s="6"/>
      <c r="DJ76" s="6"/>
      <c r="DK76" s="6"/>
      <c r="DL76" s="6"/>
      <c r="DM76" s="6"/>
      <c r="DN76" s="6"/>
      <c r="DO76" s="87"/>
      <c r="DP76" s="6"/>
      <c r="DQ76" s="87"/>
      <c r="DR76" s="6"/>
      <c r="DS76" s="87"/>
      <c r="DT76" s="17"/>
      <c r="DU76" s="34"/>
      <c r="DV76" s="80"/>
      <c r="DW76" s="80"/>
      <c r="DX76" s="80"/>
      <c r="DY76" s="80"/>
      <c r="DZ76" s="80"/>
      <c r="EA76" s="80"/>
      <c r="EB76" s="80"/>
      <c r="EC76" s="80"/>
      <c r="ED76" s="80"/>
      <c r="EE76" s="80"/>
      <c r="EF76" s="80"/>
      <c r="EG76" s="80"/>
      <c r="EH76" s="80"/>
      <c r="EI76" s="80"/>
      <c r="EJ76" s="80"/>
      <c r="EK76" s="80"/>
      <c r="EL76" s="80"/>
      <c r="EM76" s="80"/>
      <c r="EN76" s="80"/>
      <c r="EO76" s="80"/>
      <c r="EP76" s="80"/>
      <c r="EQ76" s="80"/>
      <c r="ER76" s="80"/>
      <c r="ES76" s="80"/>
      <c r="ET76" s="80"/>
      <c r="EU76" s="80"/>
      <c r="EV76" s="80"/>
      <c r="EW76" s="80"/>
      <c r="EX76" s="80"/>
      <c r="EY76" s="80"/>
      <c r="EZ76" s="80"/>
      <c r="FA76" s="80"/>
      <c r="FB76" s="80"/>
      <c r="FC76" s="80"/>
      <c r="FD76" s="80"/>
      <c r="FE76" s="80"/>
      <c r="FF76" s="80"/>
      <c r="FG76" s="80"/>
      <c r="FH76" s="80"/>
      <c r="FI76" s="80"/>
      <c r="FJ76" s="80"/>
      <c r="FK76" s="80"/>
      <c r="FL76" s="80"/>
      <c r="FM76" s="80"/>
      <c r="FN76" s="80"/>
      <c r="FO76" s="80"/>
      <c r="FP76" s="80"/>
      <c r="FQ76" s="80"/>
      <c r="FR76" s="80"/>
      <c r="FS76" s="80"/>
      <c r="FT76" s="80"/>
      <c r="FU76" s="80"/>
      <c r="FV76" s="80"/>
      <c r="FW76" s="80"/>
      <c r="FX76" s="80"/>
      <c r="FY76" s="80"/>
      <c r="FZ76" s="80"/>
      <c r="GA76" s="80"/>
      <c r="GB76" s="80"/>
      <c r="GC76" s="80"/>
      <c r="GD76" s="80"/>
      <c r="GE76" s="80"/>
      <c r="GF76" s="80"/>
      <c r="GG76" s="80"/>
      <c r="GH76" s="80"/>
      <c r="GI76" s="80"/>
      <c r="GJ76" s="80"/>
      <c r="GK76" s="80"/>
      <c r="GL76" s="80"/>
      <c r="GM76" s="80"/>
      <c r="GN76" s="80"/>
      <c r="GO76" s="80"/>
      <c r="GP76" s="80"/>
      <c r="GQ76" s="80"/>
      <c r="GR76" s="80"/>
      <c r="GS76" s="80"/>
      <c r="GT76" s="80"/>
      <c r="GU76" s="80"/>
      <c r="GV76" s="80"/>
      <c r="GW76" s="80"/>
      <c r="GX76" s="80"/>
      <c r="GY76" s="80"/>
      <c r="GZ76" s="80"/>
      <c r="HA76" s="80"/>
      <c r="HB76" s="80"/>
      <c r="HC76" s="80"/>
      <c r="HD76" s="80"/>
      <c r="HE76" s="80"/>
      <c r="HF76" s="80"/>
      <c r="HG76" s="80"/>
      <c r="HH76" s="80"/>
      <c r="HI76" s="80"/>
      <c r="HJ76" s="80"/>
      <c r="HK76" s="80"/>
      <c r="HL76" s="80"/>
      <c r="HM76" s="80"/>
      <c r="HN76" s="80"/>
      <c r="HO76" s="80"/>
      <c r="HP76" s="80"/>
      <c r="HQ76" s="80"/>
      <c r="HR76" s="80"/>
      <c r="HS76" s="80"/>
      <c r="HT76" s="80"/>
      <c r="HU76" s="80"/>
      <c r="HV76" s="80"/>
      <c r="HW76" s="80"/>
      <c r="HX76" s="80"/>
      <c r="HY76" s="80"/>
      <c r="HZ76" s="80"/>
      <c r="IA76" s="80"/>
      <c r="IB76" s="80"/>
      <c r="IC76" s="80"/>
      <c r="ID76" s="80"/>
      <c r="IE76" s="80"/>
      <c r="IF76" s="80"/>
      <c r="IG76" s="80"/>
      <c r="IH76" s="80"/>
      <c r="II76" s="80"/>
      <c r="IJ76" s="80"/>
      <c r="IK76" s="80"/>
      <c r="IL76" s="80"/>
      <c r="IM76" s="80"/>
      <c r="IN76" s="80"/>
      <c r="IO76" s="80"/>
      <c r="IP76" s="80"/>
      <c r="IQ76" s="80"/>
      <c r="IR76" s="80"/>
      <c r="IS76" s="80"/>
      <c r="IT76" s="80"/>
      <c r="IU76" s="80"/>
      <c r="IV76" s="80"/>
      <c r="IW76" s="80"/>
      <c r="IX76" s="80"/>
      <c r="IY76" s="80"/>
      <c r="IZ76" s="80"/>
      <c r="JA76" s="80"/>
      <c r="JB76" s="80"/>
      <c r="JC76" s="80"/>
      <c r="JD76" s="80"/>
      <c r="JE76" s="80"/>
      <c r="JF76" s="80"/>
      <c r="JG76" s="80"/>
      <c r="JH76" s="80"/>
      <c r="JI76" s="80"/>
      <c r="JJ76" s="80"/>
      <c r="JK76" s="80"/>
      <c r="JL76" s="80"/>
      <c r="JM76" s="80"/>
      <c r="JN76" s="80"/>
      <c r="JO76" s="80"/>
      <c r="JP76" s="80"/>
      <c r="JQ76" s="80"/>
      <c r="JR76" s="80"/>
      <c r="JS76" s="80"/>
      <c r="JT76" s="80"/>
      <c r="JU76" s="80"/>
      <c r="JV76" s="80"/>
      <c r="JW76" s="80"/>
      <c r="JX76" s="80"/>
      <c r="JY76" s="80"/>
      <c r="JZ76" s="80"/>
      <c r="KA76" s="80"/>
      <c r="KB76" s="80"/>
      <c r="KC76" s="80"/>
      <c r="KD76" s="80"/>
      <c r="KE76" s="80"/>
      <c r="KF76" s="80"/>
      <c r="KG76" s="80"/>
      <c r="KH76" s="80"/>
      <c r="KI76" s="80"/>
      <c r="KJ76" s="80"/>
      <c r="KK76" s="80"/>
      <c r="KL76" s="80"/>
      <c r="KM76" s="80"/>
      <c r="KN76" s="80"/>
      <c r="KO76" s="80"/>
      <c r="KP76" s="80"/>
      <c r="KQ76" s="80"/>
      <c r="KR76" s="80"/>
      <c r="KS76" s="80"/>
      <c r="KT76" s="80"/>
      <c r="KU76" s="80"/>
      <c r="KV76" s="80"/>
      <c r="KW76" s="80"/>
      <c r="KX76" s="80"/>
      <c r="KY76" s="80"/>
      <c r="KZ76" s="80"/>
      <c r="LA76" s="80"/>
      <c r="LB76" s="80"/>
      <c r="LC76" s="80"/>
      <c r="LD76" s="80"/>
      <c r="LE76" s="80"/>
      <c r="LF76" s="80"/>
      <c r="LG76" s="80"/>
      <c r="LH76" s="80"/>
      <c r="LI76" s="80"/>
      <c r="LJ76" s="80"/>
      <c r="LK76" s="80"/>
      <c r="LL76" s="80"/>
      <c r="LM76" s="80"/>
      <c r="LN76" s="80"/>
      <c r="LO76" s="80"/>
      <c r="LP76" s="80"/>
      <c r="LQ76" s="80"/>
      <c r="LR76" s="80"/>
      <c r="LS76" s="80"/>
      <c r="LT76" s="80"/>
      <c r="LU76" s="80"/>
      <c r="LV76" s="80"/>
      <c r="LW76" s="80"/>
      <c r="LX76" s="80"/>
      <c r="LY76" s="80"/>
      <c r="LZ76" s="80"/>
      <c r="MA76" s="80"/>
      <c r="MB76" s="80"/>
      <c r="MC76" s="80"/>
      <c r="MD76" s="80"/>
      <c r="ME76" s="80"/>
      <c r="MF76" s="80"/>
      <c r="MG76" s="80"/>
      <c r="MH76" s="80"/>
      <c r="MI76" s="80"/>
      <c r="MJ76" s="80"/>
      <c r="MK76" s="80"/>
      <c r="ML76" s="80"/>
      <c r="MM76" s="80"/>
      <c r="MN76" s="80"/>
      <c r="MO76" s="80"/>
      <c r="MP76" s="80"/>
      <c r="MQ76" s="80"/>
      <c r="MR76" s="80"/>
      <c r="MS76" s="80"/>
      <c r="MT76" s="80"/>
      <c r="MU76" s="80"/>
      <c r="MV76" s="80"/>
      <c r="MW76" s="80"/>
      <c r="MX76" s="80"/>
      <c r="MY76" s="80"/>
      <c r="MZ76" s="80"/>
      <c r="NA76" s="80"/>
      <c r="NB76" s="80"/>
      <c r="NC76" s="80"/>
      <c r="ND76" s="80"/>
      <c r="NE76" s="80"/>
      <c r="NF76" s="80"/>
      <c r="NG76" s="80"/>
      <c r="NH76" s="80"/>
      <c r="NI76" s="80"/>
      <c r="NJ76" s="80"/>
      <c r="NK76" s="80"/>
      <c r="NL76" s="80"/>
      <c r="NM76" s="80"/>
      <c r="NN76" s="80"/>
      <c r="NO76" s="80"/>
      <c r="NP76" s="80"/>
      <c r="NQ76" s="80"/>
      <c r="NR76" s="80"/>
      <c r="NS76" s="80"/>
      <c r="NT76" s="80"/>
      <c r="NU76" s="80"/>
      <c r="NV76" s="80"/>
      <c r="NW76" s="80"/>
      <c r="NX76" s="80"/>
      <c r="NY76" s="80"/>
      <c r="NZ76" s="80"/>
      <c r="OA76" s="80"/>
      <c r="OB76" s="80"/>
      <c r="OC76" s="80"/>
      <c r="OD76" s="80"/>
      <c r="OE76" s="80"/>
      <c r="OF76" s="80"/>
      <c r="OG76" s="80"/>
      <c r="OH76" s="80"/>
      <c r="OI76" s="80"/>
      <c r="OJ76" s="80"/>
      <c r="OK76" s="80"/>
      <c r="OL76" s="80"/>
      <c r="OM76" s="80"/>
      <c r="ON76" s="80"/>
      <c r="OO76" s="80"/>
      <c r="OP76" s="80"/>
      <c r="OQ76" s="80"/>
      <c r="OR76" s="80"/>
      <c r="OS76" s="80"/>
      <c r="OT76" s="80"/>
      <c r="OU76" s="80"/>
      <c r="OV76" s="80"/>
      <c r="OW76" s="80"/>
      <c r="OX76" s="80"/>
      <c r="OY76" s="80"/>
      <c r="OZ76" s="80"/>
      <c r="PA76" s="80"/>
      <c r="PB76" s="80"/>
      <c r="PC76" s="80"/>
      <c r="PD76" s="80"/>
      <c r="PE76" s="80"/>
      <c r="PF76" s="80"/>
      <c r="PG76" s="80"/>
      <c r="PH76" s="80"/>
      <c r="PI76" s="80"/>
      <c r="PJ76" s="80"/>
      <c r="PK76" s="80"/>
      <c r="PL76" s="80"/>
      <c r="PM76" s="80"/>
      <c r="PN76" s="80"/>
      <c r="PO76" s="80"/>
      <c r="PP76" s="80"/>
      <c r="PQ76" s="80"/>
      <c r="PR76" s="80"/>
      <c r="PS76" s="80"/>
      <c r="PT76" s="80"/>
      <c r="PU76" s="80"/>
      <c r="PV76" s="80"/>
      <c r="PW76" s="80"/>
      <c r="PX76" s="80"/>
      <c r="PY76" s="80"/>
      <c r="PZ76" s="80"/>
      <c r="QA76" s="80"/>
      <c r="QB76" s="80"/>
      <c r="QC76" s="80"/>
      <c r="QD76" s="80"/>
      <c r="QE76" s="80"/>
      <c r="QF76" s="80"/>
      <c r="QG76" s="80"/>
      <c r="QH76" s="80"/>
      <c r="QI76" s="80"/>
      <c r="QJ76" s="80"/>
      <c r="QK76" s="80"/>
      <c r="QL76" s="80"/>
      <c r="QM76" s="80"/>
      <c r="QN76" s="80"/>
      <c r="QO76" s="80"/>
      <c r="QP76" s="80"/>
      <c r="QQ76" s="80"/>
      <c r="QR76" s="80"/>
      <c r="QS76" s="80"/>
      <c r="QT76" s="80"/>
      <c r="QU76" s="80"/>
      <c r="QV76" s="80"/>
      <c r="QW76" s="80"/>
      <c r="QX76" s="80"/>
      <c r="QY76" s="80"/>
      <c r="QZ76" s="80"/>
      <c r="RA76" s="80"/>
      <c r="RB76" s="80"/>
      <c r="RC76" s="80"/>
      <c r="RD76" s="80"/>
      <c r="RE76" s="80"/>
      <c r="RF76" s="80"/>
      <c r="RG76" s="80"/>
      <c r="RH76" s="80"/>
      <c r="RI76" s="80"/>
      <c r="RJ76" s="80"/>
      <c r="RK76" s="80"/>
      <c r="RL76" s="80"/>
      <c r="RM76" s="80"/>
      <c r="RN76" s="80"/>
      <c r="RO76" s="80"/>
      <c r="RP76" s="80"/>
      <c r="RQ76" s="80"/>
      <c r="RR76" s="80"/>
      <c r="RS76" s="80"/>
      <c r="RT76" s="80"/>
      <c r="RU76" s="80"/>
      <c r="RV76" s="80"/>
      <c r="RW76" s="80"/>
      <c r="RX76" s="80"/>
      <c r="RY76" s="80"/>
      <c r="RZ76" s="80"/>
      <c r="SA76" s="80"/>
      <c r="SB76" s="80"/>
      <c r="SC76" s="80"/>
      <c r="SD76" s="80"/>
      <c r="SE76" s="80"/>
      <c r="SF76" s="80"/>
      <c r="SG76" s="80"/>
      <c r="SH76" s="80"/>
      <c r="SI76" s="80"/>
      <c r="SJ76" s="80"/>
      <c r="SK76" s="80"/>
      <c r="SL76" s="80"/>
      <c r="SM76" s="80"/>
      <c r="SN76" s="80"/>
      <c r="SO76" s="80"/>
      <c r="SP76" s="80"/>
      <c r="SQ76" s="80"/>
      <c r="SR76" s="80"/>
      <c r="SS76" s="80"/>
      <c r="ST76" s="80"/>
      <c r="SU76" s="80"/>
      <c r="SV76" s="80"/>
      <c r="SW76" s="80"/>
      <c r="SX76" s="80"/>
    </row>
    <row r="77" spans="1:518" s="60" customFormat="1" ht="14.55" customHeight="1" x14ac:dyDescent="0.3">
      <c r="A77" s="65">
        <v>73</v>
      </c>
      <c r="B77" s="7">
        <v>18</v>
      </c>
      <c r="C77" s="98" t="s">
        <v>783</v>
      </c>
      <c r="D77" s="99" t="s">
        <v>784</v>
      </c>
      <c r="E77" s="98" t="s">
        <v>785</v>
      </c>
      <c r="F77" s="7">
        <v>2018</v>
      </c>
      <c r="G77" s="99" t="s">
        <v>577</v>
      </c>
      <c r="H77" s="127" t="s">
        <v>786</v>
      </c>
      <c r="I77" s="6" t="s">
        <v>50</v>
      </c>
      <c r="J77" s="99" t="s">
        <v>793</v>
      </c>
      <c r="K77" s="6" t="s">
        <v>580</v>
      </c>
      <c r="L77" s="6" t="s">
        <v>38</v>
      </c>
      <c r="M77" s="6" t="s">
        <v>100</v>
      </c>
      <c r="N77" s="6" t="s">
        <v>205</v>
      </c>
      <c r="O77" s="6" t="s">
        <v>25</v>
      </c>
      <c r="P77" s="6" t="s">
        <v>56</v>
      </c>
      <c r="Q77" s="6" t="s">
        <v>572</v>
      </c>
      <c r="R77" s="6" t="s">
        <v>572</v>
      </c>
      <c r="S77" s="6" t="s">
        <v>321</v>
      </c>
      <c r="T77" s="6" t="s">
        <v>792</v>
      </c>
      <c r="U77" s="7">
        <v>2008</v>
      </c>
      <c r="V77" s="7">
        <v>2009</v>
      </c>
      <c r="W77" s="6"/>
      <c r="X77" s="6"/>
      <c r="Y77" s="6"/>
      <c r="Z77" s="6"/>
      <c r="AA77" s="6"/>
      <c r="AB77" s="6"/>
      <c r="AC77" s="6"/>
      <c r="AD77" s="6"/>
      <c r="AE77" s="6"/>
      <c r="AF77" s="6"/>
      <c r="AG77" s="6"/>
      <c r="AH77" s="6" t="s">
        <v>139</v>
      </c>
      <c r="AI77" s="6"/>
      <c r="AJ77" s="6"/>
      <c r="AK77" s="6"/>
      <c r="AL77" s="6"/>
      <c r="AM77" s="6"/>
      <c r="AN77" s="6"/>
      <c r="AO77" s="6"/>
      <c r="AP77" s="6"/>
      <c r="AQ77" s="6"/>
      <c r="AR77" s="6"/>
      <c r="AS77" s="6"/>
      <c r="AT77" s="6"/>
      <c r="AU77" s="6"/>
      <c r="AV77" s="6"/>
      <c r="AW77" s="6" t="s">
        <v>38</v>
      </c>
      <c r="AX77" s="6"/>
      <c r="AY77" s="6"/>
      <c r="AZ77" s="6"/>
      <c r="BA77" s="6"/>
      <c r="BB77" s="6"/>
      <c r="BC77" s="6"/>
      <c r="BD77" s="6"/>
      <c r="BE77" s="6"/>
      <c r="BF77" s="6"/>
      <c r="BG77" s="6"/>
      <c r="BH77" s="6"/>
      <c r="BI77" s="6"/>
      <c r="BJ77" s="6"/>
      <c r="BK77" s="6"/>
      <c r="BL77" s="6"/>
      <c r="BM77" s="6"/>
      <c r="BN77" s="6"/>
      <c r="BO77" s="6"/>
      <c r="BP77" s="6"/>
      <c r="BQ77" s="6"/>
      <c r="BR77" s="6"/>
      <c r="BS77" s="6"/>
      <c r="BT77" s="6"/>
      <c r="BU77" s="6"/>
      <c r="BV77" s="6" t="s">
        <v>23</v>
      </c>
      <c r="BW77" s="6"/>
      <c r="BX77" s="6"/>
      <c r="BY77" s="6"/>
      <c r="BZ77" s="6"/>
      <c r="CA77" s="6"/>
      <c r="CB77" s="6"/>
      <c r="CC77" s="6"/>
      <c r="CD77" s="6"/>
      <c r="CE77" s="6"/>
      <c r="CF77" s="6"/>
      <c r="CG77" s="6"/>
      <c r="CH77" s="6" t="s">
        <v>195</v>
      </c>
      <c r="CI77" s="6"/>
      <c r="CJ77" s="6"/>
      <c r="CK77" s="6"/>
      <c r="CL77" s="6"/>
      <c r="CM77" s="6"/>
      <c r="CN77" s="6"/>
      <c r="CO77" s="6"/>
      <c r="CP77" s="6"/>
      <c r="CQ77" s="6"/>
      <c r="CR77" s="6"/>
      <c r="CS77" s="28" t="s">
        <v>38</v>
      </c>
      <c r="CT77" s="6"/>
      <c r="CU77" s="6"/>
      <c r="CV77" s="6"/>
      <c r="CW77" s="6"/>
      <c r="CX77" s="6"/>
      <c r="CY77" s="6"/>
      <c r="CZ77" s="6"/>
      <c r="DA77" s="6"/>
      <c r="DB77" s="6"/>
      <c r="DC77" s="6"/>
      <c r="DD77" s="6" t="s">
        <v>38</v>
      </c>
      <c r="DE77" s="87"/>
      <c r="DF77" s="6"/>
      <c r="DG77" s="6"/>
      <c r="DH77" s="6"/>
      <c r="DI77" s="6"/>
      <c r="DJ77" s="6"/>
      <c r="DK77" s="6"/>
      <c r="DL77" s="6"/>
      <c r="DM77" s="6"/>
      <c r="DN77" s="6"/>
      <c r="DO77" s="87"/>
      <c r="DP77" s="6"/>
      <c r="DQ77" s="87"/>
      <c r="DR77" s="6"/>
      <c r="DS77" s="87"/>
      <c r="DT77" s="17"/>
      <c r="DU77" s="34"/>
      <c r="DV77" s="80"/>
      <c r="DW77" s="80"/>
      <c r="DX77" s="80"/>
      <c r="DY77" s="80"/>
      <c r="DZ77" s="80"/>
      <c r="EA77" s="80"/>
      <c r="EB77" s="80"/>
      <c r="EC77" s="80"/>
      <c r="ED77" s="80"/>
      <c r="EE77" s="80"/>
      <c r="EF77" s="80"/>
      <c r="EG77" s="80"/>
      <c r="EH77" s="80"/>
      <c r="EI77" s="80"/>
      <c r="EJ77" s="80"/>
      <c r="EK77" s="80"/>
      <c r="EL77" s="80"/>
      <c r="EM77" s="80"/>
      <c r="EN77" s="80"/>
      <c r="EO77" s="80"/>
      <c r="EP77" s="80"/>
      <c r="EQ77" s="80"/>
      <c r="ER77" s="80"/>
      <c r="ES77" s="80"/>
      <c r="ET77" s="80"/>
      <c r="EU77" s="80"/>
      <c r="EV77" s="80"/>
      <c r="EW77" s="80"/>
      <c r="EX77" s="80"/>
      <c r="EY77" s="80"/>
      <c r="EZ77" s="80"/>
      <c r="FA77" s="80"/>
      <c r="FB77" s="80"/>
      <c r="FC77" s="80"/>
      <c r="FD77" s="80"/>
      <c r="FE77" s="80"/>
      <c r="FF77" s="80"/>
      <c r="FG77" s="80"/>
      <c r="FH77" s="80"/>
      <c r="FI77" s="80"/>
      <c r="FJ77" s="80"/>
      <c r="FK77" s="80"/>
      <c r="FL77" s="80"/>
      <c r="FM77" s="80"/>
      <c r="FN77" s="80"/>
      <c r="FO77" s="80"/>
      <c r="FP77" s="80"/>
      <c r="FQ77" s="80"/>
      <c r="FR77" s="80"/>
      <c r="FS77" s="80"/>
      <c r="FT77" s="80"/>
      <c r="FU77" s="80"/>
      <c r="FV77" s="80"/>
      <c r="FW77" s="80"/>
      <c r="FX77" s="80"/>
      <c r="FY77" s="80"/>
      <c r="FZ77" s="80"/>
      <c r="GA77" s="80"/>
      <c r="GB77" s="80"/>
      <c r="GC77" s="80"/>
      <c r="GD77" s="80"/>
      <c r="GE77" s="80"/>
      <c r="GF77" s="80"/>
      <c r="GG77" s="80"/>
      <c r="GH77" s="80"/>
      <c r="GI77" s="80"/>
      <c r="GJ77" s="80"/>
      <c r="GK77" s="80"/>
      <c r="GL77" s="80"/>
      <c r="GM77" s="80"/>
      <c r="GN77" s="80"/>
      <c r="GO77" s="80"/>
      <c r="GP77" s="80"/>
      <c r="GQ77" s="80"/>
      <c r="GR77" s="80"/>
      <c r="GS77" s="80"/>
      <c r="GT77" s="80"/>
      <c r="GU77" s="80"/>
      <c r="GV77" s="80"/>
      <c r="GW77" s="80"/>
      <c r="GX77" s="80"/>
      <c r="GY77" s="80"/>
      <c r="GZ77" s="80"/>
      <c r="HA77" s="80"/>
      <c r="HB77" s="80"/>
      <c r="HC77" s="80"/>
      <c r="HD77" s="80"/>
      <c r="HE77" s="80"/>
      <c r="HF77" s="80"/>
      <c r="HG77" s="80"/>
      <c r="HH77" s="80"/>
      <c r="HI77" s="80"/>
      <c r="HJ77" s="80"/>
      <c r="HK77" s="80"/>
      <c r="HL77" s="80"/>
      <c r="HM77" s="80"/>
      <c r="HN77" s="80"/>
      <c r="HO77" s="80"/>
      <c r="HP77" s="80"/>
      <c r="HQ77" s="80"/>
      <c r="HR77" s="80"/>
      <c r="HS77" s="80"/>
      <c r="HT77" s="80"/>
      <c r="HU77" s="80"/>
      <c r="HV77" s="80"/>
      <c r="HW77" s="80"/>
      <c r="HX77" s="80"/>
      <c r="HY77" s="80"/>
      <c r="HZ77" s="80"/>
      <c r="IA77" s="80"/>
      <c r="IB77" s="80"/>
      <c r="IC77" s="80"/>
      <c r="ID77" s="80"/>
      <c r="IE77" s="80"/>
      <c r="IF77" s="80"/>
      <c r="IG77" s="80"/>
      <c r="IH77" s="80"/>
      <c r="II77" s="80"/>
      <c r="IJ77" s="80"/>
      <c r="IK77" s="80"/>
      <c r="IL77" s="80"/>
      <c r="IM77" s="80"/>
      <c r="IN77" s="80"/>
      <c r="IO77" s="80"/>
      <c r="IP77" s="80"/>
      <c r="IQ77" s="80"/>
      <c r="IR77" s="80"/>
      <c r="IS77" s="80"/>
      <c r="IT77" s="80"/>
      <c r="IU77" s="80"/>
      <c r="IV77" s="80"/>
      <c r="IW77" s="80"/>
      <c r="IX77" s="80"/>
      <c r="IY77" s="80"/>
      <c r="IZ77" s="80"/>
      <c r="JA77" s="80"/>
      <c r="JB77" s="80"/>
      <c r="JC77" s="80"/>
      <c r="JD77" s="80"/>
      <c r="JE77" s="80"/>
      <c r="JF77" s="80"/>
      <c r="JG77" s="80"/>
      <c r="JH77" s="80"/>
      <c r="JI77" s="80"/>
      <c r="JJ77" s="80"/>
      <c r="JK77" s="80"/>
      <c r="JL77" s="80"/>
      <c r="JM77" s="80"/>
      <c r="JN77" s="80"/>
      <c r="JO77" s="80"/>
      <c r="JP77" s="80"/>
      <c r="JQ77" s="80"/>
      <c r="JR77" s="80"/>
      <c r="JS77" s="80"/>
      <c r="JT77" s="80"/>
      <c r="JU77" s="80"/>
      <c r="JV77" s="80"/>
      <c r="JW77" s="80"/>
      <c r="JX77" s="80"/>
      <c r="JY77" s="80"/>
      <c r="JZ77" s="80"/>
      <c r="KA77" s="80"/>
      <c r="KB77" s="80"/>
      <c r="KC77" s="80"/>
      <c r="KD77" s="80"/>
      <c r="KE77" s="80"/>
      <c r="KF77" s="80"/>
      <c r="KG77" s="80"/>
      <c r="KH77" s="80"/>
      <c r="KI77" s="80"/>
      <c r="KJ77" s="80"/>
      <c r="KK77" s="80"/>
      <c r="KL77" s="80"/>
      <c r="KM77" s="80"/>
      <c r="KN77" s="80"/>
      <c r="KO77" s="80"/>
      <c r="KP77" s="80"/>
      <c r="KQ77" s="80"/>
      <c r="KR77" s="80"/>
      <c r="KS77" s="80"/>
      <c r="KT77" s="80"/>
      <c r="KU77" s="80"/>
      <c r="KV77" s="80"/>
      <c r="KW77" s="80"/>
      <c r="KX77" s="80"/>
      <c r="KY77" s="80"/>
      <c r="KZ77" s="80"/>
      <c r="LA77" s="80"/>
      <c r="LB77" s="80"/>
      <c r="LC77" s="80"/>
      <c r="LD77" s="80"/>
      <c r="LE77" s="80"/>
      <c r="LF77" s="80"/>
      <c r="LG77" s="80"/>
      <c r="LH77" s="80"/>
      <c r="LI77" s="80"/>
      <c r="LJ77" s="80"/>
      <c r="LK77" s="80"/>
      <c r="LL77" s="80"/>
      <c r="LM77" s="80"/>
      <c r="LN77" s="80"/>
      <c r="LO77" s="80"/>
      <c r="LP77" s="80"/>
      <c r="LQ77" s="80"/>
      <c r="LR77" s="80"/>
      <c r="LS77" s="80"/>
      <c r="LT77" s="80"/>
      <c r="LU77" s="80"/>
      <c r="LV77" s="80"/>
      <c r="LW77" s="80"/>
      <c r="LX77" s="80"/>
      <c r="LY77" s="80"/>
      <c r="LZ77" s="80"/>
      <c r="MA77" s="80"/>
      <c r="MB77" s="80"/>
      <c r="MC77" s="80"/>
      <c r="MD77" s="80"/>
      <c r="ME77" s="80"/>
      <c r="MF77" s="80"/>
      <c r="MG77" s="80"/>
      <c r="MH77" s="80"/>
      <c r="MI77" s="80"/>
      <c r="MJ77" s="80"/>
      <c r="MK77" s="80"/>
      <c r="ML77" s="80"/>
      <c r="MM77" s="80"/>
      <c r="MN77" s="80"/>
      <c r="MO77" s="80"/>
      <c r="MP77" s="80"/>
      <c r="MQ77" s="80"/>
      <c r="MR77" s="80"/>
      <c r="MS77" s="80"/>
      <c r="MT77" s="80"/>
      <c r="MU77" s="80"/>
      <c r="MV77" s="80"/>
      <c r="MW77" s="80"/>
      <c r="MX77" s="80"/>
      <c r="MY77" s="80"/>
      <c r="MZ77" s="80"/>
      <c r="NA77" s="80"/>
      <c r="NB77" s="80"/>
      <c r="NC77" s="80"/>
      <c r="ND77" s="80"/>
      <c r="NE77" s="80"/>
      <c r="NF77" s="80"/>
      <c r="NG77" s="80"/>
      <c r="NH77" s="80"/>
      <c r="NI77" s="80"/>
      <c r="NJ77" s="80"/>
      <c r="NK77" s="80"/>
      <c r="NL77" s="80"/>
      <c r="NM77" s="80"/>
      <c r="NN77" s="80"/>
      <c r="NO77" s="80"/>
      <c r="NP77" s="80"/>
      <c r="NQ77" s="80"/>
      <c r="NR77" s="80"/>
      <c r="NS77" s="80"/>
      <c r="NT77" s="80"/>
      <c r="NU77" s="80"/>
      <c r="NV77" s="80"/>
      <c r="NW77" s="80"/>
      <c r="NX77" s="80"/>
      <c r="NY77" s="80"/>
      <c r="NZ77" s="80"/>
      <c r="OA77" s="80"/>
      <c r="OB77" s="80"/>
      <c r="OC77" s="80"/>
      <c r="OD77" s="80"/>
      <c r="OE77" s="80"/>
      <c r="OF77" s="80"/>
      <c r="OG77" s="80"/>
      <c r="OH77" s="80"/>
      <c r="OI77" s="80"/>
      <c r="OJ77" s="80"/>
      <c r="OK77" s="80"/>
      <c r="OL77" s="80"/>
      <c r="OM77" s="80"/>
      <c r="ON77" s="80"/>
      <c r="OO77" s="80"/>
      <c r="OP77" s="80"/>
      <c r="OQ77" s="80"/>
      <c r="OR77" s="80"/>
      <c r="OS77" s="80"/>
      <c r="OT77" s="80"/>
      <c r="OU77" s="80"/>
      <c r="OV77" s="80"/>
      <c r="OW77" s="80"/>
      <c r="OX77" s="80"/>
      <c r="OY77" s="80"/>
      <c r="OZ77" s="80"/>
      <c r="PA77" s="80"/>
      <c r="PB77" s="80"/>
      <c r="PC77" s="80"/>
      <c r="PD77" s="80"/>
      <c r="PE77" s="80"/>
      <c r="PF77" s="80"/>
      <c r="PG77" s="80"/>
      <c r="PH77" s="80"/>
      <c r="PI77" s="80"/>
      <c r="PJ77" s="80"/>
      <c r="PK77" s="80"/>
      <c r="PL77" s="80"/>
      <c r="PM77" s="80"/>
      <c r="PN77" s="80"/>
      <c r="PO77" s="80"/>
      <c r="PP77" s="80"/>
      <c r="PQ77" s="80"/>
      <c r="PR77" s="80"/>
      <c r="PS77" s="80"/>
      <c r="PT77" s="80"/>
      <c r="PU77" s="80"/>
      <c r="PV77" s="80"/>
      <c r="PW77" s="80"/>
      <c r="PX77" s="80"/>
      <c r="PY77" s="80"/>
      <c r="PZ77" s="80"/>
      <c r="QA77" s="80"/>
      <c r="QB77" s="80"/>
      <c r="QC77" s="80"/>
      <c r="QD77" s="80"/>
      <c r="QE77" s="80"/>
      <c r="QF77" s="80"/>
      <c r="QG77" s="80"/>
      <c r="QH77" s="80"/>
      <c r="QI77" s="80"/>
      <c r="QJ77" s="80"/>
      <c r="QK77" s="80"/>
      <c r="QL77" s="80"/>
      <c r="QM77" s="80"/>
      <c r="QN77" s="80"/>
      <c r="QO77" s="80"/>
      <c r="QP77" s="80"/>
      <c r="QQ77" s="80"/>
      <c r="QR77" s="80"/>
      <c r="QS77" s="80"/>
      <c r="QT77" s="80"/>
      <c r="QU77" s="80"/>
      <c r="QV77" s="80"/>
      <c r="QW77" s="80"/>
      <c r="QX77" s="80"/>
      <c r="QY77" s="80"/>
      <c r="QZ77" s="80"/>
      <c r="RA77" s="80"/>
      <c r="RB77" s="80"/>
      <c r="RC77" s="80"/>
      <c r="RD77" s="80"/>
      <c r="RE77" s="80"/>
      <c r="RF77" s="80"/>
      <c r="RG77" s="80"/>
      <c r="RH77" s="80"/>
      <c r="RI77" s="80"/>
      <c r="RJ77" s="80"/>
      <c r="RK77" s="80"/>
      <c r="RL77" s="80"/>
      <c r="RM77" s="80"/>
      <c r="RN77" s="80"/>
      <c r="RO77" s="80"/>
      <c r="RP77" s="80"/>
      <c r="RQ77" s="80"/>
      <c r="RR77" s="80"/>
      <c r="RS77" s="80"/>
      <c r="RT77" s="80"/>
      <c r="RU77" s="80"/>
      <c r="RV77" s="80"/>
      <c r="RW77" s="80"/>
      <c r="RX77" s="80"/>
      <c r="RY77" s="80"/>
      <c r="RZ77" s="80"/>
      <c r="SA77" s="80"/>
      <c r="SB77" s="80"/>
      <c r="SC77" s="80"/>
      <c r="SD77" s="80"/>
      <c r="SE77" s="80"/>
      <c r="SF77" s="80"/>
      <c r="SG77" s="80"/>
      <c r="SH77" s="80"/>
      <c r="SI77" s="80"/>
      <c r="SJ77" s="80"/>
      <c r="SK77" s="80"/>
      <c r="SL77" s="80"/>
      <c r="SM77" s="80"/>
      <c r="SN77" s="80"/>
      <c r="SO77" s="80"/>
      <c r="SP77" s="80"/>
      <c r="SQ77" s="80"/>
      <c r="SR77" s="80"/>
      <c r="SS77" s="80"/>
      <c r="ST77" s="80"/>
      <c r="SU77" s="80"/>
      <c r="SV77" s="80"/>
      <c r="SW77" s="80"/>
      <c r="SX77" s="80"/>
    </row>
    <row r="78" spans="1:518" s="60" customFormat="1" ht="14.55" customHeight="1" x14ac:dyDescent="0.3">
      <c r="A78" s="65">
        <v>74</v>
      </c>
      <c r="B78" s="7">
        <v>18</v>
      </c>
      <c r="C78" s="98" t="s">
        <v>783</v>
      </c>
      <c r="D78" s="99" t="s">
        <v>784</v>
      </c>
      <c r="E78" s="98" t="s">
        <v>785</v>
      </c>
      <c r="F78" s="7">
        <v>2018</v>
      </c>
      <c r="G78" s="99" t="s">
        <v>577</v>
      </c>
      <c r="H78" s="127" t="s">
        <v>786</v>
      </c>
      <c r="I78" s="6" t="s">
        <v>50</v>
      </c>
      <c r="J78" s="99" t="s">
        <v>794</v>
      </c>
      <c r="K78" s="6" t="s">
        <v>580</v>
      </c>
      <c r="L78" s="6" t="s">
        <v>38</v>
      </c>
      <c r="M78" s="6" t="s">
        <v>100</v>
      </c>
      <c r="N78" s="6" t="s">
        <v>205</v>
      </c>
      <c r="O78" s="6" t="s">
        <v>25</v>
      </c>
      <c r="P78" s="6" t="s">
        <v>56</v>
      </c>
      <c r="Q78" s="6" t="s">
        <v>572</v>
      </c>
      <c r="R78" s="6" t="s">
        <v>572</v>
      </c>
      <c r="S78" s="6" t="s">
        <v>321</v>
      </c>
      <c r="T78" s="6" t="s">
        <v>792</v>
      </c>
      <c r="U78" s="7">
        <v>2008</v>
      </c>
      <c r="V78" s="7">
        <v>2009</v>
      </c>
      <c r="W78" s="6"/>
      <c r="X78" s="6"/>
      <c r="Y78" s="6"/>
      <c r="Z78" s="6"/>
      <c r="AA78" s="6"/>
      <c r="AB78" s="6"/>
      <c r="AC78" s="6"/>
      <c r="AD78" s="6"/>
      <c r="AE78" s="6"/>
      <c r="AF78" s="6"/>
      <c r="AG78" s="6"/>
      <c r="AH78" s="6" t="s">
        <v>139</v>
      </c>
      <c r="AI78" s="6"/>
      <c r="AJ78" s="6"/>
      <c r="AK78" s="6"/>
      <c r="AL78" s="6"/>
      <c r="AM78" s="6"/>
      <c r="AN78" s="6"/>
      <c r="AO78" s="6"/>
      <c r="AP78" s="6"/>
      <c r="AQ78" s="6"/>
      <c r="AR78" s="6"/>
      <c r="AS78" s="6"/>
      <c r="AT78" s="6"/>
      <c r="AU78" s="6"/>
      <c r="AV78" s="6"/>
      <c r="AW78" s="6" t="s">
        <v>38</v>
      </c>
      <c r="AX78" s="6"/>
      <c r="AY78" s="6"/>
      <c r="AZ78" s="6"/>
      <c r="BA78" s="6"/>
      <c r="BB78" s="6"/>
      <c r="BC78" s="6"/>
      <c r="BD78" s="6"/>
      <c r="BE78" s="6"/>
      <c r="BF78" s="6"/>
      <c r="BG78" s="6"/>
      <c r="BH78" s="6"/>
      <c r="BI78" s="6"/>
      <c r="BJ78" s="6"/>
      <c r="BK78" s="6"/>
      <c r="BL78" s="6"/>
      <c r="BM78" s="6"/>
      <c r="BN78" s="6"/>
      <c r="BO78" s="6"/>
      <c r="BP78" s="6"/>
      <c r="BQ78" s="6"/>
      <c r="BR78" s="6"/>
      <c r="BS78" s="6"/>
      <c r="BT78" s="6"/>
      <c r="BU78" s="6"/>
      <c r="BV78" s="6" t="s">
        <v>23</v>
      </c>
      <c r="BW78" s="6"/>
      <c r="BX78" s="6"/>
      <c r="BY78" s="6"/>
      <c r="BZ78" s="6"/>
      <c r="CA78" s="6"/>
      <c r="CB78" s="6"/>
      <c r="CC78" s="6"/>
      <c r="CD78" s="6"/>
      <c r="CE78" s="6"/>
      <c r="CF78" s="6"/>
      <c r="CG78" s="6"/>
      <c r="CH78" s="6" t="s">
        <v>195</v>
      </c>
      <c r="CI78" s="6"/>
      <c r="CJ78" s="6"/>
      <c r="CK78" s="6"/>
      <c r="CL78" s="6"/>
      <c r="CM78" s="6"/>
      <c r="CN78" s="6"/>
      <c r="CO78" s="6"/>
      <c r="CP78" s="6"/>
      <c r="CQ78" s="6"/>
      <c r="CR78" s="6"/>
      <c r="CS78" s="28" t="s">
        <v>38</v>
      </c>
      <c r="CT78" s="6"/>
      <c r="CU78" s="6"/>
      <c r="CV78" s="6"/>
      <c r="CW78" s="6"/>
      <c r="CX78" s="6"/>
      <c r="CY78" s="6"/>
      <c r="CZ78" s="6"/>
      <c r="DA78" s="6"/>
      <c r="DB78" s="6"/>
      <c r="DC78" s="6"/>
      <c r="DD78" s="6" t="s">
        <v>38</v>
      </c>
      <c r="DE78" s="87"/>
      <c r="DF78" s="6"/>
      <c r="DG78" s="6"/>
      <c r="DH78" s="6"/>
      <c r="DI78" s="6"/>
      <c r="DJ78" s="6"/>
      <c r="DK78" s="6"/>
      <c r="DL78" s="6"/>
      <c r="DM78" s="6"/>
      <c r="DN78" s="6"/>
      <c r="DO78" s="87"/>
      <c r="DP78" s="6"/>
      <c r="DQ78" s="87"/>
      <c r="DR78" s="6"/>
      <c r="DS78" s="87"/>
      <c r="DT78" s="17"/>
      <c r="DU78" s="34"/>
      <c r="DV78" s="80"/>
      <c r="DW78" s="80"/>
      <c r="DX78" s="80"/>
      <c r="DY78" s="80"/>
      <c r="DZ78" s="80"/>
      <c r="EA78" s="80"/>
      <c r="EB78" s="80"/>
      <c r="EC78" s="80"/>
      <c r="ED78" s="80"/>
      <c r="EE78" s="80"/>
      <c r="EF78" s="80"/>
      <c r="EG78" s="80"/>
      <c r="EH78" s="80"/>
      <c r="EI78" s="80"/>
      <c r="EJ78" s="80"/>
      <c r="EK78" s="80"/>
      <c r="EL78" s="80"/>
      <c r="EM78" s="80"/>
      <c r="EN78" s="80"/>
      <c r="EO78" s="80"/>
      <c r="EP78" s="80"/>
      <c r="EQ78" s="80"/>
      <c r="ER78" s="80"/>
      <c r="ES78" s="80"/>
      <c r="ET78" s="80"/>
      <c r="EU78" s="80"/>
      <c r="EV78" s="80"/>
      <c r="EW78" s="80"/>
      <c r="EX78" s="80"/>
      <c r="EY78" s="80"/>
      <c r="EZ78" s="80"/>
      <c r="FA78" s="80"/>
      <c r="FB78" s="80"/>
      <c r="FC78" s="80"/>
      <c r="FD78" s="80"/>
      <c r="FE78" s="80"/>
      <c r="FF78" s="80"/>
      <c r="FG78" s="80"/>
      <c r="FH78" s="80"/>
      <c r="FI78" s="80"/>
      <c r="FJ78" s="80"/>
      <c r="FK78" s="80"/>
      <c r="FL78" s="80"/>
      <c r="FM78" s="80"/>
      <c r="FN78" s="80"/>
      <c r="FO78" s="80"/>
      <c r="FP78" s="80"/>
      <c r="FQ78" s="80"/>
      <c r="FR78" s="80"/>
      <c r="FS78" s="80"/>
      <c r="FT78" s="80"/>
      <c r="FU78" s="80"/>
      <c r="FV78" s="80"/>
      <c r="FW78" s="80"/>
      <c r="FX78" s="80"/>
      <c r="FY78" s="80"/>
      <c r="FZ78" s="80"/>
      <c r="GA78" s="80"/>
      <c r="GB78" s="80"/>
      <c r="GC78" s="80"/>
      <c r="GD78" s="80"/>
      <c r="GE78" s="80"/>
      <c r="GF78" s="80"/>
      <c r="GG78" s="80"/>
      <c r="GH78" s="80"/>
      <c r="GI78" s="80"/>
      <c r="GJ78" s="80"/>
      <c r="GK78" s="80"/>
      <c r="GL78" s="80"/>
      <c r="GM78" s="80"/>
      <c r="GN78" s="80"/>
      <c r="GO78" s="80"/>
      <c r="GP78" s="80"/>
      <c r="GQ78" s="80"/>
      <c r="GR78" s="80"/>
      <c r="GS78" s="80"/>
      <c r="GT78" s="80"/>
      <c r="GU78" s="80"/>
      <c r="GV78" s="80"/>
      <c r="GW78" s="80"/>
      <c r="GX78" s="80"/>
      <c r="GY78" s="80"/>
      <c r="GZ78" s="80"/>
      <c r="HA78" s="80"/>
      <c r="HB78" s="80"/>
      <c r="HC78" s="80"/>
      <c r="HD78" s="80"/>
      <c r="HE78" s="80"/>
      <c r="HF78" s="80"/>
      <c r="HG78" s="80"/>
      <c r="HH78" s="80"/>
      <c r="HI78" s="80"/>
      <c r="HJ78" s="80"/>
      <c r="HK78" s="80"/>
      <c r="HL78" s="80"/>
      <c r="HM78" s="80"/>
      <c r="HN78" s="80"/>
      <c r="HO78" s="80"/>
      <c r="HP78" s="80"/>
      <c r="HQ78" s="80"/>
      <c r="HR78" s="80"/>
      <c r="HS78" s="80"/>
      <c r="HT78" s="80"/>
      <c r="HU78" s="80"/>
      <c r="HV78" s="80"/>
      <c r="HW78" s="80"/>
      <c r="HX78" s="80"/>
      <c r="HY78" s="80"/>
      <c r="HZ78" s="80"/>
      <c r="IA78" s="80"/>
      <c r="IB78" s="80"/>
      <c r="IC78" s="80"/>
      <c r="ID78" s="80"/>
      <c r="IE78" s="80"/>
      <c r="IF78" s="80"/>
      <c r="IG78" s="80"/>
      <c r="IH78" s="80"/>
      <c r="II78" s="80"/>
      <c r="IJ78" s="80"/>
      <c r="IK78" s="80"/>
      <c r="IL78" s="80"/>
      <c r="IM78" s="80"/>
      <c r="IN78" s="80"/>
      <c r="IO78" s="80"/>
      <c r="IP78" s="80"/>
      <c r="IQ78" s="80"/>
      <c r="IR78" s="80"/>
      <c r="IS78" s="80"/>
      <c r="IT78" s="80"/>
      <c r="IU78" s="80"/>
      <c r="IV78" s="80"/>
      <c r="IW78" s="80"/>
      <c r="IX78" s="80"/>
      <c r="IY78" s="80"/>
      <c r="IZ78" s="80"/>
      <c r="JA78" s="80"/>
      <c r="JB78" s="80"/>
      <c r="JC78" s="80"/>
      <c r="JD78" s="80"/>
      <c r="JE78" s="80"/>
      <c r="JF78" s="80"/>
      <c r="JG78" s="80"/>
      <c r="JH78" s="80"/>
      <c r="JI78" s="80"/>
      <c r="JJ78" s="80"/>
      <c r="JK78" s="80"/>
      <c r="JL78" s="80"/>
      <c r="JM78" s="80"/>
      <c r="JN78" s="80"/>
      <c r="JO78" s="80"/>
      <c r="JP78" s="80"/>
      <c r="JQ78" s="80"/>
      <c r="JR78" s="80"/>
      <c r="JS78" s="80"/>
      <c r="JT78" s="80"/>
      <c r="JU78" s="80"/>
      <c r="JV78" s="80"/>
      <c r="JW78" s="80"/>
      <c r="JX78" s="80"/>
      <c r="JY78" s="80"/>
      <c r="JZ78" s="80"/>
      <c r="KA78" s="80"/>
      <c r="KB78" s="80"/>
      <c r="KC78" s="80"/>
      <c r="KD78" s="80"/>
      <c r="KE78" s="80"/>
      <c r="KF78" s="80"/>
      <c r="KG78" s="80"/>
      <c r="KH78" s="80"/>
      <c r="KI78" s="80"/>
      <c r="KJ78" s="80"/>
      <c r="KK78" s="80"/>
      <c r="KL78" s="80"/>
      <c r="KM78" s="80"/>
      <c r="KN78" s="80"/>
      <c r="KO78" s="80"/>
      <c r="KP78" s="80"/>
      <c r="KQ78" s="80"/>
      <c r="KR78" s="80"/>
      <c r="KS78" s="80"/>
      <c r="KT78" s="80"/>
      <c r="KU78" s="80"/>
      <c r="KV78" s="80"/>
      <c r="KW78" s="80"/>
      <c r="KX78" s="80"/>
      <c r="KY78" s="80"/>
      <c r="KZ78" s="80"/>
      <c r="LA78" s="80"/>
      <c r="LB78" s="80"/>
      <c r="LC78" s="80"/>
      <c r="LD78" s="80"/>
      <c r="LE78" s="80"/>
      <c r="LF78" s="80"/>
      <c r="LG78" s="80"/>
      <c r="LH78" s="80"/>
      <c r="LI78" s="80"/>
      <c r="LJ78" s="80"/>
      <c r="LK78" s="80"/>
      <c r="LL78" s="80"/>
      <c r="LM78" s="80"/>
      <c r="LN78" s="80"/>
      <c r="LO78" s="80"/>
      <c r="LP78" s="80"/>
      <c r="LQ78" s="80"/>
      <c r="LR78" s="80"/>
      <c r="LS78" s="80"/>
      <c r="LT78" s="80"/>
      <c r="LU78" s="80"/>
      <c r="LV78" s="80"/>
      <c r="LW78" s="80"/>
      <c r="LX78" s="80"/>
      <c r="LY78" s="80"/>
      <c r="LZ78" s="80"/>
      <c r="MA78" s="80"/>
      <c r="MB78" s="80"/>
      <c r="MC78" s="80"/>
      <c r="MD78" s="80"/>
      <c r="ME78" s="80"/>
      <c r="MF78" s="80"/>
      <c r="MG78" s="80"/>
      <c r="MH78" s="80"/>
      <c r="MI78" s="80"/>
      <c r="MJ78" s="80"/>
      <c r="MK78" s="80"/>
      <c r="ML78" s="80"/>
      <c r="MM78" s="80"/>
      <c r="MN78" s="80"/>
      <c r="MO78" s="80"/>
      <c r="MP78" s="80"/>
      <c r="MQ78" s="80"/>
      <c r="MR78" s="80"/>
      <c r="MS78" s="80"/>
      <c r="MT78" s="80"/>
      <c r="MU78" s="80"/>
      <c r="MV78" s="80"/>
      <c r="MW78" s="80"/>
      <c r="MX78" s="80"/>
      <c r="MY78" s="80"/>
      <c r="MZ78" s="80"/>
      <c r="NA78" s="80"/>
      <c r="NB78" s="80"/>
      <c r="NC78" s="80"/>
      <c r="ND78" s="80"/>
      <c r="NE78" s="80"/>
      <c r="NF78" s="80"/>
      <c r="NG78" s="80"/>
      <c r="NH78" s="80"/>
      <c r="NI78" s="80"/>
      <c r="NJ78" s="80"/>
      <c r="NK78" s="80"/>
      <c r="NL78" s="80"/>
      <c r="NM78" s="80"/>
      <c r="NN78" s="80"/>
      <c r="NO78" s="80"/>
      <c r="NP78" s="80"/>
      <c r="NQ78" s="80"/>
      <c r="NR78" s="80"/>
      <c r="NS78" s="80"/>
      <c r="NT78" s="80"/>
      <c r="NU78" s="80"/>
      <c r="NV78" s="80"/>
      <c r="NW78" s="80"/>
      <c r="NX78" s="80"/>
      <c r="NY78" s="80"/>
      <c r="NZ78" s="80"/>
      <c r="OA78" s="80"/>
      <c r="OB78" s="80"/>
      <c r="OC78" s="80"/>
      <c r="OD78" s="80"/>
      <c r="OE78" s="80"/>
      <c r="OF78" s="80"/>
      <c r="OG78" s="80"/>
      <c r="OH78" s="80"/>
      <c r="OI78" s="80"/>
      <c r="OJ78" s="80"/>
      <c r="OK78" s="80"/>
      <c r="OL78" s="80"/>
      <c r="OM78" s="80"/>
      <c r="ON78" s="80"/>
      <c r="OO78" s="80"/>
      <c r="OP78" s="80"/>
      <c r="OQ78" s="80"/>
      <c r="OR78" s="80"/>
      <c r="OS78" s="80"/>
      <c r="OT78" s="80"/>
      <c r="OU78" s="80"/>
      <c r="OV78" s="80"/>
      <c r="OW78" s="80"/>
      <c r="OX78" s="80"/>
      <c r="OY78" s="80"/>
      <c r="OZ78" s="80"/>
      <c r="PA78" s="80"/>
      <c r="PB78" s="80"/>
      <c r="PC78" s="80"/>
      <c r="PD78" s="80"/>
      <c r="PE78" s="80"/>
      <c r="PF78" s="80"/>
      <c r="PG78" s="80"/>
      <c r="PH78" s="80"/>
      <c r="PI78" s="80"/>
      <c r="PJ78" s="80"/>
      <c r="PK78" s="80"/>
      <c r="PL78" s="80"/>
      <c r="PM78" s="80"/>
      <c r="PN78" s="80"/>
      <c r="PO78" s="80"/>
      <c r="PP78" s="80"/>
      <c r="PQ78" s="80"/>
      <c r="PR78" s="80"/>
      <c r="PS78" s="80"/>
      <c r="PT78" s="80"/>
      <c r="PU78" s="80"/>
      <c r="PV78" s="80"/>
      <c r="PW78" s="80"/>
      <c r="PX78" s="80"/>
      <c r="PY78" s="80"/>
      <c r="PZ78" s="80"/>
      <c r="QA78" s="80"/>
      <c r="QB78" s="80"/>
      <c r="QC78" s="80"/>
      <c r="QD78" s="80"/>
      <c r="QE78" s="80"/>
      <c r="QF78" s="80"/>
      <c r="QG78" s="80"/>
      <c r="QH78" s="80"/>
      <c r="QI78" s="80"/>
      <c r="QJ78" s="80"/>
      <c r="QK78" s="80"/>
      <c r="QL78" s="80"/>
      <c r="QM78" s="80"/>
      <c r="QN78" s="80"/>
      <c r="QO78" s="80"/>
      <c r="QP78" s="80"/>
      <c r="QQ78" s="80"/>
      <c r="QR78" s="80"/>
      <c r="QS78" s="80"/>
      <c r="QT78" s="80"/>
      <c r="QU78" s="80"/>
      <c r="QV78" s="80"/>
      <c r="QW78" s="80"/>
      <c r="QX78" s="80"/>
      <c r="QY78" s="80"/>
      <c r="QZ78" s="80"/>
      <c r="RA78" s="80"/>
      <c r="RB78" s="80"/>
      <c r="RC78" s="80"/>
      <c r="RD78" s="80"/>
      <c r="RE78" s="80"/>
      <c r="RF78" s="80"/>
      <c r="RG78" s="80"/>
      <c r="RH78" s="80"/>
      <c r="RI78" s="80"/>
      <c r="RJ78" s="80"/>
      <c r="RK78" s="80"/>
      <c r="RL78" s="80"/>
      <c r="RM78" s="80"/>
      <c r="RN78" s="80"/>
      <c r="RO78" s="80"/>
      <c r="RP78" s="80"/>
      <c r="RQ78" s="80"/>
      <c r="RR78" s="80"/>
      <c r="RS78" s="80"/>
      <c r="RT78" s="80"/>
      <c r="RU78" s="80"/>
      <c r="RV78" s="80"/>
      <c r="RW78" s="80"/>
      <c r="RX78" s="80"/>
      <c r="RY78" s="80"/>
      <c r="RZ78" s="80"/>
      <c r="SA78" s="80"/>
      <c r="SB78" s="80"/>
      <c r="SC78" s="80"/>
      <c r="SD78" s="80"/>
      <c r="SE78" s="80"/>
      <c r="SF78" s="80"/>
      <c r="SG78" s="80"/>
      <c r="SH78" s="80"/>
      <c r="SI78" s="80"/>
      <c r="SJ78" s="80"/>
      <c r="SK78" s="80"/>
      <c r="SL78" s="80"/>
      <c r="SM78" s="80"/>
      <c r="SN78" s="80"/>
      <c r="SO78" s="80"/>
      <c r="SP78" s="80"/>
      <c r="SQ78" s="80"/>
      <c r="SR78" s="80"/>
      <c r="SS78" s="80"/>
      <c r="ST78" s="80"/>
      <c r="SU78" s="80"/>
      <c r="SV78" s="80"/>
      <c r="SW78" s="80"/>
      <c r="SX78" s="80"/>
    </row>
    <row r="79" spans="1:518" s="60" customFormat="1" ht="14.55" customHeight="1" x14ac:dyDescent="0.3">
      <c r="A79" s="65">
        <v>75</v>
      </c>
      <c r="B79" s="7">
        <v>19</v>
      </c>
      <c r="C79" s="98" t="s">
        <v>795</v>
      </c>
      <c r="D79" s="99" t="s">
        <v>796</v>
      </c>
      <c r="E79" s="98" t="s">
        <v>797</v>
      </c>
      <c r="F79" s="7">
        <v>2020</v>
      </c>
      <c r="G79" s="99" t="s">
        <v>798</v>
      </c>
      <c r="H79" s="126" t="s">
        <v>799</v>
      </c>
      <c r="I79" s="6" t="s">
        <v>50</v>
      </c>
      <c r="J79" s="99" t="s">
        <v>800</v>
      </c>
      <c r="K79" s="6" t="s">
        <v>580</v>
      </c>
      <c r="L79" s="6" t="s">
        <v>38</v>
      </c>
      <c r="M79" s="6" t="s">
        <v>100</v>
      </c>
      <c r="N79" s="6" t="s">
        <v>205</v>
      </c>
      <c r="O79" s="6" t="s">
        <v>54</v>
      </c>
      <c r="P79" s="6" t="s">
        <v>56</v>
      </c>
      <c r="Q79" s="6" t="s">
        <v>572</v>
      </c>
      <c r="R79" s="6" t="s">
        <v>572</v>
      </c>
      <c r="S79" s="6" t="s">
        <v>166</v>
      </c>
      <c r="T79" s="6" t="s">
        <v>801</v>
      </c>
      <c r="U79" s="7">
        <v>2010</v>
      </c>
      <c r="V79" s="7">
        <v>2020</v>
      </c>
      <c r="W79" s="6"/>
      <c r="X79" s="6"/>
      <c r="Y79" s="6"/>
      <c r="Z79" s="6" t="s">
        <v>76</v>
      </c>
      <c r="AA79" s="6"/>
      <c r="AB79" s="6"/>
      <c r="AC79" s="6"/>
      <c r="AD79" s="6"/>
      <c r="AE79" s="6" t="s">
        <v>126</v>
      </c>
      <c r="AF79" s="6"/>
      <c r="AG79" s="6"/>
      <c r="AH79" s="6"/>
      <c r="AI79" s="6"/>
      <c r="AJ79" s="6"/>
      <c r="AK79" s="6" t="s">
        <v>232</v>
      </c>
      <c r="AL79" s="6"/>
      <c r="AM79" s="6"/>
      <c r="AN79" s="6"/>
      <c r="AO79" s="6"/>
      <c r="AP79" s="6"/>
      <c r="AQ79" s="6"/>
      <c r="AR79" s="6"/>
      <c r="AS79" s="6"/>
      <c r="AT79" s="6"/>
      <c r="AU79" s="6" t="s">
        <v>183</v>
      </c>
      <c r="AV79" s="6"/>
      <c r="AW79" s="6" t="s">
        <v>23</v>
      </c>
      <c r="AX79" s="6"/>
      <c r="AY79" s="6"/>
      <c r="AZ79" s="6"/>
      <c r="BA79" s="6" t="s">
        <v>78</v>
      </c>
      <c r="BB79" s="6"/>
      <c r="BC79" s="6"/>
      <c r="BD79" s="6"/>
      <c r="BE79" s="6"/>
      <c r="BF79" s="6" t="s">
        <v>80</v>
      </c>
      <c r="BG79" s="6"/>
      <c r="BH79" s="6"/>
      <c r="BI79" s="6"/>
      <c r="BJ79" s="6"/>
      <c r="BK79" s="6" t="s">
        <v>78</v>
      </c>
      <c r="BL79" s="6"/>
      <c r="BM79" s="6"/>
      <c r="BN79" s="6"/>
      <c r="BO79" s="6"/>
      <c r="BP79" s="6"/>
      <c r="BQ79" s="6"/>
      <c r="BR79" s="6"/>
      <c r="BS79" s="6"/>
      <c r="BT79" s="6" t="s">
        <v>78</v>
      </c>
      <c r="BU79" s="6"/>
      <c r="BV79" s="6" t="s">
        <v>38</v>
      </c>
      <c r="BW79" s="6"/>
      <c r="BX79" s="6"/>
      <c r="BY79" s="6"/>
      <c r="BZ79" s="6"/>
      <c r="CA79" s="6"/>
      <c r="CB79" s="6"/>
      <c r="CC79" s="6"/>
      <c r="CD79" s="6"/>
      <c r="CE79" s="6"/>
      <c r="CF79" s="6"/>
      <c r="CG79" s="6"/>
      <c r="CH79" s="6"/>
      <c r="CI79" s="6"/>
      <c r="CJ79" s="6"/>
      <c r="CK79" s="6"/>
      <c r="CL79" s="6"/>
      <c r="CM79" s="6"/>
      <c r="CN79" s="6"/>
      <c r="CO79" s="6"/>
      <c r="CP79" s="6"/>
      <c r="CQ79" s="6"/>
      <c r="CR79" s="6"/>
      <c r="CS79" s="28" t="s">
        <v>38</v>
      </c>
      <c r="CT79" s="6"/>
      <c r="CU79" s="6"/>
      <c r="CV79" s="6"/>
      <c r="CW79" s="6"/>
      <c r="CX79" s="6"/>
      <c r="CY79" s="6"/>
      <c r="CZ79" s="6"/>
      <c r="DA79" s="6"/>
      <c r="DB79" s="6"/>
      <c r="DC79" s="6"/>
      <c r="DD79" s="6" t="s">
        <v>38</v>
      </c>
      <c r="DE79" s="87"/>
      <c r="DF79" s="6"/>
      <c r="DG79" s="6"/>
      <c r="DH79" s="6"/>
      <c r="DI79" s="6"/>
      <c r="DJ79" s="6"/>
      <c r="DK79" s="6"/>
      <c r="DL79" s="6"/>
      <c r="DM79" s="6"/>
      <c r="DN79" s="6"/>
      <c r="DO79" s="87"/>
      <c r="DP79" s="6"/>
      <c r="DQ79" s="91" t="s">
        <v>802</v>
      </c>
      <c r="DR79" s="6" t="s">
        <v>212</v>
      </c>
      <c r="DS79" s="91" t="s">
        <v>803</v>
      </c>
      <c r="DT79" s="17" t="s">
        <v>202</v>
      </c>
      <c r="DU79" s="34"/>
      <c r="DV79" s="80"/>
      <c r="DW79" s="80"/>
      <c r="DX79" s="80"/>
      <c r="DY79" s="80"/>
      <c r="DZ79" s="80"/>
      <c r="EA79" s="80"/>
      <c r="EB79" s="80"/>
      <c r="EC79" s="80"/>
      <c r="ED79" s="80"/>
      <c r="EE79" s="80"/>
      <c r="EF79" s="80"/>
      <c r="EG79" s="80"/>
      <c r="EH79" s="80"/>
      <c r="EI79" s="80"/>
      <c r="EJ79" s="80"/>
      <c r="EK79" s="80"/>
      <c r="EL79" s="80"/>
      <c r="EM79" s="80"/>
      <c r="EN79" s="80"/>
      <c r="EO79" s="80"/>
      <c r="EP79" s="80"/>
      <c r="EQ79" s="80"/>
      <c r="ER79" s="80"/>
      <c r="ES79" s="80"/>
      <c r="ET79" s="80"/>
      <c r="EU79" s="80"/>
      <c r="EV79" s="80"/>
      <c r="EW79" s="80"/>
      <c r="EX79" s="80"/>
      <c r="EY79" s="80"/>
      <c r="EZ79" s="80"/>
      <c r="FA79" s="80"/>
      <c r="FB79" s="80"/>
      <c r="FC79" s="80"/>
      <c r="FD79" s="80"/>
      <c r="FE79" s="80"/>
      <c r="FF79" s="80"/>
      <c r="FG79" s="80"/>
      <c r="FH79" s="80"/>
      <c r="FI79" s="80"/>
      <c r="FJ79" s="80"/>
      <c r="FK79" s="80"/>
      <c r="FL79" s="80"/>
      <c r="FM79" s="80"/>
      <c r="FN79" s="80"/>
      <c r="FO79" s="80"/>
      <c r="FP79" s="80"/>
      <c r="FQ79" s="80"/>
      <c r="FR79" s="80"/>
      <c r="FS79" s="80"/>
      <c r="FT79" s="80"/>
      <c r="FU79" s="80"/>
      <c r="FV79" s="80"/>
      <c r="FW79" s="80"/>
      <c r="FX79" s="80"/>
      <c r="FY79" s="80"/>
      <c r="FZ79" s="80"/>
      <c r="GA79" s="80"/>
      <c r="GB79" s="80"/>
      <c r="GC79" s="80"/>
      <c r="GD79" s="80"/>
      <c r="GE79" s="80"/>
      <c r="GF79" s="80"/>
      <c r="GG79" s="80"/>
      <c r="GH79" s="80"/>
      <c r="GI79" s="80"/>
      <c r="GJ79" s="80"/>
      <c r="GK79" s="80"/>
      <c r="GL79" s="80"/>
      <c r="GM79" s="80"/>
      <c r="GN79" s="80"/>
      <c r="GO79" s="80"/>
      <c r="GP79" s="80"/>
      <c r="GQ79" s="80"/>
      <c r="GR79" s="80"/>
      <c r="GS79" s="80"/>
      <c r="GT79" s="80"/>
      <c r="GU79" s="80"/>
      <c r="GV79" s="80"/>
      <c r="GW79" s="80"/>
      <c r="GX79" s="80"/>
      <c r="GY79" s="80"/>
      <c r="GZ79" s="80"/>
      <c r="HA79" s="80"/>
      <c r="HB79" s="80"/>
      <c r="HC79" s="80"/>
      <c r="HD79" s="80"/>
      <c r="HE79" s="80"/>
      <c r="HF79" s="80"/>
      <c r="HG79" s="80"/>
      <c r="HH79" s="80"/>
      <c r="HI79" s="80"/>
      <c r="HJ79" s="80"/>
      <c r="HK79" s="80"/>
      <c r="HL79" s="80"/>
      <c r="HM79" s="80"/>
      <c r="HN79" s="80"/>
      <c r="HO79" s="80"/>
      <c r="HP79" s="80"/>
      <c r="HQ79" s="80"/>
      <c r="HR79" s="80"/>
      <c r="HS79" s="80"/>
      <c r="HT79" s="80"/>
      <c r="HU79" s="80"/>
      <c r="HV79" s="80"/>
      <c r="HW79" s="80"/>
      <c r="HX79" s="80"/>
      <c r="HY79" s="80"/>
      <c r="HZ79" s="80"/>
      <c r="IA79" s="80"/>
      <c r="IB79" s="80"/>
      <c r="IC79" s="80"/>
      <c r="ID79" s="80"/>
      <c r="IE79" s="80"/>
      <c r="IF79" s="80"/>
      <c r="IG79" s="80"/>
      <c r="IH79" s="80"/>
      <c r="II79" s="80"/>
      <c r="IJ79" s="80"/>
      <c r="IK79" s="80"/>
      <c r="IL79" s="80"/>
      <c r="IM79" s="80"/>
      <c r="IN79" s="80"/>
      <c r="IO79" s="80"/>
      <c r="IP79" s="80"/>
      <c r="IQ79" s="80"/>
      <c r="IR79" s="80"/>
      <c r="IS79" s="80"/>
      <c r="IT79" s="80"/>
      <c r="IU79" s="80"/>
      <c r="IV79" s="80"/>
      <c r="IW79" s="80"/>
      <c r="IX79" s="80"/>
      <c r="IY79" s="80"/>
      <c r="IZ79" s="80"/>
      <c r="JA79" s="80"/>
      <c r="JB79" s="80"/>
      <c r="JC79" s="80"/>
      <c r="JD79" s="80"/>
      <c r="JE79" s="80"/>
      <c r="JF79" s="80"/>
      <c r="JG79" s="80"/>
      <c r="JH79" s="80"/>
      <c r="JI79" s="80"/>
      <c r="JJ79" s="80"/>
      <c r="JK79" s="80"/>
      <c r="JL79" s="80"/>
      <c r="JM79" s="80"/>
      <c r="JN79" s="80"/>
      <c r="JO79" s="80"/>
      <c r="JP79" s="80"/>
      <c r="JQ79" s="80"/>
      <c r="JR79" s="80"/>
      <c r="JS79" s="80"/>
      <c r="JT79" s="80"/>
      <c r="JU79" s="80"/>
      <c r="JV79" s="80"/>
      <c r="JW79" s="80"/>
      <c r="JX79" s="80"/>
      <c r="JY79" s="80"/>
      <c r="JZ79" s="80"/>
      <c r="KA79" s="80"/>
      <c r="KB79" s="80"/>
      <c r="KC79" s="80"/>
      <c r="KD79" s="80"/>
      <c r="KE79" s="80"/>
      <c r="KF79" s="80"/>
      <c r="KG79" s="80"/>
      <c r="KH79" s="80"/>
      <c r="KI79" s="80"/>
      <c r="KJ79" s="80"/>
      <c r="KK79" s="80"/>
      <c r="KL79" s="80"/>
      <c r="KM79" s="80"/>
      <c r="KN79" s="80"/>
      <c r="KO79" s="80"/>
      <c r="KP79" s="80"/>
      <c r="KQ79" s="80"/>
      <c r="KR79" s="80"/>
      <c r="KS79" s="80"/>
      <c r="KT79" s="80"/>
      <c r="KU79" s="80"/>
      <c r="KV79" s="80"/>
      <c r="KW79" s="80"/>
      <c r="KX79" s="80"/>
      <c r="KY79" s="80"/>
      <c r="KZ79" s="80"/>
      <c r="LA79" s="80"/>
      <c r="LB79" s="80"/>
      <c r="LC79" s="80"/>
      <c r="LD79" s="80"/>
      <c r="LE79" s="80"/>
      <c r="LF79" s="80"/>
      <c r="LG79" s="80"/>
      <c r="LH79" s="80"/>
      <c r="LI79" s="80"/>
      <c r="LJ79" s="80"/>
      <c r="LK79" s="80"/>
      <c r="LL79" s="80"/>
      <c r="LM79" s="80"/>
      <c r="LN79" s="80"/>
      <c r="LO79" s="80"/>
      <c r="LP79" s="80"/>
      <c r="LQ79" s="80"/>
      <c r="LR79" s="80"/>
      <c r="LS79" s="80"/>
      <c r="LT79" s="80"/>
      <c r="LU79" s="80"/>
      <c r="LV79" s="80"/>
      <c r="LW79" s="80"/>
      <c r="LX79" s="80"/>
      <c r="LY79" s="80"/>
      <c r="LZ79" s="80"/>
      <c r="MA79" s="80"/>
      <c r="MB79" s="80"/>
      <c r="MC79" s="80"/>
      <c r="MD79" s="80"/>
      <c r="ME79" s="80"/>
      <c r="MF79" s="80"/>
      <c r="MG79" s="80"/>
      <c r="MH79" s="80"/>
      <c r="MI79" s="80"/>
      <c r="MJ79" s="80"/>
      <c r="MK79" s="80"/>
      <c r="ML79" s="80"/>
      <c r="MM79" s="80"/>
      <c r="MN79" s="80"/>
      <c r="MO79" s="80"/>
      <c r="MP79" s="80"/>
      <c r="MQ79" s="80"/>
      <c r="MR79" s="80"/>
      <c r="MS79" s="80"/>
      <c r="MT79" s="80"/>
      <c r="MU79" s="80"/>
      <c r="MV79" s="80"/>
      <c r="MW79" s="80"/>
      <c r="MX79" s="80"/>
      <c r="MY79" s="80"/>
      <c r="MZ79" s="80"/>
      <c r="NA79" s="80"/>
      <c r="NB79" s="80"/>
      <c r="NC79" s="80"/>
      <c r="ND79" s="80"/>
      <c r="NE79" s="80"/>
      <c r="NF79" s="80"/>
      <c r="NG79" s="80"/>
      <c r="NH79" s="80"/>
      <c r="NI79" s="80"/>
      <c r="NJ79" s="80"/>
      <c r="NK79" s="80"/>
      <c r="NL79" s="80"/>
      <c r="NM79" s="80"/>
      <c r="NN79" s="80"/>
      <c r="NO79" s="80"/>
      <c r="NP79" s="80"/>
      <c r="NQ79" s="80"/>
      <c r="NR79" s="80"/>
      <c r="NS79" s="80"/>
      <c r="NT79" s="80"/>
      <c r="NU79" s="80"/>
      <c r="NV79" s="80"/>
      <c r="NW79" s="80"/>
      <c r="NX79" s="80"/>
      <c r="NY79" s="80"/>
      <c r="NZ79" s="80"/>
      <c r="OA79" s="80"/>
      <c r="OB79" s="80"/>
      <c r="OC79" s="80"/>
      <c r="OD79" s="80"/>
      <c r="OE79" s="80"/>
      <c r="OF79" s="80"/>
      <c r="OG79" s="80"/>
      <c r="OH79" s="80"/>
      <c r="OI79" s="80"/>
      <c r="OJ79" s="80"/>
      <c r="OK79" s="80"/>
      <c r="OL79" s="80"/>
      <c r="OM79" s="80"/>
      <c r="ON79" s="80"/>
      <c r="OO79" s="80"/>
      <c r="OP79" s="80"/>
      <c r="OQ79" s="80"/>
      <c r="OR79" s="80"/>
      <c r="OS79" s="80"/>
      <c r="OT79" s="80"/>
      <c r="OU79" s="80"/>
      <c r="OV79" s="80"/>
      <c r="OW79" s="80"/>
      <c r="OX79" s="80"/>
      <c r="OY79" s="80"/>
      <c r="OZ79" s="80"/>
      <c r="PA79" s="80"/>
      <c r="PB79" s="80"/>
      <c r="PC79" s="80"/>
      <c r="PD79" s="80"/>
      <c r="PE79" s="80"/>
      <c r="PF79" s="80"/>
      <c r="PG79" s="80"/>
      <c r="PH79" s="80"/>
      <c r="PI79" s="80"/>
      <c r="PJ79" s="80"/>
      <c r="PK79" s="80"/>
      <c r="PL79" s="80"/>
      <c r="PM79" s="80"/>
      <c r="PN79" s="80"/>
      <c r="PO79" s="80"/>
      <c r="PP79" s="80"/>
      <c r="PQ79" s="80"/>
      <c r="PR79" s="80"/>
      <c r="PS79" s="80"/>
      <c r="PT79" s="80"/>
      <c r="PU79" s="80"/>
      <c r="PV79" s="80"/>
      <c r="PW79" s="80"/>
      <c r="PX79" s="80"/>
      <c r="PY79" s="80"/>
      <c r="PZ79" s="80"/>
      <c r="QA79" s="80"/>
      <c r="QB79" s="80"/>
      <c r="QC79" s="80"/>
      <c r="QD79" s="80"/>
      <c r="QE79" s="80"/>
      <c r="QF79" s="80"/>
      <c r="QG79" s="80"/>
      <c r="QH79" s="80"/>
      <c r="QI79" s="80"/>
      <c r="QJ79" s="80"/>
      <c r="QK79" s="80"/>
      <c r="QL79" s="80"/>
      <c r="QM79" s="80"/>
      <c r="QN79" s="80"/>
      <c r="QO79" s="80"/>
      <c r="QP79" s="80"/>
      <c r="QQ79" s="80"/>
      <c r="QR79" s="80"/>
      <c r="QS79" s="80"/>
      <c r="QT79" s="80"/>
      <c r="QU79" s="80"/>
      <c r="QV79" s="80"/>
      <c r="QW79" s="80"/>
      <c r="QX79" s="80"/>
      <c r="QY79" s="80"/>
      <c r="QZ79" s="80"/>
      <c r="RA79" s="80"/>
      <c r="RB79" s="80"/>
      <c r="RC79" s="80"/>
      <c r="RD79" s="80"/>
      <c r="RE79" s="80"/>
      <c r="RF79" s="80"/>
      <c r="RG79" s="80"/>
      <c r="RH79" s="80"/>
      <c r="RI79" s="80"/>
      <c r="RJ79" s="80"/>
      <c r="RK79" s="80"/>
      <c r="RL79" s="80"/>
      <c r="RM79" s="80"/>
      <c r="RN79" s="80"/>
      <c r="RO79" s="80"/>
      <c r="RP79" s="80"/>
      <c r="RQ79" s="80"/>
      <c r="RR79" s="80"/>
      <c r="RS79" s="80"/>
      <c r="RT79" s="80"/>
      <c r="RU79" s="80"/>
      <c r="RV79" s="80"/>
      <c r="RW79" s="80"/>
      <c r="RX79" s="80"/>
      <c r="RY79" s="80"/>
      <c r="RZ79" s="80"/>
      <c r="SA79" s="80"/>
      <c r="SB79" s="80"/>
      <c r="SC79" s="80"/>
      <c r="SD79" s="80"/>
      <c r="SE79" s="80"/>
      <c r="SF79" s="80"/>
      <c r="SG79" s="80"/>
      <c r="SH79" s="80"/>
      <c r="SI79" s="80"/>
      <c r="SJ79" s="80"/>
      <c r="SK79" s="80"/>
      <c r="SL79" s="80"/>
      <c r="SM79" s="80"/>
      <c r="SN79" s="80"/>
      <c r="SO79" s="80"/>
      <c r="SP79" s="80"/>
      <c r="SQ79" s="80"/>
      <c r="SR79" s="80"/>
      <c r="SS79" s="80"/>
      <c r="ST79" s="80"/>
      <c r="SU79" s="80"/>
      <c r="SV79" s="80"/>
      <c r="SW79" s="80"/>
      <c r="SX79" s="80"/>
    </row>
    <row r="80" spans="1:518" s="60" customFormat="1" ht="14.55" customHeight="1" x14ac:dyDescent="0.3">
      <c r="A80" s="65">
        <v>76</v>
      </c>
      <c r="B80" s="7">
        <v>19</v>
      </c>
      <c r="C80" s="98" t="s">
        <v>795</v>
      </c>
      <c r="D80" s="99" t="s">
        <v>796</v>
      </c>
      <c r="E80" s="98" t="s">
        <v>797</v>
      </c>
      <c r="F80" s="7">
        <v>2020</v>
      </c>
      <c r="G80" s="99" t="s">
        <v>798</v>
      </c>
      <c r="H80" s="126" t="s">
        <v>799</v>
      </c>
      <c r="I80" s="6" t="s">
        <v>50</v>
      </c>
      <c r="J80" s="99" t="s">
        <v>800</v>
      </c>
      <c r="K80" s="6" t="s">
        <v>580</v>
      </c>
      <c r="L80" s="6" t="s">
        <v>38</v>
      </c>
      <c r="M80" s="6" t="s">
        <v>100</v>
      </c>
      <c r="N80" s="6" t="s">
        <v>205</v>
      </c>
      <c r="O80" s="6" t="s">
        <v>40</v>
      </c>
      <c r="P80" s="6" t="s">
        <v>56</v>
      </c>
      <c r="Q80" s="6" t="s">
        <v>572</v>
      </c>
      <c r="R80" s="6" t="s">
        <v>572</v>
      </c>
      <c r="S80" s="6" t="s">
        <v>166</v>
      </c>
      <c r="T80" s="6" t="s">
        <v>801</v>
      </c>
      <c r="U80" s="7">
        <v>2010</v>
      </c>
      <c r="V80" s="7">
        <v>2020</v>
      </c>
      <c r="W80" s="6"/>
      <c r="X80" s="6"/>
      <c r="Y80" s="6"/>
      <c r="Z80" s="6" t="s">
        <v>76</v>
      </c>
      <c r="AA80" s="6"/>
      <c r="AB80" s="6"/>
      <c r="AC80" s="6"/>
      <c r="AD80" s="6"/>
      <c r="AE80" s="6" t="s">
        <v>126</v>
      </c>
      <c r="AF80" s="6"/>
      <c r="AG80" s="6"/>
      <c r="AH80" s="6"/>
      <c r="AI80" s="6"/>
      <c r="AJ80" s="6"/>
      <c r="AK80" s="6" t="s">
        <v>232</v>
      </c>
      <c r="AL80" s="6"/>
      <c r="AM80" s="6"/>
      <c r="AN80" s="6"/>
      <c r="AO80" s="6"/>
      <c r="AP80" s="6"/>
      <c r="AQ80" s="6"/>
      <c r="AR80" s="6"/>
      <c r="AS80" s="6"/>
      <c r="AT80" s="6"/>
      <c r="AU80" s="6" t="s">
        <v>183</v>
      </c>
      <c r="AV80" s="6"/>
      <c r="AW80" s="6" t="s">
        <v>23</v>
      </c>
      <c r="AX80" s="6"/>
      <c r="AY80" s="6"/>
      <c r="AZ80" s="6"/>
      <c r="BA80" s="6" t="s">
        <v>78</v>
      </c>
      <c r="BB80" s="6"/>
      <c r="BC80" s="6"/>
      <c r="BD80" s="6"/>
      <c r="BE80" s="6"/>
      <c r="BF80" s="6" t="s">
        <v>80</v>
      </c>
      <c r="BG80" s="6"/>
      <c r="BH80" s="6"/>
      <c r="BI80" s="6"/>
      <c r="BJ80" s="6"/>
      <c r="BK80" s="6" t="s">
        <v>78</v>
      </c>
      <c r="BL80" s="6"/>
      <c r="BM80" s="6"/>
      <c r="BN80" s="6"/>
      <c r="BO80" s="6"/>
      <c r="BP80" s="6"/>
      <c r="BQ80" s="6"/>
      <c r="BR80" s="6"/>
      <c r="BS80" s="6"/>
      <c r="BT80" s="6" t="s">
        <v>78</v>
      </c>
      <c r="BU80" s="6"/>
      <c r="BV80" s="6" t="s">
        <v>38</v>
      </c>
      <c r="BW80" s="6"/>
      <c r="BX80" s="6"/>
      <c r="BY80" s="6"/>
      <c r="BZ80" s="6"/>
      <c r="CA80" s="6"/>
      <c r="CB80" s="6"/>
      <c r="CC80" s="6"/>
      <c r="CD80" s="6"/>
      <c r="CE80" s="6"/>
      <c r="CF80" s="6"/>
      <c r="CG80" s="6"/>
      <c r="CH80" s="6"/>
      <c r="CI80" s="6"/>
      <c r="CJ80" s="6"/>
      <c r="CK80" s="6"/>
      <c r="CL80" s="6"/>
      <c r="CM80" s="6"/>
      <c r="CN80" s="6"/>
      <c r="CO80" s="6"/>
      <c r="CP80" s="6"/>
      <c r="CQ80" s="6"/>
      <c r="CR80" s="6"/>
      <c r="CS80" s="28" t="s">
        <v>38</v>
      </c>
      <c r="CT80" s="6"/>
      <c r="CU80" s="6"/>
      <c r="CV80" s="6"/>
      <c r="CW80" s="6"/>
      <c r="CX80" s="6"/>
      <c r="CY80" s="6"/>
      <c r="CZ80" s="6"/>
      <c r="DA80" s="6"/>
      <c r="DB80" s="6"/>
      <c r="DC80" s="6"/>
      <c r="DD80" s="6" t="s">
        <v>38</v>
      </c>
      <c r="DE80" s="87"/>
      <c r="DF80" s="6"/>
      <c r="DG80" s="6"/>
      <c r="DH80" s="6"/>
      <c r="DI80" s="6"/>
      <c r="DJ80" s="6"/>
      <c r="DK80" s="6"/>
      <c r="DL80" s="6"/>
      <c r="DM80" s="6"/>
      <c r="DN80" s="6"/>
      <c r="DO80" s="87"/>
      <c r="DP80" s="6"/>
      <c r="DQ80" s="91" t="s">
        <v>802</v>
      </c>
      <c r="DR80" s="6" t="s">
        <v>212</v>
      </c>
      <c r="DS80" s="91" t="s">
        <v>803</v>
      </c>
      <c r="DT80" s="17" t="s">
        <v>202</v>
      </c>
      <c r="DU80" s="34"/>
      <c r="DV80" s="80"/>
      <c r="DW80" s="80"/>
      <c r="DX80" s="80"/>
      <c r="DY80" s="80"/>
      <c r="DZ80" s="80"/>
      <c r="EA80" s="80"/>
      <c r="EB80" s="80"/>
      <c r="EC80" s="80"/>
      <c r="ED80" s="80"/>
      <c r="EE80" s="80"/>
      <c r="EF80" s="80"/>
      <c r="EG80" s="80"/>
      <c r="EH80" s="80"/>
      <c r="EI80" s="80"/>
      <c r="EJ80" s="80"/>
      <c r="EK80" s="80"/>
      <c r="EL80" s="80"/>
      <c r="EM80" s="80"/>
      <c r="EN80" s="80"/>
      <c r="EO80" s="80"/>
      <c r="EP80" s="80"/>
      <c r="EQ80" s="80"/>
      <c r="ER80" s="80"/>
      <c r="ES80" s="80"/>
      <c r="ET80" s="80"/>
      <c r="EU80" s="80"/>
      <c r="EV80" s="80"/>
      <c r="EW80" s="80"/>
      <c r="EX80" s="80"/>
      <c r="EY80" s="80"/>
      <c r="EZ80" s="80"/>
      <c r="FA80" s="80"/>
      <c r="FB80" s="80"/>
      <c r="FC80" s="80"/>
      <c r="FD80" s="80"/>
      <c r="FE80" s="80"/>
      <c r="FF80" s="80"/>
      <c r="FG80" s="80"/>
      <c r="FH80" s="80"/>
      <c r="FI80" s="80"/>
      <c r="FJ80" s="80"/>
      <c r="FK80" s="80"/>
      <c r="FL80" s="80"/>
      <c r="FM80" s="80"/>
      <c r="FN80" s="80"/>
      <c r="FO80" s="80"/>
      <c r="FP80" s="80"/>
      <c r="FQ80" s="80"/>
      <c r="FR80" s="80"/>
      <c r="FS80" s="80"/>
      <c r="FT80" s="80"/>
      <c r="FU80" s="80"/>
      <c r="FV80" s="80"/>
      <c r="FW80" s="80"/>
      <c r="FX80" s="80"/>
      <c r="FY80" s="80"/>
      <c r="FZ80" s="80"/>
      <c r="GA80" s="80"/>
      <c r="GB80" s="80"/>
      <c r="GC80" s="80"/>
      <c r="GD80" s="80"/>
      <c r="GE80" s="80"/>
      <c r="GF80" s="80"/>
      <c r="GG80" s="80"/>
      <c r="GH80" s="80"/>
      <c r="GI80" s="80"/>
      <c r="GJ80" s="80"/>
      <c r="GK80" s="80"/>
      <c r="GL80" s="80"/>
      <c r="GM80" s="80"/>
      <c r="GN80" s="80"/>
      <c r="GO80" s="80"/>
      <c r="GP80" s="80"/>
      <c r="GQ80" s="80"/>
      <c r="GR80" s="80"/>
      <c r="GS80" s="80"/>
      <c r="GT80" s="80"/>
      <c r="GU80" s="80"/>
      <c r="GV80" s="80"/>
      <c r="GW80" s="80"/>
      <c r="GX80" s="80"/>
      <c r="GY80" s="80"/>
      <c r="GZ80" s="80"/>
      <c r="HA80" s="80"/>
      <c r="HB80" s="80"/>
      <c r="HC80" s="80"/>
      <c r="HD80" s="80"/>
      <c r="HE80" s="80"/>
      <c r="HF80" s="80"/>
      <c r="HG80" s="80"/>
      <c r="HH80" s="80"/>
      <c r="HI80" s="80"/>
      <c r="HJ80" s="80"/>
      <c r="HK80" s="80"/>
      <c r="HL80" s="80"/>
      <c r="HM80" s="80"/>
      <c r="HN80" s="80"/>
      <c r="HO80" s="80"/>
      <c r="HP80" s="80"/>
      <c r="HQ80" s="80"/>
      <c r="HR80" s="80"/>
      <c r="HS80" s="80"/>
      <c r="HT80" s="80"/>
      <c r="HU80" s="80"/>
      <c r="HV80" s="80"/>
      <c r="HW80" s="80"/>
      <c r="HX80" s="80"/>
      <c r="HY80" s="80"/>
      <c r="HZ80" s="80"/>
      <c r="IA80" s="80"/>
      <c r="IB80" s="80"/>
      <c r="IC80" s="80"/>
      <c r="ID80" s="80"/>
      <c r="IE80" s="80"/>
      <c r="IF80" s="80"/>
      <c r="IG80" s="80"/>
      <c r="IH80" s="80"/>
      <c r="II80" s="80"/>
      <c r="IJ80" s="80"/>
      <c r="IK80" s="80"/>
      <c r="IL80" s="80"/>
      <c r="IM80" s="80"/>
      <c r="IN80" s="80"/>
      <c r="IO80" s="80"/>
      <c r="IP80" s="80"/>
      <c r="IQ80" s="80"/>
      <c r="IR80" s="80"/>
      <c r="IS80" s="80"/>
      <c r="IT80" s="80"/>
      <c r="IU80" s="80"/>
      <c r="IV80" s="80"/>
      <c r="IW80" s="80"/>
      <c r="IX80" s="80"/>
      <c r="IY80" s="80"/>
      <c r="IZ80" s="80"/>
      <c r="JA80" s="80"/>
      <c r="JB80" s="80"/>
      <c r="JC80" s="80"/>
      <c r="JD80" s="80"/>
      <c r="JE80" s="80"/>
      <c r="JF80" s="80"/>
      <c r="JG80" s="80"/>
      <c r="JH80" s="80"/>
      <c r="JI80" s="80"/>
      <c r="JJ80" s="80"/>
      <c r="JK80" s="80"/>
      <c r="JL80" s="80"/>
      <c r="JM80" s="80"/>
      <c r="JN80" s="80"/>
      <c r="JO80" s="80"/>
      <c r="JP80" s="80"/>
      <c r="JQ80" s="80"/>
      <c r="JR80" s="80"/>
      <c r="JS80" s="80"/>
      <c r="JT80" s="80"/>
      <c r="JU80" s="80"/>
      <c r="JV80" s="80"/>
      <c r="JW80" s="80"/>
      <c r="JX80" s="80"/>
      <c r="JY80" s="80"/>
      <c r="JZ80" s="80"/>
      <c r="KA80" s="80"/>
      <c r="KB80" s="80"/>
      <c r="KC80" s="80"/>
      <c r="KD80" s="80"/>
      <c r="KE80" s="80"/>
      <c r="KF80" s="80"/>
      <c r="KG80" s="80"/>
      <c r="KH80" s="80"/>
      <c r="KI80" s="80"/>
      <c r="KJ80" s="80"/>
      <c r="KK80" s="80"/>
      <c r="KL80" s="80"/>
      <c r="KM80" s="80"/>
      <c r="KN80" s="80"/>
      <c r="KO80" s="80"/>
      <c r="KP80" s="80"/>
      <c r="KQ80" s="80"/>
      <c r="KR80" s="80"/>
      <c r="KS80" s="80"/>
      <c r="KT80" s="80"/>
      <c r="KU80" s="80"/>
      <c r="KV80" s="80"/>
      <c r="KW80" s="80"/>
      <c r="KX80" s="80"/>
      <c r="KY80" s="80"/>
      <c r="KZ80" s="80"/>
      <c r="LA80" s="80"/>
      <c r="LB80" s="80"/>
      <c r="LC80" s="80"/>
      <c r="LD80" s="80"/>
      <c r="LE80" s="80"/>
      <c r="LF80" s="80"/>
      <c r="LG80" s="80"/>
      <c r="LH80" s="80"/>
      <c r="LI80" s="80"/>
      <c r="LJ80" s="80"/>
      <c r="LK80" s="80"/>
      <c r="LL80" s="80"/>
      <c r="LM80" s="80"/>
      <c r="LN80" s="80"/>
      <c r="LO80" s="80"/>
      <c r="LP80" s="80"/>
      <c r="LQ80" s="80"/>
      <c r="LR80" s="80"/>
      <c r="LS80" s="80"/>
      <c r="LT80" s="80"/>
      <c r="LU80" s="80"/>
      <c r="LV80" s="80"/>
      <c r="LW80" s="80"/>
      <c r="LX80" s="80"/>
      <c r="LY80" s="80"/>
      <c r="LZ80" s="80"/>
      <c r="MA80" s="80"/>
      <c r="MB80" s="80"/>
      <c r="MC80" s="80"/>
      <c r="MD80" s="80"/>
      <c r="ME80" s="80"/>
      <c r="MF80" s="80"/>
      <c r="MG80" s="80"/>
      <c r="MH80" s="80"/>
      <c r="MI80" s="80"/>
      <c r="MJ80" s="80"/>
      <c r="MK80" s="80"/>
      <c r="ML80" s="80"/>
      <c r="MM80" s="80"/>
      <c r="MN80" s="80"/>
      <c r="MO80" s="80"/>
      <c r="MP80" s="80"/>
      <c r="MQ80" s="80"/>
      <c r="MR80" s="80"/>
      <c r="MS80" s="80"/>
      <c r="MT80" s="80"/>
      <c r="MU80" s="80"/>
      <c r="MV80" s="80"/>
      <c r="MW80" s="80"/>
      <c r="MX80" s="80"/>
      <c r="MY80" s="80"/>
      <c r="MZ80" s="80"/>
      <c r="NA80" s="80"/>
      <c r="NB80" s="80"/>
      <c r="NC80" s="80"/>
      <c r="ND80" s="80"/>
      <c r="NE80" s="80"/>
      <c r="NF80" s="80"/>
      <c r="NG80" s="80"/>
      <c r="NH80" s="80"/>
      <c r="NI80" s="80"/>
      <c r="NJ80" s="80"/>
      <c r="NK80" s="80"/>
      <c r="NL80" s="80"/>
      <c r="NM80" s="80"/>
      <c r="NN80" s="80"/>
      <c r="NO80" s="80"/>
      <c r="NP80" s="80"/>
      <c r="NQ80" s="80"/>
      <c r="NR80" s="80"/>
      <c r="NS80" s="80"/>
      <c r="NT80" s="80"/>
      <c r="NU80" s="80"/>
      <c r="NV80" s="80"/>
      <c r="NW80" s="80"/>
      <c r="NX80" s="80"/>
      <c r="NY80" s="80"/>
      <c r="NZ80" s="80"/>
      <c r="OA80" s="80"/>
      <c r="OB80" s="80"/>
      <c r="OC80" s="80"/>
      <c r="OD80" s="80"/>
      <c r="OE80" s="80"/>
      <c r="OF80" s="80"/>
      <c r="OG80" s="80"/>
      <c r="OH80" s="80"/>
      <c r="OI80" s="80"/>
      <c r="OJ80" s="80"/>
      <c r="OK80" s="80"/>
      <c r="OL80" s="80"/>
      <c r="OM80" s="80"/>
      <c r="ON80" s="80"/>
      <c r="OO80" s="80"/>
      <c r="OP80" s="80"/>
      <c r="OQ80" s="80"/>
      <c r="OR80" s="80"/>
      <c r="OS80" s="80"/>
      <c r="OT80" s="80"/>
      <c r="OU80" s="80"/>
      <c r="OV80" s="80"/>
      <c r="OW80" s="80"/>
      <c r="OX80" s="80"/>
      <c r="OY80" s="80"/>
      <c r="OZ80" s="80"/>
      <c r="PA80" s="80"/>
      <c r="PB80" s="80"/>
      <c r="PC80" s="80"/>
      <c r="PD80" s="80"/>
      <c r="PE80" s="80"/>
      <c r="PF80" s="80"/>
      <c r="PG80" s="80"/>
      <c r="PH80" s="80"/>
      <c r="PI80" s="80"/>
      <c r="PJ80" s="80"/>
      <c r="PK80" s="80"/>
      <c r="PL80" s="80"/>
      <c r="PM80" s="80"/>
      <c r="PN80" s="80"/>
      <c r="PO80" s="80"/>
      <c r="PP80" s="80"/>
      <c r="PQ80" s="80"/>
      <c r="PR80" s="80"/>
      <c r="PS80" s="80"/>
      <c r="PT80" s="80"/>
      <c r="PU80" s="80"/>
      <c r="PV80" s="80"/>
      <c r="PW80" s="80"/>
      <c r="PX80" s="80"/>
      <c r="PY80" s="80"/>
      <c r="PZ80" s="80"/>
      <c r="QA80" s="80"/>
      <c r="QB80" s="80"/>
      <c r="QC80" s="80"/>
      <c r="QD80" s="80"/>
      <c r="QE80" s="80"/>
      <c r="QF80" s="80"/>
      <c r="QG80" s="80"/>
      <c r="QH80" s="80"/>
      <c r="QI80" s="80"/>
      <c r="QJ80" s="80"/>
      <c r="QK80" s="80"/>
      <c r="QL80" s="80"/>
      <c r="QM80" s="80"/>
      <c r="QN80" s="80"/>
      <c r="QO80" s="80"/>
      <c r="QP80" s="80"/>
      <c r="QQ80" s="80"/>
      <c r="QR80" s="80"/>
      <c r="QS80" s="80"/>
      <c r="QT80" s="80"/>
      <c r="QU80" s="80"/>
      <c r="QV80" s="80"/>
      <c r="QW80" s="80"/>
      <c r="QX80" s="80"/>
      <c r="QY80" s="80"/>
      <c r="QZ80" s="80"/>
      <c r="RA80" s="80"/>
      <c r="RB80" s="80"/>
      <c r="RC80" s="80"/>
      <c r="RD80" s="80"/>
      <c r="RE80" s="80"/>
      <c r="RF80" s="80"/>
      <c r="RG80" s="80"/>
      <c r="RH80" s="80"/>
      <c r="RI80" s="80"/>
      <c r="RJ80" s="80"/>
      <c r="RK80" s="80"/>
      <c r="RL80" s="80"/>
      <c r="RM80" s="80"/>
      <c r="RN80" s="80"/>
      <c r="RO80" s="80"/>
      <c r="RP80" s="80"/>
      <c r="RQ80" s="80"/>
      <c r="RR80" s="80"/>
      <c r="RS80" s="80"/>
      <c r="RT80" s="80"/>
      <c r="RU80" s="80"/>
      <c r="RV80" s="80"/>
      <c r="RW80" s="80"/>
      <c r="RX80" s="80"/>
      <c r="RY80" s="80"/>
      <c r="RZ80" s="80"/>
      <c r="SA80" s="80"/>
      <c r="SB80" s="80"/>
      <c r="SC80" s="80"/>
      <c r="SD80" s="80"/>
      <c r="SE80" s="80"/>
      <c r="SF80" s="80"/>
      <c r="SG80" s="80"/>
      <c r="SH80" s="80"/>
      <c r="SI80" s="80"/>
      <c r="SJ80" s="80"/>
      <c r="SK80" s="80"/>
      <c r="SL80" s="80"/>
      <c r="SM80" s="80"/>
      <c r="SN80" s="80"/>
      <c r="SO80" s="80"/>
      <c r="SP80" s="80"/>
      <c r="SQ80" s="80"/>
      <c r="SR80" s="80"/>
      <c r="SS80" s="80"/>
      <c r="ST80" s="80"/>
      <c r="SU80" s="80"/>
      <c r="SV80" s="80"/>
      <c r="SW80" s="80"/>
      <c r="SX80" s="80"/>
    </row>
    <row r="81" spans="1:518" s="60" customFormat="1" ht="14.55" customHeight="1" x14ac:dyDescent="0.3">
      <c r="A81" s="65">
        <v>77</v>
      </c>
      <c r="B81" s="7">
        <v>20</v>
      </c>
      <c r="C81" s="98" t="s">
        <v>804</v>
      </c>
      <c r="D81" s="98" t="s">
        <v>805</v>
      </c>
      <c r="E81" s="98" t="s">
        <v>806</v>
      </c>
      <c r="F81" s="7">
        <v>2012</v>
      </c>
      <c r="G81" s="98" t="s">
        <v>807</v>
      </c>
      <c r="H81" s="126" t="s">
        <v>808</v>
      </c>
      <c r="I81" s="6" t="s">
        <v>50</v>
      </c>
      <c r="J81" s="99" t="s">
        <v>809</v>
      </c>
      <c r="K81" s="6" t="s">
        <v>810</v>
      </c>
      <c r="L81" s="6" t="s">
        <v>23</v>
      </c>
      <c r="M81" s="6" t="s">
        <v>100</v>
      </c>
      <c r="N81" s="6" t="s">
        <v>205</v>
      </c>
      <c r="O81" s="6" t="s">
        <v>25</v>
      </c>
      <c r="P81" s="6" t="s">
        <v>56</v>
      </c>
      <c r="Q81" s="6" t="s">
        <v>572</v>
      </c>
      <c r="R81" s="6" t="s">
        <v>572</v>
      </c>
      <c r="S81" s="6" t="s">
        <v>321</v>
      </c>
      <c r="T81" s="6" t="s">
        <v>811</v>
      </c>
      <c r="U81" s="7">
        <v>2020</v>
      </c>
      <c r="V81" s="7">
        <v>2020</v>
      </c>
      <c r="W81" s="6"/>
      <c r="X81" s="6"/>
      <c r="Y81" s="6"/>
      <c r="Z81" s="6"/>
      <c r="AA81" s="6"/>
      <c r="AB81" s="6"/>
      <c r="AC81" s="6"/>
      <c r="AD81" s="6"/>
      <c r="AE81" s="6"/>
      <c r="AF81" s="6"/>
      <c r="AG81" s="6"/>
      <c r="AH81" s="6"/>
      <c r="AI81" s="6" t="s">
        <v>155</v>
      </c>
      <c r="AJ81" s="6"/>
      <c r="AK81" s="6"/>
      <c r="AL81" s="6"/>
      <c r="AM81" s="6"/>
      <c r="AN81" s="6"/>
      <c r="AO81" s="6"/>
      <c r="AP81" s="6"/>
      <c r="AQ81" s="6"/>
      <c r="AR81" s="6"/>
      <c r="AS81" s="6"/>
      <c r="AT81" s="6"/>
      <c r="AU81" s="6"/>
      <c r="AV81" s="6"/>
      <c r="AW81" s="6" t="s">
        <v>23</v>
      </c>
      <c r="AX81" s="6"/>
      <c r="AY81" s="6"/>
      <c r="AZ81" s="6"/>
      <c r="BA81" s="6"/>
      <c r="BB81" s="6"/>
      <c r="BC81" s="6"/>
      <c r="BD81" s="6"/>
      <c r="BE81" s="6"/>
      <c r="BF81" s="6"/>
      <c r="BG81" s="6"/>
      <c r="BH81" s="6"/>
      <c r="BI81" s="6"/>
      <c r="BJ81" s="6" t="s">
        <v>78</v>
      </c>
      <c r="BK81" s="6"/>
      <c r="BL81" s="6"/>
      <c r="BM81" s="6"/>
      <c r="BN81" s="6"/>
      <c r="BO81" s="6"/>
      <c r="BP81" s="6"/>
      <c r="BQ81" s="6"/>
      <c r="BR81" s="6"/>
      <c r="BS81" s="6"/>
      <c r="BT81" s="6"/>
      <c r="BU81" s="6"/>
      <c r="BV81" s="6" t="s">
        <v>38</v>
      </c>
      <c r="BW81" s="6"/>
      <c r="BX81" s="6"/>
      <c r="BY81" s="6"/>
      <c r="BZ81" s="6"/>
      <c r="CA81" s="6"/>
      <c r="CB81" s="6"/>
      <c r="CC81" s="6"/>
      <c r="CD81" s="6"/>
      <c r="CE81" s="6"/>
      <c r="CF81" s="6"/>
      <c r="CG81" s="6"/>
      <c r="CH81" s="6"/>
      <c r="CI81" s="6"/>
      <c r="CJ81" s="6"/>
      <c r="CK81" s="6"/>
      <c r="CL81" s="6"/>
      <c r="CM81" s="6"/>
      <c r="CN81" s="6"/>
      <c r="CO81" s="6"/>
      <c r="CP81" s="6"/>
      <c r="CQ81" s="6"/>
      <c r="CR81" s="6"/>
      <c r="CS81" s="28" t="s">
        <v>38</v>
      </c>
      <c r="CT81" s="6"/>
      <c r="CU81" s="6"/>
      <c r="CV81" s="6"/>
      <c r="CW81" s="6"/>
      <c r="CX81" s="6"/>
      <c r="CY81" s="6"/>
      <c r="CZ81" s="6"/>
      <c r="DA81" s="6"/>
      <c r="DB81" s="6"/>
      <c r="DC81" s="6"/>
      <c r="DD81" s="6" t="s">
        <v>23</v>
      </c>
      <c r="DE81" s="91" t="s">
        <v>812</v>
      </c>
      <c r="DF81" s="6" t="s">
        <v>640</v>
      </c>
      <c r="DG81" s="6"/>
      <c r="DH81" s="6"/>
      <c r="DI81" s="6"/>
      <c r="DJ81" s="6"/>
      <c r="DK81" s="6"/>
      <c r="DL81" s="6" t="s">
        <v>155</v>
      </c>
      <c r="DM81" s="6"/>
      <c r="DN81" s="6"/>
      <c r="DO81" s="87"/>
      <c r="DP81" s="6"/>
      <c r="DQ81" s="87"/>
      <c r="DR81" s="6"/>
      <c r="DS81" s="91" t="s">
        <v>813</v>
      </c>
      <c r="DT81" s="17" t="s">
        <v>630</v>
      </c>
      <c r="DU81" s="34"/>
      <c r="DV81" s="80"/>
      <c r="DW81" s="80"/>
      <c r="DX81" s="80"/>
      <c r="DY81" s="80"/>
      <c r="DZ81" s="80"/>
      <c r="EA81" s="80"/>
      <c r="EB81" s="80"/>
      <c r="EC81" s="80"/>
      <c r="ED81" s="80"/>
      <c r="EE81" s="80"/>
      <c r="EF81" s="80"/>
      <c r="EG81" s="80"/>
      <c r="EH81" s="80"/>
      <c r="EI81" s="80"/>
      <c r="EJ81" s="80"/>
      <c r="EK81" s="80"/>
      <c r="EL81" s="80"/>
      <c r="EM81" s="80"/>
      <c r="EN81" s="80"/>
      <c r="EO81" s="80"/>
      <c r="EP81" s="80"/>
      <c r="EQ81" s="80"/>
      <c r="ER81" s="80"/>
      <c r="ES81" s="80"/>
      <c r="ET81" s="80"/>
      <c r="EU81" s="80"/>
      <c r="EV81" s="80"/>
      <c r="EW81" s="80"/>
      <c r="EX81" s="80"/>
      <c r="EY81" s="80"/>
      <c r="EZ81" s="80"/>
      <c r="FA81" s="80"/>
      <c r="FB81" s="80"/>
      <c r="FC81" s="80"/>
      <c r="FD81" s="80"/>
      <c r="FE81" s="80"/>
      <c r="FF81" s="80"/>
      <c r="FG81" s="80"/>
      <c r="FH81" s="80"/>
      <c r="FI81" s="80"/>
      <c r="FJ81" s="80"/>
      <c r="FK81" s="80"/>
      <c r="FL81" s="80"/>
      <c r="FM81" s="80"/>
      <c r="FN81" s="80"/>
      <c r="FO81" s="80"/>
      <c r="FP81" s="80"/>
      <c r="FQ81" s="80"/>
      <c r="FR81" s="80"/>
      <c r="FS81" s="80"/>
      <c r="FT81" s="80"/>
      <c r="FU81" s="80"/>
      <c r="FV81" s="80"/>
      <c r="FW81" s="80"/>
      <c r="FX81" s="80"/>
      <c r="FY81" s="80"/>
      <c r="FZ81" s="80"/>
      <c r="GA81" s="80"/>
      <c r="GB81" s="80"/>
      <c r="GC81" s="80"/>
      <c r="GD81" s="80"/>
      <c r="GE81" s="80"/>
      <c r="GF81" s="80"/>
      <c r="GG81" s="80"/>
      <c r="GH81" s="80"/>
      <c r="GI81" s="80"/>
      <c r="GJ81" s="80"/>
      <c r="GK81" s="80"/>
      <c r="GL81" s="80"/>
      <c r="GM81" s="80"/>
      <c r="GN81" s="80"/>
      <c r="GO81" s="80"/>
      <c r="GP81" s="80"/>
      <c r="GQ81" s="80"/>
      <c r="GR81" s="80"/>
      <c r="GS81" s="80"/>
      <c r="GT81" s="80"/>
      <c r="GU81" s="80"/>
      <c r="GV81" s="80"/>
      <c r="GW81" s="80"/>
      <c r="GX81" s="80"/>
      <c r="GY81" s="80"/>
      <c r="GZ81" s="80"/>
      <c r="HA81" s="80"/>
      <c r="HB81" s="80"/>
      <c r="HC81" s="80"/>
      <c r="HD81" s="80"/>
      <c r="HE81" s="80"/>
      <c r="HF81" s="80"/>
      <c r="HG81" s="80"/>
      <c r="HH81" s="80"/>
      <c r="HI81" s="80"/>
      <c r="HJ81" s="80"/>
      <c r="HK81" s="80"/>
      <c r="HL81" s="80"/>
      <c r="HM81" s="80"/>
      <c r="HN81" s="80"/>
      <c r="HO81" s="80"/>
      <c r="HP81" s="80"/>
      <c r="HQ81" s="80"/>
      <c r="HR81" s="80"/>
      <c r="HS81" s="80"/>
      <c r="HT81" s="80"/>
      <c r="HU81" s="80"/>
      <c r="HV81" s="80"/>
      <c r="HW81" s="80"/>
      <c r="HX81" s="80"/>
      <c r="HY81" s="80"/>
      <c r="HZ81" s="80"/>
      <c r="IA81" s="80"/>
      <c r="IB81" s="80"/>
      <c r="IC81" s="80"/>
      <c r="ID81" s="80"/>
      <c r="IE81" s="80"/>
      <c r="IF81" s="80"/>
      <c r="IG81" s="80"/>
      <c r="IH81" s="80"/>
      <c r="II81" s="80"/>
      <c r="IJ81" s="80"/>
      <c r="IK81" s="80"/>
      <c r="IL81" s="80"/>
      <c r="IM81" s="80"/>
      <c r="IN81" s="80"/>
      <c r="IO81" s="80"/>
      <c r="IP81" s="80"/>
      <c r="IQ81" s="80"/>
      <c r="IR81" s="80"/>
      <c r="IS81" s="80"/>
      <c r="IT81" s="80"/>
      <c r="IU81" s="80"/>
      <c r="IV81" s="80"/>
      <c r="IW81" s="80"/>
      <c r="IX81" s="80"/>
      <c r="IY81" s="80"/>
      <c r="IZ81" s="80"/>
      <c r="JA81" s="80"/>
      <c r="JB81" s="80"/>
      <c r="JC81" s="80"/>
      <c r="JD81" s="80"/>
      <c r="JE81" s="80"/>
      <c r="JF81" s="80"/>
      <c r="JG81" s="80"/>
      <c r="JH81" s="80"/>
      <c r="JI81" s="80"/>
      <c r="JJ81" s="80"/>
      <c r="JK81" s="80"/>
      <c r="JL81" s="80"/>
      <c r="JM81" s="80"/>
      <c r="JN81" s="80"/>
      <c r="JO81" s="80"/>
      <c r="JP81" s="80"/>
      <c r="JQ81" s="80"/>
      <c r="JR81" s="80"/>
      <c r="JS81" s="80"/>
      <c r="JT81" s="80"/>
      <c r="JU81" s="80"/>
      <c r="JV81" s="80"/>
      <c r="JW81" s="80"/>
      <c r="JX81" s="80"/>
      <c r="JY81" s="80"/>
      <c r="JZ81" s="80"/>
      <c r="KA81" s="80"/>
      <c r="KB81" s="80"/>
      <c r="KC81" s="80"/>
      <c r="KD81" s="80"/>
      <c r="KE81" s="80"/>
      <c r="KF81" s="80"/>
      <c r="KG81" s="80"/>
      <c r="KH81" s="80"/>
      <c r="KI81" s="80"/>
      <c r="KJ81" s="80"/>
      <c r="KK81" s="80"/>
      <c r="KL81" s="80"/>
      <c r="KM81" s="80"/>
      <c r="KN81" s="80"/>
      <c r="KO81" s="80"/>
      <c r="KP81" s="80"/>
      <c r="KQ81" s="80"/>
      <c r="KR81" s="80"/>
      <c r="KS81" s="80"/>
      <c r="KT81" s="80"/>
      <c r="KU81" s="80"/>
      <c r="KV81" s="80"/>
      <c r="KW81" s="80"/>
      <c r="KX81" s="80"/>
      <c r="KY81" s="80"/>
      <c r="KZ81" s="80"/>
      <c r="LA81" s="80"/>
      <c r="LB81" s="80"/>
      <c r="LC81" s="80"/>
      <c r="LD81" s="80"/>
      <c r="LE81" s="80"/>
      <c r="LF81" s="80"/>
      <c r="LG81" s="80"/>
      <c r="LH81" s="80"/>
      <c r="LI81" s="80"/>
      <c r="LJ81" s="80"/>
      <c r="LK81" s="80"/>
      <c r="LL81" s="80"/>
      <c r="LM81" s="80"/>
      <c r="LN81" s="80"/>
      <c r="LO81" s="80"/>
      <c r="LP81" s="80"/>
      <c r="LQ81" s="80"/>
      <c r="LR81" s="80"/>
      <c r="LS81" s="80"/>
      <c r="LT81" s="80"/>
      <c r="LU81" s="80"/>
      <c r="LV81" s="80"/>
      <c r="LW81" s="80"/>
      <c r="LX81" s="80"/>
      <c r="LY81" s="80"/>
      <c r="LZ81" s="80"/>
      <c r="MA81" s="80"/>
      <c r="MB81" s="80"/>
      <c r="MC81" s="80"/>
      <c r="MD81" s="80"/>
      <c r="ME81" s="80"/>
      <c r="MF81" s="80"/>
      <c r="MG81" s="80"/>
      <c r="MH81" s="80"/>
      <c r="MI81" s="80"/>
      <c r="MJ81" s="80"/>
      <c r="MK81" s="80"/>
      <c r="ML81" s="80"/>
      <c r="MM81" s="80"/>
      <c r="MN81" s="80"/>
      <c r="MO81" s="80"/>
      <c r="MP81" s="80"/>
      <c r="MQ81" s="80"/>
      <c r="MR81" s="80"/>
      <c r="MS81" s="80"/>
      <c r="MT81" s="80"/>
      <c r="MU81" s="80"/>
      <c r="MV81" s="80"/>
      <c r="MW81" s="80"/>
      <c r="MX81" s="80"/>
      <c r="MY81" s="80"/>
      <c r="MZ81" s="80"/>
      <c r="NA81" s="80"/>
      <c r="NB81" s="80"/>
      <c r="NC81" s="80"/>
      <c r="ND81" s="80"/>
      <c r="NE81" s="80"/>
      <c r="NF81" s="80"/>
      <c r="NG81" s="80"/>
      <c r="NH81" s="80"/>
      <c r="NI81" s="80"/>
      <c r="NJ81" s="80"/>
      <c r="NK81" s="80"/>
      <c r="NL81" s="80"/>
      <c r="NM81" s="80"/>
      <c r="NN81" s="80"/>
      <c r="NO81" s="80"/>
      <c r="NP81" s="80"/>
      <c r="NQ81" s="80"/>
      <c r="NR81" s="80"/>
      <c r="NS81" s="80"/>
      <c r="NT81" s="80"/>
      <c r="NU81" s="80"/>
      <c r="NV81" s="80"/>
      <c r="NW81" s="80"/>
      <c r="NX81" s="80"/>
      <c r="NY81" s="80"/>
      <c r="NZ81" s="80"/>
      <c r="OA81" s="80"/>
      <c r="OB81" s="80"/>
      <c r="OC81" s="80"/>
      <c r="OD81" s="80"/>
      <c r="OE81" s="80"/>
      <c r="OF81" s="80"/>
      <c r="OG81" s="80"/>
      <c r="OH81" s="80"/>
      <c r="OI81" s="80"/>
      <c r="OJ81" s="80"/>
      <c r="OK81" s="80"/>
      <c r="OL81" s="80"/>
      <c r="OM81" s="80"/>
      <c r="ON81" s="80"/>
      <c r="OO81" s="80"/>
      <c r="OP81" s="80"/>
      <c r="OQ81" s="80"/>
      <c r="OR81" s="80"/>
      <c r="OS81" s="80"/>
      <c r="OT81" s="80"/>
      <c r="OU81" s="80"/>
      <c r="OV81" s="80"/>
      <c r="OW81" s="80"/>
      <c r="OX81" s="80"/>
      <c r="OY81" s="80"/>
      <c r="OZ81" s="80"/>
      <c r="PA81" s="80"/>
      <c r="PB81" s="80"/>
      <c r="PC81" s="80"/>
      <c r="PD81" s="80"/>
      <c r="PE81" s="80"/>
      <c r="PF81" s="80"/>
      <c r="PG81" s="80"/>
      <c r="PH81" s="80"/>
      <c r="PI81" s="80"/>
      <c r="PJ81" s="80"/>
      <c r="PK81" s="80"/>
      <c r="PL81" s="80"/>
      <c r="PM81" s="80"/>
      <c r="PN81" s="80"/>
      <c r="PO81" s="80"/>
      <c r="PP81" s="80"/>
      <c r="PQ81" s="80"/>
      <c r="PR81" s="80"/>
      <c r="PS81" s="80"/>
      <c r="PT81" s="80"/>
      <c r="PU81" s="80"/>
      <c r="PV81" s="80"/>
      <c r="PW81" s="80"/>
      <c r="PX81" s="80"/>
      <c r="PY81" s="80"/>
      <c r="PZ81" s="80"/>
      <c r="QA81" s="80"/>
      <c r="QB81" s="80"/>
      <c r="QC81" s="80"/>
      <c r="QD81" s="80"/>
      <c r="QE81" s="80"/>
      <c r="QF81" s="80"/>
      <c r="QG81" s="80"/>
      <c r="QH81" s="80"/>
      <c r="QI81" s="80"/>
      <c r="QJ81" s="80"/>
      <c r="QK81" s="80"/>
      <c r="QL81" s="80"/>
      <c r="QM81" s="80"/>
      <c r="QN81" s="80"/>
      <c r="QO81" s="80"/>
      <c r="QP81" s="80"/>
      <c r="QQ81" s="80"/>
      <c r="QR81" s="80"/>
      <c r="QS81" s="80"/>
      <c r="QT81" s="80"/>
      <c r="QU81" s="80"/>
      <c r="QV81" s="80"/>
      <c r="QW81" s="80"/>
      <c r="QX81" s="80"/>
      <c r="QY81" s="80"/>
      <c r="QZ81" s="80"/>
      <c r="RA81" s="80"/>
      <c r="RB81" s="80"/>
      <c r="RC81" s="80"/>
      <c r="RD81" s="80"/>
      <c r="RE81" s="80"/>
      <c r="RF81" s="80"/>
      <c r="RG81" s="80"/>
      <c r="RH81" s="80"/>
      <c r="RI81" s="80"/>
      <c r="RJ81" s="80"/>
      <c r="RK81" s="80"/>
      <c r="RL81" s="80"/>
      <c r="RM81" s="80"/>
      <c r="RN81" s="80"/>
      <c r="RO81" s="80"/>
      <c r="RP81" s="80"/>
      <c r="RQ81" s="80"/>
      <c r="RR81" s="80"/>
      <c r="RS81" s="80"/>
      <c r="RT81" s="80"/>
      <c r="RU81" s="80"/>
      <c r="RV81" s="80"/>
      <c r="RW81" s="80"/>
      <c r="RX81" s="80"/>
      <c r="RY81" s="80"/>
      <c r="RZ81" s="80"/>
      <c r="SA81" s="80"/>
      <c r="SB81" s="80"/>
      <c r="SC81" s="80"/>
      <c r="SD81" s="80"/>
      <c r="SE81" s="80"/>
      <c r="SF81" s="80"/>
      <c r="SG81" s="80"/>
      <c r="SH81" s="80"/>
      <c r="SI81" s="80"/>
      <c r="SJ81" s="80"/>
      <c r="SK81" s="80"/>
      <c r="SL81" s="80"/>
      <c r="SM81" s="80"/>
      <c r="SN81" s="80"/>
      <c r="SO81" s="80"/>
      <c r="SP81" s="80"/>
      <c r="SQ81" s="80"/>
      <c r="SR81" s="80"/>
      <c r="SS81" s="80"/>
      <c r="ST81" s="80"/>
      <c r="SU81" s="80"/>
      <c r="SV81" s="80"/>
      <c r="SW81" s="80"/>
      <c r="SX81" s="80"/>
    </row>
    <row r="82" spans="1:518" s="60" customFormat="1" ht="14.55" customHeight="1" x14ac:dyDescent="0.3">
      <c r="A82" s="65">
        <v>78</v>
      </c>
      <c r="B82" s="7">
        <v>20</v>
      </c>
      <c r="C82" s="98" t="s">
        <v>804</v>
      </c>
      <c r="D82" s="98" t="s">
        <v>805</v>
      </c>
      <c r="E82" s="98" t="s">
        <v>806</v>
      </c>
      <c r="F82" s="7">
        <v>2012</v>
      </c>
      <c r="G82" s="98" t="s">
        <v>807</v>
      </c>
      <c r="H82" s="126" t="s">
        <v>808</v>
      </c>
      <c r="I82" s="6" t="s">
        <v>50</v>
      </c>
      <c r="J82" s="99" t="s">
        <v>809</v>
      </c>
      <c r="K82" s="6" t="s">
        <v>810</v>
      </c>
      <c r="L82" s="6" t="s">
        <v>23</v>
      </c>
      <c r="M82" s="6" t="s">
        <v>100</v>
      </c>
      <c r="N82" s="6" t="s">
        <v>205</v>
      </c>
      <c r="O82" s="6" t="s">
        <v>25</v>
      </c>
      <c r="P82" s="6" t="s">
        <v>56</v>
      </c>
      <c r="Q82" s="6" t="s">
        <v>572</v>
      </c>
      <c r="R82" s="6" t="s">
        <v>572</v>
      </c>
      <c r="S82" s="6" t="s">
        <v>321</v>
      </c>
      <c r="T82" s="6" t="s">
        <v>792</v>
      </c>
      <c r="U82" s="7">
        <v>2020</v>
      </c>
      <c r="V82" s="7">
        <v>2020</v>
      </c>
      <c r="W82" s="6"/>
      <c r="X82" s="6"/>
      <c r="Y82" s="6"/>
      <c r="Z82" s="6"/>
      <c r="AA82" s="6"/>
      <c r="AB82" s="6"/>
      <c r="AC82" s="6"/>
      <c r="AD82" s="6"/>
      <c r="AE82" s="6"/>
      <c r="AF82" s="6"/>
      <c r="AG82" s="6"/>
      <c r="AH82" s="6"/>
      <c r="AI82" s="6" t="s">
        <v>155</v>
      </c>
      <c r="AJ82" s="6"/>
      <c r="AK82" s="6"/>
      <c r="AL82" s="6"/>
      <c r="AM82" s="6"/>
      <c r="AN82" s="6"/>
      <c r="AO82" s="6"/>
      <c r="AP82" s="6"/>
      <c r="AQ82" s="6"/>
      <c r="AR82" s="6"/>
      <c r="AS82" s="6"/>
      <c r="AT82" s="6"/>
      <c r="AU82" s="6"/>
      <c r="AV82" s="6"/>
      <c r="AW82" s="6" t="s">
        <v>23</v>
      </c>
      <c r="AX82" s="6"/>
      <c r="AY82" s="6"/>
      <c r="AZ82" s="6"/>
      <c r="BA82" s="6"/>
      <c r="BB82" s="6"/>
      <c r="BC82" s="6"/>
      <c r="BD82" s="6"/>
      <c r="BE82" s="6"/>
      <c r="BF82" s="6"/>
      <c r="BG82" s="6"/>
      <c r="BH82" s="6"/>
      <c r="BI82" s="6"/>
      <c r="BJ82" s="6" t="s">
        <v>78</v>
      </c>
      <c r="BK82" s="6"/>
      <c r="BL82" s="6"/>
      <c r="BM82" s="6"/>
      <c r="BN82" s="6"/>
      <c r="BO82" s="6"/>
      <c r="BP82" s="6"/>
      <c r="BQ82" s="6"/>
      <c r="BR82" s="6"/>
      <c r="BS82" s="6"/>
      <c r="BT82" s="6"/>
      <c r="BU82" s="6"/>
      <c r="BV82" s="6" t="s">
        <v>38</v>
      </c>
      <c r="BW82" s="6"/>
      <c r="BX82" s="6"/>
      <c r="BY82" s="6"/>
      <c r="BZ82" s="6"/>
      <c r="CA82" s="6"/>
      <c r="CB82" s="6"/>
      <c r="CC82" s="6"/>
      <c r="CD82" s="6"/>
      <c r="CE82" s="6"/>
      <c r="CF82" s="6"/>
      <c r="CG82" s="6"/>
      <c r="CH82" s="6"/>
      <c r="CI82" s="6"/>
      <c r="CJ82" s="6"/>
      <c r="CK82" s="6"/>
      <c r="CL82" s="6"/>
      <c r="CM82" s="6"/>
      <c r="CN82" s="6"/>
      <c r="CO82" s="6"/>
      <c r="CP82" s="6"/>
      <c r="CQ82" s="6"/>
      <c r="CR82" s="6"/>
      <c r="CS82" s="28" t="s">
        <v>38</v>
      </c>
      <c r="CT82" s="6"/>
      <c r="CU82" s="6"/>
      <c r="CV82" s="6"/>
      <c r="CW82" s="6"/>
      <c r="CX82" s="6"/>
      <c r="CY82" s="6"/>
      <c r="CZ82" s="6"/>
      <c r="DA82" s="6"/>
      <c r="DB82" s="6"/>
      <c r="DC82" s="6"/>
      <c r="DD82" s="6" t="s">
        <v>23</v>
      </c>
      <c r="DE82" s="91" t="s">
        <v>812</v>
      </c>
      <c r="DF82" s="6" t="s">
        <v>640</v>
      </c>
      <c r="DG82" s="6"/>
      <c r="DH82" s="6"/>
      <c r="DI82" s="6"/>
      <c r="DJ82" s="6"/>
      <c r="DK82" s="6"/>
      <c r="DL82" s="6" t="s">
        <v>155</v>
      </c>
      <c r="DM82" s="6"/>
      <c r="DN82" s="6"/>
      <c r="DO82" s="87"/>
      <c r="DP82" s="6"/>
      <c r="DQ82" s="87"/>
      <c r="DR82" s="6"/>
      <c r="DS82" s="91" t="s">
        <v>813</v>
      </c>
      <c r="DT82" s="17" t="s">
        <v>630</v>
      </c>
      <c r="DU82" s="34"/>
      <c r="DV82" s="80"/>
      <c r="DW82" s="80"/>
      <c r="DX82" s="80"/>
      <c r="DY82" s="80"/>
      <c r="DZ82" s="80"/>
      <c r="EA82" s="80"/>
      <c r="EB82" s="80"/>
      <c r="EC82" s="80"/>
      <c r="ED82" s="80"/>
      <c r="EE82" s="80"/>
      <c r="EF82" s="80"/>
      <c r="EG82" s="80"/>
      <c r="EH82" s="80"/>
      <c r="EI82" s="80"/>
      <c r="EJ82" s="80"/>
      <c r="EK82" s="80"/>
      <c r="EL82" s="80"/>
      <c r="EM82" s="80"/>
      <c r="EN82" s="80"/>
      <c r="EO82" s="80"/>
      <c r="EP82" s="80"/>
      <c r="EQ82" s="80"/>
      <c r="ER82" s="80"/>
      <c r="ES82" s="80"/>
      <c r="ET82" s="80"/>
      <c r="EU82" s="80"/>
      <c r="EV82" s="80"/>
      <c r="EW82" s="80"/>
      <c r="EX82" s="80"/>
      <c r="EY82" s="80"/>
      <c r="EZ82" s="80"/>
      <c r="FA82" s="80"/>
      <c r="FB82" s="80"/>
      <c r="FC82" s="80"/>
      <c r="FD82" s="80"/>
      <c r="FE82" s="80"/>
      <c r="FF82" s="80"/>
      <c r="FG82" s="80"/>
      <c r="FH82" s="80"/>
      <c r="FI82" s="80"/>
      <c r="FJ82" s="80"/>
      <c r="FK82" s="80"/>
      <c r="FL82" s="80"/>
      <c r="FM82" s="80"/>
      <c r="FN82" s="80"/>
      <c r="FO82" s="80"/>
      <c r="FP82" s="80"/>
      <c r="FQ82" s="80"/>
      <c r="FR82" s="80"/>
      <c r="FS82" s="80"/>
      <c r="FT82" s="80"/>
      <c r="FU82" s="80"/>
      <c r="FV82" s="80"/>
      <c r="FW82" s="80"/>
      <c r="FX82" s="80"/>
      <c r="FY82" s="80"/>
      <c r="FZ82" s="80"/>
      <c r="GA82" s="80"/>
      <c r="GB82" s="80"/>
      <c r="GC82" s="80"/>
      <c r="GD82" s="80"/>
      <c r="GE82" s="80"/>
      <c r="GF82" s="80"/>
      <c r="GG82" s="80"/>
      <c r="GH82" s="80"/>
      <c r="GI82" s="80"/>
      <c r="GJ82" s="80"/>
      <c r="GK82" s="80"/>
      <c r="GL82" s="80"/>
      <c r="GM82" s="80"/>
      <c r="GN82" s="80"/>
      <c r="GO82" s="80"/>
      <c r="GP82" s="80"/>
      <c r="GQ82" s="80"/>
      <c r="GR82" s="80"/>
      <c r="GS82" s="80"/>
      <c r="GT82" s="80"/>
      <c r="GU82" s="80"/>
      <c r="GV82" s="80"/>
      <c r="GW82" s="80"/>
      <c r="GX82" s="80"/>
      <c r="GY82" s="80"/>
      <c r="GZ82" s="80"/>
      <c r="HA82" s="80"/>
      <c r="HB82" s="80"/>
      <c r="HC82" s="80"/>
      <c r="HD82" s="80"/>
      <c r="HE82" s="80"/>
      <c r="HF82" s="80"/>
      <c r="HG82" s="80"/>
      <c r="HH82" s="80"/>
      <c r="HI82" s="80"/>
      <c r="HJ82" s="80"/>
      <c r="HK82" s="80"/>
      <c r="HL82" s="80"/>
      <c r="HM82" s="80"/>
      <c r="HN82" s="80"/>
      <c r="HO82" s="80"/>
      <c r="HP82" s="80"/>
      <c r="HQ82" s="80"/>
      <c r="HR82" s="80"/>
      <c r="HS82" s="80"/>
      <c r="HT82" s="80"/>
      <c r="HU82" s="80"/>
      <c r="HV82" s="80"/>
      <c r="HW82" s="80"/>
      <c r="HX82" s="80"/>
      <c r="HY82" s="80"/>
      <c r="HZ82" s="80"/>
      <c r="IA82" s="80"/>
      <c r="IB82" s="80"/>
      <c r="IC82" s="80"/>
      <c r="ID82" s="80"/>
      <c r="IE82" s="80"/>
      <c r="IF82" s="80"/>
      <c r="IG82" s="80"/>
      <c r="IH82" s="80"/>
      <c r="II82" s="80"/>
      <c r="IJ82" s="80"/>
      <c r="IK82" s="80"/>
      <c r="IL82" s="80"/>
      <c r="IM82" s="80"/>
      <c r="IN82" s="80"/>
      <c r="IO82" s="80"/>
      <c r="IP82" s="80"/>
      <c r="IQ82" s="80"/>
      <c r="IR82" s="80"/>
      <c r="IS82" s="80"/>
      <c r="IT82" s="80"/>
      <c r="IU82" s="80"/>
      <c r="IV82" s="80"/>
      <c r="IW82" s="80"/>
      <c r="IX82" s="80"/>
      <c r="IY82" s="80"/>
      <c r="IZ82" s="80"/>
      <c r="JA82" s="80"/>
      <c r="JB82" s="80"/>
      <c r="JC82" s="80"/>
      <c r="JD82" s="80"/>
      <c r="JE82" s="80"/>
      <c r="JF82" s="80"/>
      <c r="JG82" s="80"/>
      <c r="JH82" s="80"/>
      <c r="JI82" s="80"/>
      <c r="JJ82" s="80"/>
      <c r="JK82" s="80"/>
      <c r="JL82" s="80"/>
      <c r="JM82" s="80"/>
      <c r="JN82" s="80"/>
      <c r="JO82" s="80"/>
      <c r="JP82" s="80"/>
      <c r="JQ82" s="80"/>
      <c r="JR82" s="80"/>
      <c r="JS82" s="80"/>
      <c r="JT82" s="80"/>
      <c r="JU82" s="80"/>
      <c r="JV82" s="80"/>
      <c r="JW82" s="80"/>
      <c r="JX82" s="80"/>
      <c r="JY82" s="80"/>
      <c r="JZ82" s="80"/>
      <c r="KA82" s="80"/>
      <c r="KB82" s="80"/>
      <c r="KC82" s="80"/>
      <c r="KD82" s="80"/>
      <c r="KE82" s="80"/>
      <c r="KF82" s="80"/>
      <c r="KG82" s="80"/>
      <c r="KH82" s="80"/>
      <c r="KI82" s="80"/>
      <c r="KJ82" s="80"/>
      <c r="KK82" s="80"/>
      <c r="KL82" s="80"/>
      <c r="KM82" s="80"/>
      <c r="KN82" s="80"/>
      <c r="KO82" s="80"/>
      <c r="KP82" s="80"/>
      <c r="KQ82" s="80"/>
      <c r="KR82" s="80"/>
      <c r="KS82" s="80"/>
      <c r="KT82" s="80"/>
      <c r="KU82" s="80"/>
      <c r="KV82" s="80"/>
      <c r="KW82" s="80"/>
      <c r="KX82" s="80"/>
      <c r="KY82" s="80"/>
      <c r="KZ82" s="80"/>
      <c r="LA82" s="80"/>
      <c r="LB82" s="80"/>
      <c r="LC82" s="80"/>
      <c r="LD82" s="80"/>
      <c r="LE82" s="80"/>
      <c r="LF82" s="80"/>
      <c r="LG82" s="80"/>
      <c r="LH82" s="80"/>
      <c r="LI82" s="80"/>
      <c r="LJ82" s="80"/>
      <c r="LK82" s="80"/>
      <c r="LL82" s="80"/>
      <c r="LM82" s="80"/>
      <c r="LN82" s="80"/>
      <c r="LO82" s="80"/>
      <c r="LP82" s="80"/>
      <c r="LQ82" s="80"/>
      <c r="LR82" s="80"/>
      <c r="LS82" s="80"/>
      <c r="LT82" s="80"/>
      <c r="LU82" s="80"/>
      <c r="LV82" s="80"/>
      <c r="LW82" s="80"/>
      <c r="LX82" s="80"/>
      <c r="LY82" s="80"/>
      <c r="LZ82" s="80"/>
      <c r="MA82" s="80"/>
      <c r="MB82" s="80"/>
      <c r="MC82" s="80"/>
      <c r="MD82" s="80"/>
      <c r="ME82" s="80"/>
      <c r="MF82" s="80"/>
      <c r="MG82" s="80"/>
      <c r="MH82" s="80"/>
      <c r="MI82" s="80"/>
      <c r="MJ82" s="80"/>
      <c r="MK82" s="80"/>
      <c r="ML82" s="80"/>
      <c r="MM82" s="80"/>
      <c r="MN82" s="80"/>
      <c r="MO82" s="80"/>
      <c r="MP82" s="80"/>
      <c r="MQ82" s="80"/>
      <c r="MR82" s="80"/>
      <c r="MS82" s="80"/>
      <c r="MT82" s="80"/>
      <c r="MU82" s="80"/>
      <c r="MV82" s="80"/>
      <c r="MW82" s="80"/>
      <c r="MX82" s="80"/>
      <c r="MY82" s="80"/>
      <c r="MZ82" s="80"/>
      <c r="NA82" s="80"/>
      <c r="NB82" s="80"/>
      <c r="NC82" s="80"/>
      <c r="ND82" s="80"/>
      <c r="NE82" s="80"/>
      <c r="NF82" s="80"/>
      <c r="NG82" s="80"/>
      <c r="NH82" s="80"/>
      <c r="NI82" s="80"/>
      <c r="NJ82" s="80"/>
      <c r="NK82" s="80"/>
      <c r="NL82" s="80"/>
      <c r="NM82" s="80"/>
      <c r="NN82" s="80"/>
      <c r="NO82" s="80"/>
      <c r="NP82" s="80"/>
      <c r="NQ82" s="80"/>
      <c r="NR82" s="80"/>
      <c r="NS82" s="80"/>
      <c r="NT82" s="80"/>
      <c r="NU82" s="80"/>
      <c r="NV82" s="80"/>
      <c r="NW82" s="80"/>
      <c r="NX82" s="80"/>
      <c r="NY82" s="80"/>
      <c r="NZ82" s="80"/>
      <c r="OA82" s="80"/>
      <c r="OB82" s="80"/>
      <c r="OC82" s="80"/>
      <c r="OD82" s="80"/>
      <c r="OE82" s="80"/>
      <c r="OF82" s="80"/>
      <c r="OG82" s="80"/>
      <c r="OH82" s="80"/>
      <c r="OI82" s="80"/>
      <c r="OJ82" s="80"/>
      <c r="OK82" s="80"/>
      <c r="OL82" s="80"/>
      <c r="OM82" s="80"/>
      <c r="ON82" s="80"/>
      <c r="OO82" s="80"/>
      <c r="OP82" s="80"/>
      <c r="OQ82" s="80"/>
      <c r="OR82" s="80"/>
      <c r="OS82" s="80"/>
      <c r="OT82" s="80"/>
      <c r="OU82" s="80"/>
      <c r="OV82" s="80"/>
      <c r="OW82" s="80"/>
      <c r="OX82" s="80"/>
      <c r="OY82" s="80"/>
      <c r="OZ82" s="80"/>
      <c r="PA82" s="80"/>
      <c r="PB82" s="80"/>
      <c r="PC82" s="80"/>
      <c r="PD82" s="80"/>
      <c r="PE82" s="80"/>
      <c r="PF82" s="80"/>
      <c r="PG82" s="80"/>
      <c r="PH82" s="80"/>
      <c r="PI82" s="80"/>
      <c r="PJ82" s="80"/>
      <c r="PK82" s="80"/>
      <c r="PL82" s="80"/>
      <c r="PM82" s="80"/>
      <c r="PN82" s="80"/>
      <c r="PO82" s="80"/>
      <c r="PP82" s="80"/>
      <c r="PQ82" s="80"/>
      <c r="PR82" s="80"/>
      <c r="PS82" s="80"/>
      <c r="PT82" s="80"/>
      <c r="PU82" s="80"/>
      <c r="PV82" s="80"/>
      <c r="PW82" s="80"/>
      <c r="PX82" s="80"/>
      <c r="PY82" s="80"/>
      <c r="PZ82" s="80"/>
      <c r="QA82" s="80"/>
      <c r="QB82" s="80"/>
      <c r="QC82" s="80"/>
      <c r="QD82" s="80"/>
      <c r="QE82" s="80"/>
      <c r="QF82" s="80"/>
      <c r="QG82" s="80"/>
      <c r="QH82" s="80"/>
      <c r="QI82" s="80"/>
      <c r="QJ82" s="80"/>
      <c r="QK82" s="80"/>
      <c r="QL82" s="80"/>
      <c r="QM82" s="80"/>
      <c r="QN82" s="80"/>
      <c r="QO82" s="80"/>
      <c r="QP82" s="80"/>
      <c r="QQ82" s="80"/>
      <c r="QR82" s="80"/>
      <c r="QS82" s="80"/>
      <c r="QT82" s="80"/>
      <c r="QU82" s="80"/>
      <c r="QV82" s="80"/>
      <c r="QW82" s="80"/>
      <c r="QX82" s="80"/>
      <c r="QY82" s="80"/>
      <c r="QZ82" s="80"/>
      <c r="RA82" s="80"/>
      <c r="RB82" s="80"/>
      <c r="RC82" s="80"/>
      <c r="RD82" s="80"/>
      <c r="RE82" s="80"/>
      <c r="RF82" s="80"/>
      <c r="RG82" s="80"/>
      <c r="RH82" s="80"/>
      <c r="RI82" s="80"/>
      <c r="RJ82" s="80"/>
      <c r="RK82" s="80"/>
      <c r="RL82" s="80"/>
      <c r="RM82" s="80"/>
      <c r="RN82" s="80"/>
      <c r="RO82" s="80"/>
      <c r="RP82" s="80"/>
      <c r="RQ82" s="80"/>
      <c r="RR82" s="80"/>
      <c r="RS82" s="80"/>
      <c r="RT82" s="80"/>
      <c r="RU82" s="80"/>
      <c r="RV82" s="80"/>
      <c r="RW82" s="80"/>
      <c r="RX82" s="80"/>
      <c r="RY82" s="80"/>
      <c r="RZ82" s="80"/>
      <c r="SA82" s="80"/>
      <c r="SB82" s="80"/>
      <c r="SC82" s="80"/>
      <c r="SD82" s="80"/>
      <c r="SE82" s="80"/>
      <c r="SF82" s="80"/>
      <c r="SG82" s="80"/>
      <c r="SH82" s="80"/>
      <c r="SI82" s="80"/>
      <c r="SJ82" s="80"/>
      <c r="SK82" s="80"/>
      <c r="SL82" s="80"/>
      <c r="SM82" s="80"/>
      <c r="SN82" s="80"/>
      <c r="SO82" s="80"/>
      <c r="SP82" s="80"/>
      <c r="SQ82" s="80"/>
      <c r="SR82" s="80"/>
      <c r="SS82" s="80"/>
      <c r="ST82" s="80"/>
      <c r="SU82" s="80"/>
      <c r="SV82" s="80"/>
      <c r="SW82" s="80"/>
      <c r="SX82" s="80"/>
    </row>
    <row r="83" spans="1:518" s="60" customFormat="1" ht="14.55" customHeight="1" x14ac:dyDescent="0.3">
      <c r="A83" s="65">
        <v>79</v>
      </c>
      <c r="B83" s="7">
        <v>20</v>
      </c>
      <c r="C83" s="98" t="s">
        <v>804</v>
      </c>
      <c r="D83" s="98" t="s">
        <v>805</v>
      </c>
      <c r="E83" s="98" t="s">
        <v>806</v>
      </c>
      <c r="F83" s="7">
        <v>2012</v>
      </c>
      <c r="G83" s="98" t="s">
        <v>807</v>
      </c>
      <c r="H83" s="126" t="s">
        <v>808</v>
      </c>
      <c r="I83" s="6" t="s">
        <v>50</v>
      </c>
      <c r="J83" s="99" t="s">
        <v>809</v>
      </c>
      <c r="K83" s="6" t="s">
        <v>810</v>
      </c>
      <c r="L83" s="6" t="s">
        <v>23</v>
      </c>
      <c r="M83" s="6" t="s">
        <v>100</v>
      </c>
      <c r="N83" s="6" t="s">
        <v>205</v>
      </c>
      <c r="O83" s="6" t="s">
        <v>25</v>
      </c>
      <c r="P83" s="6" t="s">
        <v>56</v>
      </c>
      <c r="Q83" s="6" t="s">
        <v>572</v>
      </c>
      <c r="R83" s="6" t="s">
        <v>572</v>
      </c>
      <c r="S83" s="6" t="s">
        <v>321</v>
      </c>
      <c r="T83" s="6" t="s">
        <v>814</v>
      </c>
      <c r="U83" s="7">
        <v>2020</v>
      </c>
      <c r="V83" s="7">
        <v>2020</v>
      </c>
      <c r="W83" s="6"/>
      <c r="X83" s="6"/>
      <c r="Y83" s="6"/>
      <c r="Z83" s="6"/>
      <c r="AA83" s="6"/>
      <c r="AB83" s="6"/>
      <c r="AC83" s="6"/>
      <c r="AD83" s="6"/>
      <c r="AE83" s="6"/>
      <c r="AF83" s="6"/>
      <c r="AG83" s="6"/>
      <c r="AH83" s="6"/>
      <c r="AI83" s="6" t="s">
        <v>155</v>
      </c>
      <c r="AJ83" s="6"/>
      <c r="AK83" s="6"/>
      <c r="AL83" s="6"/>
      <c r="AM83" s="6"/>
      <c r="AN83" s="6"/>
      <c r="AO83" s="6"/>
      <c r="AP83" s="6"/>
      <c r="AQ83" s="6"/>
      <c r="AR83" s="6"/>
      <c r="AS83" s="6"/>
      <c r="AT83" s="6"/>
      <c r="AU83" s="6"/>
      <c r="AV83" s="6"/>
      <c r="AW83" s="6" t="s">
        <v>23</v>
      </c>
      <c r="AX83" s="6"/>
      <c r="AY83" s="6"/>
      <c r="AZ83" s="6"/>
      <c r="BA83" s="6"/>
      <c r="BB83" s="6"/>
      <c r="BC83" s="6"/>
      <c r="BD83" s="6"/>
      <c r="BE83" s="6"/>
      <c r="BF83" s="6"/>
      <c r="BG83" s="6"/>
      <c r="BH83" s="6"/>
      <c r="BI83" s="6"/>
      <c r="BJ83" s="6" t="s">
        <v>78</v>
      </c>
      <c r="BK83" s="6"/>
      <c r="BL83" s="6"/>
      <c r="BM83" s="6"/>
      <c r="BN83" s="6"/>
      <c r="BO83" s="6"/>
      <c r="BP83" s="6"/>
      <c r="BQ83" s="6"/>
      <c r="BR83" s="6"/>
      <c r="BS83" s="6"/>
      <c r="BT83" s="6"/>
      <c r="BU83" s="6"/>
      <c r="BV83" s="6" t="s">
        <v>38</v>
      </c>
      <c r="BW83" s="6"/>
      <c r="BX83" s="6"/>
      <c r="BY83" s="6"/>
      <c r="BZ83" s="6"/>
      <c r="CA83" s="6"/>
      <c r="CB83" s="6"/>
      <c r="CC83" s="6"/>
      <c r="CD83" s="6"/>
      <c r="CE83" s="6"/>
      <c r="CF83" s="6"/>
      <c r="CG83" s="6"/>
      <c r="CH83" s="6"/>
      <c r="CI83" s="6"/>
      <c r="CJ83" s="6"/>
      <c r="CK83" s="6"/>
      <c r="CL83" s="6"/>
      <c r="CM83" s="6"/>
      <c r="CN83" s="6"/>
      <c r="CO83" s="6"/>
      <c r="CP83" s="6"/>
      <c r="CQ83" s="6"/>
      <c r="CR83" s="6"/>
      <c r="CS83" s="28" t="s">
        <v>38</v>
      </c>
      <c r="CT83" s="6"/>
      <c r="CU83" s="6"/>
      <c r="CV83" s="6"/>
      <c r="CW83" s="6"/>
      <c r="CX83" s="6"/>
      <c r="CY83" s="6"/>
      <c r="CZ83" s="6"/>
      <c r="DA83" s="6"/>
      <c r="DB83" s="6"/>
      <c r="DC83" s="6"/>
      <c r="DD83" s="6" t="s">
        <v>23</v>
      </c>
      <c r="DE83" s="91" t="s">
        <v>812</v>
      </c>
      <c r="DF83" s="6" t="s">
        <v>640</v>
      </c>
      <c r="DG83" s="6"/>
      <c r="DH83" s="6"/>
      <c r="DI83" s="6"/>
      <c r="DJ83" s="6"/>
      <c r="DK83" s="6"/>
      <c r="DL83" s="6" t="s">
        <v>155</v>
      </c>
      <c r="DM83" s="6"/>
      <c r="DN83" s="6"/>
      <c r="DO83" s="87"/>
      <c r="DP83" s="6"/>
      <c r="DQ83" s="87"/>
      <c r="DR83" s="6"/>
      <c r="DS83" s="91" t="s">
        <v>813</v>
      </c>
      <c r="DT83" s="17" t="s">
        <v>630</v>
      </c>
      <c r="DU83" s="34"/>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c r="FL83" s="80"/>
      <c r="FM83" s="80"/>
      <c r="FN83" s="80"/>
      <c r="FO83" s="80"/>
      <c r="FP83" s="80"/>
      <c r="FQ83" s="80"/>
      <c r="FR83" s="80"/>
      <c r="FS83" s="80"/>
      <c r="FT83" s="80"/>
      <c r="FU83" s="80"/>
      <c r="FV83" s="80"/>
      <c r="FW83" s="80"/>
      <c r="FX83" s="80"/>
      <c r="FY83" s="80"/>
      <c r="FZ83" s="80"/>
      <c r="GA83" s="80"/>
      <c r="GB83" s="80"/>
      <c r="GC83" s="80"/>
      <c r="GD83" s="80"/>
      <c r="GE83" s="80"/>
      <c r="GF83" s="80"/>
      <c r="GG83" s="80"/>
      <c r="GH83" s="80"/>
      <c r="GI83" s="80"/>
      <c r="GJ83" s="80"/>
      <c r="GK83" s="80"/>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c r="JD83" s="80"/>
      <c r="JE83" s="80"/>
      <c r="JF83" s="80"/>
      <c r="JG83" s="80"/>
      <c r="JH83" s="80"/>
      <c r="JI83" s="80"/>
      <c r="JJ83" s="80"/>
      <c r="JK83" s="80"/>
      <c r="JL83" s="80"/>
      <c r="JM83" s="80"/>
      <c r="JN83" s="80"/>
      <c r="JO83" s="80"/>
      <c r="JP83" s="80"/>
      <c r="JQ83" s="80"/>
      <c r="JR83" s="80"/>
      <c r="JS83" s="80"/>
      <c r="JT83" s="80"/>
      <c r="JU83" s="80"/>
      <c r="JV83" s="80"/>
      <c r="JW83" s="80"/>
      <c r="JX83" s="80"/>
      <c r="JY83" s="80"/>
      <c r="JZ83" s="80"/>
      <c r="KA83" s="80"/>
      <c r="KB83" s="80"/>
      <c r="KC83" s="80"/>
      <c r="KD83" s="80"/>
      <c r="KE83" s="80"/>
      <c r="KF83" s="80"/>
      <c r="KG83" s="80"/>
      <c r="KH83" s="80"/>
      <c r="KI83" s="80"/>
      <c r="KJ83" s="80"/>
      <c r="KK83" s="80"/>
      <c r="KL83" s="80"/>
      <c r="KM83" s="80"/>
      <c r="KN83" s="80"/>
      <c r="KO83" s="80"/>
      <c r="KP83" s="80"/>
      <c r="KQ83" s="80"/>
      <c r="KR83" s="80"/>
      <c r="KS83" s="80"/>
      <c r="KT83" s="80"/>
      <c r="KU83" s="80"/>
      <c r="KV83" s="80"/>
      <c r="KW83" s="80"/>
      <c r="KX83" s="80"/>
      <c r="KY83" s="80"/>
      <c r="KZ83" s="80"/>
      <c r="LA83" s="80"/>
      <c r="LB83" s="80"/>
      <c r="LC83" s="80"/>
      <c r="LD83" s="80"/>
      <c r="LE83" s="80"/>
      <c r="LF83" s="80"/>
      <c r="LG83" s="80"/>
      <c r="LH83" s="80"/>
      <c r="LI83" s="80"/>
      <c r="LJ83" s="80"/>
      <c r="LK83" s="80"/>
      <c r="LL83" s="80"/>
      <c r="LM83" s="80"/>
      <c r="LN83" s="80"/>
      <c r="LO83" s="80"/>
      <c r="LP83" s="80"/>
      <c r="LQ83" s="80"/>
      <c r="LR83" s="80"/>
      <c r="LS83" s="80"/>
      <c r="LT83" s="80"/>
      <c r="LU83" s="80"/>
      <c r="LV83" s="80"/>
      <c r="LW83" s="80"/>
      <c r="LX83" s="80"/>
      <c r="LY83" s="80"/>
      <c r="LZ83" s="80"/>
      <c r="MA83" s="80"/>
      <c r="MB83" s="80"/>
      <c r="MC83" s="80"/>
      <c r="MD83" s="80"/>
      <c r="ME83" s="80"/>
      <c r="MF83" s="80"/>
      <c r="MG83" s="80"/>
      <c r="MH83" s="80"/>
      <c r="MI83" s="80"/>
      <c r="MJ83" s="80"/>
      <c r="MK83" s="80"/>
      <c r="ML83" s="80"/>
      <c r="MM83" s="80"/>
      <c r="MN83" s="80"/>
      <c r="MO83" s="80"/>
      <c r="MP83" s="80"/>
      <c r="MQ83" s="80"/>
      <c r="MR83" s="80"/>
      <c r="MS83" s="80"/>
      <c r="MT83" s="80"/>
      <c r="MU83" s="80"/>
      <c r="MV83" s="80"/>
      <c r="MW83" s="80"/>
      <c r="MX83" s="80"/>
      <c r="MY83" s="80"/>
      <c r="MZ83" s="80"/>
      <c r="NA83" s="80"/>
      <c r="NB83" s="80"/>
      <c r="NC83" s="80"/>
      <c r="ND83" s="80"/>
      <c r="NE83" s="80"/>
      <c r="NF83" s="80"/>
      <c r="NG83" s="80"/>
      <c r="NH83" s="80"/>
      <c r="NI83" s="80"/>
      <c r="NJ83" s="80"/>
      <c r="NK83" s="80"/>
      <c r="NL83" s="80"/>
      <c r="NM83" s="80"/>
      <c r="NN83" s="80"/>
      <c r="NO83" s="80"/>
      <c r="NP83" s="80"/>
      <c r="NQ83" s="80"/>
      <c r="NR83" s="80"/>
      <c r="NS83" s="80"/>
      <c r="NT83" s="80"/>
      <c r="NU83" s="80"/>
      <c r="NV83" s="80"/>
      <c r="NW83" s="80"/>
      <c r="NX83" s="80"/>
      <c r="NY83" s="80"/>
      <c r="NZ83" s="80"/>
      <c r="OA83" s="80"/>
      <c r="OB83" s="80"/>
      <c r="OC83" s="80"/>
      <c r="OD83" s="80"/>
      <c r="OE83" s="80"/>
      <c r="OF83" s="80"/>
      <c r="OG83" s="80"/>
      <c r="OH83" s="80"/>
      <c r="OI83" s="80"/>
      <c r="OJ83" s="80"/>
      <c r="OK83" s="80"/>
      <c r="OL83" s="80"/>
      <c r="OM83" s="80"/>
      <c r="ON83" s="80"/>
      <c r="OO83" s="80"/>
      <c r="OP83" s="80"/>
      <c r="OQ83" s="80"/>
      <c r="OR83" s="80"/>
      <c r="OS83" s="80"/>
      <c r="OT83" s="80"/>
      <c r="OU83" s="80"/>
      <c r="OV83" s="80"/>
      <c r="OW83" s="80"/>
      <c r="OX83" s="80"/>
      <c r="OY83" s="80"/>
      <c r="OZ83" s="80"/>
      <c r="PA83" s="80"/>
      <c r="PB83" s="80"/>
      <c r="PC83" s="80"/>
      <c r="PD83" s="80"/>
      <c r="PE83" s="80"/>
      <c r="PF83" s="80"/>
      <c r="PG83" s="80"/>
      <c r="PH83" s="80"/>
      <c r="PI83" s="80"/>
      <c r="PJ83" s="80"/>
      <c r="PK83" s="80"/>
      <c r="PL83" s="80"/>
      <c r="PM83" s="80"/>
      <c r="PN83" s="80"/>
      <c r="PO83" s="80"/>
      <c r="PP83" s="80"/>
      <c r="PQ83" s="80"/>
      <c r="PR83" s="80"/>
      <c r="PS83" s="80"/>
      <c r="PT83" s="80"/>
      <c r="PU83" s="80"/>
      <c r="PV83" s="80"/>
      <c r="PW83" s="80"/>
      <c r="PX83" s="80"/>
      <c r="PY83" s="80"/>
      <c r="PZ83" s="80"/>
      <c r="QA83" s="80"/>
      <c r="QB83" s="80"/>
      <c r="QC83" s="80"/>
      <c r="QD83" s="80"/>
      <c r="QE83" s="80"/>
      <c r="QF83" s="80"/>
      <c r="QG83" s="80"/>
      <c r="QH83" s="80"/>
      <c r="QI83" s="80"/>
      <c r="QJ83" s="80"/>
      <c r="QK83" s="80"/>
      <c r="QL83" s="80"/>
      <c r="QM83" s="80"/>
      <c r="QN83" s="80"/>
      <c r="QO83" s="80"/>
      <c r="QP83" s="80"/>
      <c r="QQ83" s="80"/>
      <c r="QR83" s="80"/>
      <c r="QS83" s="80"/>
      <c r="QT83" s="80"/>
      <c r="QU83" s="80"/>
      <c r="QV83" s="80"/>
      <c r="QW83" s="80"/>
      <c r="QX83" s="80"/>
      <c r="QY83" s="80"/>
      <c r="QZ83" s="80"/>
      <c r="RA83" s="80"/>
      <c r="RB83" s="80"/>
      <c r="RC83" s="80"/>
      <c r="RD83" s="80"/>
      <c r="RE83" s="80"/>
      <c r="RF83" s="80"/>
      <c r="RG83" s="80"/>
      <c r="RH83" s="80"/>
      <c r="RI83" s="80"/>
      <c r="RJ83" s="80"/>
      <c r="RK83" s="80"/>
      <c r="RL83" s="80"/>
      <c r="RM83" s="80"/>
      <c r="RN83" s="80"/>
      <c r="RO83" s="80"/>
      <c r="RP83" s="80"/>
      <c r="RQ83" s="80"/>
      <c r="RR83" s="80"/>
      <c r="RS83" s="80"/>
      <c r="RT83" s="80"/>
      <c r="RU83" s="80"/>
      <c r="RV83" s="80"/>
      <c r="RW83" s="80"/>
      <c r="RX83" s="80"/>
      <c r="RY83" s="80"/>
      <c r="RZ83" s="80"/>
      <c r="SA83" s="80"/>
      <c r="SB83" s="80"/>
      <c r="SC83" s="80"/>
      <c r="SD83" s="80"/>
      <c r="SE83" s="80"/>
      <c r="SF83" s="80"/>
      <c r="SG83" s="80"/>
      <c r="SH83" s="80"/>
      <c r="SI83" s="80"/>
      <c r="SJ83" s="80"/>
      <c r="SK83" s="80"/>
      <c r="SL83" s="80"/>
      <c r="SM83" s="80"/>
      <c r="SN83" s="80"/>
      <c r="SO83" s="80"/>
      <c r="SP83" s="80"/>
      <c r="SQ83" s="80"/>
      <c r="SR83" s="80"/>
      <c r="SS83" s="80"/>
      <c r="ST83" s="80"/>
      <c r="SU83" s="80"/>
      <c r="SV83" s="80"/>
      <c r="SW83" s="80"/>
      <c r="SX83" s="80"/>
    </row>
    <row r="84" spans="1:518" s="60" customFormat="1" ht="14.55" customHeight="1" x14ac:dyDescent="0.3">
      <c r="A84" s="65">
        <v>80</v>
      </c>
      <c r="B84" s="7">
        <v>20</v>
      </c>
      <c r="C84" s="98" t="s">
        <v>804</v>
      </c>
      <c r="D84" s="98" t="s">
        <v>805</v>
      </c>
      <c r="E84" s="98" t="s">
        <v>806</v>
      </c>
      <c r="F84" s="7">
        <v>2012</v>
      </c>
      <c r="G84" s="98" t="s">
        <v>807</v>
      </c>
      <c r="H84" s="126" t="s">
        <v>808</v>
      </c>
      <c r="I84" s="6" t="s">
        <v>50</v>
      </c>
      <c r="J84" s="99" t="s">
        <v>809</v>
      </c>
      <c r="K84" s="6" t="s">
        <v>810</v>
      </c>
      <c r="L84" s="6" t="s">
        <v>23</v>
      </c>
      <c r="M84" s="6" t="s">
        <v>100</v>
      </c>
      <c r="N84" s="6" t="s">
        <v>205</v>
      </c>
      <c r="O84" s="6" t="s">
        <v>25</v>
      </c>
      <c r="P84" s="6" t="s">
        <v>56</v>
      </c>
      <c r="Q84" s="6" t="s">
        <v>572</v>
      </c>
      <c r="R84" s="6" t="s">
        <v>572</v>
      </c>
      <c r="S84" s="6" t="s">
        <v>321</v>
      </c>
      <c r="T84" s="6" t="s">
        <v>815</v>
      </c>
      <c r="U84" s="7">
        <v>2020</v>
      </c>
      <c r="V84" s="7">
        <v>2020</v>
      </c>
      <c r="W84" s="6"/>
      <c r="X84" s="6"/>
      <c r="Y84" s="6"/>
      <c r="Z84" s="6"/>
      <c r="AA84" s="6"/>
      <c r="AB84" s="6"/>
      <c r="AC84" s="6"/>
      <c r="AD84" s="6"/>
      <c r="AE84" s="6"/>
      <c r="AF84" s="6"/>
      <c r="AG84" s="6"/>
      <c r="AH84" s="6"/>
      <c r="AI84" s="6" t="s">
        <v>155</v>
      </c>
      <c r="AJ84" s="6"/>
      <c r="AK84" s="6"/>
      <c r="AL84" s="6"/>
      <c r="AM84" s="6"/>
      <c r="AN84" s="6"/>
      <c r="AO84" s="6"/>
      <c r="AP84" s="6"/>
      <c r="AQ84" s="6"/>
      <c r="AR84" s="6"/>
      <c r="AS84" s="6"/>
      <c r="AT84" s="6"/>
      <c r="AU84" s="6"/>
      <c r="AV84" s="6"/>
      <c r="AW84" s="6" t="s">
        <v>23</v>
      </c>
      <c r="AX84" s="6"/>
      <c r="AY84" s="6"/>
      <c r="AZ84" s="6"/>
      <c r="BA84" s="6"/>
      <c r="BB84" s="6"/>
      <c r="BC84" s="6"/>
      <c r="BD84" s="6"/>
      <c r="BE84" s="6"/>
      <c r="BF84" s="6"/>
      <c r="BG84" s="6"/>
      <c r="BH84" s="6"/>
      <c r="BI84" s="6"/>
      <c r="BJ84" s="6" t="s">
        <v>78</v>
      </c>
      <c r="BK84" s="6"/>
      <c r="BL84" s="6"/>
      <c r="BM84" s="6"/>
      <c r="BN84" s="6"/>
      <c r="BO84" s="6"/>
      <c r="BP84" s="6"/>
      <c r="BQ84" s="6"/>
      <c r="BR84" s="6"/>
      <c r="BS84" s="6"/>
      <c r="BT84" s="6"/>
      <c r="BU84" s="6"/>
      <c r="BV84" s="6" t="s">
        <v>38</v>
      </c>
      <c r="BW84" s="6"/>
      <c r="BX84" s="6"/>
      <c r="BY84" s="6"/>
      <c r="BZ84" s="6"/>
      <c r="CA84" s="6"/>
      <c r="CB84" s="6"/>
      <c r="CC84" s="6"/>
      <c r="CD84" s="6"/>
      <c r="CE84" s="6"/>
      <c r="CF84" s="6"/>
      <c r="CG84" s="6"/>
      <c r="CH84" s="6"/>
      <c r="CI84" s="6"/>
      <c r="CJ84" s="6"/>
      <c r="CK84" s="6"/>
      <c r="CL84" s="6"/>
      <c r="CM84" s="6"/>
      <c r="CN84" s="6"/>
      <c r="CO84" s="6"/>
      <c r="CP84" s="6"/>
      <c r="CQ84" s="6"/>
      <c r="CR84" s="6"/>
      <c r="CS84" s="28" t="s">
        <v>38</v>
      </c>
      <c r="CT84" s="6"/>
      <c r="CU84" s="6"/>
      <c r="CV84" s="6"/>
      <c r="CW84" s="6"/>
      <c r="CX84" s="6"/>
      <c r="CY84" s="6"/>
      <c r="CZ84" s="6"/>
      <c r="DA84" s="6"/>
      <c r="DB84" s="6"/>
      <c r="DC84" s="6"/>
      <c r="DD84" s="6" t="s">
        <v>23</v>
      </c>
      <c r="DE84" s="91" t="s">
        <v>812</v>
      </c>
      <c r="DF84" s="6" t="s">
        <v>640</v>
      </c>
      <c r="DG84" s="6"/>
      <c r="DH84" s="6"/>
      <c r="DI84" s="6"/>
      <c r="DJ84" s="6"/>
      <c r="DK84" s="6"/>
      <c r="DL84" s="6" t="s">
        <v>155</v>
      </c>
      <c r="DM84" s="6"/>
      <c r="DN84" s="6"/>
      <c r="DO84" s="87"/>
      <c r="DP84" s="6"/>
      <c r="DQ84" s="87"/>
      <c r="DR84" s="6"/>
      <c r="DS84" s="91" t="s">
        <v>813</v>
      </c>
      <c r="DT84" s="17" t="s">
        <v>630</v>
      </c>
      <c r="DU84" s="34"/>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c r="EZ84" s="80"/>
      <c r="FA84" s="80"/>
      <c r="FB84" s="80"/>
      <c r="FC84" s="80"/>
      <c r="FD84" s="80"/>
      <c r="FE84" s="80"/>
      <c r="FF84" s="80"/>
      <c r="FG84" s="80"/>
      <c r="FH84" s="80"/>
      <c r="FI84" s="80"/>
      <c r="FJ84" s="80"/>
      <c r="FK84" s="80"/>
      <c r="FL84" s="80"/>
      <c r="FM84" s="80"/>
      <c r="FN84" s="80"/>
      <c r="FO84" s="80"/>
      <c r="FP84" s="80"/>
      <c r="FQ84" s="80"/>
      <c r="FR84" s="80"/>
      <c r="FS84" s="80"/>
      <c r="FT84" s="80"/>
      <c r="FU84" s="80"/>
      <c r="FV84" s="80"/>
      <c r="FW84" s="80"/>
      <c r="FX84" s="80"/>
      <c r="FY84" s="80"/>
      <c r="FZ84" s="80"/>
      <c r="GA84" s="80"/>
      <c r="GB84" s="80"/>
      <c r="GC84" s="80"/>
      <c r="GD84" s="80"/>
      <c r="GE84" s="80"/>
      <c r="GF84" s="80"/>
      <c r="GG84" s="80"/>
      <c r="GH84" s="80"/>
      <c r="GI84" s="80"/>
      <c r="GJ84" s="80"/>
      <c r="GK84" s="80"/>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c r="JD84" s="80"/>
      <c r="JE84" s="80"/>
      <c r="JF84" s="80"/>
      <c r="JG84" s="80"/>
      <c r="JH84" s="80"/>
      <c r="JI84" s="80"/>
      <c r="JJ84" s="80"/>
      <c r="JK84" s="80"/>
      <c r="JL84" s="80"/>
      <c r="JM84" s="80"/>
      <c r="JN84" s="80"/>
      <c r="JO84" s="80"/>
      <c r="JP84" s="80"/>
      <c r="JQ84" s="80"/>
      <c r="JR84" s="80"/>
      <c r="JS84" s="80"/>
      <c r="JT84" s="80"/>
      <c r="JU84" s="80"/>
      <c r="JV84" s="80"/>
      <c r="JW84" s="80"/>
      <c r="JX84" s="80"/>
      <c r="JY84" s="80"/>
      <c r="JZ84" s="80"/>
      <c r="KA84" s="80"/>
      <c r="KB84" s="80"/>
      <c r="KC84" s="80"/>
      <c r="KD84" s="80"/>
      <c r="KE84" s="80"/>
      <c r="KF84" s="80"/>
      <c r="KG84" s="80"/>
      <c r="KH84" s="80"/>
      <c r="KI84" s="80"/>
      <c r="KJ84" s="80"/>
      <c r="KK84" s="80"/>
      <c r="KL84" s="80"/>
      <c r="KM84" s="80"/>
      <c r="KN84" s="80"/>
      <c r="KO84" s="80"/>
      <c r="KP84" s="80"/>
      <c r="KQ84" s="80"/>
      <c r="KR84" s="80"/>
      <c r="KS84" s="80"/>
      <c r="KT84" s="80"/>
      <c r="KU84" s="80"/>
      <c r="KV84" s="80"/>
      <c r="KW84" s="80"/>
      <c r="KX84" s="80"/>
      <c r="KY84" s="80"/>
      <c r="KZ84" s="80"/>
      <c r="LA84" s="80"/>
      <c r="LB84" s="80"/>
      <c r="LC84" s="80"/>
      <c r="LD84" s="80"/>
      <c r="LE84" s="80"/>
      <c r="LF84" s="80"/>
      <c r="LG84" s="80"/>
      <c r="LH84" s="80"/>
      <c r="LI84" s="80"/>
      <c r="LJ84" s="80"/>
      <c r="LK84" s="80"/>
      <c r="LL84" s="80"/>
      <c r="LM84" s="80"/>
      <c r="LN84" s="80"/>
      <c r="LO84" s="80"/>
      <c r="LP84" s="80"/>
      <c r="LQ84" s="80"/>
      <c r="LR84" s="80"/>
      <c r="LS84" s="80"/>
      <c r="LT84" s="80"/>
      <c r="LU84" s="80"/>
      <c r="LV84" s="80"/>
      <c r="LW84" s="80"/>
      <c r="LX84" s="80"/>
      <c r="LY84" s="80"/>
      <c r="LZ84" s="80"/>
      <c r="MA84" s="80"/>
      <c r="MB84" s="80"/>
      <c r="MC84" s="80"/>
      <c r="MD84" s="80"/>
      <c r="ME84" s="80"/>
      <c r="MF84" s="80"/>
      <c r="MG84" s="80"/>
      <c r="MH84" s="80"/>
      <c r="MI84" s="80"/>
      <c r="MJ84" s="80"/>
      <c r="MK84" s="80"/>
      <c r="ML84" s="80"/>
      <c r="MM84" s="80"/>
      <c r="MN84" s="80"/>
      <c r="MO84" s="80"/>
      <c r="MP84" s="80"/>
      <c r="MQ84" s="80"/>
      <c r="MR84" s="80"/>
      <c r="MS84" s="80"/>
      <c r="MT84" s="80"/>
      <c r="MU84" s="80"/>
      <c r="MV84" s="80"/>
      <c r="MW84" s="80"/>
      <c r="MX84" s="80"/>
      <c r="MY84" s="80"/>
      <c r="MZ84" s="80"/>
      <c r="NA84" s="80"/>
      <c r="NB84" s="80"/>
      <c r="NC84" s="80"/>
      <c r="ND84" s="80"/>
      <c r="NE84" s="80"/>
      <c r="NF84" s="80"/>
      <c r="NG84" s="80"/>
      <c r="NH84" s="80"/>
      <c r="NI84" s="80"/>
      <c r="NJ84" s="80"/>
      <c r="NK84" s="80"/>
      <c r="NL84" s="80"/>
      <c r="NM84" s="80"/>
      <c r="NN84" s="80"/>
      <c r="NO84" s="80"/>
      <c r="NP84" s="80"/>
      <c r="NQ84" s="80"/>
      <c r="NR84" s="80"/>
      <c r="NS84" s="80"/>
      <c r="NT84" s="80"/>
      <c r="NU84" s="80"/>
      <c r="NV84" s="80"/>
      <c r="NW84" s="80"/>
      <c r="NX84" s="80"/>
      <c r="NY84" s="80"/>
      <c r="NZ84" s="80"/>
      <c r="OA84" s="80"/>
      <c r="OB84" s="80"/>
      <c r="OC84" s="80"/>
      <c r="OD84" s="80"/>
      <c r="OE84" s="80"/>
      <c r="OF84" s="80"/>
      <c r="OG84" s="80"/>
      <c r="OH84" s="80"/>
      <c r="OI84" s="80"/>
      <c r="OJ84" s="80"/>
      <c r="OK84" s="80"/>
      <c r="OL84" s="80"/>
      <c r="OM84" s="80"/>
      <c r="ON84" s="80"/>
      <c r="OO84" s="80"/>
      <c r="OP84" s="80"/>
      <c r="OQ84" s="80"/>
      <c r="OR84" s="80"/>
      <c r="OS84" s="80"/>
      <c r="OT84" s="80"/>
      <c r="OU84" s="80"/>
      <c r="OV84" s="80"/>
      <c r="OW84" s="80"/>
      <c r="OX84" s="80"/>
      <c r="OY84" s="80"/>
      <c r="OZ84" s="80"/>
      <c r="PA84" s="80"/>
      <c r="PB84" s="80"/>
      <c r="PC84" s="80"/>
      <c r="PD84" s="80"/>
      <c r="PE84" s="80"/>
      <c r="PF84" s="80"/>
      <c r="PG84" s="80"/>
      <c r="PH84" s="80"/>
      <c r="PI84" s="80"/>
      <c r="PJ84" s="80"/>
      <c r="PK84" s="80"/>
      <c r="PL84" s="80"/>
      <c r="PM84" s="80"/>
      <c r="PN84" s="80"/>
      <c r="PO84" s="80"/>
      <c r="PP84" s="80"/>
      <c r="PQ84" s="80"/>
      <c r="PR84" s="80"/>
      <c r="PS84" s="80"/>
      <c r="PT84" s="80"/>
      <c r="PU84" s="80"/>
      <c r="PV84" s="80"/>
      <c r="PW84" s="80"/>
      <c r="PX84" s="80"/>
      <c r="PY84" s="80"/>
      <c r="PZ84" s="80"/>
      <c r="QA84" s="80"/>
      <c r="QB84" s="80"/>
      <c r="QC84" s="80"/>
      <c r="QD84" s="80"/>
      <c r="QE84" s="80"/>
      <c r="QF84" s="80"/>
      <c r="QG84" s="80"/>
      <c r="QH84" s="80"/>
      <c r="QI84" s="80"/>
      <c r="QJ84" s="80"/>
      <c r="QK84" s="80"/>
      <c r="QL84" s="80"/>
      <c r="QM84" s="80"/>
      <c r="QN84" s="80"/>
      <c r="QO84" s="80"/>
      <c r="QP84" s="80"/>
      <c r="QQ84" s="80"/>
      <c r="QR84" s="80"/>
      <c r="QS84" s="80"/>
      <c r="QT84" s="80"/>
      <c r="QU84" s="80"/>
      <c r="QV84" s="80"/>
      <c r="QW84" s="80"/>
      <c r="QX84" s="80"/>
      <c r="QY84" s="80"/>
      <c r="QZ84" s="80"/>
      <c r="RA84" s="80"/>
      <c r="RB84" s="80"/>
      <c r="RC84" s="80"/>
      <c r="RD84" s="80"/>
      <c r="RE84" s="80"/>
      <c r="RF84" s="80"/>
      <c r="RG84" s="80"/>
      <c r="RH84" s="80"/>
      <c r="RI84" s="80"/>
      <c r="RJ84" s="80"/>
      <c r="RK84" s="80"/>
      <c r="RL84" s="80"/>
      <c r="RM84" s="80"/>
      <c r="RN84" s="80"/>
      <c r="RO84" s="80"/>
      <c r="RP84" s="80"/>
      <c r="RQ84" s="80"/>
      <c r="RR84" s="80"/>
      <c r="RS84" s="80"/>
      <c r="RT84" s="80"/>
      <c r="RU84" s="80"/>
      <c r="RV84" s="80"/>
      <c r="RW84" s="80"/>
      <c r="RX84" s="80"/>
      <c r="RY84" s="80"/>
      <c r="RZ84" s="80"/>
      <c r="SA84" s="80"/>
      <c r="SB84" s="80"/>
      <c r="SC84" s="80"/>
      <c r="SD84" s="80"/>
      <c r="SE84" s="80"/>
      <c r="SF84" s="80"/>
      <c r="SG84" s="80"/>
      <c r="SH84" s="80"/>
      <c r="SI84" s="80"/>
      <c r="SJ84" s="80"/>
      <c r="SK84" s="80"/>
      <c r="SL84" s="80"/>
      <c r="SM84" s="80"/>
      <c r="SN84" s="80"/>
      <c r="SO84" s="80"/>
      <c r="SP84" s="80"/>
      <c r="SQ84" s="80"/>
      <c r="SR84" s="80"/>
      <c r="SS84" s="80"/>
      <c r="ST84" s="80"/>
      <c r="SU84" s="80"/>
      <c r="SV84" s="80"/>
      <c r="SW84" s="80"/>
      <c r="SX84" s="80"/>
    </row>
    <row r="85" spans="1:518" s="60" customFormat="1" ht="14.55" customHeight="1" x14ac:dyDescent="0.3">
      <c r="A85" s="65">
        <v>81</v>
      </c>
      <c r="B85" s="7">
        <v>20</v>
      </c>
      <c r="C85" s="98" t="s">
        <v>804</v>
      </c>
      <c r="D85" s="98" t="s">
        <v>805</v>
      </c>
      <c r="E85" s="98" t="s">
        <v>806</v>
      </c>
      <c r="F85" s="7">
        <v>2012</v>
      </c>
      <c r="G85" s="98" t="s">
        <v>807</v>
      </c>
      <c r="H85" s="126" t="s">
        <v>808</v>
      </c>
      <c r="I85" s="6" t="s">
        <v>50</v>
      </c>
      <c r="J85" s="99" t="s">
        <v>809</v>
      </c>
      <c r="K85" s="6" t="s">
        <v>810</v>
      </c>
      <c r="L85" s="6" t="s">
        <v>23</v>
      </c>
      <c r="M85" s="6" t="s">
        <v>100</v>
      </c>
      <c r="N85" s="6" t="s">
        <v>205</v>
      </c>
      <c r="O85" s="6" t="s">
        <v>25</v>
      </c>
      <c r="P85" s="6" t="s">
        <v>56</v>
      </c>
      <c r="Q85" s="6" t="s">
        <v>572</v>
      </c>
      <c r="R85" s="6" t="s">
        <v>572</v>
      </c>
      <c r="S85" s="6" t="s">
        <v>321</v>
      </c>
      <c r="T85" s="6" t="s">
        <v>816</v>
      </c>
      <c r="U85" s="7">
        <v>2020</v>
      </c>
      <c r="V85" s="7">
        <v>2020</v>
      </c>
      <c r="W85" s="6"/>
      <c r="X85" s="6"/>
      <c r="Y85" s="6"/>
      <c r="Z85" s="6"/>
      <c r="AA85" s="6"/>
      <c r="AB85" s="6"/>
      <c r="AC85" s="6"/>
      <c r="AD85" s="6"/>
      <c r="AE85" s="6"/>
      <c r="AF85" s="6"/>
      <c r="AG85" s="6"/>
      <c r="AH85" s="6"/>
      <c r="AI85" s="6" t="s">
        <v>155</v>
      </c>
      <c r="AJ85" s="6"/>
      <c r="AK85" s="6"/>
      <c r="AL85" s="6"/>
      <c r="AM85" s="6"/>
      <c r="AN85" s="6"/>
      <c r="AO85" s="6"/>
      <c r="AP85" s="6"/>
      <c r="AQ85" s="6"/>
      <c r="AR85" s="6"/>
      <c r="AS85" s="6"/>
      <c r="AT85" s="6"/>
      <c r="AU85" s="6"/>
      <c r="AV85" s="6"/>
      <c r="AW85" s="6" t="s">
        <v>23</v>
      </c>
      <c r="AX85" s="6"/>
      <c r="AY85" s="6"/>
      <c r="AZ85" s="6"/>
      <c r="BA85" s="6"/>
      <c r="BB85" s="6"/>
      <c r="BC85" s="6"/>
      <c r="BD85" s="6"/>
      <c r="BE85" s="6"/>
      <c r="BF85" s="6"/>
      <c r="BG85" s="6"/>
      <c r="BH85" s="6"/>
      <c r="BI85" s="6"/>
      <c r="BJ85" s="6" t="s">
        <v>78</v>
      </c>
      <c r="BK85" s="6"/>
      <c r="BL85" s="6"/>
      <c r="BM85" s="6"/>
      <c r="BN85" s="6"/>
      <c r="BO85" s="6"/>
      <c r="BP85" s="6"/>
      <c r="BQ85" s="6"/>
      <c r="BR85" s="6"/>
      <c r="BS85" s="6"/>
      <c r="BT85" s="6"/>
      <c r="BU85" s="6"/>
      <c r="BV85" s="6" t="s">
        <v>38</v>
      </c>
      <c r="BW85" s="6"/>
      <c r="BX85" s="6"/>
      <c r="BY85" s="6"/>
      <c r="BZ85" s="6"/>
      <c r="CA85" s="6"/>
      <c r="CB85" s="6"/>
      <c r="CC85" s="6"/>
      <c r="CD85" s="6"/>
      <c r="CE85" s="6"/>
      <c r="CF85" s="6"/>
      <c r="CG85" s="6"/>
      <c r="CH85" s="6"/>
      <c r="CI85" s="6"/>
      <c r="CJ85" s="6"/>
      <c r="CK85" s="6"/>
      <c r="CL85" s="6"/>
      <c r="CM85" s="6"/>
      <c r="CN85" s="6"/>
      <c r="CO85" s="6"/>
      <c r="CP85" s="6"/>
      <c r="CQ85" s="6"/>
      <c r="CR85" s="6"/>
      <c r="CS85" s="28" t="s">
        <v>38</v>
      </c>
      <c r="CT85" s="6"/>
      <c r="CU85" s="6"/>
      <c r="CV85" s="6"/>
      <c r="CW85" s="6"/>
      <c r="CX85" s="6"/>
      <c r="CY85" s="6"/>
      <c r="CZ85" s="6"/>
      <c r="DA85" s="6"/>
      <c r="DB85" s="6"/>
      <c r="DC85" s="6"/>
      <c r="DD85" s="6" t="s">
        <v>23</v>
      </c>
      <c r="DE85" s="91" t="s">
        <v>812</v>
      </c>
      <c r="DF85" s="6" t="s">
        <v>640</v>
      </c>
      <c r="DG85" s="6"/>
      <c r="DH85" s="6"/>
      <c r="DI85" s="6"/>
      <c r="DJ85" s="6"/>
      <c r="DK85" s="6"/>
      <c r="DL85" s="6" t="s">
        <v>155</v>
      </c>
      <c r="DM85" s="6"/>
      <c r="DN85" s="6"/>
      <c r="DO85" s="87"/>
      <c r="DP85" s="6"/>
      <c r="DQ85" s="87"/>
      <c r="DR85" s="6"/>
      <c r="DS85" s="91" t="s">
        <v>813</v>
      </c>
      <c r="DT85" s="17" t="s">
        <v>630</v>
      </c>
      <c r="DU85" s="34"/>
      <c r="DV85" s="80"/>
      <c r="DW85" s="80"/>
      <c r="DX85" s="80"/>
      <c r="DY85" s="80"/>
      <c r="DZ85" s="80"/>
      <c r="EA85" s="80"/>
      <c r="EB85" s="80"/>
      <c r="EC85" s="80"/>
      <c r="ED85" s="80"/>
      <c r="EE85" s="80"/>
      <c r="EF85" s="80"/>
      <c r="EG85" s="80"/>
      <c r="EH85" s="80"/>
      <c r="EI85" s="80"/>
      <c r="EJ85" s="80"/>
      <c r="EK85" s="80"/>
      <c r="EL85" s="80"/>
      <c r="EM85" s="80"/>
      <c r="EN85" s="80"/>
      <c r="EO85" s="80"/>
      <c r="EP85" s="80"/>
      <c r="EQ85" s="80"/>
      <c r="ER85" s="80"/>
      <c r="ES85" s="80"/>
      <c r="ET85" s="80"/>
      <c r="EU85" s="80"/>
      <c r="EV85" s="80"/>
      <c r="EW85" s="80"/>
      <c r="EX85" s="80"/>
      <c r="EY85" s="80"/>
      <c r="EZ85" s="80"/>
      <c r="FA85" s="80"/>
      <c r="FB85" s="80"/>
      <c r="FC85" s="80"/>
      <c r="FD85" s="80"/>
      <c r="FE85" s="80"/>
      <c r="FF85" s="80"/>
      <c r="FG85" s="80"/>
      <c r="FH85" s="80"/>
      <c r="FI85" s="80"/>
      <c r="FJ85" s="80"/>
      <c r="FK85" s="80"/>
      <c r="FL85" s="80"/>
      <c r="FM85" s="80"/>
      <c r="FN85" s="80"/>
      <c r="FO85" s="80"/>
      <c r="FP85" s="80"/>
      <c r="FQ85" s="80"/>
      <c r="FR85" s="80"/>
      <c r="FS85" s="80"/>
      <c r="FT85" s="80"/>
      <c r="FU85" s="80"/>
      <c r="FV85" s="80"/>
      <c r="FW85" s="80"/>
      <c r="FX85" s="80"/>
      <c r="FY85" s="80"/>
      <c r="FZ85" s="80"/>
      <c r="GA85" s="80"/>
      <c r="GB85" s="80"/>
      <c r="GC85" s="80"/>
      <c r="GD85" s="80"/>
      <c r="GE85" s="80"/>
      <c r="GF85" s="80"/>
      <c r="GG85" s="80"/>
      <c r="GH85" s="80"/>
      <c r="GI85" s="80"/>
      <c r="GJ85" s="80"/>
      <c r="GK85" s="80"/>
      <c r="GL85" s="80"/>
      <c r="GM85" s="80"/>
      <c r="GN85" s="80"/>
      <c r="GO85" s="80"/>
      <c r="GP85" s="80"/>
      <c r="GQ85" s="80"/>
      <c r="GR85" s="80"/>
      <c r="GS85" s="80"/>
      <c r="GT85" s="80"/>
      <c r="GU85" s="80"/>
      <c r="GV85" s="80"/>
      <c r="GW85" s="80"/>
      <c r="GX85" s="80"/>
      <c r="GY85" s="80"/>
      <c r="GZ85" s="80"/>
      <c r="HA85" s="80"/>
      <c r="HB85" s="80"/>
      <c r="HC85" s="80"/>
      <c r="HD85" s="80"/>
      <c r="HE85" s="80"/>
      <c r="HF85" s="80"/>
      <c r="HG85" s="80"/>
      <c r="HH85" s="80"/>
      <c r="HI85" s="80"/>
      <c r="HJ85" s="80"/>
      <c r="HK85" s="80"/>
      <c r="HL85" s="80"/>
      <c r="HM85" s="80"/>
      <c r="HN85" s="80"/>
      <c r="HO85" s="80"/>
      <c r="HP85" s="80"/>
      <c r="HQ85" s="80"/>
      <c r="HR85" s="80"/>
      <c r="HS85" s="80"/>
      <c r="HT85" s="80"/>
      <c r="HU85" s="80"/>
      <c r="HV85" s="80"/>
      <c r="HW85" s="80"/>
      <c r="HX85" s="80"/>
      <c r="HY85" s="80"/>
      <c r="HZ85" s="80"/>
      <c r="IA85" s="80"/>
      <c r="IB85" s="80"/>
      <c r="IC85" s="80"/>
      <c r="ID85" s="80"/>
      <c r="IE85" s="80"/>
      <c r="IF85" s="80"/>
      <c r="IG85" s="80"/>
      <c r="IH85" s="80"/>
      <c r="II85" s="80"/>
      <c r="IJ85" s="80"/>
      <c r="IK85" s="80"/>
      <c r="IL85" s="80"/>
      <c r="IM85" s="80"/>
      <c r="IN85" s="80"/>
      <c r="IO85" s="80"/>
      <c r="IP85" s="80"/>
      <c r="IQ85" s="80"/>
      <c r="IR85" s="80"/>
      <c r="IS85" s="80"/>
      <c r="IT85" s="80"/>
      <c r="IU85" s="80"/>
      <c r="IV85" s="80"/>
      <c r="IW85" s="80"/>
      <c r="IX85" s="80"/>
      <c r="IY85" s="80"/>
      <c r="IZ85" s="80"/>
      <c r="JA85" s="80"/>
      <c r="JB85" s="80"/>
      <c r="JC85" s="80"/>
      <c r="JD85" s="80"/>
      <c r="JE85" s="80"/>
      <c r="JF85" s="80"/>
      <c r="JG85" s="80"/>
      <c r="JH85" s="80"/>
      <c r="JI85" s="80"/>
      <c r="JJ85" s="80"/>
      <c r="JK85" s="80"/>
      <c r="JL85" s="80"/>
      <c r="JM85" s="80"/>
      <c r="JN85" s="80"/>
      <c r="JO85" s="80"/>
      <c r="JP85" s="80"/>
      <c r="JQ85" s="80"/>
      <c r="JR85" s="80"/>
      <c r="JS85" s="80"/>
      <c r="JT85" s="80"/>
      <c r="JU85" s="80"/>
      <c r="JV85" s="80"/>
      <c r="JW85" s="80"/>
      <c r="JX85" s="80"/>
      <c r="JY85" s="80"/>
      <c r="JZ85" s="80"/>
      <c r="KA85" s="80"/>
      <c r="KB85" s="80"/>
      <c r="KC85" s="80"/>
      <c r="KD85" s="80"/>
      <c r="KE85" s="80"/>
      <c r="KF85" s="80"/>
      <c r="KG85" s="80"/>
      <c r="KH85" s="80"/>
      <c r="KI85" s="80"/>
      <c r="KJ85" s="80"/>
      <c r="KK85" s="80"/>
      <c r="KL85" s="80"/>
      <c r="KM85" s="80"/>
      <c r="KN85" s="80"/>
      <c r="KO85" s="80"/>
      <c r="KP85" s="80"/>
      <c r="KQ85" s="80"/>
      <c r="KR85" s="80"/>
      <c r="KS85" s="80"/>
      <c r="KT85" s="80"/>
      <c r="KU85" s="80"/>
      <c r="KV85" s="80"/>
      <c r="KW85" s="80"/>
      <c r="KX85" s="80"/>
      <c r="KY85" s="80"/>
      <c r="KZ85" s="80"/>
      <c r="LA85" s="80"/>
      <c r="LB85" s="80"/>
      <c r="LC85" s="80"/>
      <c r="LD85" s="80"/>
      <c r="LE85" s="80"/>
      <c r="LF85" s="80"/>
      <c r="LG85" s="80"/>
      <c r="LH85" s="80"/>
      <c r="LI85" s="80"/>
      <c r="LJ85" s="80"/>
      <c r="LK85" s="80"/>
      <c r="LL85" s="80"/>
      <c r="LM85" s="80"/>
      <c r="LN85" s="80"/>
      <c r="LO85" s="80"/>
      <c r="LP85" s="80"/>
      <c r="LQ85" s="80"/>
      <c r="LR85" s="80"/>
      <c r="LS85" s="80"/>
      <c r="LT85" s="80"/>
      <c r="LU85" s="80"/>
      <c r="LV85" s="80"/>
      <c r="LW85" s="80"/>
      <c r="LX85" s="80"/>
      <c r="LY85" s="80"/>
      <c r="LZ85" s="80"/>
      <c r="MA85" s="80"/>
      <c r="MB85" s="80"/>
      <c r="MC85" s="80"/>
      <c r="MD85" s="80"/>
      <c r="ME85" s="80"/>
      <c r="MF85" s="80"/>
      <c r="MG85" s="80"/>
      <c r="MH85" s="80"/>
      <c r="MI85" s="80"/>
      <c r="MJ85" s="80"/>
      <c r="MK85" s="80"/>
      <c r="ML85" s="80"/>
      <c r="MM85" s="80"/>
      <c r="MN85" s="80"/>
      <c r="MO85" s="80"/>
      <c r="MP85" s="80"/>
      <c r="MQ85" s="80"/>
      <c r="MR85" s="80"/>
      <c r="MS85" s="80"/>
      <c r="MT85" s="80"/>
      <c r="MU85" s="80"/>
      <c r="MV85" s="80"/>
      <c r="MW85" s="80"/>
      <c r="MX85" s="80"/>
      <c r="MY85" s="80"/>
      <c r="MZ85" s="80"/>
      <c r="NA85" s="80"/>
      <c r="NB85" s="80"/>
      <c r="NC85" s="80"/>
      <c r="ND85" s="80"/>
      <c r="NE85" s="80"/>
      <c r="NF85" s="80"/>
      <c r="NG85" s="80"/>
      <c r="NH85" s="80"/>
      <c r="NI85" s="80"/>
      <c r="NJ85" s="80"/>
      <c r="NK85" s="80"/>
      <c r="NL85" s="80"/>
      <c r="NM85" s="80"/>
      <c r="NN85" s="80"/>
      <c r="NO85" s="80"/>
      <c r="NP85" s="80"/>
      <c r="NQ85" s="80"/>
      <c r="NR85" s="80"/>
      <c r="NS85" s="80"/>
      <c r="NT85" s="80"/>
      <c r="NU85" s="80"/>
      <c r="NV85" s="80"/>
      <c r="NW85" s="80"/>
      <c r="NX85" s="80"/>
      <c r="NY85" s="80"/>
      <c r="NZ85" s="80"/>
      <c r="OA85" s="80"/>
      <c r="OB85" s="80"/>
      <c r="OC85" s="80"/>
      <c r="OD85" s="80"/>
      <c r="OE85" s="80"/>
      <c r="OF85" s="80"/>
      <c r="OG85" s="80"/>
      <c r="OH85" s="80"/>
      <c r="OI85" s="80"/>
      <c r="OJ85" s="80"/>
      <c r="OK85" s="80"/>
      <c r="OL85" s="80"/>
      <c r="OM85" s="80"/>
      <c r="ON85" s="80"/>
      <c r="OO85" s="80"/>
      <c r="OP85" s="80"/>
      <c r="OQ85" s="80"/>
      <c r="OR85" s="80"/>
      <c r="OS85" s="80"/>
      <c r="OT85" s="80"/>
      <c r="OU85" s="80"/>
      <c r="OV85" s="80"/>
      <c r="OW85" s="80"/>
      <c r="OX85" s="80"/>
      <c r="OY85" s="80"/>
      <c r="OZ85" s="80"/>
      <c r="PA85" s="80"/>
      <c r="PB85" s="80"/>
      <c r="PC85" s="80"/>
      <c r="PD85" s="80"/>
      <c r="PE85" s="80"/>
      <c r="PF85" s="80"/>
      <c r="PG85" s="80"/>
      <c r="PH85" s="80"/>
      <c r="PI85" s="80"/>
      <c r="PJ85" s="80"/>
      <c r="PK85" s="80"/>
      <c r="PL85" s="80"/>
      <c r="PM85" s="80"/>
      <c r="PN85" s="80"/>
      <c r="PO85" s="80"/>
      <c r="PP85" s="80"/>
      <c r="PQ85" s="80"/>
      <c r="PR85" s="80"/>
      <c r="PS85" s="80"/>
      <c r="PT85" s="80"/>
      <c r="PU85" s="80"/>
      <c r="PV85" s="80"/>
      <c r="PW85" s="80"/>
      <c r="PX85" s="80"/>
      <c r="PY85" s="80"/>
      <c r="PZ85" s="80"/>
      <c r="QA85" s="80"/>
      <c r="QB85" s="80"/>
      <c r="QC85" s="80"/>
      <c r="QD85" s="80"/>
      <c r="QE85" s="80"/>
      <c r="QF85" s="80"/>
      <c r="QG85" s="80"/>
      <c r="QH85" s="80"/>
      <c r="QI85" s="80"/>
      <c r="QJ85" s="80"/>
      <c r="QK85" s="80"/>
      <c r="QL85" s="80"/>
      <c r="QM85" s="80"/>
      <c r="QN85" s="80"/>
      <c r="QO85" s="80"/>
      <c r="QP85" s="80"/>
      <c r="QQ85" s="80"/>
      <c r="QR85" s="80"/>
      <c r="QS85" s="80"/>
      <c r="QT85" s="80"/>
      <c r="QU85" s="80"/>
      <c r="QV85" s="80"/>
      <c r="QW85" s="80"/>
      <c r="QX85" s="80"/>
      <c r="QY85" s="80"/>
      <c r="QZ85" s="80"/>
      <c r="RA85" s="80"/>
      <c r="RB85" s="80"/>
      <c r="RC85" s="80"/>
      <c r="RD85" s="80"/>
      <c r="RE85" s="80"/>
      <c r="RF85" s="80"/>
      <c r="RG85" s="80"/>
      <c r="RH85" s="80"/>
      <c r="RI85" s="80"/>
      <c r="RJ85" s="80"/>
      <c r="RK85" s="80"/>
      <c r="RL85" s="80"/>
      <c r="RM85" s="80"/>
      <c r="RN85" s="80"/>
      <c r="RO85" s="80"/>
      <c r="RP85" s="80"/>
      <c r="RQ85" s="80"/>
      <c r="RR85" s="80"/>
      <c r="RS85" s="80"/>
      <c r="RT85" s="80"/>
      <c r="RU85" s="80"/>
      <c r="RV85" s="80"/>
      <c r="RW85" s="80"/>
      <c r="RX85" s="80"/>
      <c r="RY85" s="80"/>
      <c r="RZ85" s="80"/>
      <c r="SA85" s="80"/>
      <c r="SB85" s="80"/>
      <c r="SC85" s="80"/>
      <c r="SD85" s="80"/>
      <c r="SE85" s="80"/>
      <c r="SF85" s="80"/>
      <c r="SG85" s="80"/>
      <c r="SH85" s="80"/>
      <c r="SI85" s="80"/>
      <c r="SJ85" s="80"/>
      <c r="SK85" s="80"/>
      <c r="SL85" s="80"/>
      <c r="SM85" s="80"/>
      <c r="SN85" s="80"/>
      <c r="SO85" s="80"/>
      <c r="SP85" s="80"/>
      <c r="SQ85" s="80"/>
      <c r="SR85" s="80"/>
      <c r="SS85" s="80"/>
      <c r="ST85" s="80"/>
      <c r="SU85" s="80"/>
      <c r="SV85" s="80"/>
      <c r="SW85" s="80"/>
      <c r="SX85" s="80"/>
    </row>
    <row r="86" spans="1:518" s="60" customFormat="1" ht="14.55" customHeight="1" x14ac:dyDescent="0.3">
      <c r="A86" s="65">
        <v>82</v>
      </c>
      <c r="B86" s="7">
        <v>20</v>
      </c>
      <c r="C86" s="98" t="s">
        <v>804</v>
      </c>
      <c r="D86" s="98" t="s">
        <v>805</v>
      </c>
      <c r="E86" s="98" t="s">
        <v>806</v>
      </c>
      <c r="F86" s="7">
        <v>2012</v>
      </c>
      <c r="G86" s="98" t="s">
        <v>807</v>
      </c>
      <c r="H86" s="126" t="s">
        <v>808</v>
      </c>
      <c r="I86" s="6" t="s">
        <v>50</v>
      </c>
      <c r="J86" s="99" t="s">
        <v>809</v>
      </c>
      <c r="K86" s="6" t="s">
        <v>810</v>
      </c>
      <c r="L86" s="6" t="s">
        <v>23</v>
      </c>
      <c r="M86" s="6" t="s">
        <v>100</v>
      </c>
      <c r="N86" s="6" t="s">
        <v>205</v>
      </c>
      <c r="O86" s="6" t="s">
        <v>25</v>
      </c>
      <c r="P86" s="6" t="s">
        <v>56</v>
      </c>
      <c r="Q86" s="6" t="s">
        <v>572</v>
      </c>
      <c r="R86" s="6" t="s">
        <v>572</v>
      </c>
      <c r="S86" s="6" t="s">
        <v>321</v>
      </c>
      <c r="T86" s="6" t="s">
        <v>817</v>
      </c>
      <c r="U86" s="7">
        <v>2020</v>
      </c>
      <c r="V86" s="7">
        <v>2020</v>
      </c>
      <c r="W86" s="6"/>
      <c r="X86" s="6"/>
      <c r="Y86" s="6"/>
      <c r="Z86" s="6"/>
      <c r="AA86" s="6"/>
      <c r="AB86" s="6"/>
      <c r="AC86" s="6"/>
      <c r="AD86" s="6"/>
      <c r="AE86" s="6"/>
      <c r="AF86" s="6"/>
      <c r="AG86" s="6"/>
      <c r="AH86" s="6"/>
      <c r="AI86" s="6" t="s">
        <v>155</v>
      </c>
      <c r="AJ86" s="6"/>
      <c r="AK86" s="6"/>
      <c r="AL86" s="6"/>
      <c r="AM86" s="6"/>
      <c r="AN86" s="6"/>
      <c r="AO86" s="6"/>
      <c r="AP86" s="6"/>
      <c r="AQ86" s="6"/>
      <c r="AR86" s="6"/>
      <c r="AS86" s="6"/>
      <c r="AT86" s="6"/>
      <c r="AU86" s="6"/>
      <c r="AV86" s="6"/>
      <c r="AW86" s="6" t="s">
        <v>23</v>
      </c>
      <c r="AX86" s="6"/>
      <c r="AY86" s="6"/>
      <c r="AZ86" s="6"/>
      <c r="BA86" s="6"/>
      <c r="BB86" s="6"/>
      <c r="BC86" s="6"/>
      <c r="BD86" s="6"/>
      <c r="BE86" s="6"/>
      <c r="BF86" s="6"/>
      <c r="BG86" s="6"/>
      <c r="BH86" s="6"/>
      <c r="BI86" s="6"/>
      <c r="BJ86" s="6" t="s">
        <v>78</v>
      </c>
      <c r="BK86" s="6"/>
      <c r="BL86" s="6"/>
      <c r="BM86" s="6"/>
      <c r="BN86" s="6"/>
      <c r="BO86" s="6"/>
      <c r="BP86" s="6"/>
      <c r="BQ86" s="6"/>
      <c r="BR86" s="6"/>
      <c r="BS86" s="6"/>
      <c r="BT86" s="6"/>
      <c r="BU86" s="6"/>
      <c r="BV86" s="6" t="s">
        <v>38</v>
      </c>
      <c r="BW86" s="6"/>
      <c r="BX86" s="6"/>
      <c r="BY86" s="6"/>
      <c r="BZ86" s="6"/>
      <c r="CA86" s="6"/>
      <c r="CB86" s="6"/>
      <c r="CC86" s="6"/>
      <c r="CD86" s="6"/>
      <c r="CE86" s="6"/>
      <c r="CF86" s="6"/>
      <c r="CG86" s="6"/>
      <c r="CH86" s="6"/>
      <c r="CI86" s="6"/>
      <c r="CJ86" s="6"/>
      <c r="CK86" s="6"/>
      <c r="CL86" s="6"/>
      <c r="CM86" s="6"/>
      <c r="CN86" s="6"/>
      <c r="CO86" s="6"/>
      <c r="CP86" s="6"/>
      <c r="CQ86" s="6"/>
      <c r="CR86" s="6"/>
      <c r="CS86" s="28" t="s">
        <v>38</v>
      </c>
      <c r="CT86" s="6"/>
      <c r="CU86" s="6"/>
      <c r="CV86" s="6"/>
      <c r="CW86" s="6"/>
      <c r="CX86" s="6"/>
      <c r="CY86" s="6"/>
      <c r="CZ86" s="6"/>
      <c r="DA86" s="6"/>
      <c r="DB86" s="6"/>
      <c r="DC86" s="6"/>
      <c r="DD86" s="6" t="s">
        <v>23</v>
      </c>
      <c r="DE86" s="91" t="s">
        <v>812</v>
      </c>
      <c r="DF86" s="6" t="s">
        <v>640</v>
      </c>
      <c r="DG86" s="6"/>
      <c r="DH86" s="6"/>
      <c r="DI86" s="6"/>
      <c r="DJ86" s="6"/>
      <c r="DK86" s="6"/>
      <c r="DL86" s="6" t="s">
        <v>155</v>
      </c>
      <c r="DM86" s="6"/>
      <c r="DN86" s="6"/>
      <c r="DO86" s="87"/>
      <c r="DP86" s="6"/>
      <c r="DQ86" s="87"/>
      <c r="DR86" s="6"/>
      <c r="DS86" s="91" t="s">
        <v>813</v>
      </c>
      <c r="DT86" s="17" t="s">
        <v>630</v>
      </c>
      <c r="DU86" s="34"/>
      <c r="DV86" s="80"/>
      <c r="DW86" s="80"/>
      <c r="DX86" s="80"/>
      <c r="DY86" s="80"/>
      <c r="DZ86" s="80"/>
      <c r="EA86" s="80"/>
      <c r="EB86" s="80"/>
      <c r="EC86" s="80"/>
      <c r="ED86" s="80"/>
      <c r="EE86" s="80"/>
      <c r="EF86" s="80"/>
      <c r="EG86" s="80"/>
      <c r="EH86" s="80"/>
      <c r="EI86" s="80"/>
      <c r="EJ86" s="80"/>
      <c r="EK86" s="80"/>
      <c r="EL86" s="80"/>
      <c r="EM86" s="80"/>
      <c r="EN86" s="80"/>
      <c r="EO86" s="80"/>
      <c r="EP86" s="80"/>
      <c r="EQ86" s="80"/>
      <c r="ER86" s="80"/>
      <c r="ES86" s="80"/>
      <c r="ET86" s="80"/>
      <c r="EU86" s="80"/>
      <c r="EV86" s="80"/>
      <c r="EW86" s="80"/>
      <c r="EX86" s="80"/>
      <c r="EY86" s="80"/>
      <c r="EZ86" s="80"/>
      <c r="FA86" s="80"/>
      <c r="FB86" s="80"/>
      <c r="FC86" s="80"/>
      <c r="FD86" s="80"/>
      <c r="FE86" s="80"/>
      <c r="FF86" s="80"/>
      <c r="FG86" s="80"/>
      <c r="FH86" s="80"/>
      <c r="FI86" s="80"/>
      <c r="FJ86" s="80"/>
      <c r="FK86" s="80"/>
      <c r="FL86" s="80"/>
      <c r="FM86" s="80"/>
      <c r="FN86" s="80"/>
      <c r="FO86" s="80"/>
      <c r="FP86" s="80"/>
      <c r="FQ86" s="80"/>
      <c r="FR86" s="80"/>
      <c r="FS86" s="80"/>
      <c r="FT86" s="80"/>
      <c r="FU86" s="80"/>
      <c r="FV86" s="80"/>
      <c r="FW86" s="80"/>
      <c r="FX86" s="80"/>
      <c r="FY86" s="80"/>
      <c r="FZ86" s="80"/>
      <c r="GA86" s="80"/>
      <c r="GB86" s="80"/>
      <c r="GC86" s="80"/>
      <c r="GD86" s="80"/>
      <c r="GE86" s="80"/>
      <c r="GF86" s="80"/>
      <c r="GG86" s="80"/>
      <c r="GH86" s="80"/>
      <c r="GI86" s="80"/>
      <c r="GJ86" s="80"/>
      <c r="GK86" s="80"/>
      <c r="GL86" s="80"/>
      <c r="GM86" s="80"/>
      <c r="GN86" s="80"/>
      <c r="GO86" s="80"/>
      <c r="GP86" s="80"/>
      <c r="GQ86" s="80"/>
      <c r="GR86" s="80"/>
      <c r="GS86" s="80"/>
      <c r="GT86" s="80"/>
      <c r="GU86" s="80"/>
      <c r="GV86" s="80"/>
      <c r="GW86" s="80"/>
      <c r="GX86" s="80"/>
      <c r="GY86" s="80"/>
      <c r="GZ86" s="80"/>
      <c r="HA86" s="80"/>
      <c r="HB86" s="80"/>
      <c r="HC86" s="80"/>
      <c r="HD86" s="80"/>
      <c r="HE86" s="80"/>
      <c r="HF86" s="80"/>
      <c r="HG86" s="80"/>
      <c r="HH86" s="80"/>
      <c r="HI86" s="80"/>
      <c r="HJ86" s="80"/>
      <c r="HK86" s="80"/>
      <c r="HL86" s="80"/>
      <c r="HM86" s="80"/>
      <c r="HN86" s="80"/>
      <c r="HO86" s="80"/>
      <c r="HP86" s="80"/>
      <c r="HQ86" s="80"/>
      <c r="HR86" s="80"/>
      <c r="HS86" s="80"/>
      <c r="HT86" s="80"/>
      <c r="HU86" s="80"/>
      <c r="HV86" s="80"/>
      <c r="HW86" s="80"/>
      <c r="HX86" s="80"/>
      <c r="HY86" s="80"/>
      <c r="HZ86" s="80"/>
      <c r="IA86" s="80"/>
      <c r="IB86" s="80"/>
      <c r="IC86" s="80"/>
      <c r="ID86" s="80"/>
      <c r="IE86" s="80"/>
      <c r="IF86" s="80"/>
      <c r="IG86" s="80"/>
      <c r="IH86" s="80"/>
      <c r="II86" s="80"/>
      <c r="IJ86" s="80"/>
      <c r="IK86" s="80"/>
      <c r="IL86" s="80"/>
      <c r="IM86" s="80"/>
      <c r="IN86" s="80"/>
      <c r="IO86" s="80"/>
      <c r="IP86" s="80"/>
      <c r="IQ86" s="80"/>
      <c r="IR86" s="80"/>
      <c r="IS86" s="80"/>
      <c r="IT86" s="80"/>
      <c r="IU86" s="80"/>
      <c r="IV86" s="80"/>
      <c r="IW86" s="80"/>
      <c r="IX86" s="80"/>
      <c r="IY86" s="80"/>
      <c r="IZ86" s="80"/>
      <c r="JA86" s="80"/>
      <c r="JB86" s="80"/>
      <c r="JC86" s="80"/>
      <c r="JD86" s="80"/>
      <c r="JE86" s="80"/>
      <c r="JF86" s="80"/>
      <c r="JG86" s="80"/>
      <c r="JH86" s="80"/>
      <c r="JI86" s="80"/>
      <c r="JJ86" s="80"/>
      <c r="JK86" s="80"/>
      <c r="JL86" s="80"/>
      <c r="JM86" s="80"/>
      <c r="JN86" s="80"/>
      <c r="JO86" s="80"/>
      <c r="JP86" s="80"/>
      <c r="JQ86" s="80"/>
      <c r="JR86" s="80"/>
      <c r="JS86" s="80"/>
      <c r="JT86" s="80"/>
      <c r="JU86" s="80"/>
      <c r="JV86" s="80"/>
      <c r="JW86" s="80"/>
      <c r="JX86" s="80"/>
      <c r="JY86" s="80"/>
      <c r="JZ86" s="80"/>
      <c r="KA86" s="80"/>
      <c r="KB86" s="80"/>
      <c r="KC86" s="80"/>
      <c r="KD86" s="80"/>
      <c r="KE86" s="80"/>
      <c r="KF86" s="80"/>
      <c r="KG86" s="80"/>
      <c r="KH86" s="80"/>
      <c r="KI86" s="80"/>
      <c r="KJ86" s="80"/>
      <c r="KK86" s="80"/>
      <c r="KL86" s="80"/>
      <c r="KM86" s="80"/>
      <c r="KN86" s="80"/>
      <c r="KO86" s="80"/>
      <c r="KP86" s="80"/>
      <c r="KQ86" s="80"/>
      <c r="KR86" s="80"/>
      <c r="KS86" s="80"/>
      <c r="KT86" s="80"/>
      <c r="KU86" s="80"/>
      <c r="KV86" s="80"/>
      <c r="KW86" s="80"/>
      <c r="KX86" s="80"/>
      <c r="KY86" s="80"/>
      <c r="KZ86" s="80"/>
      <c r="LA86" s="80"/>
      <c r="LB86" s="80"/>
      <c r="LC86" s="80"/>
      <c r="LD86" s="80"/>
      <c r="LE86" s="80"/>
      <c r="LF86" s="80"/>
      <c r="LG86" s="80"/>
      <c r="LH86" s="80"/>
      <c r="LI86" s="80"/>
      <c r="LJ86" s="80"/>
      <c r="LK86" s="80"/>
      <c r="LL86" s="80"/>
      <c r="LM86" s="80"/>
      <c r="LN86" s="80"/>
      <c r="LO86" s="80"/>
      <c r="LP86" s="80"/>
      <c r="LQ86" s="80"/>
      <c r="LR86" s="80"/>
      <c r="LS86" s="80"/>
      <c r="LT86" s="80"/>
      <c r="LU86" s="80"/>
      <c r="LV86" s="80"/>
      <c r="LW86" s="80"/>
      <c r="LX86" s="80"/>
      <c r="LY86" s="80"/>
      <c r="LZ86" s="80"/>
      <c r="MA86" s="80"/>
      <c r="MB86" s="80"/>
      <c r="MC86" s="80"/>
      <c r="MD86" s="80"/>
      <c r="ME86" s="80"/>
      <c r="MF86" s="80"/>
      <c r="MG86" s="80"/>
      <c r="MH86" s="80"/>
      <c r="MI86" s="80"/>
      <c r="MJ86" s="80"/>
      <c r="MK86" s="80"/>
      <c r="ML86" s="80"/>
      <c r="MM86" s="80"/>
      <c r="MN86" s="80"/>
      <c r="MO86" s="80"/>
      <c r="MP86" s="80"/>
      <c r="MQ86" s="80"/>
      <c r="MR86" s="80"/>
      <c r="MS86" s="80"/>
      <c r="MT86" s="80"/>
      <c r="MU86" s="80"/>
      <c r="MV86" s="80"/>
      <c r="MW86" s="80"/>
      <c r="MX86" s="80"/>
      <c r="MY86" s="80"/>
      <c r="MZ86" s="80"/>
      <c r="NA86" s="80"/>
      <c r="NB86" s="80"/>
      <c r="NC86" s="80"/>
      <c r="ND86" s="80"/>
      <c r="NE86" s="80"/>
      <c r="NF86" s="80"/>
      <c r="NG86" s="80"/>
      <c r="NH86" s="80"/>
      <c r="NI86" s="80"/>
      <c r="NJ86" s="80"/>
      <c r="NK86" s="80"/>
      <c r="NL86" s="80"/>
      <c r="NM86" s="80"/>
      <c r="NN86" s="80"/>
      <c r="NO86" s="80"/>
      <c r="NP86" s="80"/>
      <c r="NQ86" s="80"/>
      <c r="NR86" s="80"/>
      <c r="NS86" s="80"/>
      <c r="NT86" s="80"/>
      <c r="NU86" s="80"/>
      <c r="NV86" s="80"/>
      <c r="NW86" s="80"/>
      <c r="NX86" s="80"/>
      <c r="NY86" s="80"/>
      <c r="NZ86" s="80"/>
      <c r="OA86" s="80"/>
      <c r="OB86" s="80"/>
      <c r="OC86" s="80"/>
      <c r="OD86" s="80"/>
      <c r="OE86" s="80"/>
      <c r="OF86" s="80"/>
      <c r="OG86" s="80"/>
      <c r="OH86" s="80"/>
      <c r="OI86" s="80"/>
      <c r="OJ86" s="80"/>
      <c r="OK86" s="80"/>
      <c r="OL86" s="80"/>
      <c r="OM86" s="80"/>
      <c r="ON86" s="80"/>
      <c r="OO86" s="80"/>
      <c r="OP86" s="80"/>
      <c r="OQ86" s="80"/>
      <c r="OR86" s="80"/>
      <c r="OS86" s="80"/>
      <c r="OT86" s="80"/>
      <c r="OU86" s="80"/>
      <c r="OV86" s="80"/>
      <c r="OW86" s="80"/>
      <c r="OX86" s="80"/>
      <c r="OY86" s="80"/>
      <c r="OZ86" s="80"/>
      <c r="PA86" s="80"/>
      <c r="PB86" s="80"/>
      <c r="PC86" s="80"/>
      <c r="PD86" s="80"/>
      <c r="PE86" s="80"/>
      <c r="PF86" s="80"/>
      <c r="PG86" s="80"/>
      <c r="PH86" s="80"/>
      <c r="PI86" s="80"/>
      <c r="PJ86" s="80"/>
      <c r="PK86" s="80"/>
      <c r="PL86" s="80"/>
      <c r="PM86" s="80"/>
      <c r="PN86" s="80"/>
      <c r="PO86" s="80"/>
      <c r="PP86" s="80"/>
      <c r="PQ86" s="80"/>
      <c r="PR86" s="80"/>
      <c r="PS86" s="80"/>
      <c r="PT86" s="80"/>
      <c r="PU86" s="80"/>
      <c r="PV86" s="80"/>
      <c r="PW86" s="80"/>
      <c r="PX86" s="80"/>
      <c r="PY86" s="80"/>
      <c r="PZ86" s="80"/>
      <c r="QA86" s="80"/>
      <c r="QB86" s="80"/>
      <c r="QC86" s="80"/>
      <c r="QD86" s="80"/>
      <c r="QE86" s="80"/>
      <c r="QF86" s="80"/>
      <c r="QG86" s="80"/>
      <c r="QH86" s="80"/>
      <c r="QI86" s="80"/>
      <c r="QJ86" s="80"/>
      <c r="QK86" s="80"/>
      <c r="QL86" s="80"/>
      <c r="QM86" s="80"/>
      <c r="QN86" s="80"/>
      <c r="QO86" s="80"/>
      <c r="QP86" s="80"/>
      <c r="QQ86" s="80"/>
      <c r="QR86" s="80"/>
      <c r="QS86" s="80"/>
      <c r="QT86" s="80"/>
      <c r="QU86" s="80"/>
      <c r="QV86" s="80"/>
      <c r="QW86" s="80"/>
      <c r="QX86" s="80"/>
      <c r="QY86" s="80"/>
      <c r="QZ86" s="80"/>
      <c r="RA86" s="80"/>
      <c r="RB86" s="80"/>
      <c r="RC86" s="80"/>
      <c r="RD86" s="80"/>
      <c r="RE86" s="80"/>
      <c r="RF86" s="80"/>
      <c r="RG86" s="80"/>
      <c r="RH86" s="80"/>
      <c r="RI86" s="80"/>
      <c r="RJ86" s="80"/>
      <c r="RK86" s="80"/>
      <c r="RL86" s="80"/>
      <c r="RM86" s="80"/>
      <c r="RN86" s="80"/>
      <c r="RO86" s="80"/>
      <c r="RP86" s="80"/>
      <c r="RQ86" s="80"/>
      <c r="RR86" s="80"/>
      <c r="RS86" s="80"/>
      <c r="RT86" s="80"/>
      <c r="RU86" s="80"/>
      <c r="RV86" s="80"/>
      <c r="RW86" s="80"/>
      <c r="RX86" s="80"/>
      <c r="RY86" s="80"/>
      <c r="RZ86" s="80"/>
      <c r="SA86" s="80"/>
      <c r="SB86" s="80"/>
      <c r="SC86" s="80"/>
      <c r="SD86" s="80"/>
      <c r="SE86" s="80"/>
      <c r="SF86" s="80"/>
      <c r="SG86" s="80"/>
      <c r="SH86" s="80"/>
      <c r="SI86" s="80"/>
      <c r="SJ86" s="80"/>
      <c r="SK86" s="80"/>
      <c r="SL86" s="80"/>
      <c r="SM86" s="80"/>
      <c r="SN86" s="80"/>
      <c r="SO86" s="80"/>
      <c r="SP86" s="80"/>
      <c r="SQ86" s="80"/>
      <c r="SR86" s="80"/>
      <c r="SS86" s="80"/>
      <c r="ST86" s="80"/>
      <c r="SU86" s="80"/>
      <c r="SV86" s="80"/>
      <c r="SW86" s="80"/>
      <c r="SX86" s="80"/>
    </row>
    <row r="87" spans="1:518" s="60" customFormat="1" ht="14.55" customHeight="1" x14ac:dyDescent="0.3">
      <c r="A87" s="65">
        <v>83</v>
      </c>
      <c r="B87" s="7">
        <v>21</v>
      </c>
      <c r="C87" s="98" t="s">
        <v>818</v>
      </c>
      <c r="D87" s="99" t="s">
        <v>819</v>
      </c>
      <c r="E87" s="98" t="s">
        <v>820</v>
      </c>
      <c r="F87" s="7">
        <v>2017</v>
      </c>
      <c r="G87" s="99" t="s">
        <v>821</v>
      </c>
      <c r="H87" s="126" t="s">
        <v>822</v>
      </c>
      <c r="I87" s="6" t="s">
        <v>50</v>
      </c>
      <c r="J87" s="133" t="s">
        <v>4151</v>
      </c>
      <c r="K87" s="6" t="s">
        <v>718</v>
      </c>
      <c r="L87" s="6" t="s">
        <v>38</v>
      </c>
      <c r="M87" s="6" t="s">
        <v>86</v>
      </c>
      <c r="N87" s="6" t="s">
        <v>205</v>
      </c>
      <c r="O87" s="6" t="s">
        <v>25</v>
      </c>
      <c r="P87" s="6" t="s">
        <v>118</v>
      </c>
      <c r="Q87" s="6" t="s">
        <v>572</v>
      </c>
      <c r="R87" s="6" t="s">
        <v>572</v>
      </c>
      <c r="S87" s="6" t="s">
        <v>76</v>
      </c>
      <c r="T87" s="6" t="s">
        <v>823</v>
      </c>
      <c r="U87" s="7">
        <v>2010</v>
      </c>
      <c r="V87" s="7">
        <v>2026</v>
      </c>
      <c r="W87" s="6"/>
      <c r="X87" s="6"/>
      <c r="Y87" s="6"/>
      <c r="Z87" s="6"/>
      <c r="AA87" s="6"/>
      <c r="AB87" s="6" t="s">
        <v>107</v>
      </c>
      <c r="AC87" s="6"/>
      <c r="AD87" s="6"/>
      <c r="AE87" s="6" t="s">
        <v>126</v>
      </c>
      <c r="AF87" s="6"/>
      <c r="AG87" s="6"/>
      <c r="AH87" s="6" t="s">
        <v>139</v>
      </c>
      <c r="AI87" s="6"/>
      <c r="AJ87" s="6"/>
      <c r="AK87" s="6"/>
      <c r="AL87" s="6"/>
      <c r="AM87" s="6"/>
      <c r="AN87" s="6"/>
      <c r="AO87" s="6"/>
      <c r="AP87" s="6"/>
      <c r="AQ87" s="6"/>
      <c r="AR87" s="6"/>
      <c r="AS87" s="6"/>
      <c r="AT87" s="6"/>
      <c r="AU87" s="6"/>
      <c r="AV87" s="6"/>
      <c r="AW87" s="6" t="s">
        <v>23</v>
      </c>
      <c r="AX87" s="6"/>
      <c r="AY87" s="6"/>
      <c r="AZ87" s="6"/>
      <c r="BA87" s="6"/>
      <c r="BB87" s="6"/>
      <c r="BC87" s="6" t="s">
        <v>78</v>
      </c>
      <c r="BD87" s="6"/>
      <c r="BE87" s="6"/>
      <c r="BF87" s="6" t="s">
        <v>78</v>
      </c>
      <c r="BG87" s="6"/>
      <c r="BH87" s="6"/>
      <c r="BI87" s="6" t="s">
        <v>78</v>
      </c>
      <c r="BJ87" s="6"/>
      <c r="BK87" s="6"/>
      <c r="BL87" s="6"/>
      <c r="BM87" s="6"/>
      <c r="BN87" s="6"/>
      <c r="BO87" s="6"/>
      <c r="BP87" s="6"/>
      <c r="BQ87" s="6"/>
      <c r="BR87" s="6"/>
      <c r="BS87" s="6"/>
      <c r="BT87" s="6"/>
      <c r="BU87" s="6"/>
      <c r="BV87" s="6" t="s">
        <v>38</v>
      </c>
      <c r="BW87" s="6"/>
      <c r="BX87" s="6"/>
      <c r="BY87" s="6"/>
      <c r="BZ87" s="6"/>
      <c r="CA87" s="6"/>
      <c r="CB87" s="6"/>
      <c r="CC87" s="6"/>
      <c r="CD87" s="6"/>
      <c r="CE87" s="6"/>
      <c r="CF87" s="6"/>
      <c r="CG87" s="6"/>
      <c r="CH87" s="6"/>
      <c r="CI87" s="6"/>
      <c r="CJ87" s="6"/>
      <c r="CK87" s="6"/>
      <c r="CL87" s="6"/>
      <c r="CM87" s="6"/>
      <c r="CN87" s="6"/>
      <c r="CO87" s="6"/>
      <c r="CP87" s="6"/>
      <c r="CQ87" s="6"/>
      <c r="CR87" s="6"/>
      <c r="CS87" s="28" t="s">
        <v>38</v>
      </c>
      <c r="CT87" s="6"/>
      <c r="CU87" s="6"/>
      <c r="CV87" s="6"/>
      <c r="CW87" s="6"/>
      <c r="CX87" s="6"/>
      <c r="CY87" s="6"/>
      <c r="CZ87" s="6"/>
      <c r="DA87" s="6"/>
      <c r="DB87" s="6"/>
      <c r="DC87" s="6"/>
      <c r="DD87" s="6" t="s">
        <v>38</v>
      </c>
      <c r="DE87" s="87"/>
      <c r="DF87" s="6"/>
      <c r="DG87" s="6"/>
      <c r="DH87" s="6"/>
      <c r="DI87" s="6"/>
      <c r="DJ87" s="6"/>
      <c r="DK87" s="6"/>
      <c r="DL87" s="6"/>
      <c r="DM87" s="6"/>
      <c r="DN87" s="6"/>
      <c r="DO87" s="87"/>
      <c r="DP87" s="6"/>
      <c r="DQ87" s="91" t="s">
        <v>824</v>
      </c>
      <c r="DR87" s="6" t="s">
        <v>212</v>
      </c>
      <c r="DS87" s="92" t="s">
        <v>825</v>
      </c>
      <c r="DT87" s="17" t="s">
        <v>630</v>
      </c>
      <c r="DU87" s="34"/>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c r="EZ87" s="80"/>
      <c r="FA87" s="80"/>
      <c r="FB87" s="80"/>
      <c r="FC87" s="80"/>
      <c r="FD87" s="80"/>
      <c r="FE87" s="80"/>
      <c r="FF87" s="80"/>
      <c r="FG87" s="80"/>
      <c r="FH87" s="80"/>
      <c r="FI87" s="80"/>
      <c r="FJ87" s="80"/>
      <c r="FK87" s="80"/>
      <c r="FL87" s="80"/>
      <c r="FM87" s="80"/>
      <c r="FN87" s="80"/>
      <c r="FO87" s="80"/>
      <c r="FP87" s="80"/>
      <c r="FQ87" s="80"/>
      <c r="FR87" s="80"/>
      <c r="FS87" s="80"/>
      <c r="FT87" s="80"/>
      <c r="FU87" s="80"/>
      <c r="FV87" s="80"/>
      <c r="FW87" s="80"/>
      <c r="FX87" s="80"/>
      <c r="FY87" s="80"/>
      <c r="FZ87" s="80"/>
      <c r="GA87" s="80"/>
      <c r="GB87" s="80"/>
      <c r="GC87" s="80"/>
      <c r="GD87" s="80"/>
      <c r="GE87" s="80"/>
      <c r="GF87" s="80"/>
      <c r="GG87" s="80"/>
      <c r="GH87" s="80"/>
      <c r="GI87" s="80"/>
      <c r="GJ87" s="80"/>
      <c r="GK87" s="80"/>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c r="JD87" s="80"/>
      <c r="JE87" s="80"/>
      <c r="JF87" s="80"/>
      <c r="JG87" s="80"/>
      <c r="JH87" s="80"/>
      <c r="JI87" s="80"/>
      <c r="JJ87" s="80"/>
      <c r="JK87" s="80"/>
      <c r="JL87" s="80"/>
      <c r="JM87" s="80"/>
      <c r="JN87" s="80"/>
      <c r="JO87" s="80"/>
      <c r="JP87" s="80"/>
      <c r="JQ87" s="80"/>
      <c r="JR87" s="80"/>
      <c r="JS87" s="80"/>
      <c r="JT87" s="80"/>
      <c r="JU87" s="80"/>
      <c r="JV87" s="80"/>
      <c r="JW87" s="80"/>
      <c r="JX87" s="80"/>
      <c r="JY87" s="80"/>
      <c r="JZ87" s="80"/>
      <c r="KA87" s="80"/>
      <c r="KB87" s="80"/>
      <c r="KC87" s="80"/>
      <c r="KD87" s="80"/>
      <c r="KE87" s="80"/>
      <c r="KF87" s="80"/>
      <c r="KG87" s="80"/>
      <c r="KH87" s="80"/>
      <c r="KI87" s="80"/>
      <c r="KJ87" s="80"/>
      <c r="KK87" s="80"/>
      <c r="KL87" s="80"/>
      <c r="KM87" s="80"/>
      <c r="KN87" s="80"/>
      <c r="KO87" s="80"/>
      <c r="KP87" s="80"/>
      <c r="KQ87" s="80"/>
      <c r="KR87" s="80"/>
      <c r="KS87" s="80"/>
      <c r="KT87" s="80"/>
      <c r="KU87" s="80"/>
      <c r="KV87" s="80"/>
      <c r="KW87" s="80"/>
      <c r="KX87" s="80"/>
      <c r="KY87" s="80"/>
      <c r="KZ87" s="80"/>
      <c r="LA87" s="80"/>
      <c r="LB87" s="80"/>
      <c r="LC87" s="80"/>
      <c r="LD87" s="80"/>
      <c r="LE87" s="80"/>
      <c r="LF87" s="80"/>
      <c r="LG87" s="80"/>
      <c r="LH87" s="80"/>
      <c r="LI87" s="80"/>
      <c r="LJ87" s="80"/>
      <c r="LK87" s="80"/>
      <c r="LL87" s="80"/>
      <c r="LM87" s="80"/>
      <c r="LN87" s="80"/>
      <c r="LO87" s="80"/>
      <c r="LP87" s="80"/>
      <c r="LQ87" s="80"/>
      <c r="LR87" s="80"/>
      <c r="LS87" s="80"/>
      <c r="LT87" s="80"/>
      <c r="LU87" s="80"/>
      <c r="LV87" s="80"/>
      <c r="LW87" s="80"/>
      <c r="LX87" s="80"/>
      <c r="LY87" s="80"/>
      <c r="LZ87" s="80"/>
      <c r="MA87" s="80"/>
      <c r="MB87" s="80"/>
      <c r="MC87" s="80"/>
      <c r="MD87" s="80"/>
      <c r="ME87" s="80"/>
      <c r="MF87" s="80"/>
      <c r="MG87" s="80"/>
      <c r="MH87" s="80"/>
      <c r="MI87" s="80"/>
      <c r="MJ87" s="80"/>
      <c r="MK87" s="80"/>
      <c r="ML87" s="80"/>
      <c r="MM87" s="80"/>
      <c r="MN87" s="80"/>
      <c r="MO87" s="80"/>
      <c r="MP87" s="80"/>
      <c r="MQ87" s="80"/>
      <c r="MR87" s="80"/>
      <c r="MS87" s="80"/>
      <c r="MT87" s="80"/>
      <c r="MU87" s="80"/>
      <c r="MV87" s="80"/>
      <c r="MW87" s="80"/>
      <c r="MX87" s="80"/>
      <c r="MY87" s="80"/>
      <c r="MZ87" s="80"/>
      <c r="NA87" s="80"/>
      <c r="NB87" s="80"/>
      <c r="NC87" s="80"/>
      <c r="ND87" s="80"/>
      <c r="NE87" s="80"/>
      <c r="NF87" s="80"/>
      <c r="NG87" s="80"/>
      <c r="NH87" s="80"/>
      <c r="NI87" s="80"/>
      <c r="NJ87" s="80"/>
      <c r="NK87" s="80"/>
      <c r="NL87" s="80"/>
      <c r="NM87" s="80"/>
      <c r="NN87" s="80"/>
      <c r="NO87" s="80"/>
      <c r="NP87" s="80"/>
      <c r="NQ87" s="80"/>
      <c r="NR87" s="80"/>
      <c r="NS87" s="80"/>
      <c r="NT87" s="80"/>
      <c r="NU87" s="80"/>
      <c r="NV87" s="80"/>
      <c r="NW87" s="80"/>
      <c r="NX87" s="80"/>
      <c r="NY87" s="80"/>
      <c r="NZ87" s="80"/>
      <c r="OA87" s="80"/>
      <c r="OB87" s="80"/>
      <c r="OC87" s="80"/>
      <c r="OD87" s="80"/>
      <c r="OE87" s="80"/>
      <c r="OF87" s="80"/>
      <c r="OG87" s="80"/>
      <c r="OH87" s="80"/>
      <c r="OI87" s="80"/>
      <c r="OJ87" s="80"/>
      <c r="OK87" s="80"/>
      <c r="OL87" s="80"/>
      <c r="OM87" s="80"/>
      <c r="ON87" s="80"/>
      <c r="OO87" s="80"/>
      <c r="OP87" s="80"/>
      <c r="OQ87" s="80"/>
      <c r="OR87" s="80"/>
      <c r="OS87" s="80"/>
      <c r="OT87" s="80"/>
      <c r="OU87" s="80"/>
      <c r="OV87" s="80"/>
      <c r="OW87" s="80"/>
      <c r="OX87" s="80"/>
      <c r="OY87" s="80"/>
      <c r="OZ87" s="80"/>
      <c r="PA87" s="80"/>
      <c r="PB87" s="80"/>
      <c r="PC87" s="80"/>
      <c r="PD87" s="80"/>
      <c r="PE87" s="80"/>
      <c r="PF87" s="80"/>
      <c r="PG87" s="80"/>
      <c r="PH87" s="80"/>
      <c r="PI87" s="80"/>
      <c r="PJ87" s="80"/>
      <c r="PK87" s="80"/>
      <c r="PL87" s="80"/>
      <c r="PM87" s="80"/>
      <c r="PN87" s="80"/>
      <c r="PO87" s="80"/>
      <c r="PP87" s="80"/>
      <c r="PQ87" s="80"/>
      <c r="PR87" s="80"/>
      <c r="PS87" s="80"/>
      <c r="PT87" s="80"/>
      <c r="PU87" s="80"/>
      <c r="PV87" s="80"/>
      <c r="PW87" s="80"/>
      <c r="PX87" s="80"/>
      <c r="PY87" s="80"/>
      <c r="PZ87" s="80"/>
      <c r="QA87" s="80"/>
      <c r="QB87" s="80"/>
      <c r="QC87" s="80"/>
      <c r="QD87" s="80"/>
      <c r="QE87" s="80"/>
      <c r="QF87" s="80"/>
      <c r="QG87" s="80"/>
      <c r="QH87" s="80"/>
      <c r="QI87" s="80"/>
      <c r="QJ87" s="80"/>
      <c r="QK87" s="80"/>
      <c r="QL87" s="80"/>
      <c r="QM87" s="80"/>
      <c r="QN87" s="80"/>
      <c r="QO87" s="80"/>
      <c r="QP87" s="80"/>
      <c r="QQ87" s="80"/>
      <c r="QR87" s="80"/>
      <c r="QS87" s="80"/>
      <c r="QT87" s="80"/>
      <c r="QU87" s="80"/>
      <c r="QV87" s="80"/>
      <c r="QW87" s="80"/>
      <c r="QX87" s="80"/>
      <c r="QY87" s="80"/>
      <c r="QZ87" s="80"/>
      <c r="RA87" s="80"/>
      <c r="RB87" s="80"/>
      <c r="RC87" s="80"/>
      <c r="RD87" s="80"/>
      <c r="RE87" s="80"/>
      <c r="RF87" s="80"/>
      <c r="RG87" s="80"/>
      <c r="RH87" s="80"/>
      <c r="RI87" s="80"/>
      <c r="RJ87" s="80"/>
      <c r="RK87" s="80"/>
      <c r="RL87" s="80"/>
      <c r="RM87" s="80"/>
      <c r="RN87" s="80"/>
      <c r="RO87" s="80"/>
      <c r="RP87" s="80"/>
      <c r="RQ87" s="80"/>
      <c r="RR87" s="80"/>
      <c r="RS87" s="80"/>
      <c r="RT87" s="80"/>
      <c r="RU87" s="80"/>
      <c r="RV87" s="80"/>
      <c r="RW87" s="80"/>
      <c r="RX87" s="80"/>
      <c r="RY87" s="80"/>
      <c r="RZ87" s="80"/>
      <c r="SA87" s="80"/>
      <c r="SB87" s="80"/>
      <c r="SC87" s="80"/>
      <c r="SD87" s="80"/>
      <c r="SE87" s="80"/>
      <c r="SF87" s="80"/>
      <c r="SG87" s="80"/>
      <c r="SH87" s="80"/>
      <c r="SI87" s="80"/>
      <c r="SJ87" s="80"/>
      <c r="SK87" s="80"/>
      <c r="SL87" s="80"/>
      <c r="SM87" s="80"/>
      <c r="SN87" s="80"/>
      <c r="SO87" s="80"/>
      <c r="SP87" s="80"/>
      <c r="SQ87" s="80"/>
      <c r="SR87" s="80"/>
      <c r="SS87" s="80"/>
      <c r="ST87" s="80"/>
      <c r="SU87" s="80"/>
      <c r="SV87" s="80"/>
      <c r="SW87" s="80"/>
      <c r="SX87" s="80"/>
    </row>
    <row r="88" spans="1:518" s="60" customFormat="1" ht="14.55" customHeight="1" x14ac:dyDescent="0.3">
      <c r="A88" s="65">
        <v>84</v>
      </c>
      <c r="B88" s="7">
        <v>21</v>
      </c>
      <c r="C88" s="98" t="s">
        <v>818</v>
      </c>
      <c r="D88" s="99" t="s">
        <v>819</v>
      </c>
      <c r="E88" s="98" t="s">
        <v>820</v>
      </c>
      <c r="F88" s="7">
        <v>2017</v>
      </c>
      <c r="G88" s="99" t="s">
        <v>821</v>
      </c>
      <c r="H88" s="126" t="s">
        <v>822</v>
      </c>
      <c r="I88" s="6" t="s">
        <v>50</v>
      </c>
      <c r="J88" s="99" t="s">
        <v>826</v>
      </c>
      <c r="K88" s="6" t="s">
        <v>718</v>
      </c>
      <c r="L88" s="6" t="s">
        <v>38</v>
      </c>
      <c r="M88" s="6" t="s">
        <v>86</v>
      </c>
      <c r="N88" s="6" t="s">
        <v>205</v>
      </c>
      <c r="O88" s="6" t="s">
        <v>25</v>
      </c>
      <c r="P88" s="6" t="s">
        <v>118</v>
      </c>
      <c r="Q88" s="6" t="s">
        <v>572</v>
      </c>
      <c r="R88" s="6" t="s">
        <v>572</v>
      </c>
      <c r="S88" s="6" t="s">
        <v>76</v>
      </c>
      <c r="T88" s="6" t="s">
        <v>823</v>
      </c>
      <c r="U88" s="7">
        <v>2010</v>
      </c>
      <c r="V88" s="7">
        <v>2026</v>
      </c>
      <c r="W88" s="6"/>
      <c r="X88" s="6"/>
      <c r="Y88" s="6"/>
      <c r="Z88" s="6"/>
      <c r="AA88" s="6"/>
      <c r="AB88" s="6" t="s">
        <v>107</v>
      </c>
      <c r="AC88" s="6"/>
      <c r="AD88" s="6"/>
      <c r="AE88" s="6" t="s">
        <v>126</v>
      </c>
      <c r="AF88" s="6"/>
      <c r="AG88" s="6"/>
      <c r="AH88" s="6" t="s">
        <v>139</v>
      </c>
      <c r="AI88" s="6"/>
      <c r="AJ88" s="6"/>
      <c r="AK88" s="6"/>
      <c r="AL88" s="6"/>
      <c r="AM88" s="6"/>
      <c r="AN88" s="6"/>
      <c r="AO88" s="6"/>
      <c r="AP88" s="6"/>
      <c r="AQ88" s="6"/>
      <c r="AR88" s="6"/>
      <c r="AS88" s="6"/>
      <c r="AT88" s="6"/>
      <c r="AU88" s="6"/>
      <c r="AV88" s="6"/>
      <c r="AW88" s="6" t="s">
        <v>23</v>
      </c>
      <c r="AX88" s="6"/>
      <c r="AY88" s="6"/>
      <c r="AZ88" s="6"/>
      <c r="BA88" s="6"/>
      <c r="BB88" s="6"/>
      <c r="BC88" s="6" t="s">
        <v>124</v>
      </c>
      <c r="BD88" s="6"/>
      <c r="BE88" s="6"/>
      <c r="BF88" s="6" t="s">
        <v>78</v>
      </c>
      <c r="BG88" s="6"/>
      <c r="BH88" s="6"/>
      <c r="BI88" s="6" t="s">
        <v>78</v>
      </c>
      <c r="BJ88" s="6"/>
      <c r="BK88" s="6"/>
      <c r="BL88" s="6"/>
      <c r="BM88" s="6"/>
      <c r="BN88" s="6"/>
      <c r="BO88" s="6"/>
      <c r="BP88" s="6"/>
      <c r="BQ88" s="6"/>
      <c r="BR88" s="6"/>
      <c r="BS88" s="6"/>
      <c r="BT88" s="6"/>
      <c r="BU88" s="6"/>
      <c r="BV88" s="6" t="s">
        <v>38</v>
      </c>
      <c r="BW88" s="6"/>
      <c r="BX88" s="6"/>
      <c r="BY88" s="6"/>
      <c r="BZ88" s="6"/>
      <c r="CA88" s="6"/>
      <c r="CB88" s="6"/>
      <c r="CC88" s="6"/>
      <c r="CD88" s="6"/>
      <c r="CE88" s="6"/>
      <c r="CF88" s="6"/>
      <c r="CG88" s="6"/>
      <c r="CH88" s="6"/>
      <c r="CI88" s="6"/>
      <c r="CJ88" s="6"/>
      <c r="CK88" s="6"/>
      <c r="CL88" s="6"/>
      <c r="CM88" s="6"/>
      <c r="CN88" s="6"/>
      <c r="CO88" s="6"/>
      <c r="CP88" s="6"/>
      <c r="CQ88" s="6"/>
      <c r="CR88" s="6"/>
      <c r="CS88" s="28" t="s">
        <v>38</v>
      </c>
      <c r="CT88" s="6"/>
      <c r="CU88" s="6"/>
      <c r="CV88" s="6"/>
      <c r="CW88" s="6"/>
      <c r="CX88" s="6"/>
      <c r="CY88" s="6"/>
      <c r="CZ88" s="6"/>
      <c r="DA88" s="6"/>
      <c r="DB88" s="6"/>
      <c r="DC88" s="6"/>
      <c r="DD88" s="6" t="s">
        <v>38</v>
      </c>
      <c r="DE88" s="87"/>
      <c r="DF88" s="6"/>
      <c r="DG88" s="6"/>
      <c r="DH88" s="6"/>
      <c r="DI88" s="6"/>
      <c r="DJ88" s="6"/>
      <c r="DK88" s="6"/>
      <c r="DL88" s="6"/>
      <c r="DM88" s="6"/>
      <c r="DN88" s="6"/>
      <c r="DO88" s="87"/>
      <c r="DP88" s="6"/>
      <c r="DQ88" s="91" t="s">
        <v>824</v>
      </c>
      <c r="DR88" s="6" t="s">
        <v>212</v>
      </c>
      <c r="DS88" s="92" t="s">
        <v>825</v>
      </c>
      <c r="DT88" s="17" t="s">
        <v>630</v>
      </c>
      <c r="DU88" s="34"/>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0"/>
      <c r="GF88" s="80"/>
      <c r="GG88" s="80"/>
      <c r="GH88" s="80"/>
      <c r="GI88" s="80"/>
      <c r="GJ88" s="80"/>
      <c r="GK88" s="80"/>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c r="JD88" s="80"/>
      <c r="JE88" s="80"/>
      <c r="JF88" s="80"/>
      <c r="JG88" s="80"/>
      <c r="JH88" s="80"/>
      <c r="JI88" s="80"/>
      <c r="JJ88" s="80"/>
      <c r="JK88" s="80"/>
      <c r="JL88" s="80"/>
      <c r="JM88" s="80"/>
      <c r="JN88" s="80"/>
      <c r="JO88" s="80"/>
      <c r="JP88" s="80"/>
      <c r="JQ88" s="80"/>
      <c r="JR88" s="80"/>
      <c r="JS88" s="80"/>
      <c r="JT88" s="80"/>
      <c r="JU88" s="80"/>
      <c r="JV88" s="80"/>
      <c r="JW88" s="80"/>
      <c r="JX88" s="80"/>
      <c r="JY88" s="80"/>
      <c r="JZ88" s="80"/>
      <c r="KA88" s="80"/>
      <c r="KB88" s="80"/>
      <c r="KC88" s="80"/>
      <c r="KD88" s="80"/>
      <c r="KE88" s="80"/>
      <c r="KF88" s="80"/>
      <c r="KG88" s="80"/>
      <c r="KH88" s="80"/>
      <c r="KI88" s="80"/>
      <c r="KJ88" s="80"/>
      <c r="KK88" s="80"/>
      <c r="KL88" s="80"/>
      <c r="KM88" s="80"/>
      <c r="KN88" s="80"/>
      <c r="KO88" s="80"/>
      <c r="KP88" s="80"/>
      <c r="KQ88" s="80"/>
      <c r="KR88" s="80"/>
      <c r="KS88" s="80"/>
      <c r="KT88" s="80"/>
      <c r="KU88" s="80"/>
      <c r="KV88" s="80"/>
      <c r="KW88" s="80"/>
      <c r="KX88" s="80"/>
      <c r="KY88" s="80"/>
      <c r="KZ88" s="80"/>
      <c r="LA88" s="80"/>
      <c r="LB88" s="80"/>
      <c r="LC88" s="80"/>
      <c r="LD88" s="80"/>
      <c r="LE88" s="80"/>
      <c r="LF88" s="80"/>
      <c r="LG88" s="80"/>
      <c r="LH88" s="80"/>
      <c r="LI88" s="80"/>
      <c r="LJ88" s="80"/>
      <c r="LK88" s="80"/>
      <c r="LL88" s="80"/>
      <c r="LM88" s="80"/>
      <c r="LN88" s="80"/>
      <c r="LO88" s="80"/>
      <c r="LP88" s="80"/>
      <c r="LQ88" s="80"/>
      <c r="LR88" s="80"/>
      <c r="LS88" s="80"/>
      <c r="LT88" s="80"/>
      <c r="LU88" s="80"/>
      <c r="LV88" s="80"/>
      <c r="LW88" s="80"/>
      <c r="LX88" s="80"/>
      <c r="LY88" s="80"/>
      <c r="LZ88" s="80"/>
      <c r="MA88" s="80"/>
      <c r="MB88" s="80"/>
      <c r="MC88" s="80"/>
      <c r="MD88" s="80"/>
      <c r="ME88" s="80"/>
      <c r="MF88" s="80"/>
      <c r="MG88" s="80"/>
      <c r="MH88" s="80"/>
      <c r="MI88" s="80"/>
      <c r="MJ88" s="80"/>
      <c r="MK88" s="80"/>
      <c r="ML88" s="80"/>
      <c r="MM88" s="80"/>
      <c r="MN88" s="80"/>
      <c r="MO88" s="80"/>
      <c r="MP88" s="80"/>
      <c r="MQ88" s="80"/>
      <c r="MR88" s="80"/>
      <c r="MS88" s="80"/>
      <c r="MT88" s="80"/>
      <c r="MU88" s="80"/>
      <c r="MV88" s="80"/>
      <c r="MW88" s="80"/>
      <c r="MX88" s="80"/>
      <c r="MY88" s="80"/>
      <c r="MZ88" s="80"/>
      <c r="NA88" s="80"/>
      <c r="NB88" s="80"/>
      <c r="NC88" s="80"/>
      <c r="ND88" s="80"/>
      <c r="NE88" s="80"/>
      <c r="NF88" s="80"/>
      <c r="NG88" s="80"/>
      <c r="NH88" s="80"/>
      <c r="NI88" s="80"/>
      <c r="NJ88" s="80"/>
      <c r="NK88" s="80"/>
      <c r="NL88" s="80"/>
      <c r="NM88" s="80"/>
      <c r="NN88" s="80"/>
      <c r="NO88" s="80"/>
      <c r="NP88" s="80"/>
      <c r="NQ88" s="80"/>
      <c r="NR88" s="80"/>
      <c r="NS88" s="80"/>
      <c r="NT88" s="80"/>
      <c r="NU88" s="80"/>
      <c r="NV88" s="80"/>
      <c r="NW88" s="80"/>
      <c r="NX88" s="80"/>
      <c r="NY88" s="80"/>
      <c r="NZ88" s="80"/>
      <c r="OA88" s="80"/>
      <c r="OB88" s="80"/>
      <c r="OC88" s="80"/>
      <c r="OD88" s="80"/>
      <c r="OE88" s="80"/>
      <c r="OF88" s="80"/>
      <c r="OG88" s="80"/>
      <c r="OH88" s="80"/>
      <c r="OI88" s="80"/>
      <c r="OJ88" s="80"/>
      <c r="OK88" s="80"/>
      <c r="OL88" s="80"/>
      <c r="OM88" s="80"/>
      <c r="ON88" s="80"/>
      <c r="OO88" s="80"/>
      <c r="OP88" s="80"/>
      <c r="OQ88" s="80"/>
      <c r="OR88" s="80"/>
      <c r="OS88" s="80"/>
      <c r="OT88" s="80"/>
      <c r="OU88" s="80"/>
      <c r="OV88" s="80"/>
      <c r="OW88" s="80"/>
      <c r="OX88" s="80"/>
      <c r="OY88" s="80"/>
      <c r="OZ88" s="80"/>
      <c r="PA88" s="80"/>
      <c r="PB88" s="80"/>
      <c r="PC88" s="80"/>
      <c r="PD88" s="80"/>
      <c r="PE88" s="80"/>
      <c r="PF88" s="80"/>
      <c r="PG88" s="80"/>
      <c r="PH88" s="80"/>
      <c r="PI88" s="80"/>
      <c r="PJ88" s="80"/>
      <c r="PK88" s="80"/>
      <c r="PL88" s="80"/>
      <c r="PM88" s="80"/>
      <c r="PN88" s="80"/>
      <c r="PO88" s="80"/>
      <c r="PP88" s="80"/>
      <c r="PQ88" s="80"/>
      <c r="PR88" s="80"/>
      <c r="PS88" s="80"/>
      <c r="PT88" s="80"/>
      <c r="PU88" s="80"/>
      <c r="PV88" s="80"/>
      <c r="PW88" s="80"/>
      <c r="PX88" s="80"/>
      <c r="PY88" s="80"/>
      <c r="PZ88" s="80"/>
      <c r="QA88" s="80"/>
      <c r="QB88" s="80"/>
      <c r="QC88" s="80"/>
      <c r="QD88" s="80"/>
      <c r="QE88" s="80"/>
      <c r="QF88" s="80"/>
      <c r="QG88" s="80"/>
      <c r="QH88" s="80"/>
      <c r="QI88" s="80"/>
      <c r="QJ88" s="80"/>
      <c r="QK88" s="80"/>
      <c r="QL88" s="80"/>
      <c r="QM88" s="80"/>
      <c r="QN88" s="80"/>
      <c r="QO88" s="80"/>
      <c r="QP88" s="80"/>
      <c r="QQ88" s="80"/>
      <c r="QR88" s="80"/>
      <c r="QS88" s="80"/>
      <c r="QT88" s="80"/>
      <c r="QU88" s="80"/>
      <c r="QV88" s="80"/>
      <c r="QW88" s="80"/>
      <c r="QX88" s="80"/>
      <c r="QY88" s="80"/>
      <c r="QZ88" s="80"/>
      <c r="RA88" s="80"/>
      <c r="RB88" s="80"/>
      <c r="RC88" s="80"/>
      <c r="RD88" s="80"/>
      <c r="RE88" s="80"/>
      <c r="RF88" s="80"/>
      <c r="RG88" s="80"/>
      <c r="RH88" s="80"/>
      <c r="RI88" s="80"/>
      <c r="RJ88" s="80"/>
      <c r="RK88" s="80"/>
      <c r="RL88" s="80"/>
      <c r="RM88" s="80"/>
      <c r="RN88" s="80"/>
      <c r="RO88" s="80"/>
      <c r="RP88" s="80"/>
      <c r="RQ88" s="80"/>
      <c r="RR88" s="80"/>
      <c r="RS88" s="80"/>
      <c r="RT88" s="80"/>
      <c r="RU88" s="80"/>
      <c r="RV88" s="80"/>
      <c r="RW88" s="80"/>
      <c r="RX88" s="80"/>
      <c r="RY88" s="80"/>
      <c r="RZ88" s="80"/>
      <c r="SA88" s="80"/>
      <c r="SB88" s="80"/>
      <c r="SC88" s="80"/>
      <c r="SD88" s="80"/>
      <c r="SE88" s="80"/>
      <c r="SF88" s="80"/>
      <c r="SG88" s="80"/>
      <c r="SH88" s="80"/>
      <c r="SI88" s="80"/>
      <c r="SJ88" s="80"/>
      <c r="SK88" s="80"/>
      <c r="SL88" s="80"/>
      <c r="SM88" s="80"/>
      <c r="SN88" s="80"/>
      <c r="SO88" s="80"/>
      <c r="SP88" s="80"/>
      <c r="SQ88" s="80"/>
      <c r="SR88" s="80"/>
      <c r="SS88" s="80"/>
      <c r="ST88" s="80"/>
      <c r="SU88" s="80"/>
      <c r="SV88" s="80"/>
      <c r="SW88" s="80"/>
      <c r="SX88" s="80"/>
    </row>
    <row r="89" spans="1:518" s="60" customFormat="1" ht="14.55" customHeight="1" x14ac:dyDescent="0.3">
      <c r="A89" s="65">
        <v>85</v>
      </c>
      <c r="B89" s="7">
        <v>22</v>
      </c>
      <c r="C89" s="98" t="s">
        <v>827</v>
      </c>
      <c r="D89" s="99" t="s">
        <v>828</v>
      </c>
      <c r="E89" s="98" t="s">
        <v>829</v>
      </c>
      <c r="F89" s="7">
        <v>2019</v>
      </c>
      <c r="G89" s="99" t="s">
        <v>830</v>
      </c>
      <c r="H89" s="126" t="s">
        <v>831</v>
      </c>
      <c r="I89" s="6" t="s">
        <v>50</v>
      </c>
      <c r="J89" s="99" t="s">
        <v>832</v>
      </c>
      <c r="K89" s="6" t="s">
        <v>833</v>
      </c>
      <c r="L89" s="6" t="s">
        <v>38</v>
      </c>
      <c r="M89" s="6" t="s">
        <v>100</v>
      </c>
      <c r="N89" s="6" t="s">
        <v>175</v>
      </c>
      <c r="O89" s="6" t="s">
        <v>25</v>
      </c>
      <c r="P89" s="6" t="s">
        <v>177</v>
      </c>
      <c r="Q89" s="7">
        <v>549</v>
      </c>
      <c r="R89" s="6" t="s">
        <v>582</v>
      </c>
      <c r="S89" s="6" t="s">
        <v>136</v>
      </c>
      <c r="T89" s="6" t="s">
        <v>834</v>
      </c>
      <c r="U89" s="7">
        <v>2016</v>
      </c>
      <c r="V89" s="7">
        <v>2016</v>
      </c>
      <c r="W89" s="6"/>
      <c r="X89" s="6"/>
      <c r="Y89" s="6"/>
      <c r="Z89" s="6" t="s">
        <v>76</v>
      </c>
      <c r="AA89" s="6"/>
      <c r="AB89" s="6" t="s">
        <v>107</v>
      </c>
      <c r="AC89" s="6"/>
      <c r="AD89" s="6"/>
      <c r="AE89" s="6" t="s">
        <v>126</v>
      </c>
      <c r="AF89" s="6"/>
      <c r="AG89" s="6"/>
      <c r="AH89" s="6" t="s">
        <v>139</v>
      </c>
      <c r="AI89" s="6" t="s">
        <v>155</v>
      </c>
      <c r="AJ89" s="6"/>
      <c r="AK89" s="6"/>
      <c r="AL89" s="6"/>
      <c r="AM89" s="6"/>
      <c r="AN89" s="6"/>
      <c r="AO89" s="6"/>
      <c r="AP89" s="6"/>
      <c r="AQ89" s="6"/>
      <c r="AR89" s="6"/>
      <c r="AS89" s="6"/>
      <c r="AT89" s="6"/>
      <c r="AU89" s="6" t="s">
        <v>183</v>
      </c>
      <c r="AV89" s="6"/>
      <c r="AW89" s="6" t="s">
        <v>23</v>
      </c>
      <c r="AX89" s="6"/>
      <c r="AY89" s="6"/>
      <c r="AZ89" s="6"/>
      <c r="BA89" s="6" t="s">
        <v>78</v>
      </c>
      <c r="BB89" s="6"/>
      <c r="BC89" s="6" t="s">
        <v>78</v>
      </c>
      <c r="BD89" s="6"/>
      <c r="BE89" s="6"/>
      <c r="BF89" s="6" t="s">
        <v>78</v>
      </c>
      <c r="BG89" s="6"/>
      <c r="BH89" s="6"/>
      <c r="BI89" s="6" t="s">
        <v>78</v>
      </c>
      <c r="BJ89" s="6" t="s">
        <v>78</v>
      </c>
      <c r="BK89" s="6"/>
      <c r="BL89" s="6"/>
      <c r="BM89" s="6"/>
      <c r="BN89" s="6"/>
      <c r="BO89" s="6"/>
      <c r="BP89" s="6"/>
      <c r="BQ89" s="6"/>
      <c r="BR89" s="6"/>
      <c r="BS89" s="6"/>
      <c r="BT89" s="6" t="s">
        <v>78</v>
      </c>
      <c r="BU89" s="6"/>
      <c r="BV89" s="6" t="s">
        <v>38</v>
      </c>
      <c r="BW89" s="6"/>
      <c r="BX89" s="6"/>
      <c r="BY89" s="6"/>
      <c r="BZ89" s="6"/>
      <c r="CA89" s="6"/>
      <c r="CB89" s="6"/>
      <c r="CC89" s="6"/>
      <c r="CD89" s="6"/>
      <c r="CE89" s="6"/>
      <c r="CF89" s="6"/>
      <c r="CG89" s="6"/>
      <c r="CH89" s="6"/>
      <c r="CI89" s="6"/>
      <c r="CJ89" s="6"/>
      <c r="CK89" s="6"/>
      <c r="CL89" s="6"/>
      <c r="CM89" s="6"/>
      <c r="CN89" s="6"/>
      <c r="CO89" s="6"/>
      <c r="CP89" s="6"/>
      <c r="CQ89" s="6"/>
      <c r="CR89" s="6"/>
      <c r="CS89" s="28" t="s">
        <v>38</v>
      </c>
      <c r="CT89" s="6"/>
      <c r="CU89" s="6"/>
      <c r="CV89" s="6"/>
      <c r="CW89" s="6"/>
      <c r="CX89" s="6"/>
      <c r="CY89" s="6"/>
      <c r="CZ89" s="6"/>
      <c r="DA89" s="6"/>
      <c r="DB89" s="6"/>
      <c r="DC89" s="6"/>
      <c r="DD89" s="6" t="s">
        <v>38</v>
      </c>
      <c r="DE89" s="87"/>
      <c r="DF89" s="6"/>
      <c r="DG89" s="6"/>
      <c r="DH89" s="6"/>
      <c r="DI89" s="6"/>
      <c r="DJ89" s="6"/>
      <c r="DK89" s="6"/>
      <c r="DL89" s="6"/>
      <c r="DM89" s="6"/>
      <c r="DN89" s="6"/>
      <c r="DO89" s="87"/>
      <c r="DP89" s="6"/>
      <c r="DQ89" s="87"/>
      <c r="DR89" s="6"/>
      <c r="DS89" s="91" t="s">
        <v>835</v>
      </c>
      <c r="DT89" s="17" t="s">
        <v>630</v>
      </c>
      <c r="DU89" s="34"/>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c r="FL89" s="80"/>
      <c r="FM89" s="80"/>
      <c r="FN89" s="80"/>
      <c r="FO89" s="80"/>
      <c r="FP89" s="80"/>
      <c r="FQ89" s="80"/>
      <c r="FR89" s="80"/>
      <c r="FS89" s="80"/>
      <c r="FT89" s="80"/>
      <c r="FU89" s="80"/>
      <c r="FV89" s="80"/>
      <c r="FW89" s="80"/>
      <c r="FX89" s="80"/>
      <c r="FY89" s="80"/>
      <c r="FZ89" s="80"/>
      <c r="GA89" s="80"/>
      <c r="GB89" s="80"/>
      <c r="GC89" s="80"/>
      <c r="GD89" s="80"/>
      <c r="GE89" s="80"/>
      <c r="GF89" s="80"/>
      <c r="GG89" s="80"/>
      <c r="GH89" s="80"/>
      <c r="GI89" s="80"/>
      <c r="GJ89" s="80"/>
      <c r="GK89" s="80"/>
      <c r="GL89" s="80"/>
      <c r="GM89" s="80"/>
      <c r="GN89" s="80"/>
      <c r="GO89" s="80"/>
      <c r="GP89" s="80"/>
      <c r="GQ89" s="80"/>
      <c r="GR89" s="80"/>
      <c r="GS89" s="80"/>
      <c r="GT89" s="80"/>
      <c r="GU89" s="80"/>
      <c r="GV89" s="80"/>
      <c r="GW89" s="80"/>
      <c r="GX89" s="80"/>
      <c r="GY89" s="80"/>
      <c r="GZ89" s="80"/>
      <c r="HA89" s="80"/>
      <c r="HB89" s="80"/>
      <c r="HC89" s="80"/>
      <c r="HD89" s="80"/>
      <c r="HE89" s="80"/>
      <c r="HF89" s="80"/>
      <c r="HG89" s="80"/>
      <c r="HH89" s="80"/>
      <c r="HI89" s="80"/>
      <c r="HJ89" s="80"/>
      <c r="HK89" s="80"/>
      <c r="HL89" s="80"/>
      <c r="HM89" s="80"/>
      <c r="HN89" s="80"/>
      <c r="HO89" s="80"/>
      <c r="HP89" s="80"/>
      <c r="HQ89" s="80"/>
      <c r="HR89" s="80"/>
      <c r="HS89" s="80"/>
      <c r="HT89" s="80"/>
      <c r="HU89" s="80"/>
      <c r="HV89" s="80"/>
      <c r="HW89" s="80"/>
      <c r="HX89" s="80"/>
      <c r="HY89" s="80"/>
      <c r="HZ89" s="80"/>
      <c r="IA89" s="80"/>
      <c r="IB89" s="80"/>
      <c r="IC89" s="80"/>
      <c r="ID89" s="80"/>
      <c r="IE89" s="80"/>
      <c r="IF89" s="80"/>
      <c r="IG89" s="80"/>
      <c r="IH89" s="80"/>
      <c r="II89" s="80"/>
      <c r="IJ89" s="80"/>
      <c r="IK89" s="80"/>
      <c r="IL89" s="80"/>
      <c r="IM89" s="80"/>
      <c r="IN89" s="80"/>
      <c r="IO89" s="80"/>
      <c r="IP89" s="80"/>
      <c r="IQ89" s="80"/>
      <c r="IR89" s="80"/>
      <c r="IS89" s="80"/>
      <c r="IT89" s="80"/>
      <c r="IU89" s="80"/>
      <c r="IV89" s="80"/>
      <c r="IW89" s="80"/>
      <c r="IX89" s="80"/>
      <c r="IY89" s="80"/>
      <c r="IZ89" s="80"/>
      <c r="JA89" s="80"/>
      <c r="JB89" s="80"/>
      <c r="JC89" s="80"/>
      <c r="JD89" s="80"/>
      <c r="JE89" s="80"/>
      <c r="JF89" s="80"/>
      <c r="JG89" s="80"/>
      <c r="JH89" s="80"/>
      <c r="JI89" s="80"/>
      <c r="JJ89" s="80"/>
      <c r="JK89" s="80"/>
      <c r="JL89" s="80"/>
      <c r="JM89" s="80"/>
      <c r="JN89" s="80"/>
      <c r="JO89" s="80"/>
      <c r="JP89" s="80"/>
      <c r="JQ89" s="80"/>
      <c r="JR89" s="80"/>
      <c r="JS89" s="80"/>
      <c r="JT89" s="80"/>
      <c r="JU89" s="80"/>
      <c r="JV89" s="80"/>
      <c r="JW89" s="80"/>
      <c r="JX89" s="80"/>
      <c r="JY89" s="80"/>
      <c r="JZ89" s="80"/>
      <c r="KA89" s="80"/>
      <c r="KB89" s="80"/>
      <c r="KC89" s="80"/>
      <c r="KD89" s="80"/>
      <c r="KE89" s="80"/>
      <c r="KF89" s="80"/>
      <c r="KG89" s="80"/>
      <c r="KH89" s="80"/>
      <c r="KI89" s="80"/>
      <c r="KJ89" s="80"/>
      <c r="KK89" s="80"/>
      <c r="KL89" s="80"/>
      <c r="KM89" s="80"/>
      <c r="KN89" s="80"/>
      <c r="KO89" s="80"/>
      <c r="KP89" s="80"/>
      <c r="KQ89" s="80"/>
      <c r="KR89" s="80"/>
      <c r="KS89" s="80"/>
      <c r="KT89" s="80"/>
      <c r="KU89" s="80"/>
      <c r="KV89" s="80"/>
      <c r="KW89" s="80"/>
      <c r="KX89" s="80"/>
      <c r="KY89" s="80"/>
      <c r="KZ89" s="80"/>
      <c r="LA89" s="80"/>
      <c r="LB89" s="80"/>
      <c r="LC89" s="80"/>
      <c r="LD89" s="80"/>
      <c r="LE89" s="80"/>
      <c r="LF89" s="80"/>
      <c r="LG89" s="80"/>
      <c r="LH89" s="80"/>
      <c r="LI89" s="80"/>
      <c r="LJ89" s="80"/>
      <c r="LK89" s="80"/>
      <c r="LL89" s="80"/>
      <c r="LM89" s="80"/>
      <c r="LN89" s="80"/>
      <c r="LO89" s="80"/>
      <c r="LP89" s="80"/>
      <c r="LQ89" s="80"/>
      <c r="LR89" s="80"/>
      <c r="LS89" s="80"/>
      <c r="LT89" s="80"/>
      <c r="LU89" s="80"/>
      <c r="LV89" s="80"/>
      <c r="LW89" s="80"/>
      <c r="LX89" s="80"/>
      <c r="LY89" s="80"/>
      <c r="LZ89" s="80"/>
      <c r="MA89" s="80"/>
      <c r="MB89" s="80"/>
      <c r="MC89" s="80"/>
      <c r="MD89" s="80"/>
      <c r="ME89" s="80"/>
      <c r="MF89" s="80"/>
      <c r="MG89" s="80"/>
      <c r="MH89" s="80"/>
      <c r="MI89" s="80"/>
      <c r="MJ89" s="80"/>
      <c r="MK89" s="80"/>
      <c r="ML89" s="80"/>
      <c r="MM89" s="80"/>
      <c r="MN89" s="80"/>
      <c r="MO89" s="80"/>
      <c r="MP89" s="80"/>
      <c r="MQ89" s="80"/>
      <c r="MR89" s="80"/>
      <c r="MS89" s="80"/>
      <c r="MT89" s="80"/>
      <c r="MU89" s="80"/>
      <c r="MV89" s="80"/>
      <c r="MW89" s="80"/>
      <c r="MX89" s="80"/>
      <c r="MY89" s="80"/>
      <c r="MZ89" s="80"/>
      <c r="NA89" s="80"/>
      <c r="NB89" s="80"/>
      <c r="NC89" s="80"/>
      <c r="ND89" s="80"/>
      <c r="NE89" s="80"/>
      <c r="NF89" s="80"/>
      <c r="NG89" s="80"/>
      <c r="NH89" s="80"/>
      <c r="NI89" s="80"/>
      <c r="NJ89" s="80"/>
      <c r="NK89" s="80"/>
      <c r="NL89" s="80"/>
      <c r="NM89" s="80"/>
      <c r="NN89" s="80"/>
      <c r="NO89" s="80"/>
      <c r="NP89" s="80"/>
      <c r="NQ89" s="80"/>
      <c r="NR89" s="80"/>
      <c r="NS89" s="80"/>
      <c r="NT89" s="80"/>
      <c r="NU89" s="80"/>
      <c r="NV89" s="80"/>
      <c r="NW89" s="80"/>
      <c r="NX89" s="80"/>
      <c r="NY89" s="80"/>
      <c r="NZ89" s="80"/>
      <c r="OA89" s="80"/>
      <c r="OB89" s="80"/>
      <c r="OC89" s="80"/>
      <c r="OD89" s="80"/>
      <c r="OE89" s="80"/>
      <c r="OF89" s="80"/>
      <c r="OG89" s="80"/>
      <c r="OH89" s="80"/>
      <c r="OI89" s="80"/>
      <c r="OJ89" s="80"/>
      <c r="OK89" s="80"/>
      <c r="OL89" s="80"/>
      <c r="OM89" s="80"/>
      <c r="ON89" s="80"/>
      <c r="OO89" s="80"/>
      <c r="OP89" s="80"/>
      <c r="OQ89" s="80"/>
      <c r="OR89" s="80"/>
      <c r="OS89" s="80"/>
      <c r="OT89" s="80"/>
      <c r="OU89" s="80"/>
      <c r="OV89" s="80"/>
      <c r="OW89" s="80"/>
      <c r="OX89" s="80"/>
      <c r="OY89" s="80"/>
      <c r="OZ89" s="80"/>
      <c r="PA89" s="80"/>
      <c r="PB89" s="80"/>
      <c r="PC89" s="80"/>
      <c r="PD89" s="80"/>
      <c r="PE89" s="80"/>
      <c r="PF89" s="80"/>
      <c r="PG89" s="80"/>
      <c r="PH89" s="80"/>
      <c r="PI89" s="80"/>
      <c r="PJ89" s="80"/>
      <c r="PK89" s="80"/>
      <c r="PL89" s="80"/>
      <c r="PM89" s="80"/>
      <c r="PN89" s="80"/>
      <c r="PO89" s="80"/>
      <c r="PP89" s="80"/>
      <c r="PQ89" s="80"/>
      <c r="PR89" s="80"/>
      <c r="PS89" s="80"/>
      <c r="PT89" s="80"/>
      <c r="PU89" s="80"/>
      <c r="PV89" s="80"/>
      <c r="PW89" s="80"/>
      <c r="PX89" s="80"/>
      <c r="PY89" s="80"/>
      <c r="PZ89" s="80"/>
      <c r="QA89" s="80"/>
      <c r="QB89" s="80"/>
      <c r="QC89" s="80"/>
      <c r="QD89" s="80"/>
      <c r="QE89" s="80"/>
      <c r="QF89" s="80"/>
      <c r="QG89" s="80"/>
      <c r="QH89" s="80"/>
      <c r="QI89" s="80"/>
      <c r="QJ89" s="80"/>
      <c r="QK89" s="80"/>
      <c r="QL89" s="80"/>
      <c r="QM89" s="80"/>
      <c r="QN89" s="80"/>
      <c r="QO89" s="80"/>
      <c r="QP89" s="80"/>
      <c r="QQ89" s="80"/>
      <c r="QR89" s="80"/>
      <c r="QS89" s="80"/>
      <c r="QT89" s="80"/>
      <c r="QU89" s="80"/>
      <c r="QV89" s="80"/>
      <c r="QW89" s="80"/>
      <c r="QX89" s="80"/>
      <c r="QY89" s="80"/>
      <c r="QZ89" s="80"/>
      <c r="RA89" s="80"/>
      <c r="RB89" s="80"/>
      <c r="RC89" s="80"/>
      <c r="RD89" s="80"/>
      <c r="RE89" s="80"/>
      <c r="RF89" s="80"/>
      <c r="RG89" s="80"/>
      <c r="RH89" s="80"/>
      <c r="RI89" s="80"/>
      <c r="RJ89" s="80"/>
      <c r="RK89" s="80"/>
      <c r="RL89" s="80"/>
      <c r="RM89" s="80"/>
      <c r="RN89" s="80"/>
      <c r="RO89" s="80"/>
      <c r="RP89" s="80"/>
      <c r="RQ89" s="80"/>
      <c r="RR89" s="80"/>
      <c r="RS89" s="80"/>
      <c r="RT89" s="80"/>
      <c r="RU89" s="80"/>
      <c r="RV89" s="80"/>
      <c r="RW89" s="80"/>
      <c r="RX89" s="80"/>
      <c r="RY89" s="80"/>
      <c r="RZ89" s="80"/>
      <c r="SA89" s="80"/>
      <c r="SB89" s="80"/>
      <c r="SC89" s="80"/>
      <c r="SD89" s="80"/>
      <c r="SE89" s="80"/>
      <c r="SF89" s="80"/>
      <c r="SG89" s="80"/>
      <c r="SH89" s="80"/>
      <c r="SI89" s="80"/>
      <c r="SJ89" s="80"/>
      <c r="SK89" s="80"/>
      <c r="SL89" s="80"/>
      <c r="SM89" s="80"/>
      <c r="SN89" s="80"/>
      <c r="SO89" s="80"/>
      <c r="SP89" s="80"/>
      <c r="SQ89" s="80"/>
      <c r="SR89" s="80"/>
      <c r="SS89" s="80"/>
      <c r="ST89" s="80"/>
      <c r="SU89" s="80"/>
      <c r="SV89" s="80"/>
      <c r="SW89" s="80"/>
      <c r="SX89" s="80"/>
    </row>
    <row r="90" spans="1:518" s="60" customFormat="1" ht="14.55" customHeight="1" x14ac:dyDescent="0.3">
      <c r="A90" s="65">
        <v>86</v>
      </c>
      <c r="B90" s="7">
        <v>23</v>
      </c>
      <c r="C90" s="98" t="s">
        <v>836</v>
      </c>
      <c r="D90" s="99" t="s">
        <v>837</v>
      </c>
      <c r="E90" s="98" t="s">
        <v>838</v>
      </c>
      <c r="F90" s="7">
        <v>2012</v>
      </c>
      <c r="G90" s="99" t="s">
        <v>577</v>
      </c>
      <c r="H90" s="126" t="s">
        <v>839</v>
      </c>
      <c r="I90" s="6" t="s">
        <v>50</v>
      </c>
      <c r="J90" s="99" t="s">
        <v>840</v>
      </c>
      <c r="K90" s="6" t="s">
        <v>841</v>
      </c>
      <c r="L90" s="6" t="s">
        <v>38</v>
      </c>
      <c r="M90" s="6" t="s">
        <v>100</v>
      </c>
      <c r="N90" s="6" t="s">
        <v>205</v>
      </c>
      <c r="O90" s="6" t="s">
        <v>25</v>
      </c>
      <c r="P90" s="6" t="s">
        <v>191</v>
      </c>
      <c r="Q90" s="6" t="s">
        <v>572</v>
      </c>
      <c r="R90" s="6" t="s">
        <v>572</v>
      </c>
      <c r="S90" s="6" t="s">
        <v>434</v>
      </c>
      <c r="T90" s="6" t="s">
        <v>842</v>
      </c>
      <c r="U90" s="7">
        <v>2008</v>
      </c>
      <c r="V90" s="7">
        <v>2008</v>
      </c>
      <c r="W90" s="6"/>
      <c r="X90" s="6" t="s">
        <v>44</v>
      </c>
      <c r="Y90" s="6"/>
      <c r="Z90" s="6"/>
      <c r="AA90" s="6"/>
      <c r="AB90" s="6"/>
      <c r="AC90" s="6"/>
      <c r="AD90" s="6"/>
      <c r="AE90" s="6"/>
      <c r="AF90" s="6"/>
      <c r="AG90" s="6"/>
      <c r="AH90" s="6" t="s">
        <v>139</v>
      </c>
      <c r="AI90" s="6" t="s">
        <v>155</v>
      </c>
      <c r="AJ90" s="6"/>
      <c r="AK90" s="6"/>
      <c r="AL90" s="6"/>
      <c r="AM90" s="6"/>
      <c r="AN90" s="6"/>
      <c r="AO90" s="6"/>
      <c r="AP90" s="6"/>
      <c r="AQ90" s="6"/>
      <c r="AR90" s="6"/>
      <c r="AS90" s="6"/>
      <c r="AT90" s="6" t="s">
        <v>197</v>
      </c>
      <c r="AU90" s="6"/>
      <c r="AV90" s="6"/>
      <c r="AW90" s="6" t="s">
        <v>38</v>
      </c>
      <c r="AX90" s="6"/>
      <c r="AY90" s="6"/>
      <c r="AZ90" s="6"/>
      <c r="BA90" s="6"/>
      <c r="BB90" s="6"/>
      <c r="BC90" s="6"/>
      <c r="BD90" s="6"/>
      <c r="BE90" s="6"/>
      <c r="BF90" s="6"/>
      <c r="BG90" s="6"/>
      <c r="BH90" s="6"/>
      <c r="BI90" s="6"/>
      <c r="BJ90" s="6"/>
      <c r="BK90" s="6"/>
      <c r="BL90" s="6"/>
      <c r="BM90" s="6"/>
      <c r="BN90" s="6"/>
      <c r="BO90" s="6"/>
      <c r="BP90" s="6"/>
      <c r="BQ90" s="6"/>
      <c r="BR90" s="6"/>
      <c r="BS90" s="6"/>
      <c r="BT90" s="6"/>
      <c r="BU90" s="6"/>
      <c r="BV90" s="6" t="s">
        <v>23</v>
      </c>
      <c r="BW90" s="6"/>
      <c r="BX90" s="6" t="s">
        <v>221</v>
      </c>
      <c r="BY90" s="6"/>
      <c r="BZ90" s="6"/>
      <c r="CA90" s="6"/>
      <c r="CB90" s="6"/>
      <c r="CC90" s="6"/>
      <c r="CD90" s="6"/>
      <c r="CE90" s="6"/>
      <c r="CF90" s="6"/>
      <c r="CG90" s="6"/>
      <c r="CH90" s="6" t="s">
        <v>221</v>
      </c>
      <c r="CI90" s="6" t="s">
        <v>221</v>
      </c>
      <c r="CJ90" s="6"/>
      <c r="CK90" s="6"/>
      <c r="CL90" s="6"/>
      <c r="CM90" s="6"/>
      <c r="CN90" s="6"/>
      <c r="CO90" s="6"/>
      <c r="CP90" s="6" t="s">
        <v>221</v>
      </c>
      <c r="CQ90" s="6"/>
      <c r="CR90" s="6"/>
      <c r="CS90" s="28" t="s">
        <v>38</v>
      </c>
      <c r="CT90" s="6"/>
      <c r="CU90" s="6"/>
      <c r="CV90" s="6"/>
      <c r="CW90" s="6"/>
      <c r="CX90" s="6"/>
      <c r="CY90" s="6"/>
      <c r="CZ90" s="6"/>
      <c r="DA90" s="6"/>
      <c r="DB90" s="6"/>
      <c r="DC90" s="6"/>
      <c r="DD90" s="6" t="s">
        <v>38</v>
      </c>
      <c r="DE90" s="87"/>
      <c r="DF90" s="6"/>
      <c r="DG90" s="6"/>
      <c r="DH90" s="6"/>
      <c r="DI90" s="6"/>
      <c r="DJ90" s="6"/>
      <c r="DK90" s="6"/>
      <c r="DL90" s="6"/>
      <c r="DM90" s="6"/>
      <c r="DN90" s="6"/>
      <c r="DO90" s="87"/>
      <c r="DP90" s="6"/>
      <c r="DQ90" s="87"/>
      <c r="DR90" s="6"/>
      <c r="DS90" s="87"/>
      <c r="DT90" s="17"/>
      <c r="DU90" s="34"/>
      <c r="DV90" s="80"/>
      <c r="DW90" s="80"/>
      <c r="DX90" s="80"/>
      <c r="DY90" s="80"/>
      <c r="DZ90" s="80"/>
      <c r="EA90" s="80"/>
      <c r="EB90" s="80"/>
      <c r="EC90" s="80"/>
      <c r="ED90" s="80"/>
      <c r="EE90" s="80"/>
      <c r="EF90" s="80"/>
      <c r="EG90" s="80"/>
      <c r="EH90" s="80"/>
      <c r="EI90" s="80"/>
      <c r="EJ90" s="80"/>
      <c r="EK90" s="80"/>
      <c r="EL90" s="80"/>
      <c r="EM90" s="80"/>
      <c r="EN90" s="80"/>
      <c r="EO90" s="80"/>
      <c r="EP90" s="80"/>
      <c r="EQ90" s="80"/>
      <c r="ER90" s="80"/>
      <c r="ES90" s="80"/>
      <c r="ET90" s="80"/>
      <c r="EU90" s="80"/>
      <c r="EV90" s="80"/>
      <c r="EW90" s="80"/>
      <c r="EX90" s="80"/>
      <c r="EY90" s="80"/>
      <c r="EZ90" s="80"/>
      <c r="FA90" s="80"/>
      <c r="FB90" s="80"/>
      <c r="FC90" s="80"/>
      <c r="FD90" s="80"/>
      <c r="FE90" s="80"/>
      <c r="FF90" s="80"/>
      <c r="FG90" s="80"/>
      <c r="FH90" s="80"/>
      <c r="FI90" s="80"/>
      <c r="FJ90" s="80"/>
      <c r="FK90" s="80"/>
      <c r="FL90" s="80"/>
      <c r="FM90" s="80"/>
      <c r="FN90" s="80"/>
      <c r="FO90" s="80"/>
      <c r="FP90" s="80"/>
      <c r="FQ90" s="80"/>
      <c r="FR90" s="80"/>
      <c r="FS90" s="80"/>
      <c r="FT90" s="80"/>
      <c r="FU90" s="80"/>
      <c r="FV90" s="80"/>
      <c r="FW90" s="80"/>
      <c r="FX90" s="80"/>
      <c r="FY90" s="80"/>
      <c r="FZ90" s="80"/>
      <c r="GA90" s="80"/>
      <c r="GB90" s="80"/>
      <c r="GC90" s="80"/>
      <c r="GD90" s="80"/>
      <c r="GE90" s="80"/>
      <c r="GF90" s="80"/>
      <c r="GG90" s="80"/>
      <c r="GH90" s="80"/>
      <c r="GI90" s="80"/>
      <c r="GJ90" s="80"/>
      <c r="GK90" s="80"/>
      <c r="GL90" s="80"/>
      <c r="GM90" s="80"/>
      <c r="GN90" s="80"/>
      <c r="GO90" s="80"/>
      <c r="GP90" s="80"/>
      <c r="GQ90" s="80"/>
      <c r="GR90" s="80"/>
      <c r="GS90" s="80"/>
      <c r="GT90" s="80"/>
      <c r="GU90" s="80"/>
      <c r="GV90" s="80"/>
      <c r="GW90" s="80"/>
      <c r="GX90" s="80"/>
      <c r="GY90" s="80"/>
      <c r="GZ90" s="80"/>
      <c r="HA90" s="80"/>
      <c r="HB90" s="80"/>
      <c r="HC90" s="80"/>
      <c r="HD90" s="80"/>
      <c r="HE90" s="80"/>
      <c r="HF90" s="80"/>
      <c r="HG90" s="80"/>
      <c r="HH90" s="80"/>
      <c r="HI90" s="80"/>
      <c r="HJ90" s="80"/>
      <c r="HK90" s="80"/>
      <c r="HL90" s="80"/>
      <c r="HM90" s="80"/>
      <c r="HN90" s="80"/>
      <c r="HO90" s="80"/>
      <c r="HP90" s="80"/>
      <c r="HQ90" s="80"/>
      <c r="HR90" s="80"/>
      <c r="HS90" s="80"/>
      <c r="HT90" s="80"/>
      <c r="HU90" s="80"/>
      <c r="HV90" s="80"/>
      <c r="HW90" s="80"/>
      <c r="HX90" s="80"/>
      <c r="HY90" s="80"/>
      <c r="HZ90" s="80"/>
      <c r="IA90" s="80"/>
      <c r="IB90" s="80"/>
      <c r="IC90" s="80"/>
      <c r="ID90" s="80"/>
      <c r="IE90" s="80"/>
      <c r="IF90" s="80"/>
      <c r="IG90" s="80"/>
      <c r="IH90" s="80"/>
      <c r="II90" s="80"/>
      <c r="IJ90" s="80"/>
      <c r="IK90" s="80"/>
      <c r="IL90" s="80"/>
      <c r="IM90" s="80"/>
      <c r="IN90" s="80"/>
      <c r="IO90" s="80"/>
      <c r="IP90" s="80"/>
      <c r="IQ90" s="80"/>
      <c r="IR90" s="80"/>
      <c r="IS90" s="80"/>
      <c r="IT90" s="80"/>
      <c r="IU90" s="80"/>
      <c r="IV90" s="80"/>
      <c r="IW90" s="80"/>
      <c r="IX90" s="80"/>
      <c r="IY90" s="80"/>
      <c r="IZ90" s="80"/>
      <c r="JA90" s="80"/>
      <c r="JB90" s="80"/>
      <c r="JC90" s="80"/>
      <c r="JD90" s="80"/>
      <c r="JE90" s="80"/>
      <c r="JF90" s="80"/>
      <c r="JG90" s="80"/>
      <c r="JH90" s="80"/>
      <c r="JI90" s="80"/>
      <c r="JJ90" s="80"/>
      <c r="JK90" s="80"/>
      <c r="JL90" s="80"/>
      <c r="JM90" s="80"/>
      <c r="JN90" s="80"/>
      <c r="JO90" s="80"/>
      <c r="JP90" s="80"/>
      <c r="JQ90" s="80"/>
      <c r="JR90" s="80"/>
      <c r="JS90" s="80"/>
      <c r="JT90" s="80"/>
      <c r="JU90" s="80"/>
      <c r="JV90" s="80"/>
      <c r="JW90" s="80"/>
      <c r="JX90" s="80"/>
      <c r="JY90" s="80"/>
      <c r="JZ90" s="80"/>
      <c r="KA90" s="80"/>
      <c r="KB90" s="80"/>
      <c r="KC90" s="80"/>
      <c r="KD90" s="80"/>
      <c r="KE90" s="80"/>
      <c r="KF90" s="80"/>
      <c r="KG90" s="80"/>
      <c r="KH90" s="80"/>
      <c r="KI90" s="80"/>
      <c r="KJ90" s="80"/>
      <c r="KK90" s="80"/>
      <c r="KL90" s="80"/>
      <c r="KM90" s="80"/>
      <c r="KN90" s="80"/>
      <c r="KO90" s="80"/>
      <c r="KP90" s="80"/>
      <c r="KQ90" s="80"/>
      <c r="KR90" s="80"/>
      <c r="KS90" s="80"/>
      <c r="KT90" s="80"/>
      <c r="KU90" s="80"/>
      <c r="KV90" s="80"/>
      <c r="KW90" s="80"/>
      <c r="KX90" s="80"/>
      <c r="KY90" s="80"/>
      <c r="KZ90" s="80"/>
      <c r="LA90" s="80"/>
      <c r="LB90" s="80"/>
      <c r="LC90" s="80"/>
      <c r="LD90" s="80"/>
      <c r="LE90" s="80"/>
      <c r="LF90" s="80"/>
      <c r="LG90" s="80"/>
      <c r="LH90" s="80"/>
      <c r="LI90" s="80"/>
      <c r="LJ90" s="80"/>
      <c r="LK90" s="80"/>
      <c r="LL90" s="80"/>
      <c r="LM90" s="80"/>
      <c r="LN90" s="80"/>
      <c r="LO90" s="80"/>
      <c r="LP90" s="80"/>
      <c r="LQ90" s="80"/>
      <c r="LR90" s="80"/>
      <c r="LS90" s="80"/>
      <c r="LT90" s="80"/>
      <c r="LU90" s="80"/>
      <c r="LV90" s="80"/>
      <c r="LW90" s="80"/>
      <c r="LX90" s="80"/>
      <c r="LY90" s="80"/>
      <c r="LZ90" s="80"/>
      <c r="MA90" s="80"/>
      <c r="MB90" s="80"/>
      <c r="MC90" s="80"/>
      <c r="MD90" s="80"/>
      <c r="ME90" s="80"/>
      <c r="MF90" s="80"/>
      <c r="MG90" s="80"/>
      <c r="MH90" s="80"/>
      <c r="MI90" s="80"/>
      <c r="MJ90" s="80"/>
      <c r="MK90" s="80"/>
      <c r="ML90" s="80"/>
      <c r="MM90" s="80"/>
      <c r="MN90" s="80"/>
      <c r="MO90" s="80"/>
      <c r="MP90" s="80"/>
      <c r="MQ90" s="80"/>
      <c r="MR90" s="80"/>
      <c r="MS90" s="80"/>
      <c r="MT90" s="80"/>
      <c r="MU90" s="80"/>
      <c r="MV90" s="80"/>
      <c r="MW90" s="80"/>
      <c r="MX90" s="80"/>
      <c r="MY90" s="80"/>
      <c r="MZ90" s="80"/>
      <c r="NA90" s="80"/>
      <c r="NB90" s="80"/>
      <c r="NC90" s="80"/>
      <c r="ND90" s="80"/>
      <c r="NE90" s="80"/>
      <c r="NF90" s="80"/>
      <c r="NG90" s="80"/>
      <c r="NH90" s="80"/>
      <c r="NI90" s="80"/>
      <c r="NJ90" s="80"/>
      <c r="NK90" s="80"/>
      <c r="NL90" s="80"/>
      <c r="NM90" s="80"/>
      <c r="NN90" s="80"/>
      <c r="NO90" s="80"/>
      <c r="NP90" s="80"/>
      <c r="NQ90" s="80"/>
      <c r="NR90" s="80"/>
      <c r="NS90" s="80"/>
      <c r="NT90" s="80"/>
      <c r="NU90" s="80"/>
      <c r="NV90" s="80"/>
      <c r="NW90" s="80"/>
      <c r="NX90" s="80"/>
      <c r="NY90" s="80"/>
      <c r="NZ90" s="80"/>
      <c r="OA90" s="80"/>
      <c r="OB90" s="80"/>
      <c r="OC90" s="80"/>
      <c r="OD90" s="80"/>
      <c r="OE90" s="80"/>
      <c r="OF90" s="80"/>
      <c r="OG90" s="80"/>
      <c r="OH90" s="80"/>
      <c r="OI90" s="80"/>
      <c r="OJ90" s="80"/>
      <c r="OK90" s="80"/>
      <c r="OL90" s="80"/>
      <c r="OM90" s="80"/>
      <c r="ON90" s="80"/>
      <c r="OO90" s="80"/>
      <c r="OP90" s="80"/>
      <c r="OQ90" s="80"/>
      <c r="OR90" s="80"/>
      <c r="OS90" s="80"/>
      <c r="OT90" s="80"/>
      <c r="OU90" s="80"/>
      <c r="OV90" s="80"/>
      <c r="OW90" s="80"/>
      <c r="OX90" s="80"/>
      <c r="OY90" s="80"/>
      <c r="OZ90" s="80"/>
      <c r="PA90" s="80"/>
      <c r="PB90" s="80"/>
      <c r="PC90" s="80"/>
      <c r="PD90" s="80"/>
      <c r="PE90" s="80"/>
      <c r="PF90" s="80"/>
      <c r="PG90" s="80"/>
      <c r="PH90" s="80"/>
      <c r="PI90" s="80"/>
      <c r="PJ90" s="80"/>
      <c r="PK90" s="80"/>
      <c r="PL90" s="80"/>
      <c r="PM90" s="80"/>
      <c r="PN90" s="80"/>
      <c r="PO90" s="80"/>
      <c r="PP90" s="80"/>
      <c r="PQ90" s="80"/>
      <c r="PR90" s="80"/>
      <c r="PS90" s="80"/>
      <c r="PT90" s="80"/>
      <c r="PU90" s="80"/>
      <c r="PV90" s="80"/>
      <c r="PW90" s="80"/>
      <c r="PX90" s="80"/>
      <c r="PY90" s="80"/>
      <c r="PZ90" s="80"/>
      <c r="QA90" s="80"/>
      <c r="QB90" s="80"/>
      <c r="QC90" s="80"/>
      <c r="QD90" s="80"/>
      <c r="QE90" s="80"/>
      <c r="QF90" s="80"/>
      <c r="QG90" s="80"/>
      <c r="QH90" s="80"/>
      <c r="QI90" s="80"/>
      <c r="QJ90" s="80"/>
      <c r="QK90" s="80"/>
      <c r="QL90" s="80"/>
      <c r="QM90" s="80"/>
      <c r="QN90" s="80"/>
      <c r="QO90" s="80"/>
      <c r="QP90" s="80"/>
      <c r="QQ90" s="80"/>
      <c r="QR90" s="80"/>
      <c r="QS90" s="80"/>
      <c r="QT90" s="80"/>
      <c r="QU90" s="80"/>
      <c r="QV90" s="80"/>
      <c r="QW90" s="80"/>
      <c r="QX90" s="80"/>
      <c r="QY90" s="80"/>
      <c r="QZ90" s="80"/>
      <c r="RA90" s="80"/>
      <c r="RB90" s="80"/>
      <c r="RC90" s="80"/>
      <c r="RD90" s="80"/>
      <c r="RE90" s="80"/>
      <c r="RF90" s="80"/>
      <c r="RG90" s="80"/>
      <c r="RH90" s="80"/>
      <c r="RI90" s="80"/>
      <c r="RJ90" s="80"/>
      <c r="RK90" s="80"/>
      <c r="RL90" s="80"/>
      <c r="RM90" s="80"/>
      <c r="RN90" s="80"/>
      <c r="RO90" s="80"/>
      <c r="RP90" s="80"/>
      <c r="RQ90" s="80"/>
      <c r="RR90" s="80"/>
      <c r="RS90" s="80"/>
      <c r="RT90" s="80"/>
      <c r="RU90" s="80"/>
      <c r="RV90" s="80"/>
      <c r="RW90" s="80"/>
      <c r="RX90" s="80"/>
      <c r="RY90" s="80"/>
      <c r="RZ90" s="80"/>
      <c r="SA90" s="80"/>
      <c r="SB90" s="80"/>
      <c r="SC90" s="80"/>
      <c r="SD90" s="80"/>
      <c r="SE90" s="80"/>
      <c r="SF90" s="80"/>
      <c r="SG90" s="80"/>
      <c r="SH90" s="80"/>
      <c r="SI90" s="80"/>
      <c r="SJ90" s="80"/>
      <c r="SK90" s="80"/>
      <c r="SL90" s="80"/>
      <c r="SM90" s="80"/>
      <c r="SN90" s="80"/>
      <c r="SO90" s="80"/>
      <c r="SP90" s="80"/>
      <c r="SQ90" s="80"/>
      <c r="SR90" s="80"/>
      <c r="SS90" s="80"/>
      <c r="ST90" s="80"/>
      <c r="SU90" s="80"/>
      <c r="SV90" s="80"/>
      <c r="SW90" s="80"/>
      <c r="SX90" s="80"/>
    </row>
    <row r="91" spans="1:518" s="60" customFormat="1" ht="14.55" customHeight="1" x14ac:dyDescent="0.3">
      <c r="A91" s="65">
        <v>87</v>
      </c>
      <c r="B91" s="7">
        <v>23</v>
      </c>
      <c r="C91" s="98" t="s">
        <v>836</v>
      </c>
      <c r="D91" s="99" t="s">
        <v>837</v>
      </c>
      <c r="E91" s="98" t="s">
        <v>838</v>
      </c>
      <c r="F91" s="7">
        <v>2012</v>
      </c>
      <c r="G91" s="99" t="s">
        <v>577</v>
      </c>
      <c r="H91" s="126" t="s">
        <v>839</v>
      </c>
      <c r="I91" s="6" t="s">
        <v>50</v>
      </c>
      <c r="J91" s="99" t="s">
        <v>843</v>
      </c>
      <c r="K91" s="6" t="s">
        <v>841</v>
      </c>
      <c r="L91" s="6" t="s">
        <v>38</v>
      </c>
      <c r="M91" s="6" t="s">
        <v>100</v>
      </c>
      <c r="N91" s="6" t="s">
        <v>205</v>
      </c>
      <c r="O91" s="6" t="s">
        <v>25</v>
      </c>
      <c r="P91" s="6" t="s">
        <v>191</v>
      </c>
      <c r="Q91" s="6" t="s">
        <v>572</v>
      </c>
      <c r="R91" s="6" t="s">
        <v>572</v>
      </c>
      <c r="S91" s="6" t="s">
        <v>434</v>
      </c>
      <c r="T91" s="6" t="s">
        <v>844</v>
      </c>
      <c r="U91" s="7">
        <v>2008</v>
      </c>
      <c r="V91" s="7">
        <v>2008</v>
      </c>
      <c r="W91" s="6"/>
      <c r="X91" s="6" t="s">
        <v>44</v>
      </c>
      <c r="Y91" s="6"/>
      <c r="Z91" s="6"/>
      <c r="AA91" s="6"/>
      <c r="AB91" s="6"/>
      <c r="AC91" s="6"/>
      <c r="AD91" s="6"/>
      <c r="AE91" s="6"/>
      <c r="AF91" s="6"/>
      <c r="AG91" s="6"/>
      <c r="AH91" s="6" t="s">
        <v>139</v>
      </c>
      <c r="AI91" s="6" t="s">
        <v>155</v>
      </c>
      <c r="AJ91" s="6"/>
      <c r="AK91" s="6"/>
      <c r="AL91" s="6"/>
      <c r="AM91" s="6"/>
      <c r="AN91" s="6"/>
      <c r="AO91" s="6"/>
      <c r="AP91" s="6"/>
      <c r="AQ91" s="6"/>
      <c r="AR91" s="6"/>
      <c r="AS91" s="6"/>
      <c r="AT91" s="6" t="s">
        <v>197</v>
      </c>
      <c r="AU91" s="6"/>
      <c r="AV91" s="6"/>
      <c r="AW91" s="6" t="s">
        <v>38</v>
      </c>
      <c r="AX91" s="6"/>
      <c r="AY91" s="6"/>
      <c r="AZ91" s="6"/>
      <c r="BA91" s="6"/>
      <c r="BB91" s="6"/>
      <c r="BC91" s="6"/>
      <c r="BD91" s="6"/>
      <c r="BE91" s="6"/>
      <c r="BF91" s="6"/>
      <c r="BG91" s="6"/>
      <c r="BH91" s="6"/>
      <c r="BI91" s="6"/>
      <c r="BJ91" s="6"/>
      <c r="BK91" s="6"/>
      <c r="BL91" s="6"/>
      <c r="BM91" s="6"/>
      <c r="BN91" s="6"/>
      <c r="BO91" s="6"/>
      <c r="BP91" s="6"/>
      <c r="BQ91" s="6"/>
      <c r="BR91" s="6"/>
      <c r="BS91" s="6"/>
      <c r="BT91" s="6"/>
      <c r="BU91" s="6"/>
      <c r="BV91" s="6" t="s">
        <v>23</v>
      </c>
      <c r="BW91" s="6"/>
      <c r="BX91" s="6" t="s">
        <v>221</v>
      </c>
      <c r="BY91" s="6"/>
      <c r="BZ91" s="6"/>
      <c r="CA91" s="6"/>
      <c r="CB91" s="6"/>
      <c r="CC91" s="6"/>
      <c r="CD91" s="6"/>
      <c r="CE91" s="6"/>
      <c r="CF91" s="6"/>
      <c r="CG91" s="6"/>
      <c r="CH91" s="6" t="s">
        <v>221</v>
      </c>
      <c r="CI91" s="6" t="s">
        <v>221</v>
      </c>
      <c r="CJ91" s="6"/>
      <c r="CK91" s="6"/>
      <c r="CL91" s="6"/>
      <c r="CM91" s="6"/>
      <c r="CN91" s="6"/>
      <c r="CO91" s="6"/>
      <c r="CP91" s="6" t="s">
        <v>221</v>
      </c>
      <c r="CQ91" s="6"/>
      <c r="CR91" s="6"/>
      <c r="CS91" s="28" t="s">
        <v>38</v>
      </c>
      <c r="CT91" s="6"/>
      <c r="CU91" s="6"/>
      <c r="CV91" s="6"/>
      <c r="CW91" s="6"/>
      <c r="CX91" s="6"/>
      <c r="CY91" s="6"/>
      <c r="CZ91" s="6"/>
      <c r="DA91" s="6"/>
      <c r="DB91" s="6"/>
      <c r="DC91" s="6"/>
      <c r="DD91" s="6" t="s">
        <v>38</v>
      </c>
      <c r="DE91" s="87"/>
      <c r="DF91" s="6"/>
      <c r="DG91" s="6"/>
      <c r="DH91" s="6"/>
      <c r="DI91" s="6"/>
      <c r="DJ91" s="6"/>
      <c r="DK91" s="6"/>
      <c r="DL91" s="6"/>
      <c r="DM91" s="6"/>
      <c r="DN91" s="6"/>
      <c r="DO91" s="87"/>
      <c r="DP91" s="6"/>
      <c r="DQ91" s="87"/>
      <c r="DR91" s="6"/>
      <c r="DS91" s="87"/>
      <c r="DT91" s="17"/>
      <c r="DU91" s="34"/>
      <c r="DV91" s="80"/>
      <c r="DW91" s="80"/>
      <c r="DX91" s="80"/>
      <c r="DY91" s="80"/>
      <c r="DZ91" s="80"/>
      <c r="EA91" s="80"/>
      <c r="EB91" s="80"/>
      <c r="EC91" s="80"/>
      <c r="ED91" s="80"/>
      <c r="EE91" s="80"/>
      <c r="EF91" s="80"/>
      <c r="EG91" s="80"/>
      <c r="EH91" s="80"/>
      <c r="EI91" s="80"/>
      <c r="EJ91" s="80"/>
      <c r="EK91" s="80"/>
      <c r="EL91" s="80"/>
      <c r="EM91" s="80"/>
      <c r="EN91" s="80"/>
      <c r="EO91" s="80"/>
      <c r="EP91" s="80"/>
      <c r="EQ91" s="80"/>
      <c r="ER91" s="80"/>
      <c r="ES91" s="80"/>
      <c r="ET91" s="80"/>
      <c r="EU91" s="80"/>
      <c r="EV91" s="80"/>
      <c r="EW91" s="80"/>
      <c r="EX91" s="80"/>
      <c r="EY91" s="80"/>
      <c r="EZ91" s="80"/>
      <c r="FA91" s="80"/>
      <c r="FB91" s="80"/>
      <c r="FC91" s="80"/>
      <c r="FD91" s="80"/>
      <c r="FE91" s="80"/>
      <c r="FF91" s="80"/>
      <c r="FG91" s="80"/>
      <c r="FH91" s="80"/>
      <c r="FI91" s="80"/>
      <c r="FJ91" s="80"/>
      <c r="FK91" s="80"/>
      <c r="FL91" s="80"/>
      <c r="FM91" s="80"/>
      <c r="FN91" s="80"/>
      <c r="FO91" s="80"/>
      <c r="FP91" s="80"/>
      <c r="FQ91" s="80"/>
      <c r="FR91" s="80"/>
      <c r="FS91" s="80"/>
      <c r="FT91" s="80"/>
      <c r="FU91" s="80"/>
      <c r="FV91" s="80"/>
      <c r="FW91" s="80"/>
      <c r="FX91" s="80"/>
      <c r="FY91" s="80"/>
      <c r="FZ91" s="80"/>
      <c r="GA91" s="80"/>
      <c r="GB91" s="80"/>
      <c r="GC91" s="80"/>
      <c r="GD91" s="80"/>
      <c r="GE91" s="80"/>
      <c r="GF91" s="80"/>
      <c r="GG91" s="80"/>
      <c r="GH91" s="80"/>
      <c r="GI91" s="80"/>
      <c r="GJ91" s="80"/>
      <c r="GK91" s="80"/>
      <c r="GL91" s="80"/>
      <c r="GM91" s="80"/>
      <c r="GN91" s="80"/>
      <c r="GO91" s="80"/>
      <c r="GP91" s="80"/>
      <c r="GQ91" s="80"/>
      <c r="GR91" s="80"/>
      <c r="GS91" s="80"/>
      <c r="GT91" s="80"/>
      <c r="GU91" s="80"/>
      <c r="GV91" s="80"/>
      <c r="GW91" s="80"/>
      <c r="GX91" s="80"/>
      <c r="GY91" s="80"/>
      <c r="GZ91" s="80"/>
      <c r="HA91" s="80"/>
      <c r="HB91" s="80"/>
      <c r="HC91" s="80"/>
      <c r="HD91" s="80"/>
      <c r="HE91" s="80"/>
      <c r="HF91" s="80"/>
      <c r="HG91" s="80"/>
      <c r="HH91" s="80"/>
      <c r="HI91" s="80"/>
      <c r="HJ91" s="80"/>
      <c r="HK91" s="80"/>
      <c r="HL91" s="80"/>
      <c r="HM91" s="80"/>
      <c r="HN91" s="80"/>
      <c r="HO91" s="80"/>
      <c r="HP91" s="80"/>
      <c r="HQ91" s="80"/>
      <c r="HR91" s="80"/>
      <c r="HS91" s="80"/>
      <c r="HT91" s="80"/>
      <c r="HU91" s="80"/>
      <c r="HV91" s="80"/>
      <c r="HW91" s="80"/>
      <c r="HX91" s="80"/>
      <c r="HY91" s="80"/>
      <c r="HZ91" s="80"/>
      <c r="IA91" s="80"/>
      <c r="IB91" s="80"/>
      <c r="IC91" s="80"/>
      <c r="ID91" s="80"/>
      <c r="IE91" s="80"/>
      <c r="IF91" s="80"/>
      <c r="IG91" s="80"/>
      <c r="IH91" s="80"/>
      <c r="II91" s="80"/>
      <c r="IJ91" s="80"/>
      <c r="IK91" s="80"/>
      <c r="IL91" s="80"/>
      <c r="IM91" s="80"/>
      <c r="IN91" s="80"/>
      <c r="IO91" s="80"/>
      <c r="IP91" s="80"/>
      <c r="IQ91" s="80"/>
      <c r="IR91" s="80"/>
      <c r="IS91" s="80"/>
      <c r="IT91" s="80"/>
      <c r="IU91" s="80"/>
      <c r="IV91" s="80"/>
      <c r="IW91" s="80"/>
      <c r="IX91" s="80"/>
      <c r="IY91" s="80"/>
      <c r="IZ91" s="80"/>
      <c r="JA91" s="80"/>
      <c r="JB91" s="80"/>
      <c r="JC91" s="80"/>
      <c r="JD91" s="80"/>
      <c r="JE91" s="80"/>
      <c r="JF91" s="80"/>
      <c r="JG91" s="80"/>
      <c r="JH91" s="80"/>
      <c r="JI91" s="80"/>
      <c r="JJ91" s="80"/>
      <c r="JK91" s="80"/>
      <c r="JL91" s="80"/>
      <c r="JM91" s="80"/>
      <c r="JN91" s="80"/>
      <c r="JO91" s="80"/>
      <c r="JP91" s="80"/>
      <c r="JQ91" s="80"/>
      <c r="JR91" s="80"/>
      <c r="JS91" s="80"/>
      <c r="JT91" s="80"/>
      <c r="JU91" s="80"/>
      <c r="JV91" s="80"/>
      <c r="JW91" s="80"/>
      <c r="JX91" s="80"/>
      <c r="JY91" s="80"/>
      <c r="JZ91" s="80"/>
      <c r="KA91" s="80"/>
      <c r="KB91" s="80"/>
      <c r="KC91" s="80"/>
      <c r="KD91" s="80"/>
      <c r="KE91" s="80"/>
      <c r="KF91" s="80"/>
      <c r="KG91" s="80"/>
      <c r="KH91" s="80"/>
      <c r="KI91" s="80"/>
      <c r="KJ91" s="80"/>
      <c r="KK91" s="80"/>
      <c r="KL91" s="80"/>
      <c r="KM91" s="80"/>
      <c r="KN91" s="80"/>
      <c r="KO91" s="80"/>
      <c r="KP91" s="80"/>
      <c r="KQ91" s="80"/>
      <c r="KR91" s="80"/>
      <c r="KS91" s="80"/>
      <c r="KT91" s="80"/>
      <c r="KU91" s="80"/>
      <c r="KV91" s="80"/>
      <c r="KW91" s="80"/>
      <c r="KX91" s="80"/>
      <c r="KY91" s="80"/>
      <c r="KZ91" s="80"/>
      <c r="LA91" s="80"/>
      <c r="LB91" s="80"/>
      <c r="LC91" s="80"/>
      <c r="LD91" s="80"/>
      <c r="LE91" s="80"/>
      <c r="LF91" s="80"/>
      <c r="LG91" s="80"/>
      <c r="LH91" s="80"/>
      <c r="LI91" s="80"/>
      <c r="LJ91" s="80"/>
      <c r="LK91" s="80"/>
      <c r="LL91" s="80"/>
      <c r="LM91" s="80"/>
      <c r="LN91" s="80"/>
      <c r="LO91" s="80"/>
      <c r="LP91" s="80"/>
      <c r="LQ91" s="80"/>
      <c r="LR91" s="80"/>
      <c r="LS91" s="80"/>
      <c r="LT91" s="80"/>
      <c r="LU91" s="80"/>
      <c r="LV91" s="80"/>
      <c r="LW91" s="80"/>
      <c r="LX91" s="80"/>
      <c r="LY91" s="80"/>
      <c r="LZ91" s="80"/>
      <c r="MA91" s="80"/>
      <c r="MB91" s="80"/>
      <c r="MC91" s="80"/>
      <c r="MD91" s="80"/>
      <c r="ME91" s="80"/>
      <c r="MF91" s="80"/>
      <c r="MG91" s="80"/>
      <c r="MH91" s="80"/>
      <c r="MI91" s="80"/>
      <c r="MJ91" s="80"/>
      <c r="MK91" s="80"/>
      <c r="ML91" s="80"/>
      <c r="MM91" s="80"/>
      <c r="MN91" s="80"/>
      <c r="MO91" s="80"/>
      <c r="MP91" s="80"/>
      <c r="MQ91" s="80"/>
      <c r="MR91" s="80"/>
      <c r="MS91" s="80"/>
      <c r="MT91" s="80"/>
      <c r="MU91" s="80"/>
      <c r="MV91" s="80"/>
      <c r="MW91" s="80"/>
      <c r="MX91" s="80"/>
      <c r="MY91" s="80"/>
      <c r="MZ91" s="80"/>
      <c r="NA91" s="80"/>
      <c r="NB91" s="80"/>
      <c r="NC91" s="80"/>
      <c r="ND91" s="80"/>
      <c r="NE91" s="80"/>
      <c r="NF91" s="80"/>
      <c r="NG91" s="80"/>
      <c r="NH91" s="80"/>
      <c r="NI91" s="80"/>
      <c r="NJ91" s="80"/>
      <c r="NK91" s="80"/>
      <c r="NL91" s="80"/>
      <c r="NM91" s="80"/>
      <c r="NN91" s="80"/>
      <c r="NO91" s="80"/>
      <c r="NP91" s="80"/>
      <c r="NQ91" s="80"/>
      <c r="NR91" s="80"/>
      <c r="NS91" s="80"/>
      <c r="NT91" s="80"/>
      <c r="NU91" s="80"/>
      <c r="NV91" s="80"/>
      <c r="NW91" s="80"/>
      <c r="NX91" s="80"/>
      <c r="NY91" s="80"/>
      <c r="NZ91" s="80"/>
      <c r="OA91" s="80"/>
      <c r="OB91" s="80"/>
      <c r="OC91" s="80"/>
      <c r="OD91" s="80"/>
      <c r="OE91" s="80"/>
      <c r="OF91" s="80"/>
      <c r="OG91" s="80"/>
      <c r="OH91" s="80"/>
      <c r="OI91" s="80"/>
      <c r="OJ91" s="80"/>
      <c r="OK91" s="80"/>
      <c r="OL91" s="80"/>
      <c r="OM91" s="80"/>
      <c r="ON91" s="80"/>
      <c r="OO91" s="80"/>
      <c r="OP91" s="80"/>
      <c r="OQ91" s="80"/>
      <c r="OR91" s="80"/>
      <c r="OS91" s="80"/>
      <c r="OT91" s="80"/>
      <c r="OU91" s="80"/>
      <c r="OV91" s="80"/>
      <c r="OW91" s="80"/>
      <c r="OX91" s="80"/>
      <c r="OY91" s="80"/>
      <c r="OZ91" s="80"/>
      <c r="PA91" s="80"/>
      <c r="PB91" s="80"/>
      <c r="PC91" s="80"/>
      <c r="PD91" s="80"/>
      <c r="PE91" s="80"/>
      <c r="PF91" s="80"/>
      <c r="PG91" s="80"/>
      <c r="PH91" s="80"/>
      <c r="PI91" s="80"/>
      <c r="PJ91" s="80"/>
      <c r="PK91" s="80"/>
      <c r="PL91" s="80"/>
      <c r="PM91" s="80"/>
      <c r="PN91" s="80"/>
      <c r="PO91" s="80"/>
      <c r="PP91" s="80"/>
      <c r="PQ91" s="80"/>
      <c r="PR91" s="80"/>
      <c r="PS91" s="80"/>
      <c r="PT91" s="80"/>
      <c r="PU91" s="80"/>
      <c r="PV91" s="80"/>
      <c r="PW91" s="80"/>
      <c r="PX91" s="80"/>
      <c r="PY91" s="80"/>
      <c r="PZ91" s="80"/>
      <c r="QA91" s="80"/>
      <c r="QB91" s="80"/>
      <c r="QC91" s="80"/>
      <c r="QD91" s="80"/>
      <c r="QE91" s="80"/>
      <c r="QF91" s="80"/>
      <c r="QG91" s="80"/>
      <c r="QH91" s="80"/>
      <c r="QI91" s="80"/>
      <c r="QJ91" s="80"/>
      <c r="QK91" s="80"/>
      <c r="QL91" s="80"/>
      <c r="QM91" s="80"/>
      <c r="QN91" s="80"/>
      <c r="QO91" s="80"/>
      <c r="QP91" s="80"/>
      <c r="QQ91" s="80"/>
      <c r="QR91" s="80"/>
      <c r="QS91" s="80"/>
      <c r="QT91" s="80"/>
      <c r="QU91" s="80"/>
      <c r="QV91" s="80"/>
      <c r="QW91" s="80"/>
      <c r="QX91" s="80"/>
      <c r="QY91" s="80"/>
      <c r="QZ91" s="80"/>
      <c r="RA91" s="80"/>
      <c r="RB91" s="80"/>
      <c r="RC91" s="80"/>
      <c r="RD91" s="80"/>
      <c r="RE91" s="80"/>
      <c r="RF91" s="80"/>
      <c r="RG91" s="80"/>
      <c r="RH91" s="80"/>
      <c r="RI91" s="80"/>
      <c r="RJ91" s="80"/>
      <c r="RK91" s="80"/>
      <c r="RL91" s="80"/>
      <c r="RM91" s="80"/>
      <c r="RN91" s="80"/>
      <c r="RO91" s="80"/>
      <c r="RP91" s="80"/>
      <c r="RQ91" s="80"/>
      <c r="RR91" s="80"/>
      <c r="RS91" s="80"/>
      <c r="RT91" s="80"/>
      <c r="RU91" s="80"/>
      <c r="RV91" s="80"/>
      <c r="RW91" s="80"/>
      <c r="RX91" s="80"/>
      <c r="RY91" s="80"/>
      <c r="RZ91" s="80"/>
      <c r="SA91" s="80"/>
      <c r="SB91" s="80"/>
      <c r="SC91" s="80"/>
      <c r="SD91" s="80"/>
      <c r="SE91" s="80"/>
      <c r="SF91" s="80"/>
      <c r="SG91" s="80"/>
      <c r="SH91" s="80"/>
      <c r="SI91" s="80"/>
      <c r="SJ91" s="80"/>
      <c r="SK91" s="80"/>
      <c r="SL91" s="80"/>
      <c r="SM91" s="80"/>
      <c r="SN91" s="80"/>
      <c r="SO91" s="80"/>
      <c r="SP91" s="80"/>
      <c r="SQ91" s="80"/>
      <c r="SR91" s="80"/>
      <c r="SS91" s="80"/>
      <c r="ST91" s="80"/>
      <c r="SU91" s="80"/>
      <c r="SV91" s="80"/>
      <c r="SW91" s="80"/>
      <c r="SX91" s="80"/>
    </row>
    <row r="92" spans="1:518" s="60" customFormat="1" ht="14.55" customHeight="1" x14ac:dyDescent="0.3">
      <c r="A92" s="65">
        <v>88</v>
      </c>
      <c r="B92" s="7">
        <v>23</v>
      </c>
      <c r="C92" s="98" t="s">
        <v>836</v>
      </c>
      <c r="D92" s="99" t="s">
        <v>837</v>
      </c>
      <c r="E92" s="98" t="s">
        <v>838</v>
      </c>
      <c r="F92" s="7">
        <v>2012</v>
      </c>
      <c r="G92" s="99" t="s">
        <v>577</v>
      </c>
      <c r="H92" s="126" t="s">
        <v>839</v>
      </c>
      <c r="I92" s="6" t="s">
        <v>50</v>
      </c>
      <c r="J92" s="99" t="s">
        <v>845</v>
      </c>
      <c r="K92" s="6" t="s">
        <v>355</v>
      </c>
      <c r="L92" s="6" t="s">
        <v>38</v>
      </c>
      <c r="M92" s="6" t="s">
        <v>100</v>
      </c>
      <c r="N92" s="6" t="s">
        <v>205</v>
      </c>
      <c r="O92" s="6" t="s">
        <v>25</v>
      </c>
      <c r="P92" s="6" t="s">
        <v>191</v>
      </c>
      <c r="Q92" s="6" t="s">
        <v>572</v>
      </c>
      <c r="R92" s="6" t="s">
        <v>572</v>
      </c>
      <c r="S92" s="6" t="s">
        <v>434</v>
      </c>
      <c r="T92" s="6" t="s">
        <v>846</v>
      </c>
      <c r="U92" s="7">
        <v>2008</v>
      </c>
      <c r="V92" s="7">
        <v>2008</v>
      </c>
      <c r="W92" s="6"/>
      <c r="X92" s="6" t="s">
        <v>44</v>
      </c>
      <c r="Y92" s="6"/>
      <c r="Z92" s="6"/>
      <c r="AA92" s="6"/>
      <c r="AB92" s="6"/>
      <c r="AC92" s="6"/>
      <c r="AD92" s="6"/>
      <c r="AE92" s="6"/>
      <c r="AF92" s="6"/>
      <c r="AG92" s="6"/>
      <c r="AH92" s="6" t="s">
        <v>139</v>
      </c>
      <c r="AI92" s="6" t="s">
        <v>155</v>
      </c>
      <c r="AJ92" s="6"/>
      <c r="AK92" s="6"/>
      <c r="AL92" s="6"/>
      <c r="AM92" s="6"/>
      <c r="AN92" s="6"/>
      <c r="AO92" s="6"/>
      <c r="AP92" s="6"/>
      <c r="AQ92" s="6"/>
      <c r="AR92" s="6"/>
      <c r="AS92" s="6"/>
      <c r="AT92" s="6" t="s">
        <v>197</v>
      </c>
      <c r="AU92" s="6"/>
      <c r="AV92" s="6"/>
      <c r="AW92" s="6" t="s">
        <v>38</v>
      </c>
      <c r="AX92" s="6"/>
      <c r="AY92" s="6"/>
      <c r="AZ92" s="6"/>
      <c r="BA92" s="6"/>
      <c r="BB92" s="6"/>
      <c r="BC92" s="6"/>
      <c r="BD92" s="6"/>
      <c r="BE92" s="6"/>
      <c r="BF92" s="6"/>
      <c r="BG92" s="6"/>
      <c r="BH92" s="6"/>
      <c r="BI92" s="6"/>
      <c r="BJ92" s="6"/>
      <c r="BK92" s="6"/>
      <c r="BL92" s="6"/>
      <c r="BM92" s="6"/>
      <c r="BN92" s="6"/>
      <c r="BO92" s="6"/>
      <c r="BP92" s="6"/>
      <c r="BQ92" s="6"/>
      <c r="BR92" s="6"/>
      <c r="BS92" s="6"/>
      <c r="BT92" s="6"/>
      <c r="BU92" s="6"/>
      <c r="BV92" s="6" t="s">
        <v>23</v>
      </c>
      <c r="BW92" s="6"/>
      <c r="BX92" s="6" t="s">
        <v>195</v>
      </c>
      <c r="BY92" s="6"/>
      <c r="BZ92" s="6"/>
      <c r="CA92" s="6"/>
      <c r="CB92" s="6"/>
      <c r="CC92" s="6"/>
      <c r="CD92" s="6"/>
      <c r="CE92" s="6"/>
      <c r="CF92" s="6"/>
      <c r="CG92" s="6"/>
      <c r="CH92" s="6" t="s">
        <v>195</v>
      </c>
      <c r="CI92" s="6" t="s">
        <v>195</v>
      </c>
      <c r="CJ92" s="6"/>
      <c r="CK92" s="6"/>
      <c r="CL92" s="6"/>
      <c r="CM92" s="6"/>
      <c r="CN92" s="6"/>
      <c r="CO92" s="6"/>
      <c r="CP92" s="6" t="s">
        <v>195</v>
      </c>
      <c r="CQ92" s="6"/>
      <c r="CR92" s="6"/>
      <c r="CS92" s="28" t="s">
        <v>38</v>
      </c>
      <c r="CT92" s="6"/>
      <c r="CU92" s="6"/>
      <c r="CV92" s="6"/>
      <c r="CW92" s="6"/>
      <c r="CX92" s="6"/>
      <c r="CY92" s="6"/>
      <c r="CZ92" s="6"/>
      <c r="DA92" s="6"/>
      <c r="DB92" s="6"/>
      <c r="DC92" s="6"/>
      <c r="DD92" s="6" t="s">
        <v>38</v>
      </c>
      <c r="DE92" s="87"/>
      <c r="DF92" s="6"/>
      <c r="DG92" s="6"/>
      <c r="DH92" s="6"/>
      <c r="DI92" s="6"/>
      <c r="DJ92" s="6"/>
      <c r="DK92" s="6"/>
      <c r="DL92" s="6"/>
      <c r="DM92" s="6"/>
      <c r="DN92" s="6"/>
      <c r="DO92" s="87"/>
      <c r="DP92" s="6"/>
      <c r="DQ92" s="87"/>
      <c r="DR92" s="6"/>
      <c r="DS92" s="87"/>
      <c r="DT92" s="17"/>
      <c r="DU92" s="34"/>
      <c r="DV92" s="80"/>
      <c r="DW92" s="80"/>
      <c r="DX92" s="80"/>
      <c r="DY92" s="80"/>
      <c r="DZ92" s="80"/>
      <c r="EA92" s="80"/>
      <c r="EB92" s="80"/>
      <c r="EC92" s="80"/>
      <c r="ED92" s="80"/>
      <c r="EE92" s="80"/>
      <c r="EF92" s="80"/>
      <c r="EG92" s="80"/>
      <c r="EH92" s="80"/>
      <c r="EI92" s="80"/>
      <c r="EJ92" s="80"/>
      <c r="EK92" s="80"/>
      <c r="EL92" s="80"/>
      <c r="EM92" s="80"/>
      <c r="EN92" s="80"/>
      <c r="EO92" s="80"/>
      <c r="EP92" s="80"/>
      <c r="EQ92" s="80"/>
      <c r="ER92" s="80"/>
      <c r="ES92" s="80"/>
      <c r="ET92" s="80"/>
      <c r="EU92" s="80"/>
      <c r="EV92" s="80"/>
      <c r="EW92" s="80"/>
      <c r="EX92" s="80"/>
      <c r="EY92" s="80"/>
      <c r="EZ92" s="80"/>
      <c r="FA92" s="80"/>
      <c r="FB92" s="80"/>
      <c r="FC92" s="80"/>
      <c r="FD92" s="80"/>
      <c r="FE92" s="80"/>
      <c r="FF92" s="80"/>
      <c r="FG92" s="80"/>
      <c r="FH92" s="80"/>
      <c r="FI92" s="80"/>
      <c r="FJ92" s="80"/>
      <c r="FK92" s="80"/>
      <c r="FL92" s="80"/>
      <c r="FM92" s="80"/>
      <c r="FN92" s="80"/>
      <c r="FO92" s="80"/>
      <c r="FP92" s="80"/>
      <c r="FQ92" s="80"/>
      <c r="FR92" s="80"/>
      <c r="FS92" s="80"/>
      <c r="FT92" s="80"/>
      <c r="FU92" s="80"/>
      <c r="FV92" s="80"/>
      <c r="FW92" s="80"/>
      <c r="FX92" s="80"/>
      <c r="FY92" s="80"/>
      <c r="FZ92" s="80"/>
      <c r="GA92" s="80"/>
      <c r="GB92" s="80"/>
      <c r="GC92" s="80"/>
      <c r="GD92" s="80"/>
      <c r="GE92" s="80"/>
      <c r="GF92" s="80"/>
      <c r="GG92" s="80"/>
      <c r="GH92" s="80"/>
      <c r="GI92" s="80"/>
      <c r="GJ92" s="80"/>
      <c r="GK92" s="80"/>
      <c r="GL92" s="80"/>
      <c r="GM92" s="80"/>
      <c r="GN92" s="80"/>
      <c r="GO92" s="80"/>
      <c r="GP92" s="80"/>
      <c r="GQ92" s="80"/>
      <c r="GR92" s="80"/>
      <c r="GS92" s="80"/>
      <c r="GT92" s="80"/>
      <c r="GU92" s="80"/>
      <c r="GV92" s="80"/>
      <c r="GW92" s="80"/>
      <c r="GX92" s="80"/>
      <c r="GY92" s="80"/>
      <c r="GZ92" s="80"/>
      <c r="HA92" s="80"/>
      <c r="HB92" s="80"/>
      <c r="HC92" s="80"/>
      <c r="HD92" s="80"/>
      <c r="HE92" s="80"/>
      <c r="HF92" s="80"/>
      <c r="HG92" s="80"/>
      <c r="HH92" s="80"/>
      <c r="HI92" s="80"/>
      <c r="HJ92" s="80"/>
      <c r="HK92" s="80"/>
      <c r="HL92" s="80"/>
      <c r="HM92" s="80"/>
      <c r="HN92" s="80"/>
      <c r="HO92" s="80"/>
      <c r="HP92" s="80"/>
      <c r="HQ92" s="80"/>
      <c r="HR92" s="80"/>
      <c r="HS92" s="80"/>
      <c r="HT92" s="80"/>
      <c r="HU92" s="80"/>
      <c r="HV92" s="80"/>
      <c r="HW92" s="80"/>
      <c r="HX92" s="80"/>
      <c r="HY92" s="80"/>
      <c r="HZ92" s="80"/>
      <c r="IA92" s="80"/>
      <c r="IB92" s="80"/>
      <c r="IC92" s="80"/>
      <c r="ID92" s="80"/>
      <c r="IE92" s="80"/>
      <c r="IF92" s="80"/>
      <c r="IG92" s="80"/>
      <c r="IH92" s="80"/>
      <c r="II92" s="80"/>
      <c r="IJ92" s="80"/>
      <c r="IK92" s="80"/>
      <c r="IL92" s="80"/>
      <c r="IM92" s="80"/>
      <c r="IN92" s="80"/>
      <c r="IO92" s="80"/>
      <c r="IP92" s="80"/>
      <c r="IQ92" s="80"/>
      <c r="IR92" s="80"/>
      <c r="IS92" s="80"/>
      <c r="IT92" s="80"/>
      <c r="IU92" s="80"/>
      <c r="IV92" s="80"/>
      <c r="IW92" s="80"/>
      <c r="IX92" s="80"/>
      <c r="IY92" s="80"/>
      <c r="IZ92" s="80"/>
      <c r="JA92" s="80"/>
      <c r="JB92" s="80"/>
      <c r="JC92" s="80"/>
      <c r="JD92" s="80"/>
      <c r="JE92" s="80"/>
      <c r="JF92" s="80"/>
      <c r="JG92" s="80"/>
      <c r="JH92" s="80"/>
      <c r="JI92" s="80"/>
      <c r="JJ92" s="80"/>
      <c r="JK92" s="80"/>
      <c r="JL92" s="80"/>
      <c r="JM92" s="80"/>
      <c r="JN92" s="80"/>
      <c r="JO92" s="80"/>
      <c r="JP92" s="80"/>
      <c r="JQ92" s="80"/>
      <c r="JR92" s="80"/>
      <c r="JS92" s="80"/>
      <c r="JT92" s="80"/>
      <c r="JU92" s="80"/>
      <c r="JV92" s="80"/>
      <c r="JW92" s="80"/>
      <c r="JX92" s="80"/>
      <c r="JY92" s="80"/>
      <c r="JZ92" s="80"/>
      <c r="KA92" s="80"/>
      <c r="KB92" s="80"/>
      <c r="KC92" s="80"/>
      <c r="KD92" s="80"/>
      <c r="KE92" s="80"/>
      <c r="KF92" s="80"/>
      <c r="KG92" s="80"/>
      <c r="KH92" s="80"/>
      <c r="KI92" s="80"/>
      <c r="KJ92" s="80"/>
      <c r="KK92" s="80"/>
      <c r="KL92" s="80"/>
      <c r="KM92" s="80"/>
      <c r="KN92" s="80"/>
      <c r="KO92" s="80"/>
      <c r="KP92" s="80"/>
      <c r="KQ92" s="80"/>
      <c r="KR92" s="80"/>
      <c r="KS92" s="80"/>
      <c r="KT92" s="80"/>
      <c r="KU92" s="80"/>
      <c r="KV92" s="80"/>
      <c r="KW92" s="80"/>
      <c r="KX92" s="80"/>
      <c r="KY92" s="80"/>
      <c r="KZ92" s="80"/>
      <c r="LA92" s="80"/>
      <c r="LB92" s="80"/>
      <c r="LC92" s="80"/>
      <c r="LD92" s="80"/>
      <c r="LE92" s="80"/>
      <c r="LF92" s="80"/>
      <c r="LG92" s="80"/>
      <c r="LH92" s="80"/>
      <c r="LI92" s="80"/>
      <c r="LJ92" s="80"/>
      <c r="LK92" s="80"/>
      <c r="LL92" s="80"/>
      <c r="LM92" s="80"/>
      <c r="LN92" s="80"/>
      <c r="LO92" s="80"/>
      <c r="LP92" s="80"/>
      <c r="LQ92" s="80"/>
      <c r="LR92" s="80"/>
      <c r="LS92" s="80"/>
      <c r="LT92" s="80"/>
      <c r="LU92" s="80"/>
      <c r="LV92" s="80"/>
      <c r="LW92" s="80"/>
      <c r="LX92" s="80"/>
      <c r="LY92" s="80"/>
      <c r="LZ92" s="80"/>
      <c r="MA92" s="80"/>
      <c r="MB92" s="80"/>
      <c r="MC92" s="80"/>
      <c r="MD92" s="80"/>
      <c r="ME92" s="80"/>
      <c r="MF92" s="80"/>
      <c r="MG92" s="80"/>
      <c r="MH92" s="80"/>
      <c r="MI92" s="80"/>
      <c r="MJ92" s="80"/>
      <c r="MK92" s="80"/>
      <c r="ML92" s="80"/>
      <c r="MM92" s="80"/>
      <c r="MN92" s="80"/>
      <c r="MO92" s="80"/>
      <c r="MP92" s="80"/>
      <c r="MQ92" s="80"/>
      <c r="MR92" s="80"/>
      <c r="MS92" s="80"/>
      <c r="MT92" s="80"/>
      <c r="MU92" s="80"/>
      <c r="MV92" s="80"/>
      <c r="MW92" s="80"/>
      <c r="MX92" s="80"/>
      <c r="MY92" s="80"/>
      <c r="MZ92" s="80"/>
      <c r="NA92" s="80"/>
      <c r="NB92" s="80"/>
      <c r="NC92" s="80"/>
      <c r="ND92" s="80"/>
      <c r="NE92" s="80"/>
      <c r="NF92" s="80"/>
      <c r="NG92" s="80"/>
      <c r="NH92" s="80"/>
      <c r="NI92" s="80"/>
      <c r="NJ92" s="80"/>
      <c r="NK92" s="80"/>
      <c r="NL92" s="80"/>
      <c r="NM92" s="80"/>
      <c r="NN92" s="80"/>
      <c r="NO92" s="80"/>
      <c r="NP92" s="80"/>
      <c r="NQ92" s="80"/>
      <c r="NR92" s="80"/>
      <c r="NS92" s="80"/>
      <c r="NT92" s="80"/>
      <c r="NU92" s="80"/>
      <c r="NV92" s="80"/>
      <c r="NW92" s="80"/>
      <c r="NX92" s="80"/>
      <c r="NY92" s="80"/>
      <c r="NZ92" s="80"/>
      <c r="OA92" s="80"/>
      <c r="OB92" s="80"/>
      <c r="OC92" s="80"/>
      <c r="OD92" s="80"/>
      <c r="OE92" s="80"/>
      <c r="OF92" s="80"/>
      <c r="OG92" s="80"/>
      <c r="OH92" s="80"/>
      <c r="OI92" s="80"/>
      <c r="OJ92" s="80"/>
      <c r="OK92" s="80"/>
      <c r="OL92" s="80"/>
      <c r="OM92" s="80"/>
      <c r="ON92" s="80"/>
      <c r="OO92" s="80"/>
      <c r="OP92" s="80"/>
      <c r="OQ92" s="80"/>
      <c r="OR92" s="80"/>
      <c r="OS92" s="80"/>
      <c r="OT92" s="80"/>
      <c r="OU92" s="80"/>
      <c r="OV92" s="80"/>
      <c r="OW92" s="80"/>
      <c r="OX92" s="80"/>
      <c r="OY92" s="80"/>
      <c r="OZ92" s="80"/>
      <c r="PA92" s="80"/>
      <c r="PB92" s="80"/>
      <c r="PC92" s="80"/>
      <c r="PD92" s="80"/>
      <c r="PE92" s="80"/>
      <c r="PF92" s="80"/>
      <c r="PG92" s="80"/>
      <c r="PH92" s="80"/>
      <c r="PI92" s="80"/>
      <c r="PJ92" s="80"/>
      <c r="PK92" s="80"/>
      <c r="PL92" s="80"/>
      <c r="PM92" s="80"/>
      <c r="PN92" s="80"/>
      <c r="PO92" s="80"/>
      <c r="PP92" s="80"/>
      <c r="PQ92" s="80"/>
      <c r="PR92" s="80"/>
      <c r="PS92" s="80"/>
      <c r="PT92" s="80"/>
      <c r="PU92" s="80"/>
      <c r="PV92" s="80"/>
      <c r="PW92" s="80"/>
      <c r="PX92" s="80"/>
      <c r="PY92" s="80"/>
      <c r="PZ92" s="80"/>
      <c r="QA92" s="80"/>
      <c r="QB92" s="80"/>
      <c r="QC92" s="80"/>
      <c r="QD92" s="80"/>
      <c r="QE92" s="80"/>
      <c r="QF92" s="80"/>
      <c r="QG92" s="80"/>
      <c r="QH92" s="80"/>
      <c r="QI92" s="80"/>
      <c r="QJ92" s="80"/>
      <c r="QK92" s="80"/>
      <c r="QL92" s="80"/>
      <c r="QM92" s="80"/>
      <c r="QN92" s="80"/>
      <c r="QO92" s="80"/>
      <c r="QP92" s="80"/>
      <c r="QQ92" s="80"/>
      <c r="QR92" s="80"/>
      <c r="QS92" s="80"/>
      <c r="QT92" s="80"/>
      <c r="QU92" s="80"/>
      <c r="QV92" s="80"/>
      <c r="QW92" s="80"/>
      <c r="QX92" s="80"/>
      <c r="QY92" s="80"/>
      <c r="QZ92" s="80"/>
      <c r="RA92" s="80"/>
      <c r="RB92" s="80"/>
      <c r="RC92" s="80"/>
      <c r="RD92" s="80"/>
      <c r="RE92" s="80"/>
      <c r="RF92" s="80"/>
      <c r="RG92" s="80"/>
      <c r="RH92" s="80"/>
      <c r="RI92" s="80"/>
      <c r="RJ92" s="80"/>
      <c r="RK92" s="80"/>
      <c r="RL92" s="80"/>
      <c r="RM92" s="80"/>
      <c r="RN92" s="80"/>
      <c r="RO92" s="80"/>
      <c r="RP92" s="80"/>
      <c r="RQ92" s="80"/>
      <c r="RR92" s="80"/>
      <c r="RS92" s="80"/>
      <c r="RT92" s="80"/>
      <c r="RU92" s="80"/>
      <c r="RV92" s="80"/>
      <c r="RW92" s="80"/>
      <c r="RX92" s="80"/>
      <c r="RY92" s="80"/>
      <c r="RZ92" s="80"/>
      <c r="SA92" s="80"/>
      <c r="SB92" s="80"/>
      <c r="SC92" s="80"/>
      <c r="SD92" s="80"/>
      <c r="SE92" s="80"/>
      <c r="SF92" s="80"/>
      <c r="SG92" s="80"/>
      <c r="SH92" s="80"/>
      <c r="SI92" s="80"/>
      <c r="SJ92" s="80"/>
      <c r="SK92" s="80"/>
      <c r="SL92" s="80"/>
      <c r="SM92" s="80"/>
      <c r="SN92" s="80"/>
      <c r="SO92" s="80"/>
      <c r="SP92" s="80"/>
      <c r="SQ92" s="80"/>
      <c r="SR92" s="80"/>
      <c r="SS92" s="80"/>
      <c r="ST92" s="80"/>
      <c r="SU92" s="80"/>
      <c r="SV92" s="80"/>
      <c r="SW92" s="80"/>
      <c r="SX92" s="80"/>
    </row>
    <row r="93" spans="1:518" s="60" customFormat="1" ht="14.55" customHeight="1" x14ac:dyDescent="0.3">
      <c r="A93" s="65">
        <v>89</v>
      </c>
      <c r="B93" s="7">
        <v>24</v>
      </c>
      <c r="C93" s="98" t="s">
        <v>847</v>
      </c>
      <c r="D93" s="99" t="s">
        <v>848</v>
      </c>
      <c r="E93" s="98" t="s">
        <v>849</v>
      </c>
      <c r="F93" s="7">
        <v>2010</v>
      </c>
      <c r="G93" s="98" t="s">
        <v>850</v>
      </c>
      <c r="H93" s="126" t="s">
        <v>851</v>
      </c>
      <c r="I93" s="6" t="s">
        <v>50</v>
      </c>
      <c r="J93" s="99" t="s">
        <v>852</v>
      </c>
      <c r="K93" s="6" t="s">
        <v>853</v>
      </c>
      <c r="L93" s="6" t="s">
        <v>23</v>
      </c>
      <c r="M93" s="6" t="s">
        <v>86</v>
      </c>
      <c r="N93" s="6" t="s">
        <v>205</v>
      </c>
      <c r="O93" s="6" t="s">
        <v>25</v>
      </c>
      <c r="P93" s="6" t="s">
        <v>56</v>
      </c>
      <c r="Q93" s="6" t="s">
        <v>572</v>
      </c>
      <c r="R93" s="6" t="s">
        <v>572</v>
      </c>
      <c r="S93" s="6" t="s">
        <v>321</v>
      </c>
      <c r="T93" s="6" t="s">
        <v>701</v>
      </c>
      <c r="U93" s="7">
        <v>2006</v>
      </c>
      <c r="V93" s="7">
        <v>2020</v>
      </c>
      <c r="W93" s="6"/>
      <c r="X93" s="6"/>
      <c r="Y93" s="6"/>
      <c r="Z93" s="6" t="s">
        <v>76</v>
      </c>
      <c r="AA93" s="6"/>
      <c r="AB93" s="6"/>
      <c r="AC93" s="6"/>
      <c r="AD93" s="6"/>
      <c r="AE93" s="6"/>
      <c r="AF93" s="6"/>
      <c r="AG93" s="6"/>
      <c r="AH93" s="6"/>
      <c r="AI93" s="6"/>
      <c r="AJ93" s="6"/>
      <c r="AK93" s="6"/>
      <c r="AL93" s="6"/>
      <c r="AM93" s="6"/>
      <c r="AN93" s="6"/>
      <c r="AO93" s="6" t="s">
        <v>168</v>
      </c>
      <c r="AP93" s="6"/>
      <c r="AQ93" s="6"/>
      <c r="AR93" s="6"/>
      <c r="AS93" s="6"/>
      <c r="AT93" s="6"/>
      <c r="AU93" s="6" t="s">
        <v>183</v>
      </c>
      <c r="AV93" s="6"/>
      <c r="AW93" s="6" t="s">
        <v>23</v>
      </c>
      <c r="AX93" s="6"/>
      <c r="AY93" s="6"/>
      <c r="AZ93" s="6"/>
      <c r="BA93" s="6" t="s">
        <v>78</v>
      </c>
      <c r="BB93" s="6"/>
      <c r="BC93" s="6"/>
      <c r="BD93" s="6"/>
      <c r="BE93" s="6"/>
      <c r="BF93" s="6"/>
      <c r="BG93" s="6"/>
      <c r="BH93" s="6"/>
      <c r="BI93" s="6"/>
      <c r="BJ93" s="6"/>
      <c r="BK93" s="6"/>
      <c r="BL93" s="6"/>
      <c r="BM93" s="6"/>
      <c r="BN93" s="6" t="s">
        <v>78</v>
      </c>
      <c r="BO93" s="6"/>
      <c r="BP93" s="6"/>
      <c r="BQ93" s="6"/>
      <c r="BR93" s="6"/>
      <c r="BS93" s="6"/>
      <c r="BT93" s="6" t="s">
        <v>78</v>
      </c>
      <c r="BU93" s="6"/>
      <c r="BV93" s="6" t="s">
        <v>38</v>
      </c>
      <c r="BW93" s="6"/>
      <c r="BX93" s="6"/>
      <c r="BY93" s="6"/>
      <c r="BZ93" s="6"/>
      <c r="CA93" s="6"/>
      <c r="CB93" s="6"/>
      <c r="CC93" s="6"/>
      <c r="CD93" s="6"/>
      <c r="CE93" s="6"/>
      <c r="CF93" s="6"/>
      <c r="CG93" s="6"/>
      <c r="CH93" s="6"/>
      <c r="CI93" s="6"/>
      <c r="CJ93" s="6"/>
      <c r="CK93" s="6"/>
      <c r="CL93" s="6"/>
      <c r="CM93" s="6"/>
      <c r="CN93" s="6"/>
      <c r="CO93" s="6"/>
      <c r="CP93" s="6"/>
      <c r="CQ93" s="6"/>
      <c r="CR93" s="6"/>
      <c r="CS93" s="28" t="s">
        <v>38</v>
      </c>
      <c r="CT93" s="6"/>
      <c r="CU93" s="6"/>
      <c r="CV93" s="6"/>
      <c r="CW93" s="6"/>
      <c r="CX93" s="6"/>
      <c r="CY93" s="6"/>
      <c r="CZ93" s="6"/>
      <c r="DA93" s="6"/>
      <c r="DB93" s="6"/>
      <c r="DC93" s="6"/>
      <c r="DD93" s="6" t="s">
        <v>38</v>
      </c>
      <c r="DE93" s="87"/>
      <c r="DF93" s="6"/>
      <c r="DG93" s="6"/>
      <c r="DH93" s="6"/>
      <c r="DI93" s="6"/>
      <c r="DJ93" s="6"/>
      <c r="DK93" s="6"/>
      <c r="DL93" s="6"/>
      <c r="DM93" s="6"/>
      <c r="DN93" s="6"/>
      <c r="DO93" s="87"/>
      <c r="DP93" s="6"/>
      <c r="DQ93" s="87"/>
      <c r="DR93" s="6"/>
      <c r="DS93" s="91" t="s">
        <v>854</v>
      </c>
      <c r="DT93" s="17" t="s">
        <v>630</v>
      </c>
      <c r="DU93" s="34"/>
      <c r="DV93" s="80"/>
      <c r="DW93" s="80"/>
      <c r="DX93" s="80"/>
      <c r="DY93" s="80"/>
      <c r="DZ93" s="80"/>
      <c r="EA93" s="80"/>
      <c r="EB93" s="80"/>
      <c r="EC93" s="80"/>
      <c r="ED93" s="80"/>
      <c r="EE93" s="80"/>
      <c r="EF93" s="80"/>
      <c r="EG93" s="80"/>
      <c r="EH93" s="80"/>
      <c r="EI93" s="80"/>
      <c r="EJ93" s="80"/>
      <c r="EK93" s="80"/>
      <c r="EL93" s="80"/>
      <c r="EM93" s="80"/>
      <c r="EN93" s="80"/>
      <c r="EO93" s="80"/>
      <c r="EP93" s="80"/>
      <c r="EQ93" s="80"/>
      <c r="ER93" s="80"/>
      <c r="ES93" s="80"/>
      <c r="ET93" s="80"/>
      <c r="EU93" s="80"/>
      <c r="EV93" s="80"/>
      <c r="EW93" s="80"/>
      <c r="EX93" s="80"/>
      <c r="EY93" s="80"/>
      <c r="EZ93" s="80"/>
      <c r="FA93" s="80"/>
      <c r="FB93" s="80"/>
      <c r="FC93" s="80"/>
      <c r="FD93" s="80"/>
      <c r="FE93" s="80"/>
      <c r="FF93" s="80"/>
      <c r="FG93" s="80"/>
      <c r="FH93" s="80"/>
      <c r="FI93" s="80"/>
      <c r="FJ93" s="80"/>
      <c r="FK93" s="80"/>
      <c r="FL93" s="80"/>
      <c r="FM93" s="80"/>
      <c r="FN93" s="80"/>
      <c r="FO93" s="80"/>
      <c r="FP93" s="80"/>
      <c r="FQ93" s="80"/>
      <c r="FR93" s="80"/>
      <c r="FS93" s="80"/>
      <c r="FT93" s="80"/>
      <c r="FU93" s="80"/>
      <c r="FV93" s="80"/>
      <c r="FW93" s="80"/>
      <c r="FX93" s="80"/>
      <c r="FY93" s="80"/>
      <c r="FZ93" s="80"/>
      <c r="GA93" s="80"/>
      <c r="GB93" s="80"/>
      <c r="GC93" s="80"/>
      <c r="GD93" s="80"/>
      <c r="GE93" s="80"/>
      <c r="GF93" s="80"/>
      <c r="GG93" s="80"/>
      <c r="GH93" s="80"/>
      <c r="GI93" s="80"/>
      <c r="GJ93" s="80"/>
      <c r="GK93" s="80"/>
      <c r="GL93" s="80"/>
      <c r="GM93" s="80"/>
      <c r="GN93" s="80"/>
      <c r="GO93" s="80"/>
      <c r="GP93" s="80"/>
      <c r="GQ93" s="80"/>
      <c r="GR93" s="80"/>
      <c r="GS93" s="80"/>
      <c r="GT93" s="80"/>
      <c r="GU93" s="80"/>
      <c r="GV93" s="80"/>
      <c r="GW93" s="80"/>
      <c r="GX93" s="80"/>
      <c r="GY93" s="80"/>
      <c r="GZ93" s="80"/>
      <c r="HA93" s="80"/>
      <c r="HB93" s="80"/>
      <c r="HC93" s="80"/>
      <c r="HD93" s="80"/>
      <c r="HE93" s="80"/>
      <c r="HF93" s="80"/>
      <c r="HG93" s="80"/>
      <c r="HH93" s="80"/>
      <c r="HI93" s="80"/>
      <c r="HJ93" s="80"/>
      <c r="HK93" s="80"/>
      <c r="HL93" s="80"/>
      <c r="HM93" s="80"/>
      <c r="HN93" s="80"/>
      <c r="HO93" s="80"/>
      <c r="HP93" s="80"/>
      <c r="HQ93" s="80"/>
      <c r="HR93" s="80"/>
      <c r="HS93" s="80"/>
      <c r="HT93" s="80"/>
      <c r="HU93" s="80"/>
      <c r="HV93" s="80"/>
      <c r="HW93" s="80"/>
      <c r="HX93" s="80"/>
      <c r="HY93" s="80"/>
      <c r="HZ93" s="80"/>
      <c r="IA93" s="80"/>
      <c r="IB93" s="80"/>
      <c r="IC93" s="80"/>
      <c r="ID93" s="80"/>
      <c r="IE93" s="80"/>
      <c r="IF93" s="80"/>
      <c r="IG93" s="80"/>
      <c r="IH93" s="80"/>
      <c r="II93" s="80"/>
      <c r="IJ93" s="80"/>
      <c r="IK93" s="80"/>
      <c r="IL93" s="80"/>
      <c r="IM93" s="80"/>
      <c r="IN93" s="80"/>
      <c r="IO93" s="80"/>
      <c r="IP93" s="80"/>
      <c r="IQ93" s="80"/>
      <c r="IR93" s="80"/>
      <c r="IS93" s="80"/>
      <c r="IT93" s="80"/>
      <c r="IU93" s="80"/>
      <c r="IV93" s="80"/>
      <c r="IW93" s="80"/>
      <c r="IX93" s="80"/>
      <c r="IY93" s="80"/>
      <c r="IZ93" s="80"/>
      <c r="JA93" s="80"/>
      <c r="JB93" s="80"/>
      <c r="JC93" s="80"/>
      <c r="JD93" s="80"/>
      <c r="JE93" s="80"/>
      <c r="JF93" s="80"/>
      <c r="JG93" s="80"/>
      <c r="JH93" s="80"/>
      <c r="JI93" s="80"/>
      <c r="JJ93" s="80"/>
      <c r="JK93" s="80"/>
      <c r="JL93" s="80"/>
      <c r="JM93" s="80"/>
      <c r="JN93" s="80"/>
      <c r="JO93" s="80"/>
      <c r="JP93" s="80"/>
      <c r="JQ93" s="80"/>
      <c r="JR93" s="80"/>
      <c r="JS93" s="80"/>
      <c r="JT93" s="80"/>
      <c r="JU93" s="80"/>
      <c r="JV93" s="80"/>
      <c r="JW93" s="80"/>
      <c r="JX93" s="80"/>
      <c r="JY93" s="80"/>
      <c r="JZ93" s="80"/>
      <c r="KA93" s="80"/>
      <c r="KB93" s="80"/>
      <c r="KC93" s="80"/>
      <c r="KD93" s="80"/>
      <c r="KE93" s="80"/>
      <c r="KF93" s="80"/>
      <c r="KG93" s="80"/>
      <c r="KH93" s="80"/>
      <c r="KI93" s="80"/>
      <c r="KJ93" s="80"/>
      <c r="KK93" s="80"/>
      <c r="KL93" s="80"/>
      <c r="KM93" s="80"/>
      <c r="KN93" s="80"/>
      <c r="KO93" s="80"/>
      <c r="KP93" s="80"/>
      <c r="KQ93" s="80"/>
      <c r="KR93" s="80"/>
      <c r="KS93" s="80"/>
      <c r="KT93" s="80"/>
      <c r="KU93" s="80"/>
      <c r="KV93" s="80"/>
      <c r="KW93" s="80"/>
      <c r="KX93" s="80"/>
      <c r="KY93" s="80"/>
      <c r="KZ93" s="80"/>
      <c r="LA93" s="80"/>
      <c r="LB93" s="80"/>
      <c r="LC93" s="80"/>
      <c r="LD93" s="80"/>
      <c r="LE93" s="80"/>
      <c r="LF93" s="80"/>
      <c r="LG93" s="80"/>
      <c r="LH93" s="80"/>
      <c r="LI93" s="80"/>
      <c r="LJ93" s="80"/>
      <c r="LK93" s="80"/>
      <c r="LL93" s="80"/>
      <c r="LM93" s="80"/>
      <c r="LN93" s="80"/>
      <c r="LO93" s="80"/>
      <c r="LP93" s="80"/>
      <c r="LQ93" s="80"/>
      <c r="LR93" s="80"/>
      <c r="LS93" s="80"/>
      <c r="LT93" s="80"/>
      <c r="LU93" s="80"/>
      <c r="LV93" s="80"/>
      <c r="LW93" s="80"/>
      <c r="LX93" s="80"/>
      <c r="LY93" s="80"/>
      <c r="LZ93" s="80"/>
      <c r="MA93" s="80"/>
      <c r="MB93" s="80"/>
      <c r="MC93" s="80"/>
      <c r="MD93" s="80"/>
      <c r="ME93" s="80"/>
      <c r="MF93" s="80"/>
      <c r="MG93" s="80"/>
      <c r="MH93" s="80"/>
      <c r="MI93" s="80"/>
      <c r="MJ93" s="80"/>
      <c r="MK93" s="80"/>
      <c r="ML93" s="80"/>
      <c r="MM93" s="80"/>
      <c r="MN93" s="80"/>
      <c r="MO93" s="80"/>
      <c r="MP93" s="80"/>
      <c r="MQ93" s="80"/>
      <c r="MR93" s="80"/>
      <c r="MS93" s="80"/>
      <c r="MT93" s="80"/>
      <c r="MU93" s="80"/>
      <c r="MV93" s="80"/>
      <c r="MW93" s="80"/>
      <c r="MX93" s="80"/>
      <c r="MY93" s="80"/>
      <c r="MZ93" s="80"/>
      <c r="NA93" s="80"/>
      <c r="NB93" s="80"/>
      <c r="NC93" s="80"/>
      <c r="ND93" s="80"/>
      <c r="NE93" s="80"/>
      <c r="NF93" s="80"/>
      <c r="NG93" s="80"/>
      <c r="NH93" s="80"/>
      <c r="NI93" s="80"/>
      <c r="NJ93" s="80"/>
      <c r="NK93" s="80"/>
      <c r="NL93" s="80"/>
      <c r="NM93" s="80"/>
      <c r="NN93" s="80"/>
      <c r="NO93" s="80"/>
      <c r="NP93" s="80"/>
      <c r="NQ93" s="80"/>
      <c r="NR93" s="80"/>
      <c r="NS93" s="80"/>
      <c r="NT93" s="80"/>
      <c r="NU93" s="80"/>
      <c r="NV93" s="80"/>
      <c r="NW93" s="80"/>
      <c r="NX93" s="80"/>
      <c r="NY93" s="80"/>
      <c r="NZ93" s="80"/>
      <c r="OA93" s="80"/>
      <c r="OB93" s="80"/>
      <c r="OC93" s="80"/>
      <c r="OD93" s="80"/>
      <c r="OE93" s="80"/>
      <c r="OF93" s="80"/>
      <c r="OG93" s="80"/>
      <c r="OH93" s="80"/>
      <c r="OI93" s="80"/>
      <c r="OJ93" s="80"/>
      <c r="OK93" s="80"/>
      <c r="OL93" s="80"/>
      <c r="OM93" s="80"/>
      <c r="ON93" s="80"/>
      <c r="OO93" s="80"/>
      <c r="OP93" s="80"/>
      <c r="OQ93" s="80"/>
      <c r="OR93" s="80"/>
      <c r="OS93" s="80"/>
      <c r="OT93" s="80"/>
      <c r="OU93" s="80"/>
      <c r="OV93" s="80"/>
      <c r="OW93" s="80"/>
      <c r="OX93" s="80"/>
      <c r="OY93" s="80"/>
      <c r="OZ93" s="80"/>
      <c r="PA93" s="80"/>
      <c r="PB93" s="80"/>
      <c r="PC93" s="80"/>
      <c r="PD93" s="80"/>
      <c r="PE93" s="80"/>
      <c r="PF93" s="80"/>
      <c r="PG93" s="80"/>
      <c r="PH93" s="80"/>
      <c r="PI93" s="80"/>
      <c r="PJ93" s="80"/>
      <c r="PK93" s="80"/>
      <c r="PL93" s="80"/>
      <c r="PM93" s="80"/>
      <c r="PN93" s="80"/>
      <c r="PO93" s="80"/>
      <c r="PP93" s="80"/>
      <c r="PQ93" s="80"/>
      <c r="PR93" s="80"/>
      <c r="PS93" s="80"/>
      <c r="PT93" s="80"/>
      <c r="PU93" s="80"/>
      <c r="PV93" s="80"/>
      <c r="PW93" s="80"/>
      <c r="PX93" s="80"/>
      <c r="PY93" s="80"/>
      <c r="PZ93" s="80"/>
      <c r="QA93" s="80"/>
      <c r="QB93" s="80"/>
      <c r="QC93" s="80"/>
      <c r="QD93" s="80"/>
      <c r="QE93" s="80"/>
      <c r="QF93" s="80"/>
      <c r="QG93" s="80"/>
      <c r="QH93" s="80"/>
      <c r="QI93" s="80"/>
      <c r="QJ93" s="80"/>
      <c r="QK93" s="80"/>
      <c r="QL93" s="80"/>
      <c r="QM93" s="80"/>
      <c r="QN93" s="80"/>
      <c r="QO93" s="80"/>
      <c r="QP93" s="80"/>
      <c r="QQ93" s="80"/>
      <c r="QR93" s="80"/>
      <c r="QS93" s="80"/>
      <c r="QT93" s="80"/>
      <c r="QU93" s="80"/>
      <c r="QV93" s="80"/>
      <c r="QW93" s="80"/>
      <c r="QX93" s="80"/>
      <c r="QY93" s="80"/>
      <c r="QZ93" s="80"/>
      <c r="RA93" s="80"/>
      <c r="RB93" s="80"/>
      <c r="RC93" s="80"/>
      <c r="RD93" s="80"/>
      <c r="RE93" s="80"/>
      <c r="RF93" s="80"/>
      <c r="RG93" s="80"/>
      <c r="RH93" s="80"/>
      <c r="RI93" s="80"/>
      <c r="RJ93" s="80"/>
      <c r="RK93" s="80"/>
      <c r="RL93" s="80"/>
      <c r="RM93" s="80"/>
      <c r="RN93" s="80"/>
      <c r="RO93" s="80"/>
      <c r="RP93" s="80"/>
      <c r="RQ93" s="80"/>
      <c r="RR93" s="80"/>
      <c r="RS93" s="80"/>
      <c r="RT93" s="80"/>
      <c r="RU93" s="80"/>
      <c r="RV93" s="80"/>
      <c r="RW93" s="80"/>
      <c r="RX93" s="80"/>
      <c r="RY93" s="80"/>
      <c r="RZ93" s="80"/>
      <c r="SA93" s="80"/>
      <c r="SB93" s="80"/>
      <c r="SC93" s="80"/>
      <c r="SD93" s="80"/>
      <c r="SE93" s="80"/>
      <c r="SF93" s="80"/>
      <c r="SG93" s="80"/>
      <c r="SH93" s="80"/>
      <c r="SI93" s="80"/>
      <c r="SJ93" s="80"/>
      <c r="SK93" s="80"/>
      <c r="SL93" s="80"/>
      <c r="SM93" s="80"/>
      <c r="SN93" s="80"/>
      <c r="SO93" s="80"/>
      <c r="SP93" s="80"/>
      <c r="SQ93" s="80"/>
      <c r="SR93" s="80"/>
      <c r="SS93" s="80"/>
      <c r="ST93" s="80"/>
      <c r="SU93" s="80"/>
      <c r="SV93" s="80"/>
      <c r="SW93" s="80"/>
      <c r="SX93" s="80"/>
    </row>
    <row r="94" spans="1:518" s="60" customFormat="1" ht="14.55" customHeight="1" x14ac:dyDescent="0.3">
      <c r="A94" s="65">
        <v>90</v>
      </c>
      <c r="B94" s="7">
        <v>24</v>
      </c>
      <c r="C94" s="98" t="s">
        <v>847</v>
      </c>
      <c r="D94" s="99" t="s">
        <v>848</v>
      </c>
      <c r="E94" s="98" t="s">
        <v>849</v>
      </c>
      <c r="F94" s="7">
        <v>2010</v>
      </c>
      <c r="G94" s="98" t="s">
        <v>850</v>
      </c>
      <c r="H94" s="126" t="s">
        <v>851</v>
      </c>
      <c r="I94" s="6" t="s">
        <v>50</v>
      </c>
      <c r="J94" s="99" t="s">
        <v>855</v>
      </c>
      <c r="K94" s="6" t="s">
        <v>853</v>
      </c>
      <c r="L94" s="6" t="s">
        <v>23</v>
      </c>
      <c r="M94" s="6" t="s">
        <v>86</v>
      </c>
      <c r="N94" s="6" t="s">
        <v>205</v>
      </c>
      <c r="O94" s="6" t="s">
        <v>25</v>
      </c>
      <c r="P94" s="6" t="s">
        <v>56</v>
      </c>
      <c r="Q94" s="6" t="s">
        <v>572</v>
      </c>
      <c r="R94" s="6" t="s">
        <v>572</v>
      </c>
      <c r="S94" s="6" t="s">
        <v>321</v>
      </c>
      <c r="T94" s="6" t="s">
        <v>701</v>
      </c>
      <c r="U94" s="7">
        <v>2006</v>
      </c>
      <c r="V94" s="7">
        <v>2020</v>
      </c>
      <c r="W94" s="6"/>
      <c r="X94" s="6"/>
      <c r="Y94" s="6"/>
      <c r="Z94" s="6" t="s">
        <v>76</v>
      </c>
      <c r="AA94" s="6"/>
      <c r="AB94" s="6"/>
      <c r="AC94" s="6"/>
      <c r="AD94" s="6"/>
      <c r="AE94" s="6"/>
      <c r="AF94" s="6"/>
      <c r="AG94" s="6"/>
      <c r="AH94" s="6"/>
      <c r="AI94" s="6"/>
      <c r="AJ94" s="6"/>
      <c r="AK94" s="6"/>
      <c r="AL94" s="6"/>
      <c r="AM94" s="6"/>
      <c r="AN94" s="6"/>
      <c r="AO94" s="6" t="s">
        <v>168</v>
      </c>
      <c r="AP94" s="6"/>
      <c r="AQ94" s="6"/>
      <c r="AR94" s="6"/>
      <c r="AS94" s="6"/>
      <c r="AT94" s="6"/>
      <c r="AU94" s="6" t="s">
        <v>183</v>
      </c>
      <c r="AV94" s="6"/>
      <c r="AW94" s="6" t="s">
        <v>23</v>
      </c>
      <c r="AX94" s="6"/>
      <c r="AY94" s="6"/>
      <c r="AZ94" s="6"/>
      <c r="BA94" s="6" t="s">
        <v>78</v>
      </c>
      <c r="BB94" s="6"/>
      <c r="BC94" s="6"/>
      <c r="BD94" s="6"/>
      <c r="BE94" s="6"/>
      <c r="BF94" s="6"/>
      <c r="BG94" s="6"/>
      <c r="BH94" s="6"/>
      <c r="BI94" s="6"/>
      <c r="BJ94" s="6"/>
      <c r="BK94" s="6"/>
      <c r="BL94" s="6"/>
      <c r="BM94" s="6"/>
      <c r="BN94" s="6" t="s">
        <v>78</v>
      </c>
      <c r="BO94" s="6"/>
      <c r="BP94" s="6"/>
      <c r="BQ94" s="6"/>
      <c r="BR94" s="6"/>
      <c r="BS94" s="6"/>
      <c r="BT94" s="6" t="s">
        <v>78</v>
      </c>
      <c r="BU94" s="6"/>
      <c r="BV94" s="6" t="s">
        <v>38</v>
      </c>
      <c r="BW94" s="6"/>
      <c r="BX94" s="6"/>
      <c r="BY94" s="6"/>
      <c r="BZ94" s="6"/>
      <c r="CA94" s="6"/>
      <c r="CB94" s="6"/>
      <c r="CC94" s="6"/>
      <c r="CD94" s="6"/>
      <c r="CE94" s="6"/>
      <c r="CF94" s="6"/>
      <c r="CG94" s="6"/>
      <c r="CH94" s="6"/>
      <c r="CI94" s="6"/>
      <c r="CJ94" s="6"/>
      <c r="CK94" s="6"/>
      <c r="CL94" s="6"/>
      <c r="CM94" s="6"/>
      <c r="CN94" s="6"/>
      <c r="CO94" s="6"/>
      <c r="CP94" s="6"/>
      <c r="CQ94" s="6"/>
      <c r="CR94" s="6"/>
      <c r="CS94" s="28" t="s">
        <v>38</v>
      </c>
      <c r="CT94" s="6"/>
      <c r="CU94" s="6"/>
      <c r="CV94" s="6"/>
      <c r="CW94" s="6"/>
      <c r="CX94" s="6"/>
      <c r="CY94" s="6"/>
      <c r="CZ94" s="6"/>
      <c r="DA94" s="6"/>
      <c r="DB94" s="6"/>
      <c r="DC94" s="6"/>
      <c r="DD94" s="6" t="s">
        <v>38</v>
      </c>
      <c r="DE94" s="87"/>
      <c r="DF94" s="6"/>
      <c r="DG94" s="6"/>
      <c r="DH94" s="6"/>
      <c r="DI94" s="6"/>
      <c r="DJ94" s="6"/>
      <c r="DK94" s="6"/>
      <c r="DL94" s="6"/>
      <c r="DM94" s="6"/>
      <c r="DN94" s="6"/>
      <c r="DO94" s="87"/>
      <c r="DP94" s="6"/>
      <c r="DQ94" s="87"/>
      <c r="DR94" s="6"/>
      <c r="DS94" s="91" t="s">
        <v>854</v>
      </c>
      <c r="DT94" s="17" t="s">
        <v>630</v>
      </c>
      <c r="DU94" s="34"/>
      <c r="DV94" s="80"/>
      <c r="DW94" s="80"/>
      <c r="DX94" s="80"/>
      <c r="DY94" s="80"/>
      <c r="DZ94" s="80"/>
      <c r="EA94" s="80"/>
      <c r="EB94" s="80"/>
      <c r="EC94" s="80"/>
      <c r="ED94" s="80"/>
      <c r="EE94" s="80"/>
      <c r="EF94" s="80"/>
      <c r="EG94" s="80"/>
      <c r="EH94" s="80"/>
      <c r="EI94" s="80"/>
      <c r="EJ94" s="80"/>
      <c r="EK94" s="80"/>
      <c r="EL94" s="80"/>
      <c r="EM94" s="80"/>
      <c r="EN94" s="80"/>
      <c r="EO94" s="80"/>
      <c r="EP94" s="80"/>
      <c r="EQ94" s="80"/>
      <c r="ER94" s="80"/>
      <c r="ES94" s="80"/>
      <c r="ET94" s="80"/>
      <c r="EU94" s="80"/>
      <c r="EV94" s="80"/>
      <c r="EW94" s="80"/>
      <c r="EX94" s="80"/>
      <c r="EY94" s="80"/>
      <c r="EZ94" s="80"/>
      <c r="FA94" s="80"/>
      <c r="FB94" s="80"/>
      <c r="FC94" s="80"/>
      <c r="FD94" s="80"/>
      <c r="FE94" s="80"/>
      <c r="FF94" s="80"/>
      <c r="FG94" s="80"/>
      <c r="FH94" s="80"/>
      <c r="FI94" s="80"/>
      <c r="FJ94" s="80"/>
      <c r="FK94" s="80"/>
      <c r="FL94" s="80"/>
      <c r="FM94" s="80"/>
      <c r="FN94" s="80"/>
      <c r="FO94" s="80"/>
      <c r="FP94" s="80"/>
      <c r="FQ94" s="80"/>
      <c r="FR94" s="80"/>
      <c r="FS94" s="80"/>
      <c r="FT94" s="80"/>
      <c r="FU94" s="80"/>
      <c r="FV94" s="80"/>
      <c r="FW94" s="80"/>
      <c r="FX94" s="80"/>
      <c r="FY94" s="80"/>
      <c r="FZ94" s="80"/>
      <c r="GA94" s="80"/>
      <c r="GB94" s="80"/>
      <c r="GC94" s="80"/>
      <c r="GD94" s="80"/>
      <c r="GE94" s="80"/>
      <c r="GF94" s="80"/>
      <c r="GG94" s="80"/>
      <c r="GH94" s="80"/>
      <c r="GI94" s="80"/>
      <c r="GJ94" s="80"/>
      <c r="GK94" s="80"/>
      <c r="GL94" s="80"/>
      <c r="GM94" s="80"/>
      <c r="GN94" s="80"/>
      <c r="GO94" s="80"/>
      <c r="GP94" s="80"/>
      <c r="GQ94" s="80"/>
      <c r="GR94" s="80"/>
      <c r="GS94" s="80"/>
      <c r="GT94" s="80"/>
      <c r="GU94" s="80"/>
      <c r="GV94" s="80"/>
      <c r="GW94" s="80"/>
      <c r="GX94" s="80"/>
      <c r="GY94" s="80"/>
      <c r="GZ94" s="80"/>
      <c r="HA94" s="80"/>
      <c r="HB94" s="80"/>
      <c r="HC94" s="80"/>
      <c r="HD94" s="80"/>
      <c r="HE94" s="80"/>
      <c r="HF94" s="80"/>
      <c r="HG94" s="80"/>
      <c r="HH94" s="80"/>
      <c r="HI94" s="80"/>
      <c r="HJ94" s="80"/>
      <c r="HK94" s="80"/>
      <c r="HL94" s="80"/>
      <c r="HM94" s="80"/>
      <c r="HN94" s="80"/>
      <c r="HO94" s="80"/>
      <c r="HP94" s="80"/>
      <c r="HQ94" s="80"/>
      <c r="HR94" s="80"/>
      <c r="HS94" s="80"/>
      <c r="HT94" s="80"/>
      <c r="HU94" s="80"/>
      <c r="HV94" s="80"/>
      <c r="HW94" s="80"/>
      <c r="HX94" s="80"/>
      <c r="HY94" s="80"/>
      <c r="HZ94" s="80"/>
      <c r="IA94" s="80"/>
      <c r="IB94" s="80"/>
      <c r="IC94" s="80"/>
      <c r="ID94" s="80"/>
      <c r="IE94" s="80"/>
      <c r="IF94" s="80"/>
      <c r="IG94" s="80"/>
      <c r="IH94" s="80"/>
      <c r="II94" s="80"/>
      <c r="IJ94" s="80"/>
      <c r="IK94" s="80"/>
      <c r="IL94" s="80"/>
      <c r="IM94" s="80"/>
      <c r="IN94" s="80"/>
      <c r="IO94" s="80"/>
      <c r="IP94" s="80"/>
      <c r="IQ94" s="80"/>
      <c r="IR94" s="80"/>
      <c r="IS94" s="80"/>
      <c r="IT94" s="80"/>
      <c r="IU94" s="80"/>
      <c r="IV94" s="80"/>
      <c r="IW94" s="80"/>
      <c r="IX94" s="80"/>
      <c r="IY94" s="80"/>
      <c r="IZ94" s="80"/>
      <c r="JA94" s="80"/>
      <c r="JB94" s="80"/>
      <c r="JC94" s="80"/>
      <c r="JD94" s="80"/>
      <c r="JE94" s="80"/>
      <c r="JF94" s="80"/>
      <c r="JG94" s="80"/>
      <c r="JH94" s="80"/>
      <c r="JI94" s="80"/>
      <c r="JJ94" s="80"/>
      <c r="JK94" s="80"/>
      <c r="JL94" s="80"/>
      <c r="JM94" s="80"/>
      <c r="JN94" s="80"/>
      <c r="JO94" s="80"/>
      <c r="JP94" s="80"/>
      <c r="JQ94" s="80"/>
      <c r="JR94" s="80"/>
      <c r="JS94" s="80"/>
      <c r="JT94" s="80"/>
      <c r="JU94" s="80"/>
      <c r="JV94" s="80"/>
      <c r="JW94" s="80"/>
      <c r="JX94" s="80"/>
      <c r="JY94" s="80"/>
      <c r="JZ94" s="80"/>
      <c r="KA94" s="80"/>
      <c r="KB94" s="80"/>
      <c r="KC94" s="80"/>
      <c r="KD94" s="80"/>
      <c r="KE94" s="80"/>
      <c r="KF94" s="80"/>
      <c r="KG94" s="80"/>
      <c r="KH94" s="80"/>
      <c r="KI94" s="80"/>
      <c r="KJ94" s="80"/>
      <c r="KK94" s="80"/>
      <c r="KL94" s="80"/>
      <c r="KM94" s="80"/>
      <c r="KN94" s="80"/>
      <c r="KO94" s="80"/>
      <c r="KP94" s="80"/>
      <c r="KQ94" s="80"/>
      <c r="KR94" s="80"/>
      <c r="KS94" s="80"/>
      <c r="KT94" s="80"/>
      <c r="KU94" s="80"/>
      <c r="KV94" s="80"/>
      <c r="KW94" s="80"/>
      <c r="KX94" s="80"/>
      <c r="KY94" s="80"/>
      <c r="KZ94" s="80"/>
      <c r="LA94" s="80"/>
      <c r="LB94" s="80"/>
      <c r="LC94" s="80"/>
      <c r="LD94" s="80"/>
      <c r="LE94" s="80"/>
      <c r="LF94" s="80"/>
      <c r="LG94" s="80"/>
      <c r="LH94" s="80"/>
      <c r="LI94" s="80"/>
      <c r="LJ94" s="80"/>
      <c r="LK94" s="80"/>
      <c r="LL94" s="80"/>
      <c r="LM94" s="80"/>
      <c r="LN94" s="80"/>
      <c r="LO94" s="80"/>
      <c r="LP94" s="80"/>
      <c r="LQ94" s="80"/>
      <c r="LR94" s="80"/>
      <c r="LS94" s="80"/>
      <c r="LT94" s="80"/>
      <c r="LU94" s="80"/>
      <c r="LV94" s="80"/>
      <c r="LW94" s="80"/>
      <c r="LX94" s="80"/>
      <c r="LY94" s="80"/>
      <c r="LZ94" s="80"/>
      <c r="MA94" s="80"/>
      <c r="MB94" s="80"/>
      <c r="MC94" s="80"/>
      <c r="MD94" s="80"/>
      <c r="ME94" s="80"/>
      <c r="MF94" s="80"/>
      <c r="MG94" s="80"/>
      <c r="MH94" s="80"/>
      <c r="MI94" s="80"/>
      <c r="MJ94" s="80"/>
      <c r="MK94" s="80"/>
      <c r="ML94" s="80"/>
      <c r="MM94" s="80"/>
      <c r="MN94" s="80"/>
      <c r="MO94" s="80"/>
      <c r="MP94" s="80"/>
      <c r="MQ94" s="80"/>
      <c r="MR94" s="80"/>
      <c r="MS94" s="80"/>
      <c r="MT94" s="80"/>
      <c r="MU94" s="80"/>
      <c r="MV94" s="80"/>
      <c r="MW94" s="80"/>
      <c r="MX94" s="80"/>
      <c r="MY94" s="80"/>
      <c r="MZ94" s="80"/>
      <c r="NA94" s="80"/>
      <c r="NB94" s="80"/>
      <c r="NC94" s="80"/>
      <c r="ND94" s="80"/>
      <c r="NE94" s="80"/>
      <c r="NF94" s="80"/>
      <c r="NG94" s="80"/>
      <c r="NH94" s="80"/>
      <c r="NI94" s="80"/>
      <c r="NJ94" s="80"/>
      <c r="NK94" s="80"/>
      <c r="NL94" s="80"/>
      <c r="NM94" s="80"/>
      <c r="NN94" s="80"/>
      <c r="NO94" s="80"/>
      <c r="NP94" s="80"/>
      <c r="NQ94" s="80"/>
      <c r="NR94" s="80"/>
      <c r="NS94" s="80"/>
      <c r="NT94" s="80"/>
      <c r="NU94" s="80"/>
      <c r="NV94" s="80"/>
      <c r="NW94" s="80"/>
      <c r="NX94" s="80"/>
      <c r="NY94" s="80"/>
      <c r="NZ94" s="80"/>
      <c r="OA94" s="80"/>
      <c r="OB94" s="80"/>
      <c r="OC94" s="80"/>
      <c r="OD94" s="80"/>
      <c r="OE94" s="80"/>
      <c r="OF94" s="80"/>
      <c r="OG94" s="80"/>
      <c r="OH94" s="80"/>
      <c r="OI94" s="80"/>
      <c r="OJ94" s="80"/>
      <c r="OK94" s="80"/>
      <c r="OL94" s="80"/>
      <c r="OM94" s="80"/>
      <c r="ON94" s="80"/>
      <c r="OO94" s="80"/>
      <c r="OP94" s="80"/>
      <c r="OQ94" s="80"/>
      <c r="OR94" s="80"/>
      <c r="OS94" s="80"/>
      <c r="OT94" s="80"/>
      <c r="OU94" s="80"/>
      <c r="OV94" s="80"/>
      <c r="OW94" s="80"/>
      <c r="OX94" s="80"/>
      <c r="OY94" s="80"/>
      <c r="OZ94" s="80"/>
      <c r="PA94" s="80"/>
      <c r="PB94" s="80"/>
      <c r="PC94" s="80"/>
      <c r="PD94" s="80"/>
      <c r="PE94" s="80"/>
      <c r="PF94" s="80"/>
      <c r="PG94" s="80"/>
      <c r="PH94" s="80"/>
      <c r="PI94" s="80"/>
      <c r="PJ94" s="80"/>
      <c r="PK94" s="80"/>
      <c r="PL94" s="80"/>
      <c r="PM94" s="80"/>
      <c r="PN94" s="80"/>
      <c r="PO94" s="80"/>
      <c r="PP94" s="80"/>
      <c r="PQ94" s="80"/>
      <c r="PR94" s="80"/>
      <c r="PS94" s="80"/>
      <c r="PT94" s="80"/>
      <c r="PU94" s="80"/>
      <c r="PV94" s="80"/>
      <c r="PW94" s="80"/>
      <c r="PX94" s="80"/>
      <c r="PY94" s="80"/>
      <c r="PZ94" s="80"/>
      <c r="QA94" s="80"/>
      <c r="QB94" s="80"/>
      <c r="QC94" s="80"/>
      <c r="QD94" s="80"/>
      <c r="QE94" s="80"/>
      <c r="QF94" s="80"/>
      <c r="QG94" s="80"/>
      <c r="QH94" s="80"/>
      <c r="QI94" s="80"/>
      <c r="QJ94" s="80"/>
      <c r="QK94" s="80"/>
      <c r="QL94" s="80"/>
      <c r="QM94" s="80"/>
      <c r="QN94" s="80"/>
      <c r="QO94" s="80"/>
      <c r="QP94" s="80"/>
      <c r="QQ94" s="80"/>
      <c r="QR94" s="80"/>
      <c r="QS94" s="80"/>
      <c r="QT94" s="80"/>
      <c r="QU94" s="80"/>
      <c r="QV94" s="80"/>
      <c r="QW94" s="80"/>
      <c r="QX94" s="80"/>
      <c r="QY94" s="80"/>
      <c r="QZ94" s="80"/>
      <c r="RA94" s="80"/>
      <c r="RB94" s="80"/>
      <c r="RC94" s="80"/>
      <c r="RD94" s="80"/>
      <c r="RE94" s="80"/>
      <c r="RF94" s="80"/>
      <c r="RG94" s="80"/>
      <c r="RH94" s="80"/>
      <c r="RI94" s="80"/>
      <c r="RJ94" s="80"/>
      <c r="RK94" s="80"/>
      <c r="RL94" s="80"/>
      <c r="RM94" s="80"/>
      <c r="RN94" s="80"/>
      <c r="RO94" s="80"/>
      <c r="RP94" s="80"/>
      <c r="RQ94" s="80"/>
      <c r="RR94" s="80"/>
      <c r="RS94" s="80"/>
      <c r="RT94" s="80"/>
      <c r="RU94" s="80"/>
      <c r="RV94" s="80"/>
      <c r="RW94" s="80"/>
      <c r="RX94" s="80"/>
      <c r="RY94" s="80"/>
      <c r="RZ94" s="80"/>
      <c r="SA94" s="80"/>
      <c r="SB94" s="80"/>
      <c r="SC94" s="80"/>
      <c r="SD94" s="80"/>
      <c r="SE94" s="80"/>
      <c r="SF94" s="80"/>
      <c r="SG94" s="80"/>
      <c r="SH94" s="80"/>
      <c r="SI94" s="80"/>
      <c r="SJ94" s="80"/>
      <c r="SK94" s="80"/>
      <c r="SL94" s="80"/>
      <c r="SM94" s="80"/>
      <c r="SN94" s="80"/>
      <c r="SO94" s="80"/>
      <c r="SP94" s="80"/>
      <c r="SQ94" s="80"/>
      <c r="SR94" s="80"/>
      <c r="SS94" s="80"/>
      <c r="ST94" s="80"/>
      <c r="SU94" s="80"/>
      <c r="SV94" s="80"/>
      <c r="SW94" s="80"/>
      <c r="SX94" s="80"/>
    </row>
    <row r="95" spans="1:518" s="60" customFormat="1" ht="14.55" customHeight="1" x14ac:dyDescent="0.3">
      <c r="A95" s="65">
        <v>91</v>
      </c>
      <c r="B95" s="7">
        <v>25</v>
      </c>
      <c r="C95" s="98" t="s">
        <v>856</v>
      </c>
      <c r="D95" s="98" t="s">
        <v>857</v>
      </c>
      <c r="E95" s="98" t="s">
        <v>858</v>
      </c>
      <c r="F95" s="7">
        <v>2006</v>
      </c>
      <c r="G95" s="99" t="s">
        <v>687</v>
      </c>
      <c r="H95" s="126" t="s">
        <v>859</v>
      </c>
      <c r="I95" s="6" t="s">
        <v>50</v>
      </c>
      <c r="J95" s="99" t="s">
        <v>860</v>
      </c>
      <c r="K95" s="6" t="s">
        <v>861</v>
      </c>
      <c r="L95" s="6" t="s">
        <v>23</v>
      </c>
      <c r="M95" s="6" t="s">
        <v>86</v>
      </c>
      <c r="N95" s="6" t="s">
        <v>205</v>
      </c>
      <c r="O95" s="6" t="s">
        <v>25</v>
      </c>
      <c r="P95" s="6" t="s">
        <v>56</v>
      </c>
      <c r="Q95" s="6" t="s">
        <v>572</v>
      </c>
      <c r="R95" s="6" t="s">
        <v>572</v>
      </c>
      <c r="S95" s="6" t="s">
        <v>166</v>
      </c>
      <c r="T95" s="6" t="s">
        <v>862</v>
      </c>
      <c r="U95" s="7">
        <v>1998</v>
      </c>
      <c r="V95" s="7">
        <v>2008</v>
      </c>
      <c r="W95" s="6"/>
      <c r="X95" s="6"/>
      <c r="Y95" s="6"/>
      <c r="Z95" s="6" t="s">
        <v>76</v>
      </c>
      <c r="AA95" s="6"/>
      <c r="AB95" s="6"/>
      <c r="AC95" s="6"/>
      <c r="AD95" s="6"/>
      <c r="AE95" s="6" t="s">
        <v>126</v>
      </c>
      <c r="AF95" s="6"/>
      <c r="AG95" s="6"/>
      <c r="AH95" s="6"/>
      <c r="AI95" s="6"/>
      <c r="AJ95" s="6"/>
      <c r="AK95" s="6"/>
      <c r="AL95" s="6"/>
      <c r="AM95" s="6"/>
      <c r="AN95" s="6"/>
      <c r="AO95" s="6"/>
      <c r="AP95" s="6"/>
      <c r="AQ95" s="6"/>
      <c r="AR95" s="6"/>
      <c r="AS95" s="6"/>
      <c r="AT95" s="6"/>
      <c r="AU95" s="6"/>
      <c r="AV95" s="6"/>
      <c r="AW95" s="6" t="s">
        <v>23</v>
      </c>
      <c r="AX95" s="6"/>
      <c r="AY95" s="6"/>
      <c r="AZ95" s="6"/>
      <c r="BA95" s="6" t="s">
        <v>78</v>
      </c>
      <c r="BB95" s="6"/>
      <c r="BC95" s="6"/>
      <c r="BD95" s="6"/>
      <c r="BE95" s="6"/>
      <c r="BF95" s="6" t="s">
        <v>78</v>
      </c>
      <c r="BG95" s="6"/>
      <c r="BH95" s="6"/>
      <c r="BI95" s="6"/>
      <c r="BJ95" s="6"/>
      <c r="BK95" s="6"/>
      <c r="BL95" s="6"/>
      <c r="BM95" s="6"/>
      <c r="BN95" s="6"/>
      <c r="BO95" s="6"/>
      <c r="BP95" s="6"/>
      <c r="BQ95" s="6"/>
      <c r="BR95" s="6"/>
      <c r="BS95" s="6"/>
      <c r="BT95" s="6"/>
      <c r="BU95" s="6"/>
      <c r="BV95" s="6" t="s">
        <v>38</v>
      </c>
      <c r="BW95" s="6"/>
      <c r="BX95" s="6"/>
      <c r="BY95" s="6"/>
      <c r="BZ95" s="6"/>
      <c r="CA95" s="6"/>
      <c r="CB95" s="6"/>
      <c r="CC95" s="6"/>
      <c r="CD95" s="6"/>
      <c r="CE95" s="6"/>
      <c r="CF95" s="6"/>
      <c r="CG95" s="6"/>
      <c r="CH95" s="6"/>
      <c r="CI95" s="6"/>
      <c r="CJ95" s="6"/>
      <c r="CK95" s="6"/>
      <c r="CL95" s="6"/>
      <c r="CM95" s="6"/>
      <c r="CN95" s="6"/>
      <c r="CO95" s="6"/>
      <c r="CP95" s="6"/>
      <c r="CQ95" s="6"/>
      <c r="CR95" s="6"/>
      <c r="CS95" s="28" t="s">
        <v>38</v>
      </c>
      <c r="CT95" s="6"/>
      <c r="CU95" s="6"/>
      <c r="CV95" s="6"/>
      <c r="CW95" s="6"/>
      <c r="CX95" s="6"/>
      <c r="CY95" s="6"/>
      <c r="CZ95" s="6"/>
      <c r="DA95" s="6"/>
      <c r="DB95" s="6"/>
      <c r="DC95" s="6"/>
      <c r="DD95" s="6" t="s">
        <v>38</v>
      </c>
      <c r="DE95" s="87"/>
      <c r="DF95" s="6"/>
      <c r="DG95" s="6"/>
      <c r="DH95" s="6"/>
      <c r="DI95" s="6"/>
      <c r="DJ95" s="6"/>
      <c r="DK95" s="6"/>
      <c r="DL95" s="6"/>
      <c r="DM95" s="6"/>
      <c r="DN95" s="6"/>
      <c r="DO95" s="87"/>
      <c r="DP95" s="6"/>
      <c r="DQ95" s="87"/>
      <c r="DR95" s="6"/>
      <c r="DS95" s="87"/>
      <c r="DT95" s="17"/>
      <c r="DU95" s="34"/>
      <c r="DV95" s="80"/>
      <c r="DW95" s="80"/>
      <c r="DX95" s="80"/>
      <c r="DY95" s="80"/>
      <c r="DZ95" s="80"/>
      <c r="EA95" s="80"/>
      <c r="EB95" s="80"/>
      <c r="EC95" s="80"/>
      <c r="ED95" s="80"/>
      <c r="EE95" s="80"/>
      <c r="EF95" s="80"/>
      <c r="EG95" s="80"/>
      <c r="EH95" s="80"/>
      <c r="EI95" s="80"/>
      <c r="EJ95" s="80"/>
      <c r="EK95" s="80"/>
      <c r="EL95" s="80"/>
      <c r="EM95" s="80"/>
      <c r="EN95" s="80"/>
      <c r="EO95" s="80"/>
      <c r="EP95" s="80"/>
      <c r="EQ95" s="80"/>
      <c r="ER95" s="80"/>
      <c r="ES95" s="80"/>
      <c r="ET95" s="80"/>
      <c r="EU95" s="80"/>
      <c r="EV95" s="80"/>
      <c r="EW95" s="80"/>
      <c r="EX95" s="80"/>
      <c r="EY95" s="80"/>
      <c r="EZ95" s="80"/>
      <c r="FA95" s="80"/>
      <c r="FB95" s="80"/>
      <c r="FC95" s="80"/>
      <c r="FD95" s="80"/>
      <c r="FE95" s="80"/>
      <c r="FF95" s="80"/>
      <c r="FG95" s="80"/>
      <c r="FH95" s="80"/>
      <c r="FI95" s="80"/>
      <c r="FJ95" s="80"/>
      <c r="FK95" s="80"/>
      <c r="FL95" s="80"/>
      <c r="FM95" s="80"/>
      <c r="FN95" s="80"/>
      <c r="FO95" s="80"/>
      <c r="FP95" s="80"/>
      <c r="FQ95" s="80"/>
      <c r="FR95" s="80"/>
      <c r="FS95" s="80"/>
      <c r="FT95" s="80"/>
      <c r="FU95" s="80"/>
      <c r="FV95" s="80"/>
      <c r="FW95" s="80"/>
      <c r="FX95" s="80"/>
      <c r="FY95" s="80"/>
      <c r="FZ95" s="80"/>
      <c r="GA95" s="80"/>
      <c r="GB95" s="80"/>
      <c r="GC95" s="80"/>
      <c r="GD95" s="80"/>
      <c r="GE95" s="80"/>
      <c r="GF95" s="80"/>
      <c r="GG95" s="80"/>
      <c r="GH95" s="80"/>
      <c r="GI95" s="80"/>
      <c r="GJ95" s="80"/>
      <c r="GK95" s="80"/>
      <c r="GL95" s="80"/>
      <c r="GM95" s="80"/>
      <c r="GN95" s="80"/>
      <c r="GO95" s="80"/>
      <c r="GP95" s="80"/>
      <c r="GQ95" s="80"/>
      <c r="GR95" s="80"/>
      <c r="GS95" s="80"/>
      <c r="GT95" s="80"/>
      <c r="GU95" s="80"/>
      <c r="GV95" s="80"/>
      <c r="GW95" s="80"/>
      <c r="GX95" s="80"/>
      <c r="GY95" s="80"/>
      <c r="GZ95" s="80"/>
      <c r="HA95" s="80"/>
      <c r="HB95" s="80"/>
      <c r="HC95" s="80"/>
      <c r="HD95" s="80"/>
      <c r="HE95" s="80"/>
      <c r="HF95" s="80"/>
      <c r="HG95" s="80"/>
      <c r="HH95" s="80"/>
      <c r="HI95" s="80"/>
      <c r="HJ95" s="80"/>
      <c r="HK95" s="80"/>
      <c r="HL95" s="80"/>
      <c r="HM95" s="80"/>
      <c r="HN95" s="80"/>
      <c r="HO95" s="80"/>
      <c r="HP95" s="80"/>
      <c r="HQ95" s="80"/>
      <c r="HR95" s="80"/>
      <c r="HS95" s="80"/>
      <c r="HT95" s="80"/>
      <c r="HU95" s="80"/>
      <c r="HV95" s="80"/>
      <c r="HW95" s="80"/>
      <c r="HX95" s="80"/>
      <c r="HY95" s="80"/>
      <c r="HZ95" s="80"/>
      <c r="IA95" s="80"/>
      <c r="IB95" s="80"/>
      <c r="IC95" s="80"/>
      <c r="ID95" s="80"/>
      <c r="IE95" s="80"/>
      <c r="IF95" s="80"/>
      <c r="IG95" s="80"/>
      <c r="IH95" s="80"/>
      <c r="II95" s="80"/>
      <c r="IJ95" s="80"/>
      <c r="IK95" s="80"/>
      <c r="IL95" s="80"/>
      <c r="IM95" s="80"/>
      <c r="IN95" s="80"/>
      <c r="IO95" s="80"/>
      <c r="IP95" s="80"/>
      <c r="IQ95" s="80"/>
      <c r="IR95" s="80"/>
      <c r="IS95" s="80"/>
      <c r="IT95" s="80"/>
      <c r="IU95" s="80"/>
      <c r="IV95" s="80"/>
      <c r="IW95" s="80"/>
      <c r="IX95" s="80"/>
      <c r="IY95" s="80"/>
      <c r="IZ95" s="80"/>
      <c r="JA95" s="80"/>
      <c r="JB95" s="80"/>
      <c r="JC95" s="80"/>
      <c r="JD95" s="80"/>
      <c r="JE95" s="80"/>
      <c r="JF95" s="80"/>
      <c r="JG95" s="80"/>
      <c r="JH95" s="80"/>
      <c r="JI95" s="80"/>
      <c r="JJ95" s="80"/>
      <c r="JK95" s="80"/>
      <c r="JL95" s="80"/>
      <c r="JM95" s="80"/>
      <c r="JN95" s="80"/>
      <c r="JO95" s="80"/>
      <c r="JP95" s="80"/>
      <c r="JQ95" s="80"/>
      <c r="JR95" s="80"/>
      <c r="JS95" s="80"/>
      <c r="JT95" s="80"/>
      <c r="JU95" s="80"/>
      <c r="JV95" s="80"/>
      <c r="JW95" s="80"/>
      <c r="JX95" s="80"/>
      <c r="JY95" s="80"/>
      <c r="JZ95" s="80"/>
      <c r="KA95" s="80"/>
      <c r="KB95" s="80"/>
      <c r="KC95" s="80"/>
      <c r="KD95" s="80"/>
      <c r="KE95" s="80"/>
      <c r="KF95" s="80"/>
      <c r="KG95" s="80"/>
      <c r="KH95" s="80"/>
      <c r="KI95" s="80"/>
      <c r="KJ95" s="80"/>
      <c r="KK95" s="80"/>
      <c r="KL95" s="80"/>
      <c r="KM95" s="80"/>
      <c r="KN95" s="80"/>
      <c r="KO95" s="80"/>
      <c r="KP95" s="80"/>
      <c r="KQ95" s="80"/>
      <c r="KR95" s="80"/>
      <c r="KS95" s="80"/>
      <c r="KT95" s="80"/>
      <c r="KU95" s="80"/>
      <c r="KV95" s="80"/>
      <c r="KW95" s="80"/>
      <c r="KX95" s="80"/>
      <c r="KY95" s="80"/>
      <c r="KZ95" s="80"/>
      <c r="LA95" s="80"/>
      <c r="LB95" s="80"/>
      <c r="LC95" s="80"/>
      <c r="LD95" s="80"/>
      <c r="LE95" s="80"/>
      <c r="LF95" s="80"/>
      <c r="LG95" s="80"/>
      <c r="LH95" s="80"/>
      <c r="LI95" s="80"/>
      <c r="LJ95" s="80"/>
      <c r="LK95" s="80"/>
      <c r="LL95" s="80"/>
      <c r="LM95" s="80"/>
      <c r="LN95" s="80"/>
      <c r="LO95" s="80"/>
      <c r="LP95" s="80"/>
      <c r="LQ95" s="80"/>
      <c r="LR95" s="80"/>
      <c r="LS95" s="80"/>
      <c r="LT95" s="80"/>
      <c r="LU95" s="80"/>
      <c r="LV95" s="80"/>
      <c r="LW95" s="80"/>
      <c r="LX95" s="80"/>
      <c r="LY95" s="80"/>
      <c r="LZ95" s="80"/>
      <c r="MA95" s="80"/>
      <c r="MB95" s="80"/>
      <c r="MC95" s="80"/>
      <c r="MD95" s="80"/>
      <c r="ME95" s="80"/>
      <c r="MF95" s="80"/>
      <c r="MG95" s="80"/>
      <c r="MH95" s="80"/>
      <c r="MI95" s="80"/>
      <c r="MJ95" s="80"/>
      <c r="MK95" s="80"/>
      <c r="ML95" s="80"/>
      <c r="MM95" s="80"/>
      <c r="MN95" s="80"/>
      <c r="MO95" s="80"/>
      <c r="MP95" s="80"/>
      <c r="MQ95" s="80"/>
      <c r="MR95" s="80"/>
      <c r="MS95" s="80"/>
      <c r="MT95" s="80"/>
      <c r="MU95" s="80"/>
      <c r="MV95" s="80"/>
      <c r="MW95" s="80"/>
      <c r="MX95" s="80"/>
      <c r="MY95" s="80"/>
      <c r="MZ95" s="80"/>
      <c r="NA95" s="80"/>
      <c r="NB95" s="80"/>
      <c r="NC95" s="80"/>
      <c r="ND95" s="80"/>
      <c r="NE95" s="80"/>
      <c r="NF95" s="80"/>
      <c r="NG95" s="80"/>
      <c r="NH95" s="80"/>
      <c r="NI95" s="80"/>
      <c r="NJ95" s="80"/>
      <c r="NK95" s="80"/>
      <c r="NL95" s="80"/>
      <c r="NM95" s="80"/>
      <c r="NN95" s="80"/>
      <c r="NO95" s="80"/>
      <c r="NP95" s="80"/>
      <c r="NQ95" s="80"/>
      <c r="NR95" s="80"/>
      <c r="NS95" s="80"/>
      <c r="NT95" s="80"/>
      <c r="NU95" s="80"/>
      <c r="NV95" s="80"/>
      <c r="NW95" s="80"/>
      <c r="NX95" s="80"/>
      <c r="NY95" s="80"/>
      <c r="NZ95" s="80"/>
      <c r="OA95" s="80"/>
      <c r="OB95" s="80"/>
      <c r="OC95" s="80"/>
      <c r="OD95" s="80"/>
      <c r="OE95" s="80"/>
      <c r="OF95" s="80"/>
      <c r="OG95" s="80"/>
      <c r="OH95" s="80"/>
      <c r="OI95" s="80"/>
      <c r="OJ95" s="80"/>
      <c r="OK95" s="80"/>
      <c r="OL95" s="80"/>
      <c r="OM95" s="80"/>
      <c r="ON95" s="80"/>
      <c r="OO95" s="80"/>
      <c r="OP95" s="80"/>
      <c r="OQ95" s="80"/>
      <c r="OR95" s="80"/>
      <c r="OS95" s="80"/>
      <c r="OT95" s="80"/>
      <c r="OU95" s="80"/>
      <c r="OV95" s="80"/>
      <c r="OW95" s="80"/>
      <c r="OX95" s="80"/>
      <c r="OY95" s="80"/>
      <c r="OZ95" s="80"/>
      <c r="PA95" s="80"/>
      <c r="PB95" s="80"/>
      <c r="PC95" s="80"/>
      <c r="PD95" s="80"/>
      <c r="PE95" s="80"/>
      <c r="PF95" s="80"/>
      <c r="PG95" s="80"/>
      <c r="PH95" s="80"/>
      <c r="PI95" s="80"/>
      <c r="PJ95" s="80"/>
      <c r="PK95" s="80"/>
      <c r="PL95" s="80"/>
      <c r="PM95" s="80"/>
      <c r="PN95" s="80"/>
      <c r="PO95" s="80"/>
      <c r="PP95" s="80"/>
      <c r="PQ95" s="80"/>
      <c r="PR95" s="80"/>
      <c r="PS95" s="80"/>
      <c r="PT95" s="80"/>
      <c r="PU95" s="80"/>
      <c r="PV95" s="80"/>
      <c r="PW95" s="80"/>
      <c r="PX95" s="80"/>
      <c r="PY95" s="80"/>
      <c r="PZ95" s="80"/>
      <c r="QA95" s="80"/>
      <c r="QB95" s="80"/>
      <c r="QC95" s="80"/>
      <c r="QD95" s="80"/>
      <c r="QE95" s="80"/>
      <c r="QF95" s="80"/>
      <c r="QG95" s="80"/>
      <c r="QH95" s="80"/>
      <c r="QI95" s="80"/>
      <c r="QJ95" s="80"/>
      <c r="QK95" s="80"/>
      <c r="QL95" s="80"/>
      <c r="QM95" s="80"/>
      <c r="QN95" s="80"/>
      <c r="QO95" s="80"/>
      <c r="QP95" s="80"/>
      <c r="QQ95" s="80"/>
      <c r="QR95" s="80"/>
      <c r="QS95" s="80"/>
      <c r="QT95" s="80"/>
      <c r="QU95" s="80"/>
      <c r="QV95" s="80"/>
      <c r="QW95" s="80"/>
      <c r="QX95" s="80"/>
      <c r="QY95" s="80"/>
      <c r="QZ95" s="80"/>
      <c r="RA95" s="80"/>
      <c r="RB95" s="80"/>
      <c r="RC95" s="80"/>
      <c r="RD95" s="80"/>
      <c r="RE95" s="80"/>
      <c r="RF95" s="80"/>
      <c r="RG95" s="80"/>
      <c r="RH95" s="80"/>
      <c r="RI95" s="80"/>
      <c r="RJ95" s="80"/>
      <c r="RK95" s="80"/>
      <c r="RL95" s="80"/>
      <c r="RM95" s="80"/>
      <c r="RN95" s="80"/>
      <c r="RO95" s="80"/>
      <c r="RP95" s="80"/>
      <c r="RQ95" s="80"/>
      <c r="RR95" s="80"/>
      <c r="RS95" s="80"/>
      <c r="RT95" s="80"/>
      <c r="RU95" s="80"/>
      <c r="RV95" s="80"/>
      <c r="RW95" s="80"/>
      <c r="RX95" s="80"/>
      <c r="RY95" s="80"/>
      <c r="RZ95" s="80"/>
      <c r="SA95" s="80"/>
      <c r="SB95" s="80"/>
      <c r="SC95" s="80"/>
      <c r="SD95" s="80"/>
      <c r="SE95" s="80"/>
      <c r="SF95" s="80"/>
      <c r="SG95" s="80"/>
      <c r="SH95" s="80"/>
      <c r="SI95" s="80"/>
      <c r="SJ95" s="80"/>
      <c r="SK95" s="80"/>
      <c r="SL95" s="80"/>
      <c r="SM95" s="80"/>
      <c r="SN95" s="80"/>
      <c r="SO95" s="80"/>
      <c r="SP95" s="80"/>
      <c r="SQ95" s="80"/>
      <c r="SR95" s="80"/>
      <c r="SS95" s="80"/>
      <c r="ST95" s="80"/>
      <c r="SU95" s="80"/>
      <c r="SV95" s="80"/>
      <c r="SW95" s="80"/>
      <c r="SX95" s="80"/>
    </row>
    <row r="96" spans="1:518" s="60" customFormat="1" ht="14.55" customHeight="1" x14ac:dyDescent="0.3">
      <c r="A96" s="65">
        <v>92</v>
      </c>
      <c r="B96" s="7">
        <v>25</v>
      </c>
      <c r="C96" s="98" t="s">
        <v>856</v>
      </c>
      <c r="D96" s="98" t="s">
        <v>857</v>
      </c>
      <c r="E96" s="98" t="s">
        <v>858</v>
      </c>
      <c r="F96" s="7">
        <v>2006</v>
      </c>
      <c r="G96" s="99" t="s">
        <v>687</v>
      </c>
      <c r="H96" s="126" t="s">
        <v>859</v>
      </c>
      <c r="I96" s="6" t="s">
        <v>50</v>
      </c>
      <c r="J96" s="99" t="s">
        <v>863</v>
      </c>
      <c r="K96" s="6" t="s">
        <v>864</v>
      </c>
      <c r="L96" s="6" t="s">
        <v>23</v>
      </c>
      <c r="M96" s="6" t="s">
        <v>86</v>
      </c>
      <c r="N96" s="6" t="s">
        <v>205</v>
      </c>
      <c r="O96" s="6" t="s">
        <v>25</v>
      </c>
      <c r="P96" s="6" t="s">
        <v>56</v>
      </c>
      <c r="Q96" s="6" t="s">
        <v>572</v>
      </c>
      <c r="R96" s="6" t="s">
        <v>572</v>
      </c>
      <c r="S96" s="6" t="s">
        <v>166</v>
      </c>
      <c r="T96" s="6" t="s">
        <v>862</v>
      </c>
      <c r="U96" s="7">
        <v>1998</v>
      </c>
      <c r="V96" s="7">
        <v>2008</v>
      </c>
      <c r="W96" s="6"/>
      <c r="X96" s="6"/>
      <c r="Y96" s="6"/>
      <c r="Z96" s="6" t="s">
        <v>76</v>
      </c>
      <c r="AA96" s="6"/>
      <c r="AB96" s="6"/>
      <c r="AC96" s="6"/>
      <c r="AD96" s="6"/>
      <c r="AE96" s="6" t="s">
        <v>126</v>
      </c>
      <c r="AF96" s="6"/>
      <c r="AG96" s="6"/>
      <c r="AH96" s="6"/>
      <c r="AI96" s="6"/>
      <c r="AJ96" s="6"/>
      <c r="AK96" s="6"/>
      <c r="AL96" s="6"/>
      <c r="AM96" s="6"/>
      <c r="AN96" s="6"/>
      <c r="AO96" s="6"/>
      <c r="AP96" s="6"/>
      <c r="AQ96" s="6"/>
      <c r="AR96" s="6"/>
      <c r="AS96" s="6"/>
      <c r="AT96" s="6"/>
      <c r="AU96" s="6"/>
      <c r="AV96" s="6"/>
      <c r="AW96" s="6" t="s">
        <v>23</v>
      </c>
      <c r="AX96" s="6"/>
      <c r="AY96" s="6"/>
      <c r="AZ96" s="6"/>
      <c r="BA96" s="6" t="s">
        <v>78</v>
      </c>
      <c r="BB96" s="6"/>
      <c r="BC96" s="6"/>
      <c r="BD96" s="6"/>
      <c r="BE96" s="6"/>
      <c r="BF96" s="6" t="s">
        <v>78</v>
      </c>
      <c r="BG96" s="6"/>
      <c r="BH96" s="6"/>
      <c r="BI96" s="6"/>
      <c r="BJ96" s="6"/>
      <c r="BK96" s="6"/>
      <c r="BL96" s="6"/>
      <c r="BM96" s="6"/>
      <c r="BN96" s="6"/>
      <c r="BO96" s="6"/>
      <c r="BP96" s="6"/>
      <c r="BQ96" s="6"/>
      <c r="BR96" s="6"/>
      <c r="BS96" s="6"/>
      <c r="BT96" s="6"/>
      <c r="BU96" s="6"/>
      <c r="BV96" s="6" t="s">
        <v>38</v>
      </c>
      <c r="BW96" s="6"/>
      <c r="BX96" s="6"/>
      <c r="BY96" s="6"/>
      <c r="BZ96" s="6"/>
      <c r="CA96" s="6"/>
      <c r="CB96" s="6"/>
      <c r="CC96" s="6"/>
      <c r="CD96" s="6"/>
      <c r="CE96" s="6"/>
      <c r="CF96" s="6"/>
      <c r="CG96" s="6"/>
      <c r="CH96" s="6"/>
      <c r="CI96" s="6"/>
      <c r="CJ96" s="6"/>
      <c r="CK96" s="6"/>
      <c r="CL96" s="6"/>
      <c r="CM96" s="6"/>
      <c r="CN96" s="6"/>
      <c r="CO96" s="6"/>
      <c r="CP96" s="6"/>
      <c r="CQ96" s="6"/>
      <c r="CR96" s="6"/>
      <c r="CS96" s="28" t="s">
        <v>38</v>
      </c>
      <c r="CT96" s="6"/>
      <c r="CU96" s="6"/>
      <c r="CV96" s="6"/>
      <c r="CW96" s="6"/>
      <c r="CX96" s="6"/>
      <c r="CY96" s="6"/>
      <c r="CZ96" s="6"/>
      <c r="DA96" s="6"/>
      <c r="DB96" s="6"/>
      <c r="DC96" s="6"/>
      <c r="DD96" s="6" t="s">
        <v>38</v>
      </c>
      <c r="DE96" s="87"/>
      <c r="DF96" s="6"/>
      <c r="DG96" s="6"/>
      <c r="DH96" s="6"/>
      <c r="DI96" s="6"/>
      <c r="DJ96" s="6"/>
      <c r="DK96" s="6"/>
      <c r="DL96" s="6"/>
      <c r="DM96" s="6"/>
      <c r="DN96" s="6"/>
      <c r="DO96" s="87"/>
      <c r="DP96" s="6"/>
      <c r="DQ96" s="87"/>
      <c r="DR96" s="6"/>
      <c r="DS96" s="87"/>
      <c r="DT96" s="17"/>
      <c r="DU96" s="34"/>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c r="EZ96" s="80"/>
      <c r="FA96" s="80"/>
      <c r="FB96" s="80"/>
      <c r="FC96" s="80"/>
      <c r="FD96" s="80"/>
      <c r="FE96" s="80"/>
      <c r="FF96" s="80"/>
      <c r="FG96" s="80"/>
      <c r="FH96" s="80"/>
      <c r="FI96" s="80"/>
      <c r="FJ96" s="80"/>
      <c r="FK96" s="80"/>
      <c r="FL96" s="80"/>
      <c r="FM96" s="80"/>
      <c r="FN96" s="80"/>
      <c r="FO96" s="80"/>
      <c r="FP96" s="80"/>
      <c r="FQ96" s="80"/>
      <c r="FR96" s="80"/>
      <c r="FS96" s="80"/>
      <c r="FT96" s="80"/>
      <c r="FU96" s="80"/>
      <c r="FV96" s="80"/>
      <c r="FW96" s="80"/>
      <c r="FX96" s="80"/>
      <c r="FY96" s="80"/>
      <c r="FZ96" s="80"/>
      <c r="GA96" s="80"/>
      <c r="GB96" s="80"/>
      <c r="GC96" s="80"/>
      <c r="GD96" s="80"/>
      <c r="GE96" s="80"/>
      <c r="GF96" s="80"/>
      <c r="GG96" s="80"/>
      <c r="GH96" s="80"/>
      <c r="GI96" s="80"/>
      <c r="GJ96" s="80"/>
      <c r="GK96" s="80"/>
      <c r="GL96" s="80"/>
      <c r="GM96" s="80"/>
      <c r="GN96" s="80"/>
      <c r="GO96" s="80"/>
      <c r="GP96" s="80"/>
      <c r="GQ96" s="80"/>
      <c r="GR96" s="80"/>
      <c r="GS96" s="80"/>
      <c r="GT96" s="80"/>
      <c r="GU96" s="80"/>
      <c r="GV96" s="80"/>
      <c r="GW96" s="80"/>
      <c r="GX96" s="80"/>
      <c r="GY96" s="80"/>
      <c r="GZ96" s="80"/>
      <c r="HA96" s="80"/>
      <c r="HB96" s="80"/>
      <c r="HC96" s="80"/>
      <c r="HD96" s="80"/>
      <c r="HE96" s="80"/>
      <c r="HF96" s="80"/>
      <c r="HG96" s="80"/>
      <c r="HH96" s="80"/>
      <c r="HI96" s="80"/>
      <c r="HJ96" s="80"/>
      <c r="HK96" s="80"/>
      <c r="HL96" s="80"/>
      <c r="HM96" s="80"/>
      <c r="HN96" s="80"/>
      <c r="HO96" s="80"/>
      <c r="HP96" s="80"/>
      <c r="HQ96" s="80"/>
      <c r="HR96" s="80"/>
      <c r="HS96" s="80"/>
      <c r="HT96" s="80"/>
      <c r="HU96" s="80"/>
      <c r="HV96" s="80"/>
      <c r="HW96" s="80"/>
      <c r="HX96" s="80"/>
      <c r="HY96" s="80"/>
      <c r="HZ96" s="80"/>
      <c r="IA96" s="80"/>
      <c r="IB96" s="80"/>
      <c r="IC96" s="80"/>
      <c r="ID96" s="80"/>
      <c r="IE96" s="80"/>
      <c r="IF96" s="80"/>
      <c r="IG96" s="80"/>
      <c r="IH96" s="80"/>
      <c r="II96" s="80"/>
      <c r="IJ96" s="80"/>
      <c r="IK96" s="80"/>
      <c r="IL96" s="80"/>
      <c r="IM96" s="80"/>
      <c r="IN96" s="80"/>
      <c r="IO96" s="80"/>
      <c r="IP96" s="80"/>
      <c r="IQ96" s="80"/>
      <c r="IR96" s="80"/>
      <c r="IS96" s="80"/>
      <c r="IT96" s="80"/>
      <c r="IU96" s="80"/>
      <c r="IV96" s="80"/>
      <c r="IW96" s="80"/>
      <c r="IX96" s="80"/>
      <c r="IY96" s="80"/>
      <c r="IZ96" s="80"/>
      <c r="JA96" s="80"/>
      <c r="JB96" s="80"/>
      <c r="JC96" s="80"/>
      <c r="JD96" s="80"/>
      <c r="JE96" s="80"/>
      <c r="JF96" s="80"/>
      <c r="JG96" s="80"/>
      <c r="JH96" s="80"/>
      <c r="JI96" s="80"/>
      <c r="JJ96" s="80"/>
      <c r="JK96" s="80"/>
      <c r="JL96" s="80"/>
      <c r="JM96" s="80"/>
      <c r="JN96" s="80"/>
      <c r="JO96" s="80"/>
      <c r="JP96" s="80"/>
      <c r="JQ96" s="80"/>
      <c r="JR96" s="80"/>
      <c r="JS96" s="80"/>
      <c r="JT96" s="80"/>
      <c r="JU96" s="80"/>
      <c r="JV96" s="80"/>
      <c r="JW96" s="80"/>
      <c r="JX96" s="80"/>
      <c r="JY96" s="80"/>
      <c r="JZ96" s="80"/>
      <c r="KA96" s="80"/>
      <c r="KB96" s="80"/>
      <c r="KC96" s="80"/>
      <c r="KD96" s="80"/>
      <c r="KE96" s="80"/>
      <c r="KF96" s="80"/>
      <c r="KG96" s="80"/>
      <c r="KH96" s="80"/>
      <c r="KI96" s="80"/>
      <c r="KJ96" s="80"/>
      <c r="KK96" s="80"/>
      <c r="KL96" s="80"/>
      <c r="KM96" s="80"/>
      <c r="KN96" s="80"/>
      <c r="KO96" s="80"/>
      <c r="KP96" s="80"/>
      <c r="KQ96" s="80"/>
      <c r="KR96" s="80"/>
      <c r="KS96" s="80"/>
      <c r="KT96" s="80"/>
      <c r="KU96" s="80"/>
      <c r="KV96" s="80"/>
      <c r="KW96" s="80"/>
      <c r="KX96" s="80"/>
      <c r="KY96" s="80"/>
      <c r="KZ96" s="80"/>
      <c r="LA96" s="80"/>
      <c r="LB96" s="80"/>
      <c r="LC96" s="80"/>
      <c r="LD96" s="80"/>
      <c r="LE96" s="80"/>
      <c r="LF96" s="80"/>
      <c r="LG96" s="80"/>
      <c r="LH96" s="80"/>
      <c r="LI96" s="80"/>
      <c r="LJ96" s="80"/>
      <c r="LK96" s="80"/>
      <c r="LL96" s="80"/>
      <c r="LM96" s="80"/>
      <c r="LN96" s="80"/>
      <c r="LO96" s="80"/>
      <c r="LP96" s="80"/>
      <c r="LQ96" s="80"/>
      <c r="LR96" s="80"/>
      <c r="LS96" s="80"/>
      <c r="LT96" s="80"/>
      <c r="LU96" s="80"/>
      <c r="LV96" s="80"/>
      <c r="LW96" s="80"/>
      <c r="LX96" s="80"/>
      <c r="LY96" s="80"/>
      <c r="LZ96" s="80"/>
      <c r="MA96" s="80"/>
      <c r="MB96" s="80"/>
      <c r="MC96" s="80"/>
      <c r="MD96" s="80"/>
      <c r="ME96" s="80"/>
      <c r="MF96" s="80"/>
      <c r="MG96" s="80"/>
      <c r="MH96" s="80"/>
      <c r="MI96" s="80"/>
      <c r="MJ96" s="80"/>
      <c r="MK96" s="80"/>
      <c r="ML96" s="80"/>
      <c r="MM96" s="80"/>
      <c r="MN96" s="80"/>
      <c r="MO96" s="80"/>
      <c r="MP96" s="80"/>
      <c r="MQ96" s="80"/>
      <c r="MR96" s="80"/>
      <c r="MS96" s="80"/>
      <c r="MT96" s="80"/>
      <c r="MU96" s="80"/>
      <c r="MV96" s="80"/>
      <c r="MW96" s="80"/>
      <c r="MX96" s="80"/>
      <c r="MY96" s="80"/>
      <c r="MZ96" s="80"/>
      <c r="NA96" s="80"/>
      <c r="NB96" s="80"/>
      <c r="NC96" s="80"/>
      <c r="ND96" s="80"/>
      <c r="NE96" s="80"/>
      <c r="NF96" s="80"/>
      <c r="NG96" s="80"/>
      <c r="NH96" s="80"/>
      <c r="NI96" s="80"/>
      <c r="NJ96" s="80"/>
      <c r="NK96" s="80"/>
      <c r="NL96" s="80"/>
      <c r="NM96" s="80"/>
      <c r="NN96" s="80"/>
      <c r="NO96" s="80"/>
      <c r="NP96" s="80"/>
      <c r="NQ96" s="80"/>
      <c r="NR96" s="80"/>
      <c r="NS96" s="80"/>
      <c r="NT96" s="80"/>
      <c r="NU96" s="80"/>
      <c r="NV96" s="80"/>
      <c r="NW96" s="80"/>
      <c r="NX96" s="80"/>
      <c r="NY96" s="80"/>
      <c r="NZ96" s="80"/>
      <c r="OA96" s="80"/>
      <c r="OB96" s="80"/>
      <c r="OC96" s="80"/>
      <c r="OD96" s="80"/>
      <c r="OE96" s="80"/>
      <c r="OF96" s="80"/>
      <c r="OG96" s="80"/>
      <c r="OH96" s="80"/>
      <c r="OI96" s="80"/>
      <c r="OJ96" s="80"/>
      <c r="OK96" s="80"/>
      <c r="OL96" s="80"/>
      <c r="OM96" s="80"/>
      <c r="ON96" s="80"/>
      <c r="OO96" s="80"/>
      <c r="OP96" s="80"/>
      <c r="OQ96" s="80"/>
      <c r="OR96" s="80"/>
      <c r="OS96" s="80"/>
      <c r="OT96" s="80"/>
      <c r="OU96" s="80"/>
      <c r="OV96" s="80"/>
      <c r="OW96" s="80"/>
      <c r="OX96" s="80"/>
      <c r="OY96" s="80"/>
      <c r="OZ96" s="80"/>
      <c r="PA96" s="80"/>
      <c r="PB96" s="80"/>
      <c r="PC96" s="80"/>
      <c r="PD96" s="80"/>
      <c r="PE96" s="80"/>
      <c r="PF96" s="80"/>
      <c r="PG96" s="80"/>
      <c r="PH96" s="80"/>
      <c r="PI96" s="80"/>
      <c r="PJ96" s="80"/>
      <c r="PK96" s="80"/>
      <c r="PL96" s="80"/>
      <c r="PM96" s="80"/>
      <c r="PN96" s="80"/>
      <c r="PO96" s="80"/>
      <c r="PP96" s="80"/>
      <c r="PQ96" s="80"/>
      <c r="PR96" s="80"/>
      <c r="PS96" s="80"/>
      <c r="PT96" s="80"/>
      <c r="PU96" s="80"/>
      <c r="PV96" s="80"/>
      <c r="PW96" s="80"/>
      <c r="PX96" s="80"/>
      <c r="PY96" s="80"/>
      <c r="PZ96" s="80"/>
      <c r="QA96" s="80"/>
      <c r="QB96" s="80"/>
      <c r="QC96" s="80"/>
      <c r="QD96" s="80"/>
      <c r="QE96" s="80"/>
      <c r="QF96" s="80"/>
      <c r="QG96" s="80"/>
      <c r="QH96" s="80"/>
      <c r="QI96" s="80"/>
      <c r="QJ96" s="80"/>
      <c r="QK96" s="80"/>
      <c r="QL96" s="80"/>
      <c r="QM96" s="80"/>
      <c r="QN96" s="80"/>
      <c r="QO96" s="80"/>
      <c r="QP96" s="80"/>
      <c r="QQ96" s="80"/>
      <c r="QR96" s="80"/>
      <c r="QS96" s="80"/>
      <c r="QT96" s="80"/>
      <c r="QU96" s="80"/>
      <c r="QV96" s="80"/>
      <c r="QW96" s="80"/>
      <c r="QX96" s="80"/>
      <c r="QY96" s="80"/>
      <c r="QZ96" s="80"/>
      <c r="RA96" s="80"/>
      <c r="RB96" s="80"/>
      <c r="RC96" s="80"/>
      <c r="RD96" s="80"/>
      <c r="RE96" s="80"/>
      <c r="RF96" s="80"/>
      <c r="RG96" s="80"/>
      <c r="RH96" s="80"/>
      <c r="RI96" s="80"/>
      <c r="RJ96" s="80"/>
      <c r="RK96" s="80"/>
      <c r="RL96" s="80"/>
      <c r="RM96" s="80"/>
      <c r="RN96" s="80"/>
      <c r="RO96" s="80"/>
      <c r="RP96" s="80"/>
      <c r="RQ96" s="80"/>
      <c r="RR96" s="80"/>
      <c r="RS96" s="80"/>
      <c r="RT96" s="80"/>
      <c r="RU96" s="80"/>
      <c r="RV96" s="80"/>
      <c r="RW96" s="80"/>
      <c r="RX96" s="80"/>
      <c r="RY96" s="80"/>
      <c r="RZ96" s="80"/>
      <c r="SA96" s="80"/>
      <c r="SB96" s="80"/>
      <c r="SC96" s="80"/>
      <c r="SD96" s="80"/>
      <c r="SE96" s="80"/>
      <c r="SF96" s="80"/>
      <c r="SG96" s="80"/>
      <c r="SH96" s="80"/>
      <c r="SI96" s="80"/>
      <c r="SJ96" s="80"/>
      <c r="SK96" s="80"/>
      <c r="SL96" s="80"/>
      <c r="SM96" s="80"/>
      <c r="SN96" s="80"/>
      <c r="SO96" s="80"/>
      <c r="SP96" s="80"/>
      <c r="SQ96" s="80"/>
      <c r="SR96" s="80"/>
      <c r="SS96" s="80"/>
      <c r="ST96" s="80"/>
      <c r="SU96" s="80"/>
      <c r="SV96" s="80"/>
      <c r="SW96" s="80"/>
      <c r="SX96" s="80"/>
    </row>
    <row r="97" spans="1:518" s="60" customFormat="1" ht="14.55" customHeight="1" x14ac:dyDescent="0.3">
      <c r="A97" s="65">
        <v>93</v>
      </c>
      <c r="B97" s="7">
        <v>26</v>
      </c>
      <c r="C97" s="98" t="s">
        <v>865</v>
      </c>
      <c r="D97" s="99" t="s">
        <v>866</v>
      </c>
      <c r="E97" s="98" t="s">
        <v>867</v>
      </c>
      <c r="F97" s="7">
        <v>2020</v>
      </c>
      <c r="G97" s="99" t="s">
        <v>577</v>
      </c>
      <c r="H97" s="126" t="s">
        <v>868</v>
      </c>
      <c r="I97" s="6" t="s">
        <v>50</v>
      </c>
      <c r="J97" s="99" t="s">
        <v>869</v>
      </c>
      <c r="K97" s="6" t="s">
        <v>841</v>
      </c>
      <c r="L97" s="6" t="s">
        <v>38</v>
      </c>
      <c r="M97" s="6" t="s">
        <v>86</v>
      </c>
      <c r="N97" s="6" t="s">
        <v>205</v>
      </c>
      <c r="O97" s="6" t="s">
        <v>25</v>
      </c>
      <c r="P97" s="6" t="s">
        <v>205</v>
      </c>
      <c r="Q97" s="6" t="s">
        <v>572</v>
      </c>
      <c r="R97" s="6" t="s">
        <v>572</v>
      </c>
      <c r="S97" s="6" t="s">
        <v>572</v>
      </c>
      <c r="T97" s="6" t="s">
        <v>572</v>
      </c>
      <c r="U97" s="7" t="s">
        <v>572</v>
      </c>
      <c r="V97" s="7" t="s">
        <v>572</v>
      </c>
      <c r="W97" s="6"/>
      <c r="X97" s="6"/>
      <c r="Y97" s="6"/>
      <c r="Z97" s="6"/>
      <c r="AA97" s="6"/>
      <c r="AB97" s="6"/>
      <c r="AC97" s="6"/>
      <c r="AD97" s="6"/>
      <c r="AE97" s="6"/>
      <c r="AF97" s="6"/>
      <c r="AG97" s="6"/>
      <c r="AH97" s="6"/>
      <c r="AI97" s="6"/>
      <c r="AJ97" s="6"/>
      <c r="AK97" s="6"/>
      <c r="AL97" s="6"/>
      <c r="AM97" s="6"/>
      <c r="AN97" s="6"/>
      <c r="AO97" s="6"/>
      <c r="AP97" s="6"/>
      <c r="AQ97" s="6"/>
      <c r="AR97" s="6"/>
      <c r="AS97" s="6"/>
      <c r="AT97" s="6" t="s">
        <v>197</v>
      </c>
      <c r="AU97" s="6"/>
      <c r="AV97" s="6"/>
      <c r="AW97" s="6" t="s">
        <v>38</v>
      </c>
      <c r="AX97" s="6"/>
      <c r="AY97" s="6"/>
      <c r="AZ97" s="6"/>
      <c r="BA97" s="6"/>
      <c r="BB97" s="6"/>
      <c r="BC97" s="6"/>
      <c r="BD97" s="6"/>
      <c r="BE97" s="6"/>
      <c r="BF97" s="6"/>
      <c r="BG97" s="6"/>
      <c r="BH97" s="6"/>
      <c r="BI97" s="6"/>
      <c r="BJ97" s="6"/>
      <c r="BK97" s="6"/>
      <c r="BL97" s="6"/>
      <c r="BM97" s="6"/>
      <c r="BN97" s="6"/>
      <c r="BO97" s="6"/>
      <c r="BP97" s="6"/>
      <c r="BQ97" s="6"/>
      <c r="BR97" s="6"/>
      <c r="BS97" s="6"/>
      <c r="BT97" s="6"/>
      <c r="BU97" s="6"/>
      <c r="BV97" s="6" t="s">
        <v>23</v>
      </c>
      <c r="BW97" s="6"/>
      <c r="BX97" s="6"/>
      <c r="BY97" s="6"/>
      <c r="BZ97" s="6"/>
      <c r="CA97" s="6"/>
      <c r="CB97" s="6"/>
      <c r="CC97" s="6"/>
      <c r="CD97" s="6"/>
      <c r="CE97" s="6"/>
      <c r="CF97" s="6"/>
      <c r="CG97" s="6"/>
      <c r="CH97" s="6"/>
      <c r="CI97" s="6"/>
      <c r="CJ97" s="6"/>
      <c r="CK97" s="6"/>
      <c r="CL97" s="6"/>
      <c r="CM97" s="6"/>
      <c r="CN97" s="6"/>
      <c r="CO97" s="6"/>
      <c r="CP97" s="6" t="s">
        <v>195</v>
      </c>
      <c r="CQ97" s="6"/>
      <c r="CR97" s="6"/>
      <c r="CS97" s="28" t="s">
        <v>38</v>
      </c>
      <c r="CT97" s="6"/>
      <c r="CU97" s="6"/>
      <c r="CV97" s="6"/>
      <c r="CW97" s="6"/>
      <c r="CX97" s="6"/>
      <c r="CY97" s="6"/>
      <c r="CZ97" s="6"/>
      <c r="DA97" s="6"/>
      <c r="DB97" s="6"/>
      <c r="DC97" s="6"/>
      <c r="DD97" s="6" t="s">
        <v>38</v>
      </c>
      <c r="DE97" s="87"/>
      <c r="DF97" s="6"/>
      <c r="DG97" s="6"/>
      <c r="DH97" s="6"/>
      <c r="DI97" s="6"/>
      <c r="DJ97" s="6"/>
      <c r="DK97" s="6"/>
      <c r="DL97" s="6"/>
      <c r="DM97" s="6"/>
      <c r="DN97" s="6"/>
      <c r="DO97" s="87"/>
      <c r="DP97" s="6"/>
      <c r="DQ97" s="91" t="s">
        <v>870</v>
      </c>
      <c r="DR97" s="6" t="s">
        <v>236</v>
      </c>
      <c r="DS97" s="87"/>
      <c r="DT97" s="17"/>
      <c r="DU97" s="34"/>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c r="FC97" s="80"/>
      <c r="FD97" s="80"/>
      <c r="FE97" s="80"/>
      <c r="FF97" s="80"/>
      <c r="FG97" s="80"/>
      <c r="FH97" s="80"/>
      <c r="FI97" s="80"/>
      <c r="FJ97" s="80"/>
      <c r="FK97" s="80"/>
      <c r="FL97" s="80"/>
      <c r="FM97" s="80"/>
      <c r="FN97" s="80"/>
      <c r="FO97" s="80"/>
      <c r="FP97" s="80"/>
      <c r="FQ97" s="80"/>
      <c r="FR97" s="80"/>
      <c r="FS97" s="80"/>
      <c r="FT97" s="80"/>
      <c r="FU97" s="80"/>
      <c r="FV97" s="80"/>
      <c r="FW97" s="80"/>
      <c r="FX97" s="80"/>
      <c r="FY97" s="80"/>
      <c r="FZ97" s="80"/>
      <c r="GA97" s="80"/>
      <c r="GB97" s="80"/>
      <c r="GC97" s="80"/>
      <c r="GD97" s="80"/>
      <c r="GE97" s="80"/>
      <c r="GF97" s="80"/>
      <c r="GG97" s="80"/>
      <c r="GH97" s="80"/>
      <c r="GI97" s="80"/>
      <c r="GJ97" s="80"/>
      <c r="GK97" s="80"/>
      <c r="GL97" s="80"/>
      <c r="GM97" s="80"/>
      <c r="GN97" s="80"/>
      <c r="GO97" s="80"/>
      <c r="GP97" s="80"/>
      <c r="GQ97" s="80"/>
      <c r="GR97" s="80"/>
      <c r="GS97" s="80"/>
      <c r="GT97" s="80"/>
      <c r="GU97" s="80"/>
      <c r="GV97" s="80"/>
      <c r="GW97" s="80"/>
      <c r="GX97" s="80"/>
      <c r="GY97" s="80"/>
      <c r="GZ97" s="80"/>
      <c r="HA97" s="80"/>
      <c r="HB97" s="80"/>
      <c r="HC97" s="80"/>
      <c r="HD97" s="80"/>
      <c r="HE97" s="80"/>
      <c r="HF97" s="80"/>
      <c r="HG97" s="80"/>
      <c r="HH97" s="80"/>
      <c r="HI97" s="80"/>
      <c r="HJ97" s="80"/>
      <c r="HK97" s="80"/>
      <c r="HL97" s="80"/>
      <c r="HM97" s="80"/>
      <c r="HN97" s="80"/>
      <c r="HO97" s="80"/>
      <c r="HP97" s="80"/>
      <c r="HQ97" s="80"/>
      <c r="HR97" s="80"/>
      <c r="HS97" s="80"/>
      <c r="HT97" s="80"/>
      <c r="HU97" s="80"/>
      <c r="HV97" s="80"/>
      <c r="HW97" s="80"/>
      <c r="HX97" s="80"/>
      <c r="HY97" s="80"/>
      <c r="HZ97" s="80"/>
      <c r="IA97" s="80"/>
      <c r="IB97" s="80"/>
      <c r="IC97" s="80"/>
      <c r="ID97" s="80"/>
      <c r="IE97" s="80"/>
      <c r="IF97" s="80"/>
      <c r="IG97" s="80"/>
      <c r="IH97" s="80"/>
      <c r="II97" s="80"/>
      <c r="IJ97" s="80"/>
      <c r="IK97" s="80"/>
      <c r="IL97" s="80"/>
      <c r="IM97" s="80"/>
      <c r="IN97" s="80"/>
      <c r="IO97" s="80"/>
      <c r="IP97" s="80"/>
      <c r="IQ97" s="80"/>
      <c r="IR97" s="80"/>
      <c r="IS97" s="80"/>
      <c r="IT97" s="80"/>
      <c r="IU97" s="80"/>
      <c r="IV97" s="80"/>
      <c r="IW97" s="80"/>
      <c r="IX97" s="80"/>
      <c r="IY97" s="80"/>
      <c r="IZ97" s="80"/>
      <c r="JA97" s="80"/>
      <c r="JB97" s="80"/>
      <c r="JC97" s="80"/>
      <c r="JD97" s="80"/>
      <c r="JE97" s="80"/>
      <c r="JF97" s="80"/>
      <c r="JG97" s="80"/>
      <c r="JH97" s="80"/>
      <c r="JI97" s="80"/>
      <c r="JJ97" s="80"/>
      <c r="JK97" s="80"/>
      <c r="JL97" s="80"/>
      <c r="JM97" s="80"/>
      <c r="JN97" s="80"/>
      <c r="JO97" s="80"/>
      <c r="JP97" s="80"/>
      <c r="JQ97" s="80"/>
      <c r="JR97" s="80"/>
      <c r="JS97" s="80"/>
      <c r="JT97" s="80"/>
      <c r="JU97" s="80"/>
      <c r="JV97" s="80"/>
      <c r="JW97" s="80"/>
      <c r="JX97" s="80"/>
      <c r="JY97" s="80"/>
      <c r="JZ97" s="80"/>
      <c r="KA97" s="80"/>
      <c r="KB97" s="80"/>
      <c r="KC97" s="80"/>
      <c r="KD97" s="80"/>
      <c r="KE97" s="80"/>
      <c r="KF97" s="80"/>
      <c r="KG97" s="80"/>
      <c r="KH97" s="80"/>
      <c r="KI97" s="80"/>
      <c r="KJ97" s="80"/>
      <c r="KK97" s="80"/>
      <c r="KL97" s="80"/>
      <c r="KM97" s="80"/>
      <c r="KN97" s="80"/>
      <c r="KO97" s="80"/>
      <c r="KP97" s="80"/>
      <c r="KQ97" s="80"/>
      <c r="KR97" s="80"/>
      <c r="KS97" s="80"/>
      <c r="KT97" s="80"/>
      <c r="KU97" s="80"/>
      <c r="KV97" s="80"/>
      <c r="KW97" s="80"/>
      <c r="KX97" s="80"/>
      <c r="KY97" s="80"/>
      <c r="KZ97" s="80"/>
      <c r="LA97" s="80"/>
      <c r="LB97" s="80"/>
      <c r="LC97" s="80"/>
      <c r="LD97" s="80"/>
      <c r="LE97" s="80"/>
      <c r="LF97" s="80"/>
      <c r="LG97" s="80"/>
      <c r="LH97" s="80"/>
      <c r="LI97" s="80"/>
      <c r="LJ97" s="80"/>
      <c r="LK97" s="80"/>
      <c r="LL97" s="80"/>
      <c r="LM97" s="80"/>
      <c r="LN97" s="80"/>
      <c r="LO97" s="80"/>
      <c r="LP97" s="80"/>
      <c r="LQ97" s="80"/>
      <c r="LR97" s="80"/>
      <c r="LS97" s="80"/>
      <c r="LT97" s="80"/>
      <c r="LU97" s="80"/>
      <c r="LV97" s="80"/>
      <c r="LW97" s="80"/>
      <c r="LX97" s="80"/>
      <c r="LY97" s="80"/>
      <c r="LZ97" s="80"/>
      <c r="MA97" s="80"/>
      <c r="MB97" s="80"/>
      <c r="MC97" s="80"/>
      <c r="MD97" s="80"/>
      <c r="ME97" s="80"/>
      <c r="MF97" s="80"/>
      <c r="MG97" s="80"/>
      <c r="MH97" s="80"/>
      <c r="MI97" s="80"/>
      <c r="MJ97" s="80"/>
      <c r="MK97" s="80"/>
      <c r="ML97" s="80"/>
      <c r="MM97" s="80"/>
      <c r="MN97" s="80"/>
      <c r="MO97" s="80"/>
      <c r="MP97" s="80"/>
      <c r="MQ97" s="80"/>
      <c r="MR97" s="80"/>
      <c r="MS97" s="80"/>
      <c r="MT97" s="80"/>
      <c r="MU97" s="80"/>
      <c r="MV97" s="80"/>
      <c r="MW97" s="80"/>
      <c r="MX97" s="80"/>
      <c r="MY97" s="80"/>
      <c r="MZ97" s="80"/>
      <c r="NA97" s="80"/>
      <c r="NB97" s="80"/>
      <c r="NC97" s="80"/>
      <c r="ND97" s="80"/>
      <c r="NE97" s="80"/>
      <c r="NF97" s="80"/>
      <c r="NG97" s="80"/>
      <c r="NH97" s="80"/>
      <c r="NI97" s="80"/>
      <c r="NJ97" s="80"/>
      <c r="NK97" s="80"/>
      <c r="NL97" s="80"/>
      <c r="NM97" s="80"/>
      <c r="NN97" s="80"/>
      <c r="NO97" s="80"/>
      <c r="NP97" s="80"/>
      <c r="NQ97" s="80"/>
      <c r="NR97" s="80"/>
      <c r="NS97" s="80"/>
      <c r="NT97" s="80"/>
      <c r="NU97" s="80"/>
      <c r="NV97" s="80"/>
      <c r="NW97" s="80"/>
      <c r="NX97" s="80"/>
      <c r="NY97" s="80"/>
      <c r="NZ97" s="80"/>
      <c r="OA97" s="80"/>
      <c r="OB97" s="80"/>
      <c r="OC97" s="80"/>
      <c r="OD97" s="80"/>
      <c r="OE97" s="80"/>
      <c r="OF97" s="80"/>
      <c r="OG97" s="80"/>
      <c r="OH97" s="80"/>
      <c r="OI97" s="80"/>
      <c r="OJ97" s="80"/>
      <c r="OK97" s="80"/>
      <c r="OL97" s="80"/>
      <c r="OM97" s="80"/>
      <c r="ON97" s="80"/>
      <c r="OO97" s="80"/>
      <c r="OP97" s="80"/>
      <c r="OQ97" s="80"/>
      <c r="OR97" s="80"/>
      <c r="OS97" s="80"/>
      <c r="OT97" s="80"/>
      <c r="OU97" s="80"/>
      <c r="OV97" s="80"/>
      <c r="OW97" s="80"/>
      <c r="OX97" s="80"/>
      <c r="OY97" s="80"/>
      <c r="OZ97" s="80"/>
      <c r="PA97" s="80"/>
      <c r="PB97" s="80"/>
      <c r="PC97" s="80"/>
      <c r="PD97" s="80"/>
      <c r="PE97" s="80"/>
      <c r="PF97" s="80"/>
      <c r="PG97" s="80"/>
      <c r="PH97" s="80"/>
      <c r="PI97" s="80"/>
      <c r="PJ97" s="80"/>
      <c r="PK97" s="80"/>
      <c r="PL97" s="80"/>
      <c r="PM97" s="80"/>
      <c r="PN97" s="80"/>
      <c r="PO97" s="80"/>
      <c r="PP97" s="80"/>
      <c r="PQ97" s="80"/>
      <c r="PR97" s="80"/>
      <c r="PS97" s="80"/>
      <c r="PT97" s="80"/>
      <c r="PU97" s="80"/>
      <c r="PV97" s="80"/>
      <c r="PW97" s="80"/>
      <c r="PX97" s="80"/>
      <c r="PY97" s="80"/>
      <c r="PZ97" s="80"/>
      <c r="QA97" s="80"/>
      <c r="QB97" s="80"/>
      <c r="QC97" s="80"/>
      <c r="QD97" s="80"/>
      <c r="QE97" s="80"/>
      <c r="QF97" s="80"/>
      <c r="QG97" s="80"/>
      <c r="QH97" s="80"/>
      <c r="QI97" s="80"/>
      <c r="QJ97" s="80"/>
      <c r="QK97" s="80"/>
      <c r="QL97" s="80"/>
      <c r="QM97" s="80"/>
      <c r="QN97" s="80"/>
      <c r="QO97" s="80"/>
      <c r="QP97" s="80"/>
      <c r="QQ97" s="80"/>
      <c r="QR97" s="80"/>
      <c r="QS97" s="80"/>
      <c r="QT97" s="80"/>
      <c r="QU97" s="80"/>
      <c r="QV97" s="80"/>
      <c r="QW97" s="80"/>
      <c r="QX97" s="80"/>
      <c r="QY97" s="80"/>
      <c r="QZ97" s="80"/>
      <c r="RA97" s="80"/>
      <c r="RB97" s="80"/>
      <c r="RC97" s="80"/>
      <c r="RD97" s="80"/>
      <c r="RE97" s="80"/>
      <c r="RF97" s="80"/>
      <c r="RG97" s="80"/>
      <c r="RH97" s="80"/>
      <c r="RI97" s="80"/>
      <c r="RJ97" s="80"/>
      <c r="RK97" s="80"/>
      <c r="RL97" s="80"/>
      <c r="RM97" s="80"/>
      <c r="RN97" s="80"/>
      <c r="RO97" s="80"/>
      <c r="RP97" s="80"/>
      <c r="RQ97" s="80"/>
      <c r="RR97" s="80"/>
      <c r="RS97" s="80"/>
      <c r="RT97" s="80"/>
      <c r="RU97" s="80"/>
      <c r="RV97" s="80"/>
      <c r="RW97" s="80"/>
      <c r="RX97" s="80"/>
      <c r="RY97" s="80"/>
      <c r="RZ97" s="80"/>
      <c r="SA97" s="80"/>
      <c r="SB97" s="80"/>
      <c r="SC97" s="80"/>
      <c r="SD97" s="80"/>
      <c r="SE97" s="80"/>
      <c r="SF97" s="80"/>
      <c r="SG97" s="80"/>
      <c r="SH97" s="80"/>
      <c r="SI97" s="80"/>
      <c r="SJ97" s="80"/>
      <c r="SK97" s="80"/>
      <c r="SL97" s="80"/>
      <c r="SM97" s="80"/>
      <c r="SN97" s="80"/>
      <c r="SO97" s="80"/>
      <c r="SP97" s="80"/>
      <c r="SQ97" s="80"/>
      <c r="SR97" s="80"/>
      <c r="SS97" s="80"/>
      <c r="ST97" s="80"/>
      <c r="SU97" s="80"/>
      <c r="SV97" s="80"/>
      <c r="SW97" s="80"/>
      <c r="SX97" s="80"/>
    </row>
    <row r="98" spans="1:518" s="60" customFormat="1" ht="14.55" customHeight="1" x14ac:dyDescent="0.3">
      <c r="A98" s="65">
        <v>94</v>
      </c>
      <c r="B98" s="7">
        <v>26</v>
      </c>
      <c r="C98" s="98" t="s">
        <v>865</v>
      </c>
      <c r="D98" s="99" t="s">
        <v>866</v>
      </c>
      <c r="E98" s="98" t="s">
        <v>867</v>
      </c>
      <c r="F98" s="7">
        <v>2020</v>
      </c>
      <c r="G98" s="99" t="s">
        <v>577</v>
      </c>
      <c r="H98" s="126" t="s">
        <v>868</v>
      </c>
      <c r="I98" s="6" t="s">
        <v>50</v>
      </c>
      <c r="J98" s="99" t="s">
        <v>871</v>
      </c>
      <c r="K98" s="6" t="s">
        <v>355</v>
      </c>
      <c r="L98" s="6" t="s">
        <v>38</v>
      </c>
      <c r="M98" s="6" t="s">
        <v>86</v>
      </c>
      <c r="N98" s="6" t="s">
        <v>205</v>
      </c>
      <c r="O98" s="6" t="s">
        <v>25</v>
      </c>
      <c r="P98" s="6" t="s">
        <v>205</v>
      </c>
      <c r="Q98" s="6" t="s">
        <v>572</v>
      </c>
      <c r="R98" s="6" t="s">
        <v>572</v>
      </c>
      <c r="S98" s="6" t="s">
        <v>572</v>
      </c>
      <c r="T98" s="6" t="s">
        <v>572</v>
      </c>
      <c r="U98" s="7" t="s">
        <v>572</v>
      </c>
      <c r="V98" s="7" t="s">
        <v>572</v>
      </c>
      <c r="W98" s="6"/>
      <c r="X98" s="6"/>
      <c r="Y98" s="6"/>
      <c r="Z98" s="6"/>
      <c r="AA98" s="6"/>
      <c r="AB98" s="6"/>
      <c r="AC98" s="6"/>
      <c r="AD98" s="6"/>
      <c r="AE98" s="6"/>
      <c r="AF98" s="6"/>
      <c r="AG98" s="6"/>
      <c r="AH98" s="6"/>
      <c r="AI98" s="6"/>
      <c r="AJ98" s="6"/>
      <c r="AK98" s="6"/>
      <c r="AL98" s="6"/>
      <c r="AM98" s="6"/>
      <c r="AN98" s="6"/>
      <c r="AO98" s="6"/>
      <c r="AP98" s="6"/>
      <c r="AQ98" s="6"/>
      <c r="AR98" s="6"/>
      <c r="AS98" s="6"/>
      <c r="AT98" s="6" t="s">
        <v>197</v>
      </c>
      <c r="AU98" s="6"/>
      <c r="AV98" s="6"/>
      <c r="AW98" s="6" t="s">
        <v>38</v>
      </c>
      <c r="AX98" s="6"/>
      <c r="AY98" s="6"/>
      <c r="AZ98" s="6"/>
      <c r="BA98" s="6"/>
      <c r="BB98" s="6"/>
      <c r="BC98" s="6"/>
      <c r="BD98" s="6"/>
      <c r="BE98" s="6"/>
      <c r="BF98" s="6"/>
      <c r="BG98" s="6"/>
      <c r="BH98" s="6"/>
      <c r="BI98" s="6"/>
      <c r="BJ98" s="6"/>
      <c r="BK98" s="6"/>
      <c r="BL98" s="6"/>
      <c r="BM98" s="6"/>
      <c r="BN98" s="6"/>
      <c r="BO98" s="6"/>
      <c r="BP98" s="6"/>
      <c r="BQ98" s="6"/>
      <c r="BR98" s="6"/>
      <c r="BS98" s="6"/>
      <c r="BT98" s="6"/>
      <c r="BU98" s="6"/>
      <c r="BV98" s="6" t="s">
        <v>23</v>
      </c>
      <c r="BW98" s="6"/>
      <c r="BX98" s="6"/>
      <c r="BY98" s="6"/>
      <c r="BZ98" s="6"/>
      <c r="CA98" s="6"/>
      <c r="CB98" s="6"/>
      <c r="CC98" s="6"/>
      <c r="CD98" s="6"/>
      <c r="CE98" s="6"/>
      <c r="CF98" s="6"/>
      <c r="CG98" s="6"/>
      <c r="CH98" s="6"/>
      <c r="CI98" s="6"/>
      <c r="CJ98" s="6"/>
      <c r="CK98" s="6"/>
      <c r="CL98" s="6"/>
      <c r="CM98" s="6"/>
      <c r="CN98" s="6"/>
      <c r="CO98" s="6"/>
      <c r="CP98" s="6" t="s">
        <v>195</v>
      </c>
      <c r="CQ98" s="6"/>
      <c r="CR98" s="6"/>
      <c r="CS98" s="28" t="s">
        <v>38</v>
      </c>
      <c r="CT98" s="6"/>
      <c r="CU98" s="6"/>
      <c r="CV98" s="6"/>
      <c r="CW98" s="6"/>
      <c r="CX98" s="6"/>
      <c r="CY98" s="6"/>
      <c r="CZ98" s="6"/>
      <c r="DA98" s="6"/>
      <c r="DB98" s="6"/>
      <c r="DC98" s="6"/>
      <c r="DD98" s="6" t="s">
        <v>38</v>
      </c>
      <c r="DE98" s="87"/>
      <c r="DF98" s="6"/>
      <c r="DG98" s="6"/>
      <c r="DH98" s="6"/>
      <c r="DI98" s="6"/>
      <c r="DJ98" s="6"/>
      <c r="DK98" s="6"/>
      <c r="DL98" s="6"/>
      <c r="DM98" s="6"/>
      <c r="DN98" s="6"/>
      <c r="DO98" s="87"/>
      <c r="DP98" s="6"/>
      <c r="DQ98" s="91" t="s">
        <v>872</v>
      </c>
      <c r="DR98" s="6" t="s">
        <v>873</v>
      </c>
      <c r="DS98" s="87"/>
      <c r="DT98" s="17"/>
      <c r="DU98" s="34"/>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c r="EZ98" s="80"/>
      <c r="FA98" s="80"/>
      <c r="FB98" s="80"/>
      <c r="FC98" s="80"/>
      <c r="FD98" s="80"/>
      <c r="FE98" s="80"/>
      <c r="FF98" s="80"/>
      <c r="FG98" s="80"/>
      <c r="FH98" s="80"/>
      <c r="FI98" s="80"/>
      <c r="FJ98" s="80"/>
      <c r="FK98" s="80"/>
      <c r="FL98" s="80"/>
      <c r="FM98" s="80"/>
      <c r="FN98" s="80"/>
      <c r="FO98" s="80"/>
      <c r="FP98" s="80"/>
      <c r="FQ98" s="80"/>
      <c r="FR98" s="80"/>
      <c r="FS98" s="80"/>
      <c r="FT98" s="80"/>
      <c r="FU98" s="80"/>
      <c r="FV98" s="80"/>
      <c r="FW98" s="80"/>
      <c r="FX98" s="80"/>
      <c r="FY98" s="80"/>
      <c r="FZ98" s="80"/>
      <c r="GA98" s="80"/>
      <c r="GB98" s="80"/>
      <c r="GC98" s="80"/>
      <c r="GD98" s="80"/>
      <c r="GE98" s="80"/>
      <c r="GF98" s="80"/>
      <c r="GG98" s="80"/>
      <c r="GH98" s="80"/>
      <c r="GI98" s="80"/>
      <c r="GJ98" s="80"/>
      <c r="GK98" s="80"/>
      <c r="GL98" s="80"/>
      <c r="GM98" s="80"/>
      <c r="GN98" s="80"/>
      <c r="GO98" s="80"/>
      <c r="GP98" s="80"/>
      <c r="GQ98" s="80"/>
      <c r="GR98" s="80"/>
      <c r="GS98" s="80"/>
      <c r="GT98" s="80"/>
      <c r="GU98" s="80"/>
      <c r="GV98" s="80"/>
      <c r="GW98" s="80"/>
      <c r="GX98" s="80"/>
      <c r="GY98" s="80"/>
      <c r="GZ98" s="80"/>
      <c r="HA98" s="80"/>
      <c r="HB98" s="80"/>
      <c r="HC98" s="80"/>
      <c r="HD98" s="80"/>
      <c r="HE98" s="80"/>
      <c r="HF98" s="80"/>
      <c r="HG98" s="80"/>
      <c r="HH98" s="80"/>
      <c r="HI98" s="80"/>
      <c r="HJ98" s="80"/>
      <c r="HK98" s="80"/>
      <c r="HL98" s="80"/>
      <c r="HM98" s="80"/>
      <c r="HN98" s="80"/>
      <c r="HO98" s="80"/>
      <c r="HP98" s="80"/>
      <c r="HQ98" s="80"/>
      <c r="HR98" s="80"/>
      <c r="HS98" s="80"/>
      <c r="HT98" s="80"/>
      <c r="HU98" s="80"/>
      <c r="HV98" s="80"/>
      <c r="HW98" s="80"/>
      <c r="HX98" s="80"/>
      <c r="HY98" s="80"/>
      <c r="HZ98" s="80"/>
      <c r="IA98" s="80"/>
      <c r="IB98" s="80"/>
      <c r="IC98" s="80"/>
      <c r="ID98" s="80"/>
      <c r="IE98" s="80"/>
      <c r="IF98" s="80"/>
      <c r="IG98" s="80"/>
      <c r="IH98" s="80"/>
      <c r="II98" s="80"/>
      <c r="IJ98" s="80"/>
      <c r="IK98" s="80"/>
      <c r="IL98" s="80"/>
      <c r="IM98" s="80"/>
      <c r="IN98" s="80"/>
      <c r="IO98" s="80"/>
      <c r="IP98" s="80"/>
      <c r="IQ98" s="80"/>
      <c r="IR98" s="80"/>
      <c r="IS98" s="80"/>
      <c r="IT98" s="80"/>
      <c r="IU98" s="80"/>
      <c r="IV98" s="80"/>
      <c r="IW98" s="80"/>
      <c r="IX98" s="80"/>
      <c r="IY98" s="80"/>
      <c r="IZ98" s="80"/>
      <c r="JA98" s="80"/>
      <c r="JB98" s="80"/>
      <c r="JC98" s="80"/>
      <c r="JD98" s="80"/>
      <c r="JE98" s="80"/>
      <c r="JF98" s="80"/>
      <c r="JG98" s="80"/>
      <c r="JH98" s="80"/>
      <c r="JI98" s="80"/>
      <c r="JJ98" s="80"/>
      <c r="JK98" s="80"/>
      <c r="JL98" s="80"/>
      <c r="JM98" s="80"/>
      <c r="JN98" s="80"/>
      <c r="JO98" s="80"/>
      <c r="JP98" s="80"/>
      <c r="JQ98" s="80"/>
      <c r="JR98" s="80"/>
      <c r="JS98" s="80"/>
      <c r="JT98" s="80"/>
      <c r="JU98" s="80"/>
      <c r="JV98" s="80"/>
      <c r="JW98" s="80"/>
      <c r="JX98" s="80"/>
      <c r="JY98" s="80"/>
      <c r="JZ98" s="80"/>
      <c r="KA98" s="80"/>
      <c r="KB98" s="80"/>
      <c r="KC98" s="80"/>
      <c r="KD98" s="80"/>
      <c r="KE98" s="80"/>
      <c r="KF98" s="80"/>
      <c r="KG98" s="80"/>
      <c r="KH98" s="80"/>
      <c r="KI98" s="80"/>
      <c r="KJ98" s="80"/>
      <c r="KK98" s="80"/>
      <c r="KL98" s="80"/>
      <c r="KM98" s="80"/>
      <c r="KN98" s="80"/>
      <c r="KO98" s="80"/>
      <c r="KP98" s="80"/>
      <c r="KQ98" s="80"/>
      <c r="KR98" s="80"/>
      <c r="KS98" s="80"/>
      <c r="KT98" s="80"/>
      <c r="KU98" s="80"/>
      <c r="KV98" s="80"/>
      <c r="KW98" s="80"/>
      <c r="KX98" s="80"/>
      <c r="KY98" s="80"/>
      <c r="KZ98" s="80"/>
      <c r="LA98" s="80"/>
      <c r="LB98" s="80"/>
      <c r="LC98" s="80"/>
      <c r="LD98" s="80"/>
      <c r="LE98" s="80"/>
      <c r="LF98" s="80"/>
      <c r="LG98" s="80"/>
      <c r="LH98" s="80"/>
      <c r="LI98" s="80"/>
      <c r="LJ98" s="80"/>
      <c r="LK98" s="80"/>
      <c r="LL98" s="80"/>
      <c r="LM98" s="80"/>
      <c r="LN98" s="80"/>
      <c r="LO98" s="80"/>
      <c r="LP98" s="80"/>
      <c r="LQ98" s="80"/>
      <c r="LR98" s="80"/>
      <c r="LS98" s="80"/>
      <c r="LT98" s="80"/>
      <c r="LU98" s="80"/>
      <c r="LV98" s="80"/>
      <c r="LW98" s="80"/>
      <c r="LX98" s="80"/>
      <c r="LY98" s="80"/>
      <c r="LZ98" s="80"/>
      <c r="MA98" s="80"/>
      <c r="MB98" s="80"/>
      <c r="MC98" s="80"/>
      <c r="MD98" s="80"/>
      <c r="ME98" s="80"/>
      <c r="MF98" s="80"/>
      <c r="MG98" s="80"/>
      <c r="MH98" s="80"/>
      <c r="MI98" s="80"/>
      <c r="MJ98" s="80"/>
      <c r="MK98" s="80"/>
      <c r="ML98" s="80"/>
      <c r="MM98" s="80"/>
      <c r="MN98" s="80"/>
      <c r="MO98" s="80"/>
      <c r="MP98" s="80"/>
      <c r="MQ98" s="80"/>
      <c r="MR98" s="80"/>
      <c r="MS98" s="80"/>
      <c r="MT98" s="80"/>
      <c r="MU98" s="80"/>
      <c r="MV98" s="80"/>
      <c r="MW98" s="80"/>
      <c r="MX98" s="80"/>
      <c r="MY98" s="80"/>
      <c r="MZ98" s="80"/>
      <c r="NA98" s="80"/>
      <c r="NB98" s="80"/>
      <c r="NC98" s="80"/>
      <c r="ND98" s="80"/>
      <c r="NE98" s="80"/>
      <c r="NF98" s="80"/>
      <c r="NG98" s="80"/>
      <c r="NH98" s="80"/>
      <c r="NI98" s="80"/>
      <c r="NJ98" s="80"/>
      <c r="NK98" s="80"/>
      <c r="NL98" s="80"/>
      <c r="NM98" s="80"/>
      <c r="NN98" s="80"/>
      <c r="NO98" s="80"/>
      <c r="NP98" s="80"/>
      <c r="NQ98" s="80"/>
      <c r="NR98" s="80"/>
      <c r="NS98" s="80"/>
      <c r="NT98" s="80"/>
      <c r="NU98" s="80"/>
      <c r="NV98" s="80"/>
      <c r="NW98" s="80"/>
      <c r="NX98" s="80"/>
      <c r="NY98" s="80"/>
      <c r="NZ98" s="80"/>
      <c r="OA98" s="80"/>
      <c r="OB98" s="80"/>
      <c r="OC98" s="80"/>
      <c r="OD98" s="80"/>
      <c r="OE98" s="80"/>
      <c r="OF98" s="80"/>
      <c r="OG98" s="80"/>
      <c r="OH98" s="80"/>
      <c r="OI98" s="80"/>
      <c r="OJ98" s="80"/>
      <c r="OK98" s="80"/>
      <c r="OL98" s="80"/>
      <c r="OM98" s="80"/>
      <c r="ON98" s="80"/>
      <c r="OO98" s="80"/>
      <c r="OP98" s="80"/>
      <c r="OQ98" s="80"/>
      <c r="OR98" s="80"/>
      <c r="OS98" s="80"/>
      <c r="OT98" s="80"/>
      <c r="OU98" s="80"/>
      <c r="OV98" s="80"/>
      <c r="OW98" s="80"/>
      <c r="OX98" s="80"/>
      <c r="OY98" s="80"/>
      <c r="OZ98" s="80"/>
      <c r="PA98" s="80"/>
      <c r="PB98" s="80"/>
      <c r="PC98" s="80"/>
      <c r="PD98" s="80"/>
      <c r="PE98" s="80"/>
      <c r="PF98" s="80"/>
      <c r="PG98" s="80"/>
      <c r="PH98" s="80"/>
      <c r="PI98" s="80"/>
      <c r="PJ98" s="80"/>
      <c r="PK98" s="80"/>
      <c r="PL98" s="80"/>
      <c r="PM98" s="80"/>
      <c r="PN98" s="80"/>
      <c r="PO98" s="80"/>
      <c r="PP98" s="80"/>
      <c r="PQ98" s="80"/>
      <c r="PR98" s="80"/>
      <c r="PS98" s="80"/>
      <c r="PT98" s="80"/>
      <c r="PU98" s="80"/>
      <c r="PV98" s="80"/>
      <c r="PW98" s="80"/>
      <c r="PX98" s="80"/>
      <c r="PY98" s="80"/>
      <c r="PZ98" s="80"/>
      <c r="QA98" s="80"/>
      <c r="QB98" s="80"/>
      <c r="QC98" s="80"/>
      <c r="QD98" s="80"/>
      <c r="QE98" s="80"/>
      <c r="QF98" s="80"/>
      <c r="QG98" s="80"/>
      <c r="QH98" s="80"/>
      <c r="QI98" s="80"/>
      <c r="QJ98" s="80"/>
      <c r="QK98" s="80"/>
      <c r="QL98" s="80"/>
      <c r="QM98" s="80"/>
      <c r="QN98" s="80"/>
      <c r="QO98" s="80"/>
      <c r="QP98" s="80"/>
      <c r="QQ98" s="80"/>
      <c r="QR98" s="80"/>
      <c r="QS98" s="80"/>
      <c r="QT98" s="80"/>
      <c r="QU98" s="80"/>
      <c r="QV98" s="80"/>
      <c r="QW98" s="80"/>
      <c r="QX98" s="80"/>
      <c r="QY98" s="80"/>
      <c r="QZ98" s="80"/>
      <c r="RA98" s="80"/>
      <c r="RB98" s="80"/>
      <c r="RC98" s="80"/>
      <c r="RD98" s="80"/>
      <c r="RE98" s="80"/>
      <c r="RF98" s="80"/>
      <c r="RG98" s="80"/>
      <c r="RH98" s="80"/>
      <c r="RI98" s="80"/>
      <c r="RJ98" s="80"/>
      <c r="RK98" s="80"/>
      <c r="RL98" s="80"/>
      <c r="RM98" s="80"/>
      <c r="RN98" s="80"/>
      <c r="RO98" s="80"/>
      <c r="RP98" s="80"/>
      <c r="RQ98" s="80"/>
      <c r="RR98" s="80"/>
      <c r="RS98" s="80"/>
      <c r="RT98" s="80"/>
      <c r="RU98" s="80"/>
      <c r="RV98" s="80"/>
      <c r="RW98" s="80"/>
      <c r="RX98" s="80"/>
      <c r="RY98" s="80"/>
      <c r="RZ98" s="80"/>
      <c r="SA98" s="80"/>
      <c r="SB98" s="80"/>
      <c r="SC98" s="80"/>
      <c r="SD98" s="80"/>
      <c r="SE98" s="80"/>
      <c r="SF98" s="80"/>
      <c r="SG98" s="80"/>
      <c r="SH98" s="80"/>
      <c r="SI98" s="80"/>
      <c r="SJ98" s="80"/>
      <c r="SK98" s="80"/>
      <c r="SL98" s="80"/>
      <c r="SM98" s="80"/>
      <c r="SN98" s="80"/>
      <c r="SO98" s="80"/>
      <c r="SP98" s="80"/>
      <c r="SQ98" s="80"/>
      <c r="SR98" s="80"/>
      <c r="SS98" s="80"/>
      <c r="ST98" s="80"/>
      <c r="SU98" s="80"/>
      <c r="SV98" s="80"/>
      <c r="SW98" s="80"/>
      <c r="SX98" s="80"/>
    </row>
    <row r="99" spans="1:518" s="60" customFormat="1" ht="14.55" customHeight="1" x14ac:dyDescent="0.3">
      <c r="A99" s="65">
        <v>95</v>
      </c>
      <c r="B99" s="7">
        <v>26</v>
      </c>
      <c r="C99" s="98" t="s">
        <v>865</v>
      </c>
      <c r="D99" s="99" t="s">
        <v>866</v>
      </c>
      <c r="E99" s="98" t="s">
        <v>867</v>
      </c>
      <c r="F99" s="7">
        <v>2020</v>
      </c>
      <c r="G99" s="99" t="s">
        <v>577</v>
      </c>
      <c r="H99" s="126" t="s">
        <v>868</v>
      </c>
      <c r="I99" s="6" t="s">
        <v>50</v>
      </c>
      <c r="J99" s="99" t="s">
        <v>874</v>
      </c>
      <c r="K99" s="6" t="s">
        <v>875</v>
      </c>
      <c r="L99" s="6" t="s">
        <v>23</v>
      </c>
      <c r="M99" s="6" t="s">
        <v>86</v>
      </c>
      <c r="N99" s="6" t="s">
        <v>205</v>
      </c>
      <c r="O99" s="6" t="s">
        <v>25</v>
      </c>
      <c r="P99" s="6" t="s">
        <v>205</v>
      </c>
      <c r="Q99" s="6" t="s">
        <v>572</v>
      </c>
      <c r="R99" s="6" t="s">
        <v>572</v>
      </c>
      <c r="S99" s="6" t="s">
        <v>572</v>
      </c>
      <c r="T99" s="6" t="s">
        <v>572</v>
      </c>
      <c r="U99" s="7" t="s">
        <v>572</v>
      </c>
      <c r="V99" s="7" t="s">
        <v>572</v>
      </c>
      <c r="W99" s="6"/>
      <c r="X99" s="6"/>
      <c r="Y99" s="6"/>
      <c r="Z99" s="6"/>
      <c r="AA99" s="6"/>
      <c r="AB99" s="6"/>
      <c r="AC99" s="6"/>
      <c r="AD99" s="6"/>
      <c r="AE99" s="6"/>
      <c r="AF99" s="6"/>
      <c r="AG99" s="6"/>
      <c r="AH99" s="6"/>
      <c r="AI99" s="6"/>
      <c r="AJ99" s="6"/>
      <c r="AK99" s="6"/>
      <c r="AL99" s="6"/>
      <c r="AM99" s="6"/>
      <c r="AN99" s="6"/>
      <c r="AO99" s="6"/>
      <c r="AP99" s="6"/>
      <c r="AQ99" s="6"/>
      <c r="AR99" s="6"/>
      <c r="AS99" s="6"/>
      <c r="AT99" s="6" t="s">
        <v>197</v>
      </c>
      <c r="AU99" s="6"/>
      <c r="AV99" s="6"/>
      <c r="AW99" s="6" t="s">
        <v>38</v>
      </c>
      <c r="AX99" s="6"/>
      <c r="AY99" s="6"/>
      <c r="AZ99" s="6"/>
      <c r="BA99" s="6"/>
      <c r="BB99" s="6"/>
      <c r="BC99" s="6"/>
      <c r="BD99" s="6"/>
      <c r="BE99" s="6"/>
      <c r="BF99" s="6"/>
      <c r="BG99" s="6"/>
      <c r="BH99" s="6"/>
      <c r="BI99" s="6"/>
      <c r="BJ99" s="6"/>
      <c r="BK99" s="6"/>
      <c r="BL99" s="6"/>
      <c r="BM99" s="6"/>
      <c r="BN99" s="6"/>
      <c r="BO99" s="6"/>
      <c r="BP99" s="6"/>
      <c r="BQ99" s="6"/>
      <c r="BR99" s="6"/>
      <c r="BS99" s="6"/>
      <c r="BT99" s="6"/>
      <c r="BU99" s="6"/>
      <c r="BV99" s="6" t="s">
        <v>23</v>
      </c>
      <c r="BW99" s="6"/>
      <c r="BX99" s="6"/>
      <c r="BY99" s="6"/>
      <c r="BZ99" s="6"/>
      <c r="CA99" s="6"/>
      <c r="CB99" s="6"/>
      <c r="CC99" s="6"/>
      <c r="CD99" s="6"/>
      <c r="CE99" s="6"/>
      <c r="CF99" s="6"/>
      <c r="CG99" s="6"/>
      <c r="CH99" s="6"/>
      <c r="CI99" s="6"/>
      <c r="CJ99" s="6"/>
      <c r="CK99" s="6"/>
      <c r="CL99" s="6"/>
      <c r="CM99" s="6"/>
      <c r="CN99" s="6"/>
      <c r="CO99" s="6"/>
      <c r="CP99" s="6" t="s">
        <v>195</v>
      </c>
      <c r="CQ99" s="6"/>
      <c r="CR99" s="6"/>
      <c r="CS99" s="28" t="s">
        <v>38</v>
      </c>
      <c r="CT99" s="6"/>
      <c r="CU99" s="6"/>
      <c r="CV99" s="6"/>
      <c r="CW99" s="6"/>
      <c r="CX99" s="6"/>
      <c r="CY99" s="6"/>
      <c r="CZ99" s="6"/>
      <c r="DA99" s="6"/>
      <c r="DB99" s="6"/>
      <c r="DC99" s="6"/>
      <c r="DD99" s="6" t="s">
        <v>38</v>
      </c>
      <c r="DE99" s="87"/>
      <c r="DF99" s="6"/>
      <c r="DG99" s="6"/>
      <c r="DH99" s="6"/>
      <c r="DI99" s="6"/>
      <c r="DJ99" s="6"/>
      <c r="DK99" s="6"/>
      <c r="DL99" s="6"/>
      <c r="DM99" s="6"/>
      <c r="DN99" s="6"/>
      <c r="DO99" s="87"/>
      <c r="DP99" s="6"/>
      <c r="DQ99" s="91" t="s">
        <v>876</v>
      </c>
      <c r="DR99" s="6" t="s">
        <v>877</v>
      </c>
      <c r="DS99" s="87"/>
      <c r="DT99" s="17"/>
      <c r="DU99" s="34"/>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c r="EZ99" s="80"/>
      <c r="FA99" s="80"/>
      <c r="FB99" s="80"/>
      <c r="FC99" s="80"/>
      <c r="FD99" s="80"/>
      <c r="FE99" s="80"/>
      <c r="FF99" s="80"/>
      <c r="FG99" s="80"/>
      <c r="FH99" s="80"/>
      <c r="FI99" s="80"/>
      <c r="FJ99" s="80"/>
      <c r="FK99" s="80"/>
      <c r="FL99" s="80"/>
      <c r="FM99" s="80"/>
      <c r="FN99" s="80"/>
      <c r="FO99" s="80"/>
      <c r="FP99" s="80"/>
      <c r="FQ99" s="80"/>
      <c r="FR99" s="80"/>
      <c r="FS99" s="80"/>
      <c r="FT99" s="80"/>
      <c r="FU99" s="80"/>
      <c r="FV99" s="80"/>
      <c r="FW99" s="80"/>
      <c r="FX99" s="80"/>
      <c r="FY99" s="80"/>
      <c r="FZ99" s="80"/>
      <c r="GA99" s="80"/>
      <c r="GB99" s="80"/>
      <c r="GC99" s="80"/>
      <c r="GD99" s="80"/>
      <c r="GE99" s="80"/>
      <c r="GF99" s="80"/>
      <c r="GG99" s="80"/>
      <c r="GH99" s="80"/>
      <c r="GI99" s="80"/>
      <c r="GJ99" s="80"/>
      <c r="GK99" s="80"/>
      <c r="GL99" s="80"/>
      <c r="GM99" s="80"/>
      <c r="GN99" s="80"/>
      <c r="GO99" s="80"/>
      <c r="GP99" s="80"/>
      <c r="GQ99" s="80"/>
      <c r="GR99" s="80"/>
      <c r="GS99" s="80"/>
      <c r="GT99" s="80"/>
      <c r="GU99" s="80"/>
      <c r="GV99" s="80"/>
      <c r="GW99" s="80"/>
      <c r="GX99" s="80"/>
      <c r="GY99" s="80"/>
      <c r="GZ99" s="80"/>
      <c r="HA99" s="80"/>
      <c r="HB99" s="80"/>
      <c r="HC99" s="80"/>
      <c r="HD99" s="80"/>
      <c r="HE99" s="80"/>
      <c r="HF99" s="80"/>
      <c r="HG99" s="80"/>
      <c r="HH99" s="80"/>
      <c r="HI99" s="80"/>
      <c r="HJ99" s="80"/>
      <c r="HK99" s="80"/>
      <c r="HL99" s="80"/>
      <c r="HM99" s="80"/>
      <c r="HN99" s="80"/>
      <c r="HO99" s="80"/>
      <c r="HP99" s="80"/>
      <c r="HQ99" s="80"/>
      <c r="HR99" s="80"/>
      <c r="HS99" s="80"/>
      <c r="HT99" s="80"/>
      <c r="HU99" s="80"/>
      <c r="HV99" s="80"/>
      <c r="HW99" s="80"/>
      <c r="HX99" s="80"/>
      <c r="HY99" s="80"/>
      <c r="HZ99" s="80"/>
      <c r="IA99" s="80"/>
      <c r="IB99" s="80"/>
      <c r="IC99" s="80"/>
      <c r="ID99" s="80"/>
      <c r="IE99" s="80"/>
      <c r="IF99" s="80"/>
      <c r="IG99" s="80"/>
      <c r="IH99" s="80"/>
      <c r="II99" s="80"/>
      <c r="IJ99" s="80"/>
      <c r="IK99" s="80"/>
      <c r="IL99" s="80"/>
      <c r="IM99" s="80"/>
      <c r="IN99" s="80"/>
      <c r="IO99" s="80"/>
      <c r="IP99" s="80"/>
      <c r="IQ99" s="80"/>
      <c r="IR99" s="80"/>
      <c r="IS99" s="80"/>
      <c r="IT99" s="80"/>
      <c r="IU99" s="80"/>
      <c r="IV99" s="80"/>
      <c r="IW99" s="80"/>
      <c r="IX99" s="80"/>
      <c r="IY99" s="80"/>
      <c r="IZ99" s="80"/>
      <c r="JA99" s="80"/>
      <c r="JB99" s="80"/>
      <c r="JC99" s="80"/>
      <c r="JD99" s="80"/>
      <c r="JE99" s="80"/>
      <c r="JF99" s="80"/>
      <c r="JG99" s="80"/>
      <c r="JH99" s="80"/>
      <c r="JI99" s="80"/>
      <c r="JJ99" s="80"/>
      <c r="JK99" s="80"/>
      <c r="JL99" s="80"/>
      <c r="JM99" s="80"/>
      <c r="JN99" s="80"/>
      <c r="JO99" s="80"/>
      <c r="JP99" s="80"/>
      <c r="JQ99" s="80"/>
      <c r="JR99" s="80"/>
      <c r="JS99" s="80"/>
      <c r="JT99" s="80"/>
      <c r="JU99" s="80"/>
      <c r="JV99" s="80"/>
      <c r="JW99" s="80"/>
      <c r="JX99" s="80"/>
      <c r="JY99" s="80"/>
      <c r="JZ99" s="80"/>
      <c r="KA99" s="80"/>
      <c r="KB99" s="80"/>
      <c r="KC99" s="80"/>
      <c r="KD99" s="80"/>
      <c r="KE99" s="80"/>
      <c r="KF99" s="80"/>
      <c r="KG99" s="80"/>
      <c r="KH99" s="80"/>
      <c r="KI99" s="80"/>
      <c r="KJ99" s="80"/>
      <c r="KK99" s="80"/>
      <c r="KL99" s="80"/>
      <c r="KM99" s="80"/>
      <c r="KN99" s="80"/>
      <c r="KO99" s="80"/>
      <c r="KP99" s="80"/>
      <c r="KQ99" s="80"/>
      <c r="KR99" s="80"/>
      <c r="KS99" s="80"/>
      <c r="KT99" s="80"/>
      <c r="KU99" s="80"/>
      <c r="KV99" s="80"/>
      <c r="KW99" s="80"/>
      <c r="KX99" s="80"/>
      <c r="KY99" s="80"/>
      <c r="KZ99" s="80"/>
      <c r="LA99" s="80"/>
      <c r="LB99" s="80"/>
      <c r="LC99" s="80"/>
      <c r="LD99" s="80"/>
      <c r="LE99" s="80"/>
      <c r="LF99" s="80"/>
      <c r="LG99" s="80"/>
      <c r="LH99" s="80"/>
      <c r="LI99" s="80"/>
      <c r="LJ99" s="80"/>
      <c r="LK99" s="80"/>
      <c r="LL99" s="80"/>
      <c r="LM99" s="80"/>
      <c r="LN99" s="80"/>
      <c r="LO99" s="80"/>
      <c r="LP99" s="80"/>
      <c r="LQ99" s="80"/>
      <c r="LR99" s="80"/>
      <c r="LS99" s="80"/>
      <c r="LT99" s="80"/>
      <c r="LU99" s="80"/>
      <c r="LV99" s="80"/>
      <c r="LW99" s="80"/>
      <c r="LX99" s="80"/>
      <c r="LY99" s="80"/>
      <c r="LZ99" s="80"/>
      <c r="MA99" s="80"/>
      <c r="MB99" s="80"/>
      <c r="MC99" s="80"/>
      <c r="MD99" s="80"/>
      <c r="ME99" s="80"/>
      <c r="MF99" s="80"/>
      <c r="MG99" s="80"/>
      <c r="MH99" s="80"/>
      <c r="MI99" s="80"/>
      <c r="MJ99" s="80"/>
      <c r="MK99" s="80"/>
      <c r="ML99" s="80"/>
      <c r="MM99" s="80"/>
      <c r="MN99" s="80"/>
      <c r="MO99" s="80"/>
      <c r="MP99" s="80"/>
      <c r="MQ99" s="80"/>
      <c r="MR99" s="80"/>
      <c r="MS99" s="80"/>
      <c r="MT99" s="80"/>
      <c r="MU99" s="80"/>
      <c r="MV99" s="80"/>
      <c r="MW99" s="80"/>
      <c r="MX99" s="80"/>
      <c r="MY99" s="80"/>
      <c r="MZ99" s="80"/>
      <c r="NA99" s="80"/>
      <c r="NB99" s="80"/>
      <c r="NC99" s="80"/>
      <c r="ND99" s="80"/>
      <c r="NE99" s="80"/>
      <c r="NF99" s="80"/>
      <c r="NG99" s="80"/>
      <c r="NH99" s="80"/>
      <c r="NI99" s="80"/>
      <c r="NJ99" s="80"/>
      <c r="NK99" s="80"/>
      <c r="NL99" s="80"/>
      <c r="NM99" s="80"/>
      <c r="NN99" s="80"/>
      <c r="NO99" s="80"/>
      <c r="NP99" s="80"/>
      <c r="NQ99" s="80"/>
      <c r="NR99" s="80"/>
      <c r="NS99" s="80"/>
      <c r="NT99" s="80"/>
      <c r="NU99" s="80"/>
      <c r="NV99" s="80"/>
      <c r="NW99" s="80"/>
      <c r="NX99" s="80"/>
      <c r="NY99" s="80"/>
      <c r="NZ99" s="80"/>
      <c r="OA99" s="80"/>
      <c r="OB99" s="80"/>
      <c r="OC99" s="80"/>
      <c r="OD99" s="80"/>
      <c r="OE99" s="80"/>
      <c r="OF99" s="80"/>
      <c r="OG99" s="80"/>
      <c r="OH99" s="80"/>
      <c r="OI99" s="80"/>
      <c r="OJ99" s="80"/>
      <c r="OK99" s="80"/>
      <c r="OL99" s="80"/>
      <c r="OM99" s="80"/>
      <c r="ON99" s="80"/>
      <c r="OO99" s="80"/>
      <c r="OP99" s="80"/>
      <c r="OQ99" s="80"/>
      <c r="OR99" s="80"/>
      <c r="OS99" s="80"/>
      <c r="OT99" s="80"/>
      <c r="OU99" s="80"/>
      <c r="OV99" s="80"/>
      <c r="OW99" s="80"/>
      <c r="OX99" s="80"/>
      <c r="OY99" s="80"/>
      <c r="OZ99" s="80"/>
      <c r="PA99" s="80"/>
      <c r="PB99" s="80"/>
      <c r="PC99" s="80"/>
      <c r="PD99" s="80"/>
      <c r="PE99" s="80"/>
      <c r="PF99" s="80"/>
      <c r="PG99" s="80"/>
      <c r="PH99" s="80"/>
      <c r="PI99" s="80"/>
      <c r="PJ99" s="80"/>
      <c r="PK99" s="80"/>
      <c r="PL99" s="80"/>
      <c r="PM99" s="80"/>
      <c r="PN99" s="80"/>
      <c r="PO99" s="80"/>
      <c r="PP99" s="80"/>
      <c r="PQ99" s="80"/>
      <c r="PR99" s="80"/>
      <c r="PS99" s="80"/>
      <c r="PT99" s="80"/>
      <c r="PU99" s="80"/>
      <c r="PV99" s="80"/>
      <c r="PW99" s="80"/>
      <c r="PX99" s="80"/>
      <c r="PY99" s="80"/>
      <c r="PZ99" s="80"/>
      <c r="QA99" s="80"/>
      <c r="QB99" s="80"/>
      <c r="QC99" s="80"/>
      <c r="QD99" s="80"/>
      <c r="QE99" s="80"/>
      <c r="QF99" s="80"/>
      <c r="QG99" s="80"/>
      <c r="QH99" s="80"/>
      <c r="QI99" s="80"/>
      <c r="QJ99" s="80"/>
      <c r="QK99" s="80"/>
      <c r="QL99" s="80"/>
      <c r="QM99" s="80"/>
      <c r="QN99" s="80"/>
      <c r="QO99" s="80"/>
      <c r="QP99" s="80"/>
      <c r="QQ99" s="80"/>
      <c r="QR99" s="80"/>
      <c r="QS99" s="80"/>
      <c r="QT99" s="80"/>
      <c r="QU99" s="80"/>
      <c r="QV99" s="80"/>
      <c r="QW99" s="80"/>
      <c r="QX99" s="80"/>
      <c r="QY99" s="80"/>
      <c r="QZ99" s="80"/>
      <c r="RA99" s="80"/>
      <c r="RB99" s="80"/>
      <c r="RC99" s="80"/>
      <c r="RD99" s="80"/>
      <c r="RE99" s="80"/>
      <c r="RF99" s="80"/>
      <c r="RG99" s="80"/>
      <c r="RH99" s="80"/>
      <c r="RI99" s="80"/>
      <c r="RJ99" s="80"/>
      <c r="RK99" s="80"/>
      <c r="RL99" s="80"/>
      <c r="RM99" s="80"/>
      <c r="RN99" s="80"/>
      <c r="RO99" s="80"/>
      <c r="RP99" s="80"/>
      <c r="RQ99" s="80"/>
      <c r="RR99" s="80"/>
      <c r="RS99" s="80"/>
      <c r="RT99" s="80"/>
      <c r="RU99" s="80"/>
      <c r="RV99" s="80"/>
      <c r="RW99" s="80"/>
      <c r="RX99" s="80"/>
      <c r="RY99" s="80"/>
      <c r="RZ99" s="80"/>
      <c r="SA99" s="80"/>
      <c r="SB99" s="80"/>
      <c r="SC99" s="80"/>
      <c r="SD99" s="80"/>
      <c r="SE99" s="80"/>
      <c r="SF99" s="80"/>
      <c r="SG99" s="80"/>
      <c r="SH99" s="80"/>
      <c r="SI99" s="80"/>
      <c r="SJ99" s="80"/>
      <c r="SK99" s="80"/>
      <c r="SL99" s="80"/>
      <c r="SM99" s="80"/>
      <c r="SN99" s="80"/>
      <c r="SO99" s="80"/>
      <c r="SP99" s="80"/>
      <c r="SQ99" s="80"/>
      <c r="SR99" s="80"/>
      <c r="SS99" s="80"/>
      <c r="ST99" s="80"/>
      <c r="SU99" s="80"/>
      <c r="SV99" s="80"/>
      <c r="SW99" s="80"/>
      <c r="SX99" s="80"/>
    </row>
    <row r="100" spans="1:518" s="60" customFormat="1" ht="14.55" customHeight="1" x14ac:dyDescent="0.3">
      <c r="A100" s="65">
        <v>96</v>
      </c>
      <c r="B100" s="7">
        <v>27</v>
      </c>
      <c r="C100" s="98" t="s">
        <v>878</v>
      </c>
      <c r="D100" s="99" t="s">
        <v>879</v>
      </c>
      <c r="E100" s="98" t="s">
        <v>880</v>
      </c>
      <c r="F100" s="7">
        <v>2018</v>
      </c>
      <c r="G100" s="102" t="s">
        <v>881</v>
      </c>
      <c r="H100" s="126" t="s">
        <v>882</v>
      </c>
      <c r="I100" s="6" t="s">
        <v>50</v>
      </c>
      <c r="J100" s="99" t="s">
        <v>883</v>
      </c>
      <c r="K100" s="6" t="s">
        <v>884</v>
      </c>
      <c r="L100" s="6" t="s">
        <v>38</v>
      </c>
      <c r="M100" s="6" t="s">
        <v>100</v>
      </c>
      <c r="N100" s="6" t="s">
        <v>205</v>
      </c>
      <c r="O100" s="6" t="s">
        <v>25</v>
      </c>
      <c r="P100" s="6" t="s">
        <v>72</v>
      </c>
      <c r="Q100" s="6" t="s">
        <v>572</v>
      </c>
      <c r="R100" s="6" t="s">
        <v>572</v>
      </c>
      <c r="S100" s="6" t="s">
        <v>64</v>
      </c>
      <c r="T100" s="7" t="s">
        <v>885</v>
      </c>
      <c r="U100" s="7" t="s">
        <v>572</v>
      </c>
      <c r="V100" s="7" t="s">
        <v>572</v>
      </c>
      <c r="W100" s="6"/>
      <c r="X100" s="6"/>
      <c r="Y100" s="6"/>
      <c r="Z100" s="6" t="s">
        <v>76</v>
      </c>
      <c r="AA100" s="6"/>
      <c r="AB100" s="6" t="s">
        <v>107</v>
      </c>
      <c r="AC100" s="6"/>
      <c r="AD100" s="6"/>
      <c r="AE100" s="6" t="s">
        <v>126</v>
      </c>
      <c r="AF100" s="6"/>
      <c r="AG100" s="6"/>
      <c r="AH100" s="6"/>
      <c r="AI100" s="6"/>
      <c r="AJ100" s="6"/>
      <c r="AK100" s="6"/>
      <c r="AL100" s="6"/>
      <c r="AM100" s="6"/>
      <c r="AN100" s="6"/>
      <c r="AO100" s="6"/>
      <c r="AP100" s="6"/>
      <c r="AQ100" s="6"/>
      <c r="AR100" s="6"/>
      <c r="AS100" s="6"/>
      <c r="AT100" s="6"/>
      <c r="AU100" s="6"/>
      <c r="AV100" s="6"/>
      <c r="AW100" s="6" t="s">
        <v>23</v>
      </c>
      <c r="AX100" s="6"/>
      <c r="AY100" s="6"/>
      <c r="AZ100" s="6"/>
      <c r="BA100" s="6" t="s">
        <v>78</v>
      </c>
      <c r="BB100" s="6"/>
      <c r="BC100" s="6" t="s">
        <v>78</v>
      </c>
      <c r="BD100" s="6"/>
      <c r="BE100" s="6"/>
      <c r="BF100" s="6" t="s">
        <v>78</v>
      </c>
      <c r="BG100" s="6"/>
      <c r="BH100" s="6"/>
      <c r="BI100" s="6"/>
      <c r="BJ100" s="6"/>
      <c r="BK100" s="6"/>
      <c r="BL100" s="6"/>
      <c r="BM100" s="6"/>
      <c r="BN100" s="6"/>
      <c r="BO100" s="6"/>
      <c r="BP100" s="6"/>
      <c r="BQ100" s="6"/>
      <c r="BR100" s="6"/>
      <c r="BS100" s="6"/>
      <c r="BT100" s="6"/>
      <c r="BU100" s="6"/>
      <c r="BV100" s="6" t="s">
        <v>38</v>
      </c>
      <c r="BW100" s="6"/>
      <c r="BX100" s="6"/>
      <c r="BY100" s="6"/>
      <c r="BZ100" s="6"/>
      <c r="CA100" s="6"/>
      <c r="CB100" s="6"/>
      <c r="CC100" s="6"/>
      <c r="CD100" s="6"/>
      <c r="CE100" s="6"/>
      <c r="CF100" s="6"/>
      <c r="CG100" s="6"/>
      <c r="CH100" s="6"/>
      <c r="CI100" s="6"/>
      <c r="CJ100" s="6"/>
      <c r="CK100" s="6"/>
      <c r="CL100" s="6"/>
      <c r="CM100" s="6"/>
      <c r="CN100" s="6"/>
      <c r="CO100" s="6"/>
      <c r="CP100" s="6"/>
      <c r="CQ100" s="6"/>
      <c r="CR100" s="6"/>
      <c r="CS100" s="28" t="s">
        <v>38</v>
      </c>
      <c r="CT100" s="6"/>
      <c r="CU100" s="6"/>
      <c r="CV100" s="6"/>
      <c r="CW100" s="6"/>
      <c r="CX100" s="6"/>
      <c r="CY100" s="6"/>
      <c r="CZ100" s="6"/>
      <c r="DA100" s="6"/>
      <c r="DB100" s="6"/>
      <c r="DC100" s="6"/>
      <c r="DD100" s="6" t="s">
        <v>38</v>
      </c>
      <c r="DE100" s="87"/>
      <c r="DF100" s="6"/>
      <c r="DG100" s="6"/>
      <c r="DH100" s="6"/>
      <c r="DI100" s="6"/>
      <c r="DJ100" s="6"/>
      <c r="DK100" s="6"/>
      <c r="DL100" s="6"/>
      <c r="DM100" s="6"/>
      <c r="DN100" s="6"/>
      <c r="DO100" s="87"/>
      <c r="DP100" s="6"/>
      <c r="DQ100" s="87"/>
      <c r="DR100" s="6"/>
      <c r="DS100" s="91" t="s">
        <v>886</v>
      </c>
      <c r="DT100" s="17" t="s">
        <v>887</v>
      </c>
      <c r="DU100" s="34"/>
      <c r="DV100" s="80"/>
      <c r="DW100" s="80"/>
      <c r="DX100" s="80"/>
      <c r="DY100" s="80"/>
      <c r="DZ100" s="80"/>
      <c r="EA100" s="80"/>
      <c r="EB100" s="80"/>
      <c r="EC100" s="80"/>
      <c r="ED100" s="80"/>
      <c r="EE100" s="80"/>
      <c r="EF100" s="80"/>
      <c r="EG100" s="80"/>
      <c r="EH100" s="80"/>
      <c r="EI100" s="80"/>
      <c r="EJ100" s="80"/>
      <c r="EK100" s="80"/>
      <c r="EL100" s="80"/>
      <c r="EM100" s="80"/>
      <c r="EN100" s="80"/>
      <c r="EO100" s="80"/>
      <c r="EP100" s="80"/>
      <c r="EQ100" s="80"/>
      <c r="ER100" s="80"/>
      <c r="ES100" s="80"/>
      <c r="ET100" s="80"/>
      <c r="EU100" s="80"/>
      <c r="EV100" s="80"/>
      <c r="EW100" s="80"/>
      <c r="EX100" s="80"/>
      <c r="EY100" s="80"/>
      <c r="EZ100" s="80"/>
      <c r="FA100" s="80"/>
      <c r="FB100" s="80"/>
      <c r="FC100" s="80"/>
      <c r="FD100" s="80"/>
      <c r="FE100" s="80"/>
      <c r="FF100" s="80"/>
      <c r="FG100" s="80"/>
      <c r="FH100" s="80"/>
      <c r="FI100" s="80"/>
      <c r="FJ100" s="80"/>
      <c r="FK100" s="80"/>
      <c r="FL100" s="80"/>
      <c r="FM100" s="80"/>
      <c r="FN100" s="80"/>
      <c r="FO100" s="80"/>
      <c r="FP100" s="80"/>
      <c r="FQ100" s="80"/>
      <c r="FR100" s="80"/>
      <c r="FS100" s="80"/>
      <c r="FT100" s="80"/>
      <c r="FU100" s="80"/>
      <c r="FV100" s="80"/>
      <c r="FW100" s="80"/>
      <c r="FX100" s="80"/>
      <c r="FY100" s="80"/>
      <c r="FZ100" s="80"/>
      <c r="GA100" s="80"/>
      <c r="GB100" s="80"/>
      <c r="GC100" s="80"/>
      <c r="GD100" s="80"/>
      <c r="GE100" s="80"/>
      <c r="GF100" s="80"/>
      <c r="GG100" s="80"/>
      <c r="GH100" s="80"/>
      <c r="GI100" s="80"/>
      <c r="GJ100" s="80"/>
      <c r="GK100" s="80"/>
      <c r="GL100" s="80"/>
      <c r="GM100" s="80"/>
      <c r="GN100" s="80"/>
      <c r="GO100" s="80"/>
      <c r="GP100" s="80"/>
      <c r="GQ100" s="80"/>
      <c r="GR100" s="80"/>
      <c r="GS100" s="80"/>
      <c r="GT100" s="80"/>
      <c r="GU100" s="80"/>
      <c r="GV100" s="80"/>
      <c r="GW100" s="80"/>
      <c r="GX100" s="80"/>
      <c r="GY100" s="80"/>
      <c r="GZ100" s="80"/>
      <c r="HA100" s="80"/>
      <c r="HB100" s="80"/>
      <c r="HC100" s="80"/>
      <c r="HD100" s="80"/>
      <c r="HE100" s="80"/>
      <c r="HF100" s="80"/>
      <c r="HG100" s="80"/>
      <c r="HH100" s="80"/>
      <c r="HI100" s="80"/>
      <c r="HJ100" s="80"/>
      <c r="HK100" s="80"/>
      <c r="HL100" s="80"/>
      <c r="HM100" s="80"/>
      <c r="HN100" s="80"/>
      <c r="HO100" s="80"/>
      <c r="HP100" s="80"/>
      <c r="HQ100" s="80"/>
      <c r="HR100" s="80"/>
      <c r="HS100" s="80"/>
      <c r="HT100" s="80"/>
      <c r="HU100" s="80"/>
      <c r="HV100" s="80"/>
      <c r="HW100" s="80"/>
      <c r="HX100" s="80"/>
      <c r="HY100" s="80"/>
      <c r="HZ100" s="80"/>
      <c r="IA100" s="80"/>
      <c r="IB100" s="80"/>
      <c r="IC100" s="80"/>
      <c r="ID100" s="80"/>
      <c r="IE100" s="80"/>
      <c r="IF100" s="80"/>
      <c r="IG100" s="80"/>
      <c r="IH100" s="80"/>
      <c r="II100" s="80"/>
      <c r="IJ100" s="80"/>
      <c r="IK100" s="80"/>
      <c r="IL100" s="80"/>
      <c r="IM100" s="80"/>
      <c r="IN100" s="80"/>
      <c r="IO100" s="80"/>
      <c r="IP100" s="80"/>
      <c r="IQ100" s="80"/>
      <c r="IR100" s="80"/>
      <c r="IS100" s="80"/>
      <c r="IT100" s="80"/>
      <c r="IU100" s="80"/>
      <c r="IV100" s="80"/>
      <c r="IW100" s="80"/>
      <c r="IX100" s="80"/>
      <c r="IY100" s="80"/>
      <c r="IZ100" s="80"/>
      <c r="JA100" s="80"/>
      <c r="JB100" s="80"/>
      <c r="JC100" s="80"/>
      <c r="JD100" s="80"/>
      <c r="JE100" s="80"/>
      <c r="JF100" s="80"/>
      <c r="JG100" s="80"/>
      <c r="JH100" s="80"/>
      <c r="JI100" s="80"/>
      <c r="JJ100" s="80"/>
      <c r="JK100" s="80"/>
      <c r="JL100" s="80"/>
      <c r="JM100" s="80"/>
      <c r="JN100" s="80"/>
      <c r="JO100" s="80"/>
      <c r="JP100" s="80"/>
      <c r="JQ100" s="80"/>
      <c r="JR100" s="80"/>
      <c r="JS100" s="80"/>
      <c r="JT100" s="80"/>
      <c r="JU100" s="80"/>
      <c r="JV100" s="80"/>
      <c r="JW100" s="80"/>
      <c r="JX100" s="80"/>
      <c r="JY100" s="80"/>
      <c r="JZ100" s="80"/>
      <c r="KA100" s="80"/>
      <c r="KB100" s="80"/>
      <c r="KC100" s="80"/>
      <c r="KD100" s="80"/>
      <c r="KE100" s="80"/>
      <c r="KF100" s="80"/>
      <c r="KG100" s="80"/>
      <c r="KH100" s="80"/>
      <c r="KI100" s="80"/>
      <c r="KJ100" s="80"/>
      <c r="KK100" s="80"/>
      <c r="KL100" s="80"/>
      <c r="KM100" s="80"/>
      <c r="KN100" s="80"/>
      <c r="KO100" s="80"/>
      <c r="KP100" s="80"/>
      <c r="KQ100" s="80"/>
      <c r="KR100" s="80"/>
      <c r="KS100" s="80"/>
      <c r="KT100" s="80"/>
      <c r="KU100" s="80"/>
      <c r="KV100" s="80"/>
      <c r="KW100" s="80"/>
      <c r="KX100" s="80"/>
      <c r="KY100" s="80"/>
      <c r="KZ100" s="80"/>
      <c r="LA100" s="80"/>
      <c r="LB100" s="80"/>
      <c r="LC100" s="80"/>
      <c r="LD100" s="80"/>
      <c r="LE100" s="80"/>
      <c r="LF100" s="80"/>
      <c r="LG100" s="80"/>
      <c r="LH100" s="80"/>
      <c r="LI100" s="80"/>
      <c r="LJ100" s="80"/>
      <c r="LK100" s="80"/>
      <c r="LL100" s="80"/>
      <c r="LM100" s="80"/>
      <c r="LN100" s="80"/>
      <c r="LO100" s="80"/>
      <c r="LP100" s="80"/>
      <c r="LQ100" s="80"/>
      <c r="LR100" s="80"/>
      <c r="LS100" s="80"/>
      <c r="LT100" s="80"/>
      <c r="LU100" s="80"/>
      <c r="LV100" s="80"/>
      <c r="LW100" s="80"/>
      <c r="LX100" s="80"/>
      <c r="LY100" s="80"/>
      <c r="LZ100" s="80"/>
      <c r="MA100" s="80"/>
      <c r="MB100" s="80"/>
      <c r="MC100" s="80"/>
      <c r="MD100" s="80"/>
      <c r="ME100" s="80"/>
      <c r="MF100" s="80"/>
      <c r="MG100" s="80"/>
      <c r="MH100" s="80"/>
      <c r="MI100" s="80"/>
      <c r="MJ100" s="80"/>
      <c r="MK100" s="80"/>
      <c r="ML100" s="80"/>
      <c r="MM100" s="80"/>
      <c r="MN100" s="80"/>
      <c r="MO100" s="80"/>
      <c r="MP100" s="80"/>
      <c r="MQ100" s="80"/>
      <c r="MR100" s="80"/>
      <c r="MS100" s="80"/>
      <c r="MT100" s="80"/>
      <c r="MU100" s="80"/>
      <c r="MV100" s="80"/>
      <c r="MW100" s="80"/>
      <c r="MX100" s="80"/>
      <c r="MY100" s="80"/>
      <c r="MZ100" s="80"/>
      <c r="NA100" s="80"/>
      <c r="NB100" s="80"/>
      <c r="NC100" s="80"/>
      <c r="ND100" s="80"/>
      <c r="NE100" s="80"/>
      <c r="NF100" s="80"/>
      <c r="NG100" s="80"/>
      <c r="NH100" s="80"/>
      <c r="NI100" s="80"/>
      <c r="NJ100" s="80"/>
      <c r="NK100" s="80"/>
      <c r="NL100" s="80"/>
      <c r="NM100" s="80"/>
      <c r="NN100" s="80"/>
      <c r="NO100" s="80"/>
      <c r="NP100" s="80"/>
      <c r="NQ100" s="80"/>
      <c r="NR100" s="80"/>
      <c r="NS100" s="80"/>
      <c r="NT100" s="80"/>
      <c r="NU100" s="80"/>
      <c r="NV100" s="80"/>
      <c r="NW100" s="80"/>
      <c r="NX100" s="80"/>
      <c r="NY100" s="80"/>
      <c r="NZ100" s="80"/>
      <c r="OA100" s="80"/>
      <c r="OB100" s="80"/>
      <c r="OC100" s="80"/>
      <c r="OD100" s="80"/>
      <c r="OE100" s="80"/>
      <c r="OF100" s="80"/>
      <c r="OG100" s="80"/>
      <c r="OH100" s="80"/>
      <c r="OI100" s="80"/>
      <c r="OJ100" s="80"/>
      <c r="OK100" s="80"/>
      <c r="OL100" s="80"/>
      <c r="OM100" s="80"/>
      <c r="ON100" s="80"/>
      <c r="OO100" s="80"/>
      <c r="OP100" s="80"/>
      <c r="OQ100" s="80"/>
      <c r="OR100" s="80"/>
      <c r="OS100" s="80"/>
      <c r="OT100" s="80"/>
      <c r="OU100" s="80"/>
      <c r="OV100" s="80"/>
      <c r="OW100" s="80"/>
      <c r="OX100" s="80"/>
      <c r="OY100" s="80"/>
      <c r="OZ100" s="80"/>
      <c r="PA100" s="80"/>
      <c r="PB100" s="80"/>
      <c r="PC100" s="80"/>
      <c r="PD100" s="80"/>
      <c r="PE100" s="80"/>
      <c r="PF100" s="80"/>
      <c r="PG100" s="80"/>
      <c r="PH100" s="80"/>
      <c r="PI100" s="80"/>
      <c r="PJ100" s="80"/>
      <c r="PK100" s="80"/>
      <c r="PL100" s="80"/>
      <c r="PM100" s="80"/>
      <c r="PN100" s="80"/>
      <c r="PO100" s="80"/>
      <c r="PP100" s="80"/>
      <c r="PQ100" s="80"/>
      <c r="PR100" s="80"/>
      <c r="PS100" s="80"/>
      <c r="PT100" s="80"/>
      <c r="PU100" s="80"/>
      <c r="PV100" s="80"/>
      <c r="PW100" s="80"/>
      <c r="PX100" s="80"/>
      <c r="PY100" s="80"/>
      <c r="PZ100" s="80"/>
      <c r="QA100" s="80"/>
      <c r="QB100" s="80"/>
      <c r="QC100" s="80"/>
      <c r="QD100" s="80"/>
      <c r="QE100" s="80"/>
      <c r="QF100" s="80"/>
      <c r="QG100" s="80"/>
      <c r="QH100" s="80"/>
      <c r="QI100" s="80"/>
      <c r="QJ100" s="80"/>
      <c r="QK100" s="80"/>
      <c r="QL100" s="80"/>
      <c r="QM100" s="80"/>
      <c r="QN100" s="80"/>
      <c r="QO100" s="80"/>
      <c r="QP100" s="80"/>
      <c r="QQ100" s="80"/>
      <c r="QR100" s="80"/>
      <c r="QS100" s="80"/>
      <c r="QT100" s="80"/>
      <c r="QU100" s="80"/>
      <c r="QV100" s="80"/>
      <c r="QW100" s="80"/>
      <c r="QX100" s="80"/>
      <c r="QY100" s="80"/>
      <c r="QZ100" s="80"/>
      <c r="RA100" s="80"/>
      <c r="RB100" s="80"/>
      <c r="RC100" s="80"/>
      <c r="RD100" s="80"/>
      <c r="RE100" s="80"/>
      <c r="RF100" s="80"/>
      <c r="RG100" s="80"/>
      <c r="RH100" s="80"/>
      <c r="RI100" s="80"/>
      <c r="RJ100" s="80"/>
      <c r="RK100" s="80"/>
      <c r="RL100" s="80"/>
      <c r="RM100" s="80"/>
      <c r="RN100" s="80"/>
      <c r="RO100" s="80"/>
      <c r="RP100" s="80"/>
      <c r="RQ100" s="80"/>
      <c r="RR100" s="80"/>
      <c r="RS100" s="80"/>
      <c r="RT100" s="80"/>
      <c r="RU100" s="80"/>
      <c r="RV100" s="80"/>
      <c r="RW100" s="80"/>
      <c r="RX100" s="80"/>
      <c r="RY100" s="80"/>
      <c r="RZ100" s="80"/>
      <c r="SA100" s="80"/>
      <c r="SB100" s="80"/>
      <c r="SC100" s="80"/>
      <c r="SD100" s="80"/>
      <c r="SE100" s="80"/>
      <c r="SF100" s="80"/>
      <c r="SG100" s="80"/>
      <c r="SH100" s="80"/>
      <c r="SI100" s="80"/>
      <c r="SJ100" s="80"/>
      <c r="SK100" s="80"/>
      <c r="SL100" s="80"/>
      <c r="SM100" s="80"/>
      <c r="SN100" s="80"/>
      <c r="SO100" s="80"/>
      <c r="SP100" s="80"/>
      <c r="SQ100" s="80"/>
      <c r="SR100" s="80"/>
      <c r="SS100" s="80"/>
      <c r="ST100" s="80"/>
      <c r="SU100" s="80"/>
      <c r="SV100" s="80"/>
      <c r="SW100" s="80"/>
      <c r="SX100" s="80"/>
    </row>
    <row r="101" spans="1:518" s="60" customFormat="1" ht="14.55" customHeight="1" x14ac:dyDescent="0.3">
      <c r="A101" s="65">
        <v>97</v>
      </c>
      <c r="B101" s="7">
        <v>28</v>
      </c>
      <c r="C101" s="98" t="s">
        <v>888</v>
      </c>
      <c r="D101" s="99" t="s">
        <v>889</v>
      </c>
      <c r="E101" s="98" t="s">
        <v>880</v>
      </c>
      <c r="F101" s="7">
        <v>2017</v>
      </c>
      <c r="G101" s="99" t="s">
        <v>890</v>
      </c>
      <c r="H101" s="126" t="s">
        <v>891</v>
      </c>
      <c r="I101" s="6" t="s">
        <v>50</v>
      </c>
      <c r="J101" s="99" t="s">
        <v>892</v>
      </c>
      <c r="K101" s="6" t="s">
        <v>378</v>
      </c>
      <c r="L101" s="6" t="s">
        <v>38</v>
      </c>
      <c r="M101" s="6" t="s">
        <v>86</v>
      </c>
      <c r="N101" s="6" t="s">
        <v>205</v>
      </c>
      <c r="O101" s="6" t="s">
        <v>25</v>
      </c>
      <c r="P101" s="6" t="s">
        <v>72</v>
      </c>
      <c r="Q101" s="6" t="s">
        <v>572</v>
      </c>
      <c r="R101" s="6" t="s">
        <v>572</v>
      </c>
      <c r="S101" s="6" t="s">
        <v>64</v>
      </c>
      <c r="T101" s="6" t="s">
        <v>572</v>
      </c>
      <c r="U101" s="7" t="s">
        <v>572</v>
      </c>
      <c r="V101" s="7" t="s">
        <v>572</v>
      </c>
      <c r="W101" s="6"/>
      <c r="X101" s="6"/>
      <c r="Y101" s="6"/>
      <c r="Z101" s="6" t="s">
        <v>76</v>
      </c>
      <c r="AA101" s="6"/>
      <c r="AB101" s="6" t="s">
        <v>107</v>
      </c>
      <c r="AC101" s="6"/>
      <c r="AD101" s="6"/>
      <c r="AE101" s="6" t="s">
        <v>126</v>
      </c>
      <c r="AF101" s="6"/>
      <c r="AG101" s="6"/>
      <c r="AH101" s="6"/>
      <c r="AI101" s="6"/>
      <c r="AJ101" s="6"/>
      <c r="AK101" s="6"/>
      <c r="AL101" s="6"/>
      <c r="AM101" s="6"/>
      <c r="AN101" s="6"/>
      <c r="AO101" s="6"/>
      <c r="AP101" s="6"/>
      <c r="AQ101" s="6"/>
      <c r="AR101" s="6"/>
      <c r="AS101" s="6"/>
      <c r="AT101" s="6"/>
      <c r="AU101" s="6"/>
      <c r="AV101" s="6"/>
      <c r="AW101" s="6" t="s">
        <v>23</v>
      </c>
      <c r="AX101" s="6"/>
      <c r="AY101" s="6"/>
      <c r="AZ101" s="6"/>
      <c r="BA101" s="6" t="s">
        <v>78</v>
      </c>
      <c r="BB101" s="6"/>
      <c r="BC101" s="6" t="s">
        <v>78</v>
      </c>
      <c r="BD101" s="6"/>
      <c r="BE101" s="6"/>
      <c r="BF101" s="6" t="s">
        <v>78</v>
      </c>
      <c r="BG101" s="6"/>
      <c r="BH101" s="6"/>
      <c r="BI101" s="6"/>
      <c r="BJ101" s="6"/>
      <c r="BK101" s="6"/>
      <c r="BL101" s="6"/>
      <c r="BM101" s="6"/>
      <c r="BN101" s="6"/>
      <c r="BO101" s="6"/>
      <c r="BP101" s="6"/>
      <c r="BQ101" s="6"/>
      <c r="BR101" s="6"/>
      <c r="BS101" s="6"/>
      <c r="BT101" s="6"/>
      <c r="BU101" s="6"/>
      <c r="BV101" s="6" t="s">
        <v>38</v>
      </c>
      <c r="BW101" s="6"/>
      <c r="BX101" s="6"/>
      <c r="BY101" s="6"/>
      <c r="BZ101" s="6"/>
      <c r="CA101" s="6"/>
      <c r="CB101" s="6"/>
      <c r="CC101" s="6"/>
      <c r="CD101" s="6"/>
      <c r="CE101" s="6"/>
      <c r="CF101" s="6"/>
      <c r="CG101" s="6"/>
      <c r="CH101" s="6"/>
      <c r="CI101" s="6"/>
      <c r="CJ101" s="6"/>
      <c r="CK101" s="6"/>
      <c r="CL101" s="6"/>
      <c r="CM101" s="6"/>
      <c r="CN101" s="6"/>
      <c r="CO101" s="6"/>
      <c r="CP101" s="6"/>
      <c r="CQ101" s="6"/>
      <c r="CR101" s="6"/>
      <c r="CS101" s="28" t="s">
        <v>38</v>
      </c>
      <c r="CT101" s="6"/>
      <c r="CU101" s="6"/>
      <c r="CV101" s="6"/>
      <c r="CW101" s="6"/>
      <c r="CX101" s="6"/>
      <c r="CY101" s="6"/>
      <c r="CZ101" s="6"/>
      <c r="DA101" s="6"/>
      <c r="DB101" s="6"/>
      <c r="DC101" s="6"/>
      <c r="DD101" s="6" t="s">
        <v>38</v>
      </c>
      <c r="DE101" s="87"/>
      <c r="DF101" s="6"/>
      <c r="DG101" s="6"/>
      <c r="DH101" s="6"/>
      <c r="DI101" s="6"/>
      <c r="DJ101" s="6"/>
      <c r="DK101" s="6"/>
      <c r="DL101" s="6"/>
      <c r="DM101" s="6"/>
      <c r="DN101" s="6"/>
      <c r="DO101" s="87"/>
      <c r="DP101" s="6"/>
      <c r="DQ101" s="87"/>
      <c r="DR101" s="6"/>
      <c r="DS101" s="91" t="s">
        <v>893</v>
      </c>
      <c r="DT101" s="17" t="s">
        <v>66</v>
      </c>
      <c r="DU101" s="34"/>
      <c r="DV101" s="80"/>
      <c r="DW101" s="80"/>
      <c r="DX101" s="80"/>
      <c r="DY101" s="80"/>
      <c r="DZ101" s="80"/>
      <c r="EA101" s="80"/>
      <c r="EB101" s="80"/>
      <c r="EC101" s="80"/>
      <c r="ED101" s="80"/>
      <c r="EE101" s="80"/>
      <c r="EF101" s="80"/>
      <c r="EG101" s="80"/>
      <c r="EH101" s="80"/>
      <c r="EI101" s="80"/>
      <c r="EJ101" s="80"/>
      <c r="EK101" s="80"/>
      <c r="EL101" s="80"/>
      <c r="EM101" s="80"/>
      <c r="EN101" s="80"/>
      <c r="EO101" s="80"/>
      <c r="EP101" s="80"/>
      <c r="EQ101" s="80"/>
      <c r="ER101" s="80"/>
      <c r="ES101" s="80"/>
      <c r="ET101" s="80"/>
      <c r="EU101" s="80"/>
      <c r="EV101" s="80"/>
      <c r="EW101" s="80"/>
      <c r="EX101" s="80"/>
      <c r="EY101" s="80"/>
      <c r="EZ101" s="80"/>
      <c r="FA101" s="80"/>
      <c r="FB101" s="80"/>
      <c r="FC101" s="80"/>
      <c r="FD101" s="80"/>
      <c r="FE101" s="80"/>
      <c r="FF101" s="80"/>
      <c r="FG101" s="80"/>
      <c r="FH101" s="80"/>
      <c r="FI101" s="80"/>
      <c r="FJ101" s="80"/>
      <c r="FK101" s="80"/>
      <c r="FL101" s="80"/>
      <c r="FM101" s="80"/>
      <c r="FN101" s="80"/>
      <c r="FO101" s="80"/>
      <c r="FP101" s="80"/>
      <c r="FQ101" s="80"/>
      <c r="FR101" s="80"/>
      <c r="FS101" s="80"/>
      <c r="FT101" s="80"/>
      <c r="FU101" s="80"/>
      <c r="FV101" s="80"/>
      <c r="FW101" s="80"/>
      <c r="FX101" s="80"/>
      <c r="FY101" s="80"/>
      <c r="FZ101" s="80"/>
      <c r="GA101" s="80"/>
      <c r="GB101" s="80"/>
      <c r="GC101" s="80"/>
      <c r="GD101" s="80"/>
      <c r="GE101" s="80"/>
      <c r="GF101" s="80"/>
      <c r="GG101" s="80"/>
      <c r="GH101" s="80"/>
      <c r="GI101" s="80"/>
      <c r="GJ101" s="80"/>
      <c r="GK101" s="80"/>
      <c r="GL101" s="80"/>
      <c r="GM101" s="80"/>
      <c r="GN101" s="80"/>
      <c r="GO101" s="80"/>
      <c r="GP101" s="80"/>
      <c r="GQ101" s="80"/>
      <c r="GR101" s="80"/>
      <c r="GS101" s="80"/>
      <c r="GT101" s="80"/>
      <c r="GU101" s="80"/>
      <c r="GV101" s="80"/>
      <c r="GW101" s="80"/>
      <c r="GX101" s="80"/>
      <c r="GY101" s="80"/>
      <c r="GZ101" s="80"/>
      <c r="HA101" s="80"/>
      <c r="HB101" s="80"/>
      <c r="HC101" s="80"/>
      <c r="HD101" s="80"/>
      <c r="HE101" s="80"/>
      <c r="HF101" s="80"/>
      <c r="HG101" s="80"/>
      <c r="HH101" s="80"/>
      <c r="HI101" s="80"/>
      <c r="HJ101" s="80"/>
      <c r="HK101" s="80"/>
      <c r="HL101" s="80"/>
      <c r="HM101" s="80"/>
      <c r="HN101" s="80"/>
      <c r="HO101" s="80"/>
      <c r="HP101" s="80"/>
      <c r="HQ101" s="80"/>
      <c r="HR101" s="80"/>
      <c r="HS101" s="80"/>
      <c r="HT101" s="80"/>
      <c r="HU101" s="80"/>
      <c r="HV101" s="80"/>
      <c r="HW101" s="80"/>
      <c r="HX101" s="80"/>
      <c r="HY101" s="80"/>
      <c r="HZ101" s="80"/>
      <c r="IA101" s="80"/>
      <c r="IB101" s="80"/>
      <c r="IC101" s="80"/>
      <c r="ID101" s="80"/>
      <c r="IE101" s="80"/>
      <c r="IF101" s="80"/>
      <c r="IG101" s="80"/>
      <c r="IH101" s="80"/>
      <c r="II101" s="80"/>
      <c r="IJ101" s="80"/>
      <c r="IK101" s="80"/>
      <c r="IL101" s="80"/>
      <c r="IM101" s="80"/>
      <c r="IN101" s="80"/>
      <c r="IO101" s="80"/>
      <c r="IP101" s="80"/>
      <c r="IQ101" s="80"/>
      <c r="IR101" s="80"/>
      <c r="IS101" s="80"/>
      <c r="IT101" s="80"/>
      <c r="IU101" s="80"/>
      <c r="IV101" s="80"/>
      <c r="IW101" s="80"/>
      <c r="IX101" s="80"/>
      <c r="IY101" s="80"/>
      <c r="IZ101" s="80"/>
      <c r="JA101" s="80"/>
      <c r="JB101" s="80"/>
      <c r="JC101" s="80"/>
      <c r="JD101" s="80"/>
      <c r="JE101" s="80"/>
      <c r="JF101" s="80"/>
      <c r="JG101" s="80"/>
      <c r="JH101" s="80"/>
      <c r="JI101" s="80"/>
      <c r="JJ101" s="80"/>
      <c r="JK101" s="80"/>
      <c r="JL101" s="80"/>
      <c r="JM101" s="80"/>
      <c r="JN101" s="80"/>
      <c r="JO101" s="80"/>
      <c r="JP101" s="80"/>
      <c r="JQ101" s="80"/>
      <c r="JR101" s="80"/>
      <c r="JS101" s="80"/>
      <c r="JT101" s="80"/>
      <c r="JU101" s="80"/>
      <c r="JV101" s="80"/>
      <c r="JW101" s="80"/>
      <c r="JX101" s="80"/>
      <c r="JY101" s="80"/>
      <c r="JZ101" s="80"/>
      <c r="KA101" s="80"/>
      <c r="KB101" s="80"/>
      <c r="KC101" s="80"/>
      <c r="KD101" s="80"/>
      <c r="KE101" s="80"/>
      <c r="KF101" s="80"/>
      <c r="KG101" s="80"/>
      <c r="KH101" s="80"/>
      <c r="KI101" s="80"/>
      <c r="KJ101" s="80"/>
      <c r="KK101" s="80"/>
      <c r="KL101" s="80"/>
      <c r="KM101" s="80"/>
      <c r="KN101" s="80"/>
      <c r="KO101" s="80"/>
      <c r="KP101" s="80"/>
      <c r="KQ101" s="80"/>
      <c r="KR101" s="80"/>
      <c r="KS101" s="80"/>
      <c r="KT101" s="80"/>
      <c r="KU101" s="80"/>
      <c r="KV101" s="80"/>
      <c r="KW101" s="80"/>
      <c r="KX101" s="80"/>
      <c r="KY101" s="80"/>
      <c r="KZ101" s="80"/>
      <c r="LA101" s="80"/>
      <c r="LB101" s="80"/>
      <c r="LC101" s="80"/>
      <c r="LD101" s="80"/>
      <c r="LE101" s="80"/>
      <c r="LF101" s="80"/>
      <c r="LG101" s="80"/>
      <c r="LH101" s="80"/>
      <c r="LI101" s="80"/>
      <c r="LJ101" s="80"/>
      <c r="LK101" s="80"/>
      <c r="LL101" s="80"/>
      <c r="LM101" s="80"/>
      <c r="LN101" s="80"/>
      <c r="LO101" s="80"/>
      <c r="LP101" s="80"/>
      <c r="LQ101" s="80"/>
      <c r="LR101" s="80"/>
      <c r="LS101" s="80"/>
      <c r="LT101" s="80"/>
      <c r="LU101" s="80"/>
      <c r="LV101" s="80"/>
      <c r="LW101" s="80"/>
      <c r="LX101" s="80"/>
      <c r="LY101" s="80"/>
      <c r="LZ101" s="80"/>
      <c r="MA101" s="80"/>
      <c r="MB101" s="80"/>
      <c r="MC101" s="80"/>
      <c r="MD101" s="80"/>
      <c r="ME101" s="80"/>
      <c r="MF101" s="80"/>
      <c r="MG101" s="80"/>
      <c r="MH101" s="80"/>
      <c r="MI101" s="80"/>
      <c r="MJ101" s="80"/>
      <c r="MK101" s="80"/>
      <c r="ML101" s="80"/>
      <c r="MM101" s="80"/>
      <c r="MN101" s="80"/>
      <c r="MO101" s="80"/>
      <c r="MP101" s="80"/>
      <c r="MQ101" s="80"/>
      <c r="MR101" s="80"/>
      <c r="MS101" s="80"/>
      <c r="MT101" s="80"/>
      <c r="MU101" s="80"/>
      <c r="MV101" s="80"/>
      <c r="MW101" s="80"/>
      <c r="MX101" s="80"/>
      <c r="MY101" s="80"/>
      <c r="MZ101" s="80"/>
      <c r="NA101" s="80"/>
      <c r="NB101" s="80"/>
      <c r="NC101" s="80"/>
      <c r="ND101" s="80"/>
      <c r="NE101" s="80"/>
      <c r="NF101" s="80"/>
      <c r="NG101" s="80"/>
      <c r="NH101" s="80"/>
      <c r="NI101" s="80"/>
      <c r="NJ101" s="80"/>
      <c r="NK101" s="80"/>
      <c r="NL101" s="80"/>
      <c r="NM101" s="80"/>
      <c r="NN101" s="80"/>
      <c r="NO101" s="80"/>
      <c r="NP101" s="80"/>
      <c r="NQ101" s="80"/>
      <c r="NR101" s="80"/>
      <c r="NS101" s="80"/>
      <c r="NT101" s="80"/>
      <c r="NU101" s="80"/>
      <c r="NV101" s="80"/>
      <c r="NW101" s="80"/>
      <c r="NX101" s="80"/>
      <c r="NY101" s="80"/>
      <c r="NZ101" s="80"/>
      <c r="OA101" s="80"/>
      <c r="OB101" s="80"/>
      <c r="OC101" s="80"/>
      <c r="OD101" s="80"/>
      <c r="OE101" s="80"/>
      <c r="OF101" s="80"/>
      <c r="OG101" s="80"/>
      <c r="OH101" s="80"/>
      <c r="OI101" s="80"/>
      <c r="OJ101" s="80"/>
      <c r="OK101" s="80"/>
      <c r="OL101" s="80"/>
      <c r="OM101" s="80"/>
      <c r="ON101" s="80"/>
      <c r="OO101" s="80"/>
      <c r="OP101" s="80"/>
      <c r="OQ101" s="80"/>
      <c r="OR101" s="80"/>
      <c r="OS101" s="80"/>
      <c r="OT101" s="80"/>
      <c r="OU101" s="80"/>
      <c r="OV101" s="80"/>
      <c r="OW101" s="80"/>
      <c r="OX101" s="80"/>
      <c r="OY101" s="80"/>
      <c r="OZ101" s="80"/>
      <c r="PA101" s="80"/>
      <c r="PB101" s="80"/>
      <c r="PC101" s="80"/>
      <c r="PD101" s="80"/>
      <c r="PE101" s="80"/>
      <c r="PF101" s="80"/>
      <c r="PG101" s="80"/>
      <c r="PH101" s="80"/>
      <c r="PI101" s="80"/>
      <c r="PJ101" s="80"/>
      <c r="PK101" s="80"/>
      <c r="PL101" s="80"/>
      <c r="PM101" s="80"/>
      <c r="PN101" s="80"/>
      <c r="PO101" s="80"/>
      <c r="PP101" s="80"/>
      <c r="PQ101" s="80"/>
      <c r="PR101" s="80"/>
      <c r="PS101" s="80"/>
      <c r="PT101" s="80"/>
      <c r="PU101" s="80"/>
      <c r="PV101" s="80"/>
      <c r="PW101" s="80"/>
      <c r="PX101" s="80"/>
      <c r="PY101" s="80"/>
      <c r="PZ101" s="80"/>
      <c r="QA101" s="80"/>
      <c r="QB101" s="80"/>
      <c r="QC101" s="80"/>
      <c r="QD101" s="80"/>
      <c r="QE101" s="80"/>
      <c r="QF101" s="80"/>
      <c r="QG101" s="80"/>
      <c r="QH101" s="80"/>
      <c r="QI101" s="80"/>
      <c r="QJ101" s="80"/>
      <c r="QK101" s="80"/>
      <c r="QL101" s="80"/>
      <c r="QM101" s="80"/>
      <c r="QN101" s="80"/>
      <c r="QO101" s="80"/>
      <c r="QP101" s="80"/>
      <c r="QQ101" s="80"/>
      <c r="QR101" s="80"/>
      <c r="QS101" s="80"/>
      <c r="QT101" s="80"/>
      <c r="QU101" s="80"/>
      <c r="QV101" s="80"/>
      <c r="QW101" s="80"/>
      <c r="QX101" s="80"/>
      <c r="QY101" s="80"/>
      <c r="QZ101" s="80"/>
      <c r="RA101" s="80"/>
      <c r="RB101" s="80"/>
      <c r="RC101" s="80"/>
      <c r="RD101" s="80"/>
      <c r="RE101" s="80"/>
      <c r="RF101" s="80"/>
      <c r="RG101" s="80"/>
      <c r="RH101" s="80"/>
      <c r="RI101" s="80"/>
      <c r="RJ101" s="80"/>
      <c r="RK101" s="80"/>
      <c r="RL101" s="80"/>
      <c r="RM101" s="80"/>
      <c r="RN101" s="80"/>
      <c r="RO101" s="80"/>
      <c r="RP101" s="80"/>
      <c r="RQ101" s="80"/>
      <c r="RR101" s="80"/>
      <c r="RS101" s="80"/>
      <c r="RT101" s="80"/>
      <c r="RU101" s="80"/>
      <c r="RV101" s="80"/>
      <c r="RW101" s="80"/>
      <c r="RX101" s="80"/>
      <c r="RY101" s="80"/>
      <c r="RZ101" s="80"/>
      <c r="SA101" s="80"/>
      <c r="SB101" s="80"/>
      <c r="SC101" s="80"/>
      <c r="SD101" s="80"/>
      <c r="SE101" s="80"/>
      <c r="SF101" s="80"/>
      <c r="SG101" s="80"/>
      <c r="SH101" s="80"/>
      <c r="SI101" s="80"/>
      <c r="SJ101" s="80"/>
      <c r="SK101" s="80"/>
      <c r="SL101" s="80"/>
      <c r="SM101" s="80"/>
      <c r="SN101" s="80"/>
      <c r="SO101" s="80"/>
      <c r="SP101" s="80"/>
      <c r="SQ101" s="80"/>
      <c r="SR101" s="80"/>
      <c r="SS101" s="80"/>
      <c r="ST101" s="80"/>
      <c r="SU101" s="80"/>
      <c r="SV101" s="80"/>
      <c r="SW101" s="80"/>
      <c r="SX101" s="80"/>
    </row>
    <row r="102" spans="1:518" s="60" customFormat="1" ht="14.55" customHeight="1" x14ac:dyDescent="0.3">
      <c r="A102" s="65">
        <v>98</v>
      </c>
      <c r="B102" s="7">
        <v>29</v>
      </c>
      <c r="C102" s="98" t="s">
        <v>894</v>
      </c>
      <c r="D102" s="99" t="s">
        <v>895</v>
      </c>
      <c r="E102" s="98" t="s">
        <v>896</v>
      </c>
      <c r="F102" s="7">
        <v>2003</v>
      </c>
      <c r="G102" s="98" t="s">
        <v>897</v>
      </c>
      <c r="H102" s="128" t="s">
        <v>898</v>
      </c>
      <c r="I102" s="6" t="s">
        <v>50</v>
      </c>
      <c r="J102" s="99" t="s">
        <v>899</v>
      </c>
      <c r="K102" s="6" t="s">
        <v>131</v>
      </c>
      <c r="L102" s="6" t="s">
        <v>38</v>
      </c>
      <c r="M102" s="6" t="s">
        <v>86</v>
      </c>
      <c r="N102" s="6" t="s">
        <v>205</v>
      </c>
      <c r="O102" s="6" t="s">
        <v>25</v>
      </c>
      <c r="P102" s="6" t="s">
        <v>56</v>
      </c>
      <c r="Q102" s="6" t="s">
        <v>572</v>
      </c>
      <c r="R102" s="6" t="s">
        <v>572</v>
      </c>
      <c r="S102" s="6" t="s">
        <v>343</v>
      </c>
      <c r="T102" s="6" t="s">
        <v>900</v>
      </c>
      <c r="U102" s="7" t="s">
        <v>572</v>
      </c>
      <c r="V102" s="7" t="s">
        <v>572</v>
      </c>
      <c r="W102" s="6"/>
      <c r="X102" s="6"/>
      <c r="Y102" s="6"/>
      <c r="Z102" s="6"/>
      <c r="AA102" s="6"/>
      <c r="AB102" s="6"/>
      <c r="AC102" s="6"/>
      <c r="AD102" s="6"/>
      <c r="AE102" s="6" t="s">
        <v>126</v>
      </c>
      <c r="AF102" s="6"/>
      <c r="AG102" s="6"/>
      <c r="AH102" s="6"/>
      <c r="AI102" s="6"/>
      <c r="AJ102" s="6"/>
      <c r="AK102" s="6"/>
      <c r="AL102" s="6"/>
      <c r="AM102" s="6"/>
      <c r="AN102" s="6"/>
      <c r="AO102" s="6"/>
      <c r="AP102" s="6"/>
      <c r="AQ102" s="6"/>
      <c r="AR102" s="6"/>
      <c r="AS102" s="6"/>
      <c r="AT102" s="6"/>
      <c r="AU102" s="6"/>
      <c r="AV102" s="6"/>
      <c r="AW102" s="6" t="s">
        <v>38</v>
      </c>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t="s">
        <v>23</v>
      </c>
      <c r="BW102" s="6"/>
      <c r="BX102" s="6"/>
      <c r="BY102" s="6"/>
      <c r="BZ102" s="6"/>
      <c r="CA102" s="6"/>
      <c r="CB102" s="6"/>
      <c r="CC102" s="6"/>
      <c r="CD102" s="6"/>
      <c r="CE102" s="6" t="s">
        <v>195</v>
      </c>
      <c r="CF102" s="6"/>
      <c r="CG102" s="6"/>
      <c r="CH102" s="6"/>
      <c r="CI102" s="6"/>
      <c r="CJ102" s="6"/>
      <c r="CK102" s="6"/>
      <c r="CL102" s="6"/>
      <c r="CM102" s="6"/>
      <c r="CN102" s="6"/>
      <c r="CO102" s="6"/>
      <c r="CP102" s="6"/>
      <c r="CQ102" s="6"/>
      <c r="CR102" s="6"/>
      <c r="CS102" s="28" t="s">
        <v>38</v>
      </c>
      <c r="CT102" s="6"/>
      <c r="CU102" s="6"/>
      <c r="CV102" s="6"/>
      <c r="CW102" s="6"/>
      <c r="CX102" s="6"/>
      <c r="CY102" s="6"/>
      <c r="CZ102" s="6"/>
      <c r="DA102" s="6"/>
      <c r="DB102" s="6"/>
      <c r="DC102" s="6"/>
      <c r="DD102" s="6" t="s">
        <v>38</v>
      </c>
      <c r="DE102" s="87"/>
      <c r="DF102" s="6"/>
      <c r="DG102" s="6"/>
      <c r="DH102" s="6"/>
      <c r="DI102" s="6"/>
      <c r="DJ102" s="6"/>
      <c r="DK102" s="6"/>
      <c r="DL102" s="6"/>
      <c r="DM102" s="6"/>
      <c r="DN102" s="6"/>
      <c r="DO102" s="87"/>
      <c r="DP102" s="6"/>
      <c r="DQ102" s="87"/>
      <c r="DR102" s="6"/>
      <c r="DS102" s="91" t="s">
        <v>901</v>
      </c>
      <c r="DT102" s="17" t="s">
        <v>273</v>
      </c>
      <c r="DU102" s="34"/>
      <c r="DV102" s="80"/>
      <c r="DW102" s="80"/>
      <c r="DX102" s="80"/>
      <c r="DY102" s="80"/>
      <c r="DZ102" s="80"/>
      <c r="EA102" s="80"/>
      <c r="EB102" s="80"/>
      <c r="EC102" s="80"/>
      <c r="ED102" s="80"/>
      <c r="EE102" s="80"/>
      <c r="EF102" s="80"/>
      <c r="EG102" s="80"/>
      <c r="EH102" s="80"/>
      <c r="EI102" s="80"/>
      <c r="EJ102" s="80"/>
      <c r="EK102" s="80"/>
      <c r="EL102" s="80"/>
      <c r="EM102" s="80"/>
      <c r="EN102" s="80"/>
      <c r="EO102" s="80"/>
      <c r="EP102" s="80"/>
      <c r="EQ102" s="80"/>
      <c r="ER102" s="80"/>
      <c r="ES102" s="80"/>
      <c r="ET102" s="80"/>
      <c r="EU102" s="80"/>
      <c r="EV102" s="80"/>
      <c r="EW102" s="80"/>
      <c r="EX102" s="80"/>
      <c r="EY102" s="80"/>
      <c r="EZ102" s="80"/>
      <c r="FA102" s="80"/>
      <c r="FB102" s="80"/>
      <c r="FC102" s="80"/>
      <c r="FD102" s="80"/>
      <c r="FE102" s="80"/>
      <c r="FF102" s="80"/>
      <c r="FG102" s="80"/>
      <c r="FH102" s="80"/>
      <c r="FI102" s="80"/>
      <c r="FJ102" s="80"/>
      <c r="FK102" s="80"/>
      <c r="FL102" s="80"/>
      <c r="FM102" s="80"/>
      <c r="FN102" s="80"/>
      <c r="FO102" s="80"/>
      <c r="FP102" s="80"/>
      <c r="FQ102" s="80"/>
      <c r="FR102" s="80"/>
      <c r="FS102" s="80"/>
      <c r="FT102" s="80"/>
      <c r="FU102" s="80"/>
      <c r="FV102" s="80"/>
      <c r="FW102" s="80"/>
      <c r="FX102" s="80"/>
      <c r="FY102" s="80"/>
      <c r="FZ102" s="80"/>
      <c r="GA102" s="80"/>
      <c r="GB102" s="80"/>
      <c r="GC102" s="80"/>
      <c r="GD102" s="80"/>
      <c r="GE102" s="80"/>
      <c r="GF102" s="80"/>
      <c r="GG102" s="80"/>
      <c r="GH102" s="80"/>
      <c r="GI102" s="80"/>
      <c r="GJ102" s="80"/>
      <c r="GK102" s="80"/>
      <c r="GL102" s="80"/>
      <c r="GM102" s="80"/>
      <c r="GN102" s="80"/>
      <c r="GO102" s="80"/>
      <c r="GP102" s="80"/>
      <c r="GQ102" s="80"/>
      <c r="GR102" s="80"/>
      <c r="GS102" s="80"/>
      <c r="GT102" s="80"/>
      <c r="GU102" s="80"/>
      <c r="GV102" s="80"/>
      <c r="GW102" s="80"/>
      <c r="GX102" s="80"/>
      <c r="GY102" s="80"/>
      <c r="GZ102" s="80"/>
      <c r="HA102" s="80"/>
      <c r="HB102" s="80"/>
      <c r="HC102" s="80"/>
      <c r="HD102" s="80"/>
      <c r="HE102" s="80"/>
      <c r="HF102" s="80"/>
      <c r="HG102" s="80"/>
      <c r="HH102" s="80"/>
      <c r="HI102" s="80"/>
      <c r="HJ102" s="80"/>
      <c r="HK102" s="80"/>
      <c r="HL102" s="80"/>
      <c r="HM102" s="80"/>
      <c r="HN102" s="80"/>
      <c r="HO102" s="80"/>
      <c r="HP102" s="80"/>
      <c r="HQ102" s="80"/>
      <c r="HR102" s="80"/>
      <c r="HS102" s="80"/>
      <c r="HT102" s="80"/>
      <c r="HU102" s="80"/>
      <c r="HV102" s="80"/>
      <c r="HW102" s="80"/>
      <c r="HX102" s="80"/>
      <c r="HY102" s="80"/>
      <c r="HZ102" s="80"/>
      <c r="IA102" s="80"/>
      <c r="IB102" s="80"/>
      <c r="IC102" s="80"/>
      <c r="ID102" s="80"/>
      <c r="IE102" s="80"/>
      <c r="IF102" s="80"/>
      <c r="IG102" s="80"/>
      <c r="IH102" s="80"/>
      <c r="II102" s="80"/>
      <c r="IJ102" s="80"/>
      <c r="IK102" s="80"/>
      <c r="IL102" s="80"/>
      <c r="IM102" s="80"/>
      <c r="IN102" s="80"/>
      <c r="IO102" s="80"/>
      <c r="IP102" s="80"/>
      <c r="IQ102" s="80"/>
      <c r="IR102" s="80"/>
      <c r="IS102" s="80"/>
      <c r="IT102" s="80"/>
      <c r="IU102" s="80"/>
      <c r="IV102" s="80"/>
      <c r="IW102" s="80"/>
      <c r="IX102" s="80"/>
      <c r="IY102" s="80"/>
      <c r="IZ102" s="80"/>
      <c r="JA102" s="80"/>
      <c r="JB102" s="80"/>
      <c r="JC102" s="80"/>
      <c r="JD102" s="80"/>
      <c r="JE102" s="80"/>
      <c r="JF102" s="80"/>
      <c r="JG102" s="80"/>
      <c r="JH102" s="80"/>
      <c r="JI102" s="80"/>
      <c r="JJ102" s="80"/>
      <c r="JK102" s="80"/>
      <c r="JL102" s="80"/>
      <c r="JM102" s="80"/>
      <c r="JN102" s="80"/>
      <c r="JO102" s="80"/>
      <c r="JP102" s="80"/>
      <c r="JQ102" s="80"/>
      <c r="JR102" s="80"/>
      <c r="JS102" s="80"/>
      <c r="JT102" s="80"/>
      <c r="JU102" s="80"/>
      <c r="JV102" s="80"/>
      <c r="JW102" s="80"/>
      <c r="JX102" s="80"/>
      <c r="JY102" s="80"/>
      <c r="JZ102" s="80"/>
      <c r="KA102" s="80"/>
      <c r="KB102" s="80"/>
      <c r="KC102" s="80"/>
      <c r="KD102" s="80"/>
      <c r="KE102" s="80"/>
      <c r="KF102" s="80"/>
      <c r="KG102" s="80"/>
      <c r="KH102" s="80"/>
      <c r="KI102" s="80"/>
      <c r="KJ102" s="80"/>
      <c r="KK102" s="80"/>
      <c r="KL102" s="80"/>
      <c r="KM102" s="80"/>
      <c r="KN102" s="80"/>
      <c r="KO102" s="80"/>
      <c r="KP102" s="80"/>
      <c r="KQ102" s="80"/>
      <c r="KR102" s="80"/>
      <c r="KS102" s="80"/>
      <c r="KT102" s="80"/>
      <c r="KU102" s="80"/>
      <c r="KV102" s="80"/>
      <c r="KW102" s="80"/>
      <c r="KX102" s="80"/>
      <c r="KY102" s="80"/>
      <c r="KZ102" s="80"/>
      <c r="LA102" s="80"/>
      <c r="LB102" s="80"/>
      <c r="LC102" s="80"/>
      <c r="LD102" s="80"/>
      <c r="LE102" s="80"/>
      <c r="LF102" s="80"/>
      <c r="LG102" s="80"/>
      <c r="LH102" s="80"/>
      <c r="LI102" s="80"/>
      <c r="LJ102" s="80"/>
      <c r="LK102" s="80"/>
      <c r="LL102" s="80"/>
      <c r="LM102" s="80"/>
      <c r="LN102" s="80"/>
      <c r="LO102" s="80"/>
      <c r="LP102" s="80"/>
      <c r="LQ102" s="80"/>
      <c r="LR102" s="80"/>
      <c r="LS102" s="80"/>
      <c r="LT102" s="80"/>
      <c r="LU102" s="80"/>
      <c r="LV102" s="80"/>
      <c r="LW102" s="80"/>
      <c r="LX102" s="80"/>
      <c r="LY102" s="80"/>
      <c r="LZ102" s="80"/>
      <c r="MA102" s="80"/>
      <c r="MB102" s="80"/>
      <c r="MC102" s="80"/>
      <c r="MD102" s="80"/>
      <c r="ME102" s="80"/>
      <c r="MF102" s="80"/>
      <c r="MG102" s="80"/>
      <c r="MH102" s="80"/>
      <c r="MI102" s="80"/>
      <c r="MJ102" s="80"/>
      <c r="MK102" s="80"/>
      <c r="ML102" s="80"/>
      <c r="MM102" s="80"/>
      <c r="MN102" s="80"/>
      <c r="MO102" s="80"/>
      <c r="MP102" s="80"/>
      <c r="MQ102" s="80"/>
      <c r="MR102" s="80"/>
      <c r="MS102" s="80"/>
      <c r="MT102" s="80"/>
      <c r="MU102" s="80"/>
      <c r="MV102" s="80"/>
      <c r="MW102" s="80"/>
      <c r="MX102" s="80"/>
      <c r="MY102" s="80"/>
      <c r="MZ102" s="80"/>
      <c r="NA102" s="80"/>
      <c r="NB102" s="80"/>
      <c r="NC102" s="80"/>
      <c r="ND102" s="80"/>
      <c r="NE102" s="80"/>
      <c r="NF102" s="80"/>
      <c r="NG102" s="80"/>
      <c r="NH102" s="80"/>
      <c r="NI102" s="80"/>
      <c r="NJ102" s="80"/>
      <c r="NK102" s="80"/>
      <c r="NL102" s="80"/>
      <c r="NM102" s="80"/>
      <c r="NN102" s="80"/>
      <c r="NO102" s="80"/>
      <c r="NP102" s="80"/>
      <c r="NQ102" s="80"/>
      <c r="NR102" s="80"/>
      <c r="NS102" s="80"/>
      <c r="NT102" s="80"/>
      <c r="NU102" s="80"/>
      <c r="NV102" s="80"/>
      <c r="NW102" s="80"/>
      <c r="NX102" s="80"/>
      <c r="NY102" s="80"/>
      <c r="NZ102" s="80"/>
      <c r="OA102" s="80"/>
      <c r="OB102" s="80"/>
      <c r="OC102" s="80"/>
      <c r="OD102" s="80"/>
      <c r="OE102" s="80"/>
      <c r="OF102" s="80"/>
      <c r="OG102" s="80"/>
      <c r="OH102" s="80"/>
      <c r="OI102" s="80"/>
      <c r="OJ102" s="80"/>
      <c r="OK102" s="80"/>
      <c r="OL102" s="80"/>
      <c r="OM102" s="80"/>
      <c r="ON102" s="80"/>
      <c r="OO102" s="80"/>
      <c r="OP102" s="80"/>
      <c r="OQ102" s="80"/>
      <c r="OR102" s="80"/>
      <c r="OS102" s="80"/>
      <c r="OT102" s="80"/>
      <c r="OU102" s="80"/>
      <c r="OV102" s="80"/>
      <c r="OW102" s="80"/>
      <c r="OX102" s="80"/>
      <c r="OY102" s="80"/>
      <c r="OZ102" s="80"/>
      <c r="PA102" s="80"/>
      <c r="PB102" s="80"/>
      <c r="PC102" s="80"/>
      <c r="PD102" s="80"/>
      <c r="PE102" s="80"/>
      <c r="PF102" s="80"/>
      <c r="PG102" s="80"/>
      <c r="PH102" s="80"/>
      <c r="PI102" s="80"/>
      <c r="PJ102" s="80"/>
      <c r="PK102" s="80"/>
      <c r="PL102" s="80"/>
      <c r="PM102" s="80"/>
      <c r="PN102" s="80"/>
      <c r="PO102" s="80"/>
      <c r="PP102" s="80"/>
      <c r="PQ102" s="80"/>
      <c r="PR102" s="80"/>
      <c r="PS102" s="80"/>
      <c r="PT102" s="80"/>
      <c r="PU102" s="80"/>
      <c r="PV102" s="80"/>
      <c r="PW102" s="80"/>
      <c r="PX102" s="80"/>
      <c r="PY102" s="80"/>
      <c r="PZ102" s="80"/>
      <c r="QA102" s="80"/>
      <c r="QB102" s="80"/>
      <c r="QC102" s="80"/>
      <c r="QD102" s="80"/>
      <c r="QE102" s="80"/>
      <c r="QF102" s="80"/>
      <c r="QG102" s="80"/>
      <c r="QH102" s="80"/>
      <c r="QI102" s="80"/>
      <c r="QJ102" s="80"/>
      <c r="QK102" s="80"/>
      <c r="QL102" s="80"/>
      <c r="QM102" s="80"/>
      <c r="QN102" s="80"/>
      <c r="QO102" s="80"/>
      <c r="QP102" s="80"/>
      <c r="QQ102" s="80"/>
      <c r="QR102" s="80"/>
      <c r="QS102" s="80"/>
      <c r="QT102" s="80"/>
      <c r="QU102" s="80"/>
      <c r="QV102" s="80"/>
      <c r="QW102" s="80"/>
      <c r="QX102" s="80"/>
      <c r="QY102" s="80"/>
      <c r="QZ102" s="80"/>
      <c r="RA102" s="80"/>
      <c r="RB102" s="80"/>
      <c r="RC102" s="80"/>
      <c r="RD102" s="80"/>
      <c r="RE102" s="80"/>
      <c r="RF102" s="80"/>
      <c r="RG102" s="80"/>
      <c r="RH102" s="80"/>
      <c r="RI102" s="80"/>
      <c r="RJ102" s="80"/>
      <c r="RK102" s="80"/>
      <c r="RL102" s="80"/>
      <c r="RM102" s="80"/>
      <c r="RN102" s="80"/>
      <c r="RO102" s="80"/>
      <c r="RP102" s="80"/>
      <c r="RQ102" s="80"/>
      <c r="RR102" s="80"/>
      <c r="RS102" s="80"/>
      <c r="RT102" s="80"/>
      <c r="RU102" s="80"/>
      <c r="RV102" s="80"/>
      <c r="RW102" s="80"/>
      <c r="RX102" s="80"/>
      <c r="RY102" s="80"/>
      <c r="RZ102" s="80"/>
      <c r="SA102" s="80"/>
      <c r="SB102" s="80"/>
      <c r="SC102" s="80"/>
      <c r="SD102" s="80"/>
      <c r="SE102" s="80"/>
      <c r="SF102" s="80"/>
      <c r="SG102" s="80"/>
      <c r="SH102" s="80"/>
      <c r="SI102" s="80"/>
      <c r="SJ102" s="80"/>
      <c r="SK102" s="80"/>
      <c r="SL102" s="80"/>
      <c r="SM102" s="80"/>
      <c r="SN102" s="80"/>
      <c r="SO102" s="80"/>
      <c r="SP102" s="80"/>
      <c r="SQ102" s="80"/>
      <c r="SR102" s="80"/>
      <c r="SS102" s="80"/>
      <c r="ST102" s="80"/>
      <c r="SU102" s="80"/>
      <c r="SV102" s="80"/>
      <c r="SW102" s="80"/>
      <c r="SX102" s="80"/>
    </row>
    <row r="103" spans="1:518" s="60" customFormat="1" ht="14.55" customHeight="1" x14ac:dyDescent="0.3">
      <c r="A103" s="65">
        <v>99</v>
      </c>
      <c r="B103" s="7">
        <v>30</v>
      </c>
      <c r="C103" s="98" t="s">
        <v>902</v>
      </c>
      <c r="D103" s="99" t="s">
        <v>903</v>
      </c>
      <c r="E103" s="98" t="s">
        <v>904</v>
      </c>
      <c r="F103" s="7">
        <v>2019</v>
      </c>
      <c r="G103" s="98" t="s">
        <v>577</v>
      </c>
      <c r="H103" s="126" t="s">
        <v>905</v>
      </c>
      <c r="I103" s="6" t="s">
        <v>50</v>
      </c>
      <c r="J103" s="99" t="s">
        <v>906</v>
      </c>
      <c r="K103" s="6" t="s">
        <v>718</v>
      </c>
      <c r="L103" s="6" t="s">
        <v>38</v>
      </c>
      <c r="M103" s="6" t="s">
        <v>100</v>
      </c>
      <c r="N103" s="6" t="s">
        <v>205</v>
      </c>
      <c r="O103" s="6" t="s">
        <v>25</v>
      </c>
      <c r="P103" s="6" t="s">
        <v>56</v>
      </c>
      <c r="Q103" s="6" t="s">
        <v>907</v>
      </c>
      <c r="R103" s="6" t="s">
        <v>908</v>
      </c>
      <c r="S103" s="6" t="s">
        <v>166</v>
      </c>
      <c r="T103" s="6" t="s">
        <v>909</v>
      </c>
      <c r="U103" s="7">
        <v>2008</v>
      </c>
      <c r="V103" s="7">
        <v>2016</v>
      </c>
      <c r="W103" s="6"/>
      <c r="X103" s="6"/>
      <c r="Y103" s="6"/>
      <c r="Z103" s="6" t="s">
        <v>76</v>
      </c>
      <c r="AA103" s="6"/>
      <c r="AB103" s="6" t="s">
        <v>107</v>
      </c>
      <c r="AC103" s="6"/>
      <c r="AD103" s="6"/>
      <c r="AE103" s="6" t="s">
        <v>126</v>
      </c>
      <c r="AF103" s="6"/>
      <c r="AG103" s="6"/>
      <c r="AH103" s="6"/>
      <c r="AI103" s="6"/>
      <c r="AJ103" s="6"/>
      <c r="AK103" s="6"/>
      <c r="AL103" s="6"/>
      <c r="AM103" s="6"/>
      <c r="AN103" s="6"/>
      <c r="AO103" s="6"/>
      <c r="AP103" s="6"/>
      <c r="AQ103" s="6"/>
      <c r="AR103" s="6"/>
      <c r="AS103" s="6"/>
      <c r="AT103" s="6"/>
      <c r="AU103" s="6"/>
      <c r="AV103" s="6"/>
      <c r="AW103" s="6" t="s">
        <v>23</v>
      </c>
      <c r="AX103" s="6"/>
      <c r="AY103" s="6"/>
      <c r="AZ103" s="6"/>
      <c r="BA103" s="6" t="s">
        <v>78</v>
      </c>
      <c r="BB103" s="6"/>
      <c r="BC103" s="6" t="s">
        <v>80</v>
      </c>
      <c r="BD103" s="6"/>
      <c r="BE103" s="6"/>
      <c r="BF103" s="6" t="s">
        <v>80</v>
      </c>
      <c r="BG103" s="6"/>
      <c r="BH103" s="6"/>
      <c r="BI103" s="6"/>
      <c r="BJ103" s="6"/>
      <c r="BK103" s="6"/>
      <c r="BL103" s="6"/>
      <c r="BM103" s="6"/>
      <c r="BN103" s="6"/>
      <c r="BO103" s="6"/>
      <c r="BP103" s="6"/>
      <c r="BQ103" s="6"/>
      <c r="BR103" s="6"/>
      <c r="BS103" s="6"/>
      <c r="BT103" s="6"/>
      <c r="BU103" s="6"/>
      <c r="BV103" s="6" t="s">
        <v>38</v>
      </c>
      <c r="BW103" s="6"/>
      <c r="BX103" s="6"/>
      <c r="BY103" s="6"/>
      <c r="BZ103" s="6"/>
      <c r="CA103" s="6"/>
      <c r="CB103" s="6"/>
      <c r="CC103" s="6"/>
      <c r="CD103" s="6"/>
      <c r="CE103" s="6"/>
      <c r="CF103" s="6"/>
      <c r="CG103" s="6"/>
      <c r="CH103" s="6"/>
      <c r="CI103" s="6"/>
      <c r="CJ103" s="6"/>
      <c r="CK103" s="6"/>
      <c r="CL103" s="6"/>
      <c r="CM103" s="6"/>
      <c r="CN103" s="6"/>
      <c r="CO103" s="6"/>
      <c r="CP103" s="6"/>
      <c r="CQ103" s="6"/>
      <c r="CR103" s="6"/>
      <c r="CS103" s="28" t="s">
        <v>38</v>
      </c>
      <c r="CT103" s="6"/>
      <c r="CU103" s="6"/>
      <c r="CV103" s="6"/>
      <c r="CW103" s="6"/>
      <c r="CX103" s="6"/>
      <c r="CY103" s="6"/>
      <c r="CZ103" s="6"/>
      <c r="DA103" s="6"/>
      <c r="DB103" s="6"/>
      <c r="DC103" s="6"/>
      <c r="DD103" s="6" t="s">
        <v>38</v>
      </c>
      <c r="DE103" s="87"/>
      <c r="DF103" s="6"/>
      <c r="DG103" s="6"/>
      <c r="DH103" s="6"/>
      <c r="DI103" s="6"/>
      <c r="DJ103" s="6"/>
      <c r="DK103" s="6"/>
      <c r="DL103" s="6"/>
      <c r="DM103" s="6"/>
      <c r="DN103" s="6"/>
      <c r="DO103" s="87"/>
      <c r="DP103" s="6"/>
      <c r="DQ103" s="92" t="s">
        <v>910</v>
      </c>
      <c r="DR103" s="6" t="s">
        <v>245</v>
      </c>
      <c r="DS103" s="91" t="s">
        <v>911</v>
      </c>
      <c r="DT103" s="17" t="s">
        <v>630</v>
      </c>
      <c r="DU103" s="34"/>
      <c r="DV103" s="80"/>
      <c r="DW103" s="80"/>
      <c r="DX103" s="80"/>
      <c r="DY103" s="80"/>
      <c r="DZ103" s="80"/>
      <c r="EA103" s="80"/>
      <c r="EB103" s="80"/>
      <c r="EC103" s="80"/>
      <c r="ED103" s="80"/>
      <c r="EE103" s="80"/>
      <c r="EF103" s="80"/>
      <c r="EG103" s="80"/>
      <c r="EH103" s="80"/>
      <c r="EI103" s="80"/>
      <c r="EJ103" s="80"/>
      <c r="EK103" s="80"/>
      <c r="EL103" s="80"/>
      <c r="EM103" s="80"/>
      <c r="EN103" s="80"/>
      <c r="EO103" s="80"/>
      <c r="EP103" s="80"/>
      <c r="EQ103" s="80"/>
      <c r="ER103" s="80"/>
      <c r="ES103" s="80"/>
      <c r="ET103" s="80"/>
      <c r="EU103" s="80"/>
      <c r="EV103" s="80"/>
      <c r="EW103" s="80"/>
      <c r="EX103" s="80"/>
      <c r="EY103" s="80"/>
      <c r="EZ103" s="80"/>
      <c r="FA103" s="80"/>
      <c r="FB103" s="80"/>
      <c r="FC103" s="80"/>
      <c r="FD103" s="80"/>
      <c r="FE103" s="80"/>
      <c r="FF103" s="80"/>
      <c r="FG103" s="80"/>
      <c r="FH103" s="80"/>
      <c r="FI103" s="80"/>
      <c r="FJ103" s="80"/>
      <c r="FK103" s="80"/>
      <c r="FL103" s="80"/>
      <c r="FM103" s="80"/>
      <c r="FN103" s="80"/>
      <c r="FO103" s="80"/>
      <c r="FP103" s="80"/>
      <c r="FQ103" s="80"/>
      <c r="FR103" s="80"/>
      <c r="FS103" s="80"/>
      <c r="FT103" s="80"/>
      <c r="FU103" s="80"/>
      <c r="FV103" s="80"/>
      <c r="FW103" s="80"/>
      <c r="FX103" s="80"/>
      <c r="FY103" s="80"/>
      <c r="FZ103" s="80"/>
      <c r="GA103" s="80"/>
      <c r="GB103" s="80"/>
      <c r="GC103" s="80"/>
      <c r="GD103" s="80"/>
      <c r="GE103" s="80"/>
      <c r="GF103" s="80"/>
      <c r="GG103" s="80"/>
      <c r="GH103" s="80"/>
      <c r="GI103" s="80"/>
      <c r="GJ103" s="80"/>
      <c r="GK103" s="80"/>
      <c r="GL103" s="80"/>
      <c r="GM103" s="80"/>
      <c r="GN103" s="80"/>
      <c r="GO103" s="80"/>
      <c r="GP103" s="80"/>
      <c r="GQ103" s="80"/>
      <c r="GR103" s="80"/>
      <c r="GS103" s="80"/>
      <c r="GT103" s="80"/>
      <c r="GU103" s="80"/>
      <c r="GV103" s="80"/>
      <c r="GW103" s="80"/>
      <c r="GX103" s="80"/>
      <c r="GY103" s="80"/>
      <c r="GZ103" s="80"/>
      <c r="HA103" s="80"/>
      <c r="HB103" s="80"/>
      <c r="HC103" s="80"/>
      <c r="HD103" s="80"/>
      <c r="HE103" s="80"/>
      <c r="HF103" s="80"/>
      <c r="HG103" s="80"/>
      <c r="HH103" s="80"/>
      <c r="HI103" s="80"/>
      <c r="HJ103" s="80"/>
      <c r="HK103" s="80"/>
      <c r="HL103" s="80"/>
      <c r="HM103" s="80"/>
      <c r="HN103" s="80"/>
      <c r="HO103" s="80"/>
      <c r="HP103" s="80"/>
      <c r="HQ103" s="80"/>
      <c r="HR103" s="80"/>
      <c r="HS103" s="80"/>
      <c r="HT103" s="80"/>
      <c r="HU103" s="80"/>
      <c r="HV103" s="80"/>
      <c r="HW103" s="80"/>
      <c r="HX103" s="80"/>
      <c r="HY103" s="80"/>
      <c r="HZ103" s="80"/>
      <c r="IA103" s="80"/>
      <c r="IB103" s="80"/>
      <c r="IC103" s="80"/>
      <c r="ID103" s="80"/>
      <c r="IE103" s="80"/>
      <c r="IF103" s="80"/>
      <c r="IG103" s="80"/>
      <c r="IH103" s="80"/>
      <c r="II103" s="80"/>
      <c r="IJ103" s="80"/>
      <c r="IK103" s="80"/>
      <c r="IL103" s="80"/>
      <c r="IM103" s="80"/>
      <c r="IN103" s="80"/>
      <c r="IO103" s="80"/>
      <c r="IP103" s="80"/>
      <c r="IQ103" s="80"/>
      <c r="IR103" s="80"/>
      <c r="IS103" s="80"/>
      <c r="IT103" s="80"/>
      <c r="IU103" s="80"/>
      <c r="IV103" s="80"/>
      <c r="IW103" s="80"/>
      <c r="IX103" s="80"/>
      <c r="IY103" s="80"/>
      <c r="IZ103" s="80"/>
      <c r="JA103" s="80"/>
      <c r="JB103" s="80"/>
      <c r="JC103" s="80"/>
      <c r="JD103" s="80"/>
      <c r="JE103" s="80"/>
      <c r="JF103" s="80"/>
      <c r="JG103" s="80"/>
      <c r="JH103" s="80"/>
      <c r="JI103" s="80"/>
      <c r="JJ103" s="80"/>
      <c r="JK103" s="80"/>
      <c r="JL103" s="80"/>
      <c r="JM103" s="80"/>
      <c r="JN103" s="80"/>
      <c r="JO103" s="80"/>
      <c r="JP103" s="80"/>
      <c r="JQ103" s="80"/>
      <c r="JR103" s="80"/>
      <c r="JS103" s="80"/>
      <c r="JT103" s="80"/>
      <c r="JU103" s="80"/>
      <c r="JV103" s="80"/>
      <c r="JW103" s="80"/>
      <c r="JX103" s="80"/>
      <c r="JY103" s="80"/>
      <c r="JZ103" s="80"/>
      <c r="KA103" s="80"/>
      <c r="KB103" s="80"/>
      <c r="KC103" s="80"/>
      <c r="KD103" s="80"/>
      <c r="KE103" s="80"/>
      <c r="KF103" s="80"/>
      <c r="KG103" s="80"/>
      <c r="KH103" s="80"/>
      <c r="KI103" s="80"/>
      <c r="KJ103" s="80"/>
      <c r="KK103" s="80"/>
      <c r="KL103" s="80"/>
      <c r="KM103" s="80"/>
      <c r="KN103" s="80"/>
      <c r="KO103" s="80"/>
      <c r="KP103" s="80"/>
      <c r="KQ103" s="80"/>
      <c r="KR103" s="80"/>
      <c r="KS103" s="80"/>
      <c r="KT103" s="80"/>
      <c r="KU103" s="80"/>
      <c r="KV103" s="80"/>
      <c r="KW103" s="80"/>
      <c r="KX103" s="80"/>
      <c r="KY103" s="80"/>
      <c r="KZ103" s="80"/>
      <c r="LA103" s="80"/>
      <c r="LB103" s="80"/>
      <c r="LC103" s="80"/>
      <c r="LD103" s="80"/>
      <c r="LE103" s="80"/>
      <c r="LF103" s="80"/>
      <c r="LG103" s="80"/>
      <c r="LH103" s="80"/>
      <c r="LI103" s="80"/>
      <c r="LJ103" s="80"/>
      <c r="LK103" s="80"/>
      <c r="LL103" s="80"/>
      <c r="LM103" s="80"/>
      <c r="LN103" s="80"/>
      <c r="LO103" s="80"/>
      <c r="LP103" s="80"/>
      <c r="LQ103" s="80"/>
      <c r="LR103" s="80"/>
      <c r="LS103" s="80"/>
      <c r="LT103" s="80"/>
      <c r="LU103" s="80"/>
      <c r="LV103" s="80"/>
      <c r="LW103" s="80"/>
      <c r="LX103" s="80"/>
      <c r="LY103" s="80"/>
      <c r="LZ103" s="80"/>
      <c r="MA103" s="80"/>
      <c r="MB103" s="80"/>
      <c r="MC103" s="80"/>
      <c r="MD103" s="80"/>
      <c r="ME103" s="80"/>
      <c r="MF103" s="80"/>
      <c r="MG103" s="80"/>
      <c r="MH103" s="80"/>
      <c r="MI103" s="80"/>
      <c r="MJ103" s="80"/>
      <c r="MK103" s="80"/>
      <c r="ML103" s="80"/>
      <c r="MM103" s="80"/>
      <c r="MN103" s="80"/>
      <c r="MO103" s="80"/>
      <c r="MP103" s="80"/>
      <c r="MQ103" s="80"/>
      <c r="MR103" s="80"/>
      <c r="MS103" s="80"/>
      <c r="MT103" s="80"/>
      <c r="MU103" s="80"/>
      <c r="MV103" s="80"/>
      <c r="MW103" s="80"/>
      <c r="MX103" s="80"/>
      <c r="MY103" s="80"/>
      <c r="MZ103" s="80"/>
      <c r="NA103" s="80"/>
      <c r="NB103" s="80"/>
      <c r="NC103" s="80"/>
      <c r="ND103" s="80"/>
      <c r="NE103" s="80"/>
      <c r="NF103" s="80"/>
      <c r="NG103" s="80"/>
      <c r="NH103" s="80"/>
      <c r="NI103" s="80"/>
      <c r="NJ103" s="80"/>
      <c r="NK103" s="80"/>
      <c r="NL103" s="80"/>
      <c r="NM103" s="80"/>
      <c r="NN103" s="80"/>
      <c r="NO103" s="80"/>
      <c r="NP103" s="80"/>
      <c r="NQ103" s="80"/>
      <c r="NR103" s="80"/>
      <c r="NS103" s="80"/>
      <c r="NT103" s="80"/>
      <c r="NU103" s="80"/>
      <c r="NV103" s="80"/>
      <c r="NW103" s="80"/>
      <c r="NX103" s="80"/>
      <c r="NY103" s="80"/>
      <c r="NZ103" s="80"/>
      <c r="OA103" s="80"/>
      <c r="OB103" s="80"/>
      <c r="OC103" s="80"/>
      <c r="OD103" s="80"/>
      <c r="OE103" s="80"/>
      <c r="OF103" s="80"/>
      <c r="OG103" s="80"/>
      <c r="OH103" s="80"/>
      <c r="OI103" s="80"/>
      <c r="OJ103" s="80"/>
      <c r="OK103" s="80"/>
      <c r="OL103" s="80"/>
      <c r="OM103" s="80"/>
      <c r="ON103" s="80"/>
      <c r="OO103" s="80"/>
      <c r="OP103" s="80"/>
      <c r="OQ103" s="80"/>
      <c r="OR103" s="80"/>
      <c r="OS103" s="80"/>
      <c r="OT103" s="80"/>
      <c r="OU103" s="80"/>
      <c r="OV103" s="80"/>
      <c r="OW103" s="80"/>
      <c r="OX103" s="80"/>
      <c r="OY103" s="80"/>
      <c r="OZ103" s="80"/>
      <c r="PA103" s="80"/>
      <c r="PB103" s="80"/>
      <c r="PC103" s="80"/>
      <c r="PD103" s="80"/>
      <c r="PE103" s="80"/>
      <c r="PF103" s="80"/>
      <c r="PG103" s="80"/>
      <c r="PH103" s="80"/>
      <c r="PI103" s="80"/>
      <c r="PJ103" s="80"/>
      <c r="PK103" s="80"/>
      <c r="PL103" s="80"/>
      <c r="PM103" s="80"/>
      <c r="PN103" s="80"/>
      <c r="PO103" s="80"/>
      <c r="PP103" s="80"/>
      <c r="PQ103" s="80"/>
      <c r="PR103" s="80"/>
      <c r="PS103" s="80"/>
      <c r="PT103" s="80"/>
      <c r="PU103" s="80"/>
      <c r="PV103" s="80"/>
      <c r="PW103" s="80"/>
      <c r="PX103" s="80"/>
      <c r="PY103" s="80"/>
      <c r="PZ103" s="80"/>
      <c r="QA103" s="80"/>
      <c r="QB103" s="80"/>
      <c r="QC103" s="80"/>
      <c r="QD103" s="80"/>
      <c r="QE103" s="80"/>
      <c r="QF103" s="80"/>
      <c r="QG103" s="80"/>
      <c r="QH103" s="80"/>
      <c r="QI103" s="80"/>
      <c r="QJ103" s="80"/>
      <c r="QK103" s="80"/>
      <c r="QL103" s="80"/>
      <c r="QM103" s="80"/>
      <c r="QN103" s="80"/>
      <c r="QO103" s="80"/>
      <c r="QP103" s="80"/>
      <c r="QQ103" s="80"/>
      <c r="QR103" s="80"/>
      <c r="QS103" s="80"/>
      <c r="QT103" s="80"/>
      <c r="QU103" s="80"/>
      <c r="QV103" s="80"/>
      <c r="QW103" s="80"/>
      <c r="QX103" s="80"/>
      <c r="QY103" s="80"/>
      <c r="QZ103" s="80"/>
      <c r="RA103" s="80"/>
      <c r="RB103" s="80"/>
      <c r="RC103" s="80"/>
      <c r="RD103" s="80"/>
      <c r="RE103" s="80"/>
      <c r="RF103" s="80"/>
      <c r="RG103" s="80"/>
      <c r="RH103" s="80"/>
      <c r="RI103" s="80"/>
      <c r="RJ103" s="80"/>
      <c r="RK103" s="80"/>
      <c r="RL103" s="80"/>
      <c r="RM103" s="80"/>
      <c r="RN103" s="80"/>
      <c r="RO103" s="80"/>
      <c r="RP103" s="80"/>
      <c r="RQ103" s="80"/>
      <c r="RR103" s="80"/>
      <c r="RS103" s="80"/>
      <c r="RT103" s="80"/>
      <c r="RU103" s="80"/>
      <c r="RV103" s="80"/>
      <c r="RW103" s="80"/>
      <c r="RX103" s="80"/>
      <c r="RY103" s="80"/>
      <c r="RZ103" s="80"/>
      <c r="SA103" s="80"/>
      <c r="SB103" s="80"/>
      <c r="SC103" s="80"/>
      <c r="SD103" s="80"/>
      <c r="SE103" s="80"/>
      <c r="SF103" s="80"/>
      <c r="SG103" s="80"/>
      <c r="SH103" s="80"/>
      <c r="SI103" s="80"/>
      <c r="SJ103" s="80"/>
      <c r="SK103" s="80"/>
      <c r="SL103" s="80"/>
      <c r="SM103" s="80"/>
      <c r="SN103" s="80"/>
      <c r="SO103" s="80"/>
      <c r="SP103" s="80"/>
      <c r="SQ103" s="80"/>
      <c r="SR103" s="80"/>
      <c r="SS103" s="80"/>
      <c r="ST103" s="80"/>
      <c r="SU103" s="80"/>
      <c r="SV103" s="80"/>
      <c r="SW103" s="80"/>
      <c r="SX103" s="80"/>
    </row>
    <row r="104" spans="1:518" s="60" customFormat="1" ht="14.55" customHeight="1" x14ac:dyDescent="0.3">
      <c r="A104" s="65">
        <v>100</v>
      </c>
      <c r="B104" s="7">
        <v>30</v>
      </c>
      <c r="C104" s="98" t="s">
        <v>902</v>
      </c>
      <c r="D104" s="99" t="s">
        <v>903</v>
      </c>
      <c r="E104" s="98" t="s">
        <v>904</v>
      </c>
      <c r="F104" s="7">
        <v>2019</v>
      </c>
      <c r="G104" s="98" t="s">
        <v>577</v>
      </c>
      <c r="H104" s="126" t="s">
        <v>905</v>
      </c>
      <c r="I104" s="6" t="s">
        <v>50</v>
      </c>
      <c r="J104" s="99" t="s">
        <v>912</v>
      </c>
      <c r="K104" s="6" t="s">
        <v>742</v>
      </c>
      <c r="L104" s="6" t="s">
        <v>38</v>
      </c>
      <c r="M104" s="6" t="s">
        <v>100</v>
      </c>
      <c r="N104" s="6" t="s">
        <v>205</v>
      </c>
      <c r="O104" s="6" t="s">
        <v>25</v>
      </c>
      <c r="P104" s="6" t="s">
        <v>56</v>
      </c>
      <c r="Q104" s="6" t="s">
        <v>913</v>
      </c>
      <c r="R104" s="6" t="s">
        <v>908</v>
      </c>
      <c r="S104" s="6" t="s">
        <v>166</v>
      </c>
      <c r="T104" s="6" t="s">
        <v>909</v>
      </c>
      <c r="U104" s="7">
        <v>2008</v>
      </c>
      <c r="V104" s="7">
        <v>2016</v>
      </c>
      <c r="W104" s="6"/>
      <c r="X104" s="6"/>
      <c r="Y104" s="6"/>
      <c r="Z104" s="6" t="s">
        <v>76</v>
      </c>
      <c r="AA104" s="6"/>
      <c r="AB104" s="6" t="s">
        <v>107</v>
      </c>
      <c r="AC104" s="6"/>
      <c r="AD104" s="6"/>
      <c r="AE104" s="6" t="s">
        <v>126</v>
      </c>
      <c r="AF104" s="6"/>
      <c r="AG104" s="6"/>
      <c r="AH104" s="6"/>
      <c r="AI104" s="6"/>
      <c r="AJ104" s="6"/>
      <c r="AK104" s="6"/>
      <c r="AL104" s="6"/>
      <c r="AM104" s="6"/>
      <c r="AN104" s="6"/>
      <c r="AO104" s="6"/>
      <c r="AP104" s="6"/>
      <c r="AQ104" s="6"/>
      <c r="AR104" s="6"/>
      <c r="AS104" s="6"/>
      <c r="AT104" s="6"/>
      <c r="AU104" s="6"/>
      <c r="AV104" s="6"/>
      <c r="AW104" s="6" t="s">
        <v>23</v>
      </c>
      <c r="AX104" s="6"/>
      <c r="AY104" s="6"/>
      <c r="AZ104" s="6"/>
      <c r="BA104" s="6" t="s">
        <v>78</v>
      </c>
      <c r="BB104" s="6"/>
      <c r="BC104" s="6" t="s">
        <v>78</v>
      </c>
      <c r="BD104" s="6"/>
      <c r="BE104" s="6"/>
      <c r="BF104" s="6" t="s">
        <v>78</v>
      </c>
      <c r="BG104" s="6"/>
      <c r="BH104" s="6"/>
      <c r="BI104" s="6"/>
      <c r="BJ104" s="6"/>
      <c r="BK104" s="6"/>
      <c r="BL104" s="6"/>
      <c r="BM104" s="6"/>
      <c r="BN104" s="6"/>
      <c r="BO104" s="6"/>
      <c r="BP104" s="6"/>
      <c r="BQ104" s="6"/>
      <c r="BR104" s="6"/>
      <c r="BS104" s="6"/>
      <c r="BT104" s="6"/>
      <c r="BU104" s="6"/>
      <c r="BV104" s="6" t="s">
        <v>38</v>
      </c>
      <c r="BW104" s="6"/>
      <c r="BX104" s="6"/>
      <c r="BY104" s="6"/>
      <c r="BZ104" s="6"/>
      <c r="CA104" s="6"/>
      <c r="CB104" s="6"/>
      <c r="CC104" s="6"/>
      <c r="CD104" s="6"/>
      <c r="CE104" s="6"/>
      <c r="CF104" s="6"/>
      <c r="CG104" s="6"/>
      <c r="CH104" s="6"/>
      <c r="CI104" s="6"/>
      <c r="CJ104" s="6"/>
      <c r="CK104" s="6"/>
      <c r="CL104" s="6"/>
      <c r="CM104" s="6"/>
      <c r="CN104" s="6"/>
      <c r="CO104" s="6"/>
      <c r="CP104" s="6"/>
      <c r="CQ104" s="6"/>
      <c r="CR104" s="6"/>
      <c r="CS104" s="28" t="s">
        <v>38</v>
      </c>
      <c r="CT104" s="6"/>
      <c r="CU104" s="6"/>
      <c r="CV104" s="6"/>
      <c r="CW104" s="6"/>
      <c r="CX104" s="6"/>
      <c r="CY104" s="6"/>
      <c r="CZ104" s="6"/>
      <c r="DA104" s="6"/>
      <c r="DB104" s="6"/>
      <c r="DC104" s="6"/>
      <c r="DD104" s="6" t="s">
        <v>38</v>
      </c>
      <c r="DE104" s="87"/>
      <c r="DF104" s="6"/>
      <c r="DG104" s="6"/>
      <c r="DH104" s="6"/>
      <c r="DI104" s="6"/>
      <c r="DJ104" s="6"/>
      <c r="DK104" s="6"/>
      <c r="DL104" s="6"/>
      <c r="DM104" s="6"/>
      <c r="DN104" s="6"/>
      <c r="DO104" s="87"/>
      <c r="DP104" s="6"/>
      <c r="DQ104" s="91" t="s">
        <v>914</v>
      </c>
      <c r="DR104" s="6" t="s">
        <v>915</v>
      </c>
      <c r="DS104" s="87"/>
      <c r="DT104" s="17"/>
      <c r="DU104" s="34"/>
      <c r="DV104" s="80"/>
      <c r="DW104" s="80"/>
      <c r="DX104" s="80"/>
      <c r="DY104" s="80"/>
      <c r="DZ104" s="80"/>
      <c r="EA104" s="80"/>
      <c r="EB104" s="80"/>
      <c r="EC104" s="80"/>
      <c r="ED104" s="80"/>
      <c r="EE104" s="80"/>
      <c r="EF104" s="80"/>
      <c r="EG104" s="80"/>
      <c r="EH104" s="80"/>
      <c r="EI104" s="80"/>
      <c r="EJ104" s="80"/>
      <c r="EK104" s="80"/>
      <c r="EL104" s="80"/>
      <c r="EM104" s="80"/>
      <c r="EN104" s="80"/>
      <c r="EO104" s="80"/>
      <c r="EP104" s="80"/>
      <c r="EQ104" s="80"/>
      <c r="ER104" s="80"/>
      <c r="ES104" s="80"/>
      <c r="ET104" s="80"/>
      <c r="EU104" s="80"/>
      <c r="EV104" s="80"/>
      <c r="EW104" s="80"/>
      <c r="EX104" s="80"/>
      <c r="EY104" s="80"/>
      <c r="EZ104" s="80"/>
      <c r="FA104" s="80"/>
      <c r="FB104" s="80"/>
      <c r="FC104" s="80"/>
      <c r="FD104" s="80"/>
      <c r="FE104" s="80"/>
      <c r="FF104" s="80"/>
      <c r="FG104" s="80"/>
      <c r="FH104" s="80"/>
      <c r="FI104" s="80"/>
      <c r="FJ104" s="80"/>
      <c r="FK104" s="80"/>
      <c r="FL104" s="80"/>
      <c r="FM104" s="80"/>
      <c r="FN104" s="80"/>
      <c r="FO104" s="80"/>
      <c r="FP104" s="80"/>
      <c r="FQ104" s="80"/>
      <c r="FR104" s="80"/>
      <c r="FS104" s="80"/>
      <c r="FT104" s="80"/>
      <c r="FU104" s="80"/>
      <c r="FV104" s="80"/>
      <c r="FW104" s="80"/>
      <c r="FX104" s="80"/>
      <c r="FY104" s="80"/>
      <c r="FZ104" s="80"/>
      <c r="GA104" s="80"/>
      <c r="GB104" s="80"/>
      <c r="GC104" s="80"/>
      <c r="GD104" s="80"/>
      <c r="GE104" s="80"/>
      <c r="GF104" s="80"/>
      <c r="GG104" s="80"/>
      <c r="GH104" s="80"/>
      <c r="GI104" s="80"/>
      <c r="GJ104" s="80"/>
      <c r="GK104" s="80"/>
      <c r="GL104" s="80"/>
      <c r="GM104" s="80"/>
      <c r="GN104" s="80"/>
      <c r="GO104" s="80"/>
      <c r="GP104" s="80"/>
      <c r="GQ104" s="80"/>
      <c r="GR104" s="80"/>
      <c r="GS104" s="80"/>
      <c r="GT104" s="80"/>
      <c r="GU104" s="80"/>
      <c r="GV104" s="80"/>
      <c r="GW104" s="80"/>
      <c r="GX104" s="80"/>
      <c r="GY104" s="80"/>
      <c r="GZ104" s="80"/>
      <c r="HA104" s="80"/>
      <c r="HB104" s="80"/>
      <c r="HC104" s="80"/>
      <c r="HD104" s="80"/>
      <c r="HE104" s="80"/>
      <c r="HF104" s="80"/>
      <c r="HG104" s="80"/>
      <c r="HH104" s="80"/>
      <c r="HI104" s="80"/>
      <c r="HJ104" s="80"/>
      <c r="HK104" s="80"/>
      <c r="HL104" s="80"/>
      <c r="HM104" s="80"/>
      <c r="HN104" s="80"/>
      <c r="HO104" s="80"/>
      <c r="HP104" s="80"/>
      <c r="HQ104" s="80"/>
      <c r="HR104" s="80"/>
      <c r="HS104" s="80"/>
      <c r="HT104" s="80"/>
      <c r="HU104" s="80"/>
      <c r="HV104" s="80"/>
      <c r="HW104" s="80"/>
      <c r="HX104" s="80"/>
      <c r="HY104" s="80"/>
      <c r="HZ104" s="80"/>
      <c r="IA104" s="80"/>
      <c r="IB104" s="80"/>
      <c r="IC104" s="80"/>
      <c r="ID104" s="80"/>
      <c r="IE104" s="80"/>
      <c r="IF104" s="80"/>
      <c r="IG104" s="80"/>
      <c r="IH104" s="80"/>
      <c r="II104" s="80"/>
      <c r="IJ104" s="80"/>
      <c r="IK104" s="80"/>
      <c r="IL104" s="80"/>
      <c r="IM104" s="80"/>
      <c r="IN104" s="80"/>
      <c r="IO104" s="80"/>
      <c r="IP104" s="80"/>
      <c r="IQ104" s="80"/>
      <c r="IR104" s="80"/>
      <c r="IS104" s="80"/>
      <c r="IT104" s="80"/>
      <c r="IU104" s="80"/>
      <c r="IV104" s="80"/>
      <c r="IW104" s="80"/>
      <c r="IX104" s="80"/>
      <c r="IY104" s="80"/>
      <c r="IZ104" s="80"/>
      <c r="JA104" s="80"/>
      <c r="JB104" s="80"/>
      <c r="JC104" s="80"/>
      <c r="JD104" s="80"/>
      <c r="JE104" s="80"/>
      <c r="JF104" s="80"/>
      <c r="JG104" s="80"/>
      <c r="JH104" s="80"/>
      <c r="JI104" s="80"/>
      <c r="JJ104" s="80"/>
      <c r="JK104" s="80"/>
      <c r="JL104" s="80"/>
      <c r="JM104" s="80"/>
      <c r="JN104" s="80"/>
      <c r="JO104" s="80"/>
      <c r="JP104" s="80"/>
      <c r="JQ104" s="80"/>
      <c r="JR104" s="80"/>
      <c r="JS104" s="80"/>
      <c r="JT104" s="80"/>
      <c r="JU104" s="80"/>
      <c r="JV104" s="80"/>
      <c r="JW104" s="80"/>
      <c r="JX104" s="80"/>
      <c r="JY104" s="80"/>
      <c r="JZ104" s="80"/>
      <c r="KA104" s="80"/>
      <c r="KB104" s="80"/>
      <c r="KC104" s="80"/>
      <c r="KD104" s="80"/>
      <c r="KE104" s="80"/>
      <c r="KF104" s="80"/>
      <c r="KG104" s="80"/>
      <c r="KH104" s="80"/>
      <c r="KI104" s="80"/>
      <c r="KJ104" s="80"/>
      <c r="KK104" s="80"/>
      <c r="KL104" s="80"/>
      <c r="KM104" s="80"/>
      <c r="KN104" s="80"/>
      <c r="KO104" s="80"/>
      <c r="KP104" s="80"/>
      <c r="KQ104" s="80"/>
      <c r="KR104" s="80"/>
      <c r="KS104" s="80"/>
      <c r="KT104" s="80"/>
      <c r="KU104" s="80"/>
      <c r="KV104" s="80"/>
      <c r="KW104" s="80"/>
      <c r="KX104" s="80"/>
      <c r="KY104" s="80"/>
      <c r="KZ104" s="80"/>
      <c r="LA104" s="80"/>
      <c r="LB104" s="80"/>
      <c r="LC104" s="80"/>
      <c r="LD104" s="80"/>
      <c r="LE104" s="80"/>
      <c r="LF104" s="80"/>
      <c r="LG104" s="80"/>
      <c r="LH104" s="80"/>
      <c r="LI104" s="80"/>
      <c r="LJ104" s="80"/>
      <c r="LK104" s="80"/>
      <c r="LL104" s="80"/>
      <c r="LM104" s="80"/>
      <c r="LN104" s="80"/>
      <c r="LO104" s="80"/>
      <c r="LP104" s="80"/>
      <c r="LQ104" s="80"/>
      <c r="LR104" s="80"/>
      <c r="LS104" s="80"/>
      <c r="LT104" s="80"/>
      <c r="LU104" s="80"/>
      <c r="LV104" s="80"/>
      <c r="LW104" s="80"/>
      <c r="LX104" s="80"/>
      <c r="LY104" s="80"/>
      <c r="LZ104" s="80"/>
      <c r="MA104" s="80"/>
      <c r="MB104" s="80"/>
      <c r="MC104" s="80"/>
      <c r="MD104" s="80"/>
      <c r="ME104" s="80"/>
      <c r="MF104" s="80"/>
      <c r="MG104" s="80"/>
      <c r="MH104" s="80"/>
      <c r="MI104" s="80"/>
      <c r="MJ104" s="80"/>
      <c r="MK104" s="80"/>
      <c r="ML104" s="80"/>
      <c r="MM104" s="80"/>
      <c r="MN104" s="80"/>
      <c r="MO104" s="80"/>
      <c r="MP104" s="80"/>
      <c r="MQ104" s="80"/>
      <c r="MR104" s="80"/>
      <c r="MS104" s="80"/>
      <c r="MT104" s="80"/>
      <c r="MU104" s="80"/>
      <c r="MV104" s="80"/>
      <c r="MW104" s="80"/>
      <c r="MX104" s="80"/>
      <c r="MY104" s="80"/>
      <c r="MZ104" s="80"/>
      <c r="NA104" s="80"/>
      <c r="NB104" s="80"/>
      <c r="NC104" s="80"/>
      <c r="ND104" s="80"/>
      <c r="NE104" s="80"/>
      <c r="NF104" s="80"/>
      <c r="NG104" s="80"/>
      <c r="NH104" s="80"/>
      <c r="NI104" s="80"/>
      <c r="NJ104" s="80"/>
      <c r="NK104" s="80"/>
      <c r="NL104" s="80"/>
      <c r="NM104" s="80"/>
      <c r="NN104" s="80"/>
      <c r="NO104" s="80"/>
      <c r="NP104" s="80"/>
      <c r="NQ104" s="80"/>
      <c r="NR104" s="80"/>
      <c r="NS104" s="80"/>
      <c r="NT104" s="80"/>
      <c r="NU104" s="80"/>
      <c r="NV104" s="80"/>
      <c r="NW104" s="80"/>
      <c r="NX104" s="80"/>
      <c r="NY104" s="80"/>
      <c r="NZ104" s="80"/>
      <c r="OA104" s="80"/>
      <c r="OB104" s="80"/>
      <c r="OC104" s="80"/>
      <c r="OD104" s="80"/>
      <c r="OE104" s="80"/>
      <c r="OF104" s="80"/>
      <c r="OG104" s="80"/>
      <c r="OH104" s="80"/>
      <c r="OI104" s="80"/>
      <c r="OJ104" s="80"/>
      <c r="OK104" s="80"/>
      <c r="OL104" s="80"/>
      <c r="OM104" s="80"/>
      <c r="ON104" s="80"/>
      <c r="OO104" s="80"/>
      <c r="OP104" s="80"/>
      <c r="OQ104" s="80"/>
      <c r="OR104" s="80"/>
      <c r="OS104" s="80"/>
      <c r="OT104" s="80"/>
      <c r="OU104" s="80"/>
      <c r="OV104" s="80"/>
      <c r="OW104" s="80"/>
      <c r="OX104" s="80"/>
      <c r="OY104" s="80"/>
      <c r="OZ104" s="80"/>
      <c r="PA104" s="80"/>
      <c r="PB104" s="80"/>
      <c r="PC104" s="80"/>
      <c r="PD104" s="80"/>
      <c r="PE104" s="80"/>
      <c r="PF104" s="80"/>
      <c r="PG104" s="80"/>
      <c r="PH104" s="80"/>
      <c r="PI104" s="80"/>
      <c r="PJ104" s="80"/>
      <c r="PK104" s="80"/>
      <c r="PL104" s="80"/>
      <c r="PM104" s="80"/>
      <c r="PN104" s="80"/>
      <c r="PO104" s="80"/>
      <c r="PP104" s="80"/>
      <c r="PQ104" s="80"/>
      <c r="PR104" s="80"/>
      <c r="PS104" s="80"/>
      <c r="PT104" s="80"/>
      <c r="PU104" s="80"/>
      <c r="PV104" s="80"/>
      <c r="PW104" s="80"/>
      <c r="PX104" s="80"/>
      <c r="PY104" s="80"/>
      <c r="PZ104" s="80"/>
      <c r="QA104" s="80"/>
      <c r="QB104" s="80"/>
      <c r="QC104" s="80"/>
      <c r="QD104" s="80"/>
      <c r="QE104" s="80"/>
      <c r="QF104" s="80"/>
      <c r="QG104" s="80"/>
      <c r="QH104" s="80"/>
      <c r="QI104" s="80"/>
      <c r="QJ104" s="80"/>
      <c r="QK104" s="80"/>
      <c r="QL104" s="80"/>
      <c r="QM104" s="80"/>
      <c r="QN104" s="80"/>
      <c r="QO104" s="80"/>
      <c r="QP104" s="80"/>
      <c r="QQ104" s="80"/>
      <c r="QR104" s="80"/>
      <c r="QS104" s="80"/>
      <c r="QT104" s="80"/>
      <c r="QU104" s="80"/>
      <c r="QV104" s="80"/>
      <c r="QW104" s="80"/>
      <c r="QX104" s="80"/>
      <c r="QY104" s="80"/>
      <c r="QZ104" s="80"/>
      <c r="RA104" s="80"/>
      <c r="RB104" s="80"/>
      <c r="RC104" s="80"/>
      <c r="RD104" s="80"/>
      <c r="RE104" s="80"/>
      <c r="RF104" s="80"/>
      <c r="RG104" s="80"/>
      <c r="RH104" s="80"/>
      <c r="RI104" s="80"/>
      <c r="RJ104" s="80"/>
      <c r="RK104" s="80"/>
      <c r="RL104" s="80"/>
      <c r="RM104" s="80"/>
      <c r="RN104" s="80"/>
      <c r="RO104" s="80"/>
      <c r="RP104" s="80"/>
      <c r="RQ104" s="80"/>
      <c r="RR104" s="80"/>
      <c r="RS104" s="80"/>
      <c r="RT104" s="80"/>
      <c r="RU104" s="80"/>
      <c r="RV104" s="80"/>
      <c r="RW104" s="80"/>
      <c r="RX104" s="80"/>
      <c r="RY104" s="80"/>
      <c r="RZ104" s="80"/>
      <c r="SA104" s="80"/>
      <c r="SB104" s="80"/>
      <c r="SC104" s="80"/>
      <c r="SD104" s="80"/>
      <c r="SE104" s="80"/>
      <c r="SF104" s="80"/>
      <c r="SG104" s="80"/>
      <c r="SH104" s="80"/>
      <c r="SI104" s="80"/>
      <c r="SJ104" s="80"/>
      <c r="SK104" s="80"/>
      <c r="SL104" s="80"/>
      <c r="SM104" s="80"/>
      <c r="SN104" s="80"/>
      <c r="SO104" s="80"/>
      <c r="SP104" s="80"/>
      <c r="SQ104" s="80"/>
      <c r="SR104" s="80"/>
      <c r="SS104" s="80"/>
      <c r="ST104" s="80"/>
      <c r="SU104" s="80"/>
      <c r="SV104" s="80"/>
      <c r="SW104" s="80"/>
      <c r="SX104" s="80"/>
    </row>
    <row r="105" spans="1:518" s="60" customFormat="1" ht="14.55" customHeight="1" x14ac:dyDescent="0.3">
      <c r="A105" s="65">
        <v>101</v>
      </c>
      <c r="B105" s="7">
        <v>31</v>
      </c>
      <c r="C105" s="98" t="s">
        <v>916</v>
      </c>
      <c r="D105" s="99" t="s">
        <v>917</v>
      </c>
      <c r="E105" s="98" t="s">
        <v>918</v>
      </c>
      <c r="F105" s="7">
        <v>2006</v>
      </c>
      <c r="G105" s="99" t="s">
        <v>664</v>
      </c>
      <c r="H105" s="126" t="s">
        <v>919</v>
      </c>
      <c r="I105" s="6" t="s">
        <v>50</v>
      </c>
      <c r="J105" s="99" t="s">
        <v>920</v>
      </c>
      <c r="K105" s="6" t="s">
        <v>337</v>
      </c>
      <c r="L105" s="6" t="s">
        <v>38</v>
      </c>
      <c r="M105" s="6" t="s">
        <v>100</v>
      </c>
      <c r="N105" s="6" t="s">
        <v>175</v>
      </c>
      <c r="O105" s="6" t="s">
        <v>25</v>
      </c>
      <c r="P105" s="6" t="s">
        <v>191</v>
      </c>
      <c r="Q105" s="7">
        <v>6708</v>
      </c>
      <c r="R105" s="6" t="s">
        <v>921</v>
      </c>
      <c r="S105" s="6" t="s">
        <v>434</v>
      </c>
      <c r="T105" s="6" t="s">
        <v>922</v>
      </c>
      <c r="U105" s="7">
        <v>2004</v>
      </c>
      <c r="V105" s="7">
        <v>2004</v>
      </c>
      <c r="W105" s="6"/>
      <c r="X105" s="6"/>
      <c r="Y105" s="6"/>
      <c r="Z105" s="6" t="s">
        <v>76</v>
      </c>
      <c r="AA105" s="6"/>
      <c r="AB105" s="6"/>
      <c r="AC105" s="6"/>
      <c r="AD105" s="6"/>
      <c r="AE105" s="6" t="s">
        <v>126</v>
      </c>
      <c r="AF105" s="6"/>
      <c r="AG105" s="6"/>
      <c r="AH105" s="6"/>
      <c r="AI105" s="6"/>
      <c r="AJ105" s="6"/>
      <c r="AK105" s="6"/>
      <c r="AL105" s="6"/>
      <c r="AM105" s="6"/>
      <c r="AN105" s="6"/>
      <c r="AO105" s="6"/>
      <c r="AP105" s="6"/>
      <c r="AQ105" s="6"/>
      <c r="AR105" s="6"/>
      <c r="AS105" s="6"/>
      <c r="AT105" s="6"/>
      <c r="AU105" s="6" t="s">
        <v>183</v>
      </c>
      <c r="AV105" s="6"/>
      <c r="AW105" s="6" t="s">
        <v>23</v>
      </c>
      <c r="AX105" s="6"/>
      <c r="AY105" s="6"/>
      <c r="AZ105" s="6"/>
      <c r="BA105" s="6" t="s">
        <v>78</v>
      </c>
      <c r="BB105" s="6"/>
      <c r="BC105" s="6"/>
      <c r="BD105" s="6"/>
      <c r="BE105" s="6"/>
      <c r="BF105" s="6" t="s">
        <v>78</v>
      </c>
      <c r="BG105" s="6"/>
      <c r="BH105" s="6"/>
      <c r="BI105" s="6"/>
      <c r="BJ105" s="6"/>
      <c r="BK105" s="6"/>
      <c r="BL105" s="6"/>
      <c r="BM105" s="6"/>
      <c r="BN105" s="6"/>
      <c r="BO105" s="6"/>
      <c r="BP105" s="6"/>
      <c r="BQ105" s="6"/>
      <c r="BR105" s="6"/>
      <c r="BS105" s="6"/>
      <c r="BT105" s="6" t="s">
        <v>78</v>
      </c>
      <c r="BU105" s="6"/>
      <c r="BV105" s="6" t="s">
        <v>38</v>
      </c>
      <c r="BW105" s="6"/>
      <c r="BX105" s="6"/>
      <c r="BY105" s="6"/>
      <c r="BZ105" s="6"/>
      <c r="CA105" s="6"/>
      <c r="CB105" s="6"/>
      <c r="CC105" s="6"/>
      <c r="CD105" s="6"/>
      <c r="CE105" s="6"/>
      <c r="CF105" s="6"/>
      <c r="CG105" s="6"/>
      <c r="CH105" s="6"/>
      <c r="CI105" s="6"/>
      <c r="CJ105" s="6"/>
      <c r="CK105" s="6"/>
      <c r="CL105" s="6"/>
      <c r="CM105" s="6"/>
      <c r="CN105" s="6"/>
      <c r="CO105" s="6"/>
      <c r="CP105" s="6"/>
      <c r="CQ105" s="6"/>
      <c r="CR105" s="6"/>
      <c r="CS105" s="28" t="s">
        <v>38</v>
      </c>
      <c r="CT105" s="6"/>
      <c r="CU105" s="6"/>
      <c r="CV105" s="6"/>
      <c r="CW105" s="6"/>
      <c r="CX105" s="6"/>
      <c r="CY105" s="6"/>
      <c r="CZ105" s="6"/>
      <c r="DA105" s="6"/>
      <c r="DB105" s="6"/>
      <c r="DC105" s="6"/>
      <c r="DD105" s="6" t="s">
        <v>38</v>
      </c>
      <c r="DE105" s="87"/>
      <c r="DF105" s="6"/>
      <c r="DG105" s="6"/>
      <c r="DH105" s="6"/>
      <c r="DI105" s="6"/>
      <c r="DJ105" s="6"/>
      <c r="DK105" s="6"/>
      <c r="DL105" s="6"/>
      <c r="DM105" s="6"/>
      <c r="DN105" s="6"/>
      <c r="DO105" s="87"/>
      <c r="DP105" s="6"/>
      <c r="DQ105" s="87"/>
      <c r="DR105" s="6"/>
      <c r="DS105" s="91" t="s">
        <v>923</v>
      </c>
      <c r="DT105" s="17" t="s">
        <v>924</v>
      </c>
      <c r="DU105" s="34"/>
      <c r="DV105" s="80"/>
      <c r="DW105" s="80"/>
      <c r="DX105" s="80"/>
      <c r="DY105" s="80"/>
      <c r="DZ105" s="80"/>
      <c r="EA105" s="80"/>
      <c r="EB105" s="80"/>
      <c r="EC105" s="80"/>
      <c r="ED105" s="80"/>
      <c r="EE105" s="80"/>
      <c r="EF105" s="80"/>
      <c r="EG105" s="80"/>
      <c r="EH105" s="80"/>
      <c r="EI105" s="80"/>
      <c r="EJ105" s="80"/>
      <c r="EK105" s="80"/>
      <c r="EL105" s="80"/>
      <c r="EM105" s="80"/>
      <c r="EN105" s="80"/>
      <c r="EO105" s="80"/>
      <c r="EP105" s="80"/>
      <c r="EQ105" s="80"/>
      <c r="ER105" s="80"/>
      <c r="ES105" s="80"/>
      <c r="ET105" s="80"/>
      <c r="EU105" s="80"/>
      <c r="EV105" s="80"/>
      <c r="EW105" s="80"/>
      <c r="EX105" s="80"/>
      <c r="EY105" s="80"/>
      <c r="EZ105" s="80"/>
      <c r="FA105" s="80"/>
      <c r="FB105" s="80"/>
      <c r="FC105" s="80"/>
      <c r="FD105" s="80"/>
      <c r="FE105" s="80"/>
      <c r="FF105" s="80"/>
      <c r="FG105" s="80"/>
      <c r="FH105" s="80"/>
      <c r="FI105" s="80"/>
      <c r="FJ105" s="80"/>
      <c r="FK105" s="80"/>
      <c r="FL105" s="80"/>
      <c r="FM105" s="80"/>
      <c r="FN105" s="80"/>
      <c r="FO105" s="80"/>
      <c r="FP105" s="80"/>
      <c r="FQ105" s="80"/>
      <c r="FR105" s="80"/>
      <c r="FS105" s="80"/>
      <c r="FT105" s="80"/>
      <c r="FU105" s="80"/>
      <c r="FV105" s="80"/>
      <c r="FW105" s="80"/>
      <c r="FX105" s="80"/>
      <c r="FY105" s="80"/>
      <c r="FZ105" s="80"/>
      <c r="GA105" s="80"/>
      <c r="GB105" s="80"/>
      <c r="GC105" s="80"/>
      <c r="GD105" s="80"/>
      <c r="GE105" s="80"/>
      <c r="GF105" s="80"/>
      <c r="GG105" s="80"/>
      <c r="GH105" s="80"/>
      <c r="GI105" s="80"/>
      <c r="GJ105" s="80"/>
      <c r="GK105" s="80"/>
      <c r="GL105" s="80"/>
      <c r="GM105" s="80"/>
      <c r="GN105" s="80"/>
      <c r="GO105" s="80"/>
      <c r="GP105" s="80"/>
      <c r="GQ105" s="80"/>
      <c r="GR105" s="80"/>
      <c r="GS105" s="80"/>
      <c r="GT105" s="80"/>
      <c r="GU105" s="80"/>
      <c r="GV105" s="80"/>
      <c r="GW105" s="80"/>
      <c r="GX105" s="80"/>
      <c r="GY105" s="80"/>
      <c r="GZ105" s="80"/>
      <c r="HA105" s="80"/>
      <c r="HB105" s="80"/>
      <c r="HC105" s="80"/>
      <c r="HD105" s="80"/>
      <c r="HE105" s="80"/>
      <c r="HF105" s="80"/>
      <c r="HG105" s="80"/>
      <c r="HH105" s="80"/>
      <c r="HI105" s="80"/>
      <c r="HJ105" s="80"/>
      <c r="HK105" s="80"/>
      <c r="HL105" s="80"/>
      <c r="HM105" s="80"/>
      <c r="HN105" s="80"/>
      <c r="HO105" s="80"/>
      <c r="HP105" s="80"/>
      <c r="HQ105" s="80"/>
      <c r="HR105" s="80"/>
      <c r="HS105" s="80"/>
      <c r="HT105" s="80"/>
      <c r="HU105" s="80"/>
      <c r="HV105" s="80"/>
      <c r="HW105" s="80"/>
      <c r="HX105" s="80"/>
      <c r="HY105" s="80"/>
      <c r="HZ105" s="80"/>
      <c r="IA105" s="80"/>
      <c r="IB105" s="80"/>
      <c r="IC105" s="80"/>
      <c r="ID105" s="80"/>
      <c r="IE105" s="80"/>
      <c r="IF105" s="80"/>
      <c r="IG105" s="80"/>
      <c r="IH105" s="80"/>
      <c r="II105" s="80"/>
      <c r="IJ105" s="80"/>
      <c r="IK105" s="80"/>
      <c r="IL105" s="80"/>
      <c r="IM105" s="80"/>
      <c r="IN105" s="80"/>
      <c r="IO105" s="80"/>
      <c r="IP105" s="80"/>
      <c r="IQ105" s="80"/>
      <c r="IR105" s="80"/>
      <c r="IS105" s="80"/>
      <c r="IT105" s="80"/>
      <c r="IU105" s="80"/>
      <c r="IV105" s="80"/>
      <c r="IW105" s="80"/>
      <c r="IX105" s="80"/>
      <c r="IY105" s="80"/>
      <c r="IZ105" s="80"/>
      <c r="JA105" s="80"/>
      <c r="JB105" s="80"/>
      <c r="JC105" s="80"/>
      <c r="JD105" s="80"/>
      <c r="JE105" s="80"/>
      <c r="JF105" s="80"/>
      <c r="JG105" s="80"/>
      <c r="JH105" s="80"/>
      <c r="JI105" s="80"/>
      <c r="JJ105" s="80"/>
      <c r="JK105" s="80"/>
      <c r="JL105" s="80"/>
      <c r="JM105" s="80"/>
      <c r="JN105" s="80"/>
      <c r="JO105" s="80"/>
      <c r="JP105" s="80"/>
      <c r="JQ105" s="80"/>
      <c r="JR105" s="80"/>
      <c r="JS105" s="80"/>
      <c r="JT105" s="80"/>
      <c r="JU105" s="80"/>
      <c r="JV105" s="80"/>
      <c r="JW105" s="80"/>
      <c r="JX105" s="80"/>
      <c r="JY105" s="80"/>
      <c r="JZ105" s="80"/>
      <c r="KA105" s="80"/>
      <c r="KB105" s="80"/>
      <c r="KC105" s="80"/>
      <c r="KD105" s="80"/>
      <c r="KE105" s="80"/>
      <c r="KF105" s="80"/>
      <c r="KG105" s="80"/>
      <c r="KH105" s="80"/>
      <c r="KI105" s="80"/>
      <c r="KJ105" s="80"/>
      <c r="KK105" s="80"/>
      <c r="KL105" s="80"/>
      <c r="KM105" s="80"/>
      <c r="KN105" s="80"/>
      <c r="KO105" s="80"/>
      <c r="KP105" s="80"/>
      <c r="KQ105" s="80"/>
      <c r="KR105" s="80"/>
      <c r="KS105" s="80"/>
      <c r="KT105" s="80"/>
      <c r="KU105" s="80"/>
      <c r="KV105" s="80"/>
      <c r="KW105" s="80"/>
      <c r="KX105" s="80"/>
      <c r="KY105" s="80"/>
      <c r="KZ105" s="80"/>
      <c r="LA105" s="80"/>
      <c r="LB105" s="80"/>
      <c r="LC105" s="80"/>
      <c r="LD105" s="80"/>
      <c r="LE105" s="80"/>
      <c r="LF105" s="80"/>
      <c r="LG105" s="80"/>
      <c r="LH105" s="80"/>
      <c r="LI105" s="80"/>
      <c r="LJ105" s="80"/>
      <c r="LK105" s="80"/>
      <c r="LL105" s="80"/>
      <c r="LM105" s="80"/>
      <c r="LN105" s="80"/>
      <c r="LO105" s="80"/>
      <c r="LP105" s="80"/>
      <c r="LQ105" s="80"/>
      <c r="LR105" s="80"/>
      <c r="LS105" s="80"/>
      <c r="LT105" s="80"/>
      <c r="LU105" s="80"/>
      <c r="LV105" s="80"/>
      <c r="LW105" s="80"/>
      <c r="LX105" s="80"/>
      <c r="LY105" s="80"/>
      <c r="LZ105" s="80"/>
      <c r="MA105" s="80"/>
      <c r="MB105" s="80"/>
      <c r="MC105" s="80"/>
      <c r="MD105" s="80"/>
      <c r="ME105" s="80"/>
      <c r="MF105" s="80"/>
      <c r="MG105" s="80"/>
      <c r="MH105" s="80"/>
      <c r="MI105" s="80"/>
      <c r="MJ105" s="80"/>
      <c r="MK105" s="80"/>
      <c r="ML105" s="80"/>
      <c r="MM105" s="80"/>
      <c r="MN105" s="80"/>
      <c r="MO105" s="80"/>
      <c r="MP105" s="80"/>
      <c r="MQ105" s="80"/>
      <c r="MR105" s="80"/>
      <c r="MS105" s="80"/>
      <c r="MT105" s="80"/>
      <c r="MU105" s="80"/>
      <c r="MV105" s="80"/>
      <c r="MW105" s="80"/>
      <c r="MX105" s="80"/>
      <c r="MY105" s="80"/>
      <c r="MZ105" s="80"/>
      <c r="NA105" s="80"/>
      <c r="NB105" s="80"/>
      <c r="NC105" s="80"/>
      <c r="ND105" s="80"/>
      <c r="NE105" s="80"/>
      <c r="NF105" s="80"/>
      <c r="NG105" s="80"/>
      <c r="NH105" s="80"/>
      <c r="NI105" s="80"/>
      <c r="NJ105" s="80"/>
      <c r="NK105" s="80"/>
      <c r="NL105" s="80"/>
      <c r="NM105" s="80"/>
      <c r="NN105" s="80"/>
      <c r="NO105" s="80"/>
      <c r="NP105" s="80"/>
      <c r="NQ105" s="80"/>
      <c r="NR105" s="80"/>
      <c r="NS105" s="80"/>
      <c r="NT105" s="80"/>
      <c r="NU105" s="80"/>
      <c r="NV105" s="80"/>
      <c r="NW105" s="80"/>
      <c r="NX105" s="80"/>
      <c r="NY105" s="80"/>
      <c r="NZ105" s="80"/>
      <c r="OA105" s="80"/>
      <c r="OB105" s="80"/>
      <c r="OC105" s="80"/>
      <c r="OD105" s="80"/>
      <c r="OE105" s="80"/>
      <c r="OF105" s="80"/>
      <c r="OG105" s="80"/>
      <c r="OH105" s="80"/>
      <c r="OI105" s="80"/>
      <c r="OJ105" s="80"/>
      <c r="OK105" s="80"/>
      <c r="OL105" s="80"/>
      <c r="OM105" s="80"/>
      <c r="ON105" s="80"/>
      <c r="OO105" s="80"/>
      <c r="OP105" s="80"/>
      <c r="OQ105" s="80"/>
      <c r="OR105" s="80"/>
      <c r="OS105" s="80"/>
      <c r="OT105" s="80"/>
      <c r="OU105" s="80"/>
      <c r="OV105" s="80"/>
      <c r="OW105" s="80"/>
      <c r="OX105" s="80"/>
      <c r="OY105" s="80"/>
      <c r="OZ105" s="80"/>
      <c r="PA105" s="80"/>
      <c r="PB105" s="80"/>
      <c r="PC105" s="80"/>
      <c r="PD105" s="80"/>
      <c r="PE105" s="80"/>
      <c r="PF105" s="80"/>
      <c r="PG105" s="80"/>
      <c r="PH105" s="80"/>
      <c r="PI105" s="80"/>
      <c r="PJ105" s="80"/>
      <c r="PK105" s="80"/>
      <c r="PL105" s="80"/>
      <c r="PM105" s="80"/>
      <c r="PN105" s="80"/>
      <c r="PO105" s="80"/>
      <c r="PP105" s="80"/>
      <c r="PQ105" s="80"/>
      <c r="PR105" s="80"/>
      <c r="PS105" s="80"/>
      <c r="PT105" s="80"/>
      <c r="PU105" s="80"/>
      <c r="PV105" s="80"/>
      <c r="PW105" s="80"/>
      <c r="PX105" s="80"/>
      <c r="PY105" s="80"/>
      <c r="PZ105" s="80"/>
      <c r="QA105" s="80"/>
      <c r="QB105" s="80"/>
      <c r="QC105" s="80"/>
      <c r="QD105" s="80"/>
      <c r="QE105" s="80"/>
      <c r="QF105" s="80"/>
      <c r="QG105" s="80"/>
      <c r="QH105" s="80"/>
      <c r="QI105" s="80"/>
      <c r="QJ105" s="80"/>
      <c r="QK105" s="80"/>
      <c r="QL105" s="80"/>
      <c r="QM105" s="80"/>
      <c r="QN105" s="80"/>
      <c r="QO105" s="80"/>
      <c r="QP105" s="80"/>
      <c r="QQ105" s="80"/>
      <c r="QR105" s="80"/>
      <c r="QS105" s="80"/>
      <c r="QT105" s="80"/>
      <c r="QU105" s="80"/>
      <c r="QV105" s="80"/>
      <c r="QW105" s="80"/>
      <c r="QX105" s="80"/>
      <c r="QY105" s="80"/>
      <c r="QZ105" s="80"/>
      <c r="RA105" s="80"/>
      <c r="RB105" s="80"/>
      <c r="RC105" s="80"/>
      <c r="RD105" s="80"/>
      <c r="RE105" s="80"/>
      <c r="RF105" s="80"/>
      <c r="RG105" s="80"/>
      <c r="RH105" s="80"/>
      <c r="RI105" s="80"/>
      <c r="RJ105" s="80"/>
      <c r="RK105" s="80"/>
      <c r="RL105" s="80"/>
      <c r="RM105" s="80"/>
      <c r="RN105" s="80"/>
      <c r="RO105" s="80"/>
      <c r="RP105" s="80"/>
      <c r="RQ105" s="80"/>
      <c r="RR105" s="80"/>
      <c r="RS105" s="80"/>
      <c r="RT105" s="80"/>
      <c r="RU105" s="80"/>
      <c r="RV105" s="80"/>
      <c r="RW105" s="80"/>
      <c r="RX105" s="80"/>
      <c r="RY105" s="80"/>
      <c r="RZ105" s="80"/>
      <c r="SA105" s="80"/>
      <c r="SB105" s="80"/>
      <c r="SC105" s="80"/>
      <c r="SD105" s="80"/>
      <c r="SE105" s="80"/>
      <c r="SF105" s="80"/>
      <c r="SG105" s="80"/>
      <c r="SH105" s="80"/>
      <c r="SI105" s="80"/>
      <c r="SJ105" s="80"/>
      <c r="SK105" s="80"/>
      <c r="SL105" s="80"/>
      <c r="SM105" s="80"/>
      <c r="SN105" s="80"/>
      <c r="SO105" s="80"/>
      <c r="SP105" s="80"/>
      <c r="SQ105" s="80"/>
      <c r="SR105" s="80"/>
      <c r="SS105" s="80"/>
      <c r="ST105" s="80"/>
      <c r="SU105" s="80"/>
      <c r="SV105" s="80"/>
      <c r="SW105" s="80"/>
      <c r="SX105" s="80"/>
    </row>
    <row r="106" spans="1:518" s="60" customFormat="1" ht="14.55" customHeight="1" x14ac:dyDescent="0.3">
      <c r="A106" s="65">
        <v>102</v>
      </c>
      <c r="B106" s="7">
        <v>31</v>
      </c>
      <c r="C106" s="98" t="s">
        <v>916</v>
      </c>
      <c r="D106" s="99" t="s">
        <v>917</v>
      </c>
      <c r="E106" s="98" t="s">
        <v>918</v>
      </c>
      <c r="F106" s="7">
        <v>2006</v>
      </c>
      <c r="G106" s="99" t="s">
        <v>664</v>
      </c>
      <c r="H106" s="126" t="s">
        <v>919</v>
      </c>
      <c r="I106" s="6" t="s">
        <v>50</v>
      </c>
      <c r="J106" s="99" t="s">
        <v>925</v>
      </c>
      <c r="K106" s="6" t="s">
        <v>337</v>
      </c>
      <c r="L106" s="6" t="s">
        <v>38</v>
      </c>
      <c r="M106" s="6" t="s">
        <v>100</v>
      </c>
      <c r="N106" s="6" t="s">
        <v>175</v>
      </c>
      <c r="O106" s="6" t="s">
        <v>25</v>
      </c>
      <c r="P106" s="6" t="s">
        <v>191</v>
      </c>
      <c r="Q106" s="7">
        <v>6708</v>
      </c>
      <c r="R106" s="6" t="s">
        <v>921</v>
      </c>
      <c r="S106" s="6" t="s">
        <v>434</v>
      </c>
      <c r="T106" s="6" t="s">
        <v>922</v>
      </c>
      <c r="U106" s="7">
        <v>2004</v>
      </c>
      <c r="V106" s="7">
        <v>2004</v>
      </c>
      <c r="W106" s="6"/>
      <c r="X106" s="6"/>
      <c r="Y106" s="6"/>
      <c r="Z106" s="6" t="s">
        <v>76</v>
      </c>
      <c r="AA106" s="6"/>
      <c r="AB106" s="6"/>
      <c r="AC106" s="6"/>
      <c r="AD106" s="6"/>
      <c r="AE106" s="6" t="s">
        <v>126</v>
      </c>
      <c r="AF106" s="6"/>
      <c r="AG106" s="6"/>
      <c r="AH106" s="6"/>
      <c r="AI106" s="6"/>
      <c r="AJ106" s="6"/>
      <c r="AK106" s="6"/>
      <c r="AL106" s="6"/>
      <c r="AM106" s="6"/>
      <c r="AN106" s="6"/>
      <c r="AO106" s="6"/>
      <c r="AP106" s="6"/>
      <c r="AQ106" s="6"/>
      <c r="AR106" s="6"/>
      <c r="AS106" s="6"/>
      <c r="AT106" s="6"/>
      <c r="AU106" s="6" t="s">
        <v>183</v>
      </c>
      <c r="AV106" s="6"/>
      <c r="AW106" s="6" t="s">
        <v>23</v>
      </c>
      <c r="AX106" s="6"/>
      <c r="AY106" s="6"/>
      <c r="AZ106" s="6"/>
      <c r="BA106" s="6" t="s">
        <v>78</v>
      </c>
      <c r="BB106" s="6"/>
      <c r="BC106" s="6"/>
      <c r="BD106" s="6"/>
      <c r="BE106" s="6"/>
      <c r="BF106" s="6" t="s">
        <v>78</v>
      </c>
      <c r="BG106" s="6"/>
      <c r="BH106" s="6"/>
      <c r="BI106" s="6"/>
      <c r="BJ106" s="6"/>
      <c r="BK106" s="6"/>
      <c r="BL106" s="6"/>
      <c r="BM106" s="6"/>
      <c r="BN106" s="6"/>
      <c r="BO106" s="6"/>
      <c r="BP106" s="6"/>
      <c r="BQ106" s="6"/>
      <c r="BR106" s="6"/>
      <c r="BS106" s="6"/>
      <c r="BT106" s="6" t="s">
        <v>78</v>
      </c>
      <c r="BU106" s="6"/>
      <c r="BV106" s="6" t="s">
        <v>38</v>
      </c>
      <c r="BW106" s="6"/>
      <c r="BX106" s="6"/>
      <c r="BY106" s="6"/>
      <c r="BZ106" s="6"/>
      <c r="CA106" s="6"/>
      <c r="CB106" s="6"/>
      <c r="CC106" s="6"/>
      <c r="CD106" s="6"/>
      <c r="CE106" s="6"/>
      <c r="CF106" s="6"/>
      <c r="CG106" s="6"/>
      <c r="CH106" s="6"/>
      <c r="CI106" s="6"/>
      <c r="CJ106" s="6"/>
      <c r="CK106" s="6"/>
      <c r="CL106" s="6"/>
      <c r="CM106" s="6"/>
      <c r="CN106" s="6"/>
      <c r="CO106" s="6"/>
      <c r="CP106" s="6"/>
      <c r="CQ106" s="6"/>
      <c r="CR106" s="6"/>
      <c r="CS106" s="28" t="s">
        <v>38</v>
      </c>
      <c r="CT106" s="6"/>
      <c r="CU106" s="6"/>
      <c r="CV106" s="6"/>
      <c r="CW106" s="6"/>
      <c r="CX106" s="6"/>
      <c r="CY106" s="6"/>
      <c r="CZ106" s="6"/>
      <c r="DA106" s="6"/>
      <c r="DB106" s="6"/>
      <c r="DC106" s="6"/>
      <c r="DD106" s="6" t="s">
        <v>38</v>
      </c>
      <c r="DE106" s="87"/>
      <c r="DF106" s="6"/>
      <c r="DG106" s="6"/>
      <c r="DH106" s="6"/>
      <c r="DI106" s="6"/>
      <c r="DJ106" s="6"/>
      <c r="DK106" s="6"/>
      <c r="DL106" s="6"/>
      <c r="DM106" s="6"/>
      <c r="DN106" s="6"/>
      <c r="DO106" s="87"/>
      <c r="DP106" s="6"/>
      <c r="DQ106" s="87"/>
      <c r="DR106" s="6"/>
      <c r="DS106" s="91" t="s">
        <v>923</v>
      </c>
      <c r="DT106" s="17" t="s">
        <v>924</v>
      </c>
      <c r="DU106" s="34"/>
      <c r="DV106" s="80"/>
      <c r="DW106" s="80"/>
      <c r="DX106" s="80"/>
      <c r="DY106" s="80"/>
      <c r="DZ106" s="80"/>
      <c r="EA106" s="80"/>
      <c r="EB106" s="80"/>
      <c r="EC106" s="80"/>
      <c r="ED106" s="80"/>
      <c r="EE106" s="80"/>
      <c r="EF106" s="80"/>
      <c r="EG106" s="80"/>
      <c r="EH106" s="80"/>
      <c r="EI106" s="80"/>
      <c r="EJ106" s="80"/>
      <c r="EK106" s="80"/>
      <c r="EL106" s="80"/>
      <c r="EM106" s="80"/>
      <c r="EN106" s="80"/>
      <c r="EO106" s="80"/>
      <c r="EP106" s="80"/>
      <c r="EQ106" s="80"/>
      <c r="ER106" s="80"/>
      <c r="ES106" s="80"/>
      <c r="ET106" s="80"/>
      <c r="EU106" s="80"/>
      <c r="EV106" s="80"/>
      <c r="EW106" s="80"/>
      <c r="EX106" s="80"/>
      <c r="EY106" s="80"/>
      <c r="EZ106" s="80"/>
      <c r="FA106" s="80"/>
      <c r="FB106" s="80"/>
      <c r="FC106" s="80"/>
      <c r="FD106" s="80"/>
      <c r="FE106" s="80"/>
      <c r="FF106" s="80"/>
      <c r="FG106" s="80"/>
      <c r="FH106" s="80"/>
      <c r="FI106" s="80"/>
      <c r="FJ106" s="80"/>
      <c r="FK106" s="80"/>
      <c r="FL106" s="80"/>
      <c r="FM106" s="80"/>
      <c r="FN106" s="80"/>
      <c r="FO106" s="80"/>
      <c r="FP106" s="80"/>
      <c r="FQ106" s="80"/>
      <c r="FR106" s="80"/>
      <c r="FS106" s="80"/>
      <c r="FT106" s="80"/>
      <c r="FU106" s="80"/>
      <c r="FV106" s="80"/>
      <c r="FW106" s="80"/>
      <c r="FX106" s="80"/>
      <c r="FY106" s="80"/>
      <c r="FZ106" s="80"/>
      <c r="GA106" s="80"/>
      <c r="GB106" s="80"/>
      <c r="GC106" s="80"/>
      <c r="GD106" s="80"/>
      <c r="GE106" s="80"/>
      <c r="GF106" s="80"/>
      <c r="GG106" s="80"/>
      <c r="GH106" s="80"/>
      <c r="GI106" s="80"/>
      <c r="GJ106" s="80"/>
      <c r="GK106" s="80"/>
      <c r="GL106" s="80"/>
      <c r="GM106" s="80"/>
      <c r="GN106" s="80"/>
      <c r="GO106" s="80"/>
      <c r="GP106" s="80"/>
      <c r="GQ106" s="80"/>
      <c r="GR106" s="80"/>
      <c r="GS106" s="80"/>
      <c r="GT106" s="80"/>
      <c r="GU106" s="80"/>
      <c r="GV106" s="80"/>
      <c r="GW106" s="80"/>
      <c r="GX106" s="80"/>
      <c r="GY106" s="80"/>
      <c r="GZ106" s="80"/>
      <c r="HA106" s="80"/>
      <c r="HB106" s="80"/>
      <c r="HC106" s="80"/>
      <c r="HD106" s="80"/>
      <c r="HE106" s="80"/>
      <c r="HF106" s="80"/>
      <c r="HG106" s="80"/>
      <c r="HH106" s="80"/>
      <c r="HI106" s="80"/>
      <c r="HJ106" s="80"/>
      <c r="HK106" s="80"/>
      <c r="HL106" s="80"/>
      <c r="HM106" s="80"/>
      <c r="HN106" s="80"/>
      <c r="HO106" s="80"/>
      <c r="HP106" s="80"/>
      <c r="HQ106" s="80"/>
      <c r="HR106" s="80"/>
      <c r="HS106" s="80"/>
      <c r="HT106" s="80"/>
      <c r="HU106" s="80"/>
      <c r="HV106" s="80"/>
      <c r="HW106" s="80"/>
      <c r="HX106" s="80"/>
      <c r="HY106" s="80"/>
      <c r="HZ106" s="80"/>
      <c r="IA106" s="80"/>
      <c r="IB106" s="80"/>
      <c r="IC106" s="80"/>
      <c r="ID106" s="80"/>
      <c r="IE106" s="80"/>
      <c r="IF106" s="80"/>
      <c r="IG106" s="80"/>
      <c r="IH106" s="80"/>
      <c r="II106" s="80"/>
      <c r="IJ106" s="80"/>
      <c r="IK106" s="80"/>
      <c r="IL106" s="80"/>
      <c r="IM106" s="80"/>
      <c r="IN106" s="80"/>
      <c r="IO106" s="80"/>
      <c r="IP106" s="80"/>
      <c r="IQ106" s="80"/>
      <c r="IR106" s="80"/>
      <c r="IS106" s="80"/>
      <c r="IT106" s="80"/>
      <c r="IU106" s="80"/>
      <c r="IV106" s="80"/>
      <c r="IW106" s="80"/>
      <c r="IX106" s="80"/>
      <c r="IY106" s="80"/>
      <c r="IZ106" s="80"/>
      <c r="JA106" s="80"/>
      <c r="JB106" s="80"/>
      <c r="JC106" s="80"/>
      <c r="JD106" s="80"/>
      <c r="JE106" s="80"/>
      <c r="JF106" s="80"/>
      <c r="JG106" s="80"/>
      <c r="JH106" s="80"/>
      <c r="JI106" s="80"/>
      <c r="JJ106" s="80"/>
      <c r="JK106" s="80"/>
      <c r="JL106" s="80"/>
      <c r="JM106" s="80"/>
      <c r="JN106" s="80"/>
      <c r="JO106" s="80"/>
      <c r="JP106" s="80"/>
      <c r="JQ106" s="80"/>
      <c r="JR106" s="80"/>
      <c r="JS106" s="80"/>
      <c r="JT106" s="80"/>
      <c r="JU106" s="80"/>
      <c r="JV106" s="80"/>
      <c r="JW106" s="80"/>
      <c r="JX106" s="80"/>
      <c r="JY106" s="80"/>
      <c r="JZ106" s="80"/>
      <c r="KA106" s="80"/>
      <c r="KB106" s="80"/>
      <c r="KC106" s="80"/>
      <c r="KD106" s="80"/>
      <c r="KE106" s="80"/>
      <c r="KF106" s="80"/>
      <c r="KG106" s="80"/>
      <c r="KH106" s="80"/>
      <c r="KI106" s="80"/>
      <c r="KJ106" s="80"/>
      <c r="KK106" s="80"/>
      <c r="KL106" s="80"/>
      <c r="KM106" s="80"/>
      <c r="KN106" s="80"/>
      <c r="KO106" s="80"/>
      <c r="KP106" s="80"/>
      <c r="KQ106" s="80"/>
      <c r="KR106" s="80"/>
      <c r="KS106" s="80"/>
      <c r="KT106" s="80"/>
      <c r="KU106" s="80"/>
      <c r="KV106" s="80"/>
      <c r="KW106" s="80"/>
      <c r="KX106" s="80"/>
      <c r="KY106" s="80"/>
      <c r="KZ106" s="80"/>
      <c r="LA106" s="80"/>
      <c r="LB106" s="80"/>
      <c r="LC106" s="80"/>
      <c r="LD106" s="80"/>
      <c r="LE106" s="80"/>
      <c r="LF106" s="80"/>
      <c r="LG106" s="80"/>
      <c r="LH106" s="80"/>
      <c r="LI106" s="80"/>
      <c r="LJ106" s="80"/>
      <c r="LK106" s="80"/>
      <c r="LL106" s="80"/>
      <c r="LM106" s="80"/>
      <c r="LN106" s="80"/>
      <c r="LO106" s="80"/>
      <c r="LP106" s="80"/>
      <c r="LQ106" s="80"/>
      <c r="LR106" s="80"/>
      <c r="LS106" s="80"/>
      <c r="LT106" s="80"/>
      <c r="LU106" s="80"/>
      <c r="LV106" s="80"/>
      <c r="LW106" s="80"/>
      <c r="LX106" s="80"/>
      <c r="LY106" s="80"/>
      <c r="LZ106" s="80"/>
      <c r="MA106" s="80"/>
      <c r="MB106" s="80"/>
      <c r="MC106" s="80"/>
      <c r="MD106" s="80"/>
      <c r="ME106" s="80"/>
      <c r="MF106" s="80"/>
      <c r="MG106" s="80"/>
      <c r="MH106" s="80"/>
      <c r="MI106" s="80"/>
      <c r="MJ106" s="80"/>
      <c r="MK106" s="80"/>
      <c r="ML106" s="80"/>
      <c r="MM106" s="80"/>
      <c r="MN106" s="80"/>
      <c r="MO106" s="80"/>
      <c r="MP106" s="80"/>
      <c r="MQ106" s="80"/>
      <c r="MR106" s="80"/>
      <c r="MS106" s="80"/>
      <c r="MT106" s="80"/>
      <c r="MU106" s="80"/>
      <c r="MV106" s="80"/>
      <c r="MW106" s="80"/>
      <c r="MX106" s="80"/>
      <c r="MY106" s="80"/>
      <c r="MZ106" s="80"/>
      <c r="NA106" s="80"/>
      <c r="NB106" s="80"/>
      <c r="NC106" s="80"/>
      <c r="ND106" s="80"/>
      <c r="NE106" s="80"/>
      <c r="NF106" s="80"/>
      <c r="NG106" s="80"/>
      <c r="NH106" s="80"/>
      <c r="NI106" s="80"/>
      <c r="NJ106" s="80"/>
      <c r="NK106" s="80"/>
      <c r="NL106" s="80"/>
      <c r="NM106" s="80"/>
      <c r="NN106" s="80"/>
      <c r="NO106" s="80"/>
      <c r="NP106" s="80"/>
      <c r="NQ106" s="80"/>
      <c r="NR106" s="80"/>
      <c r="NS106" s="80"/>
      <c r="NT106" s="80"/>
      <c r="NU106" s="80"/>
      <c r="NV106" s="80"/>
      <c r="NW106" s="80"/>
      <c r="NX106" s="80"/>
      <c r="NY106" s="80"/>
      <c r="NZ106" s="80"/>
      <c r="OA106" s="80"/>
      <c r="OB106" s="80"/>
      <c r="OC106" s="80"/>
      <c r="OD106" s="80"/>
      <c r="OE106" s="80"/>
      <c r="OF106" s="80"/>
      <c r="OG106" s="80"/>
      <c r="OH106" s="80"/>
      <c r="OI106" s="80"/>
      <c r="OJ106" s="80"/>
      <c r="OK106" s="80"/>
      <c r="OL106" s="80"/>
      <c r="OM106" s="80"/>
      <c r="ON106" s="80"/>
      <c r="OO106" s="80"/>
      <c r="OP106" s="80"/>
      <c r="OQ106" s="80"/>
      <c r="OR106" s="80"/>
      <c r="OS106" s="80"/>
      <c r="OT106" s="80"/>
      <c r="OU106" s="80"/>
      <c r="OV106" s="80"/>
      <c r="OW106" s="80"/>
      <c r="OX106" s="80"/>
      <c r="OY106" s="80"/>
      <c r="OZ106" s="80"/>
      <c r="PA106" s="80"/>
      <c r="PB106" s="80"/>
      <c r="PC106" s="80"/>
      <c r="PD106" s="80"/>
      <c r="PE106" s="80"/>
      <c r="PF106" s="80"/>
      <c r="PG106" s="80"/>
      <c r="PH106" s="80"/>
      <c r="PI106" s="80"/>
      <c r="PJ106" s="80"/>
      <c r="PK106" s="80"/>
      <c r="PL106" s="80"/>
      <c r="PM106" s="80"/>
      <c r="PN106" s="80"/>
      <c r="PO106" s="80"/>
      <c r="PP106" s="80"/>
      <c r="PQ106" s="80"/>
      <c r="PR106" s="80"/>
      <c r="PS106" s="80"/>
      <c r="PT106" s="80"/>
      <c r="PU106" s="80"/>
      <c r="PV106" s="80"/>
      <c r="PW106" s="80"/>
      <c r="PX106" s="80"/>
      <c r="PY106" s="80"/>
      <c r="PZ106" s="80"/>
      <c r="QA106" s="80"/>
      <c r="QB106" s="80"/>
      <c r="QC106" s="80"/>
      <c r="QD106" s="80"/>
      <c r="QE106" s="80"/>
      <c r="QF106" s="80"/>
      <c r="QG106" s="80"/>
      <c r="QH106" s="80"/>
      <c r="QI106" s="80"/>
      <c r="QJ106" s="80"/>
      <c r="QK106" s="80"/>
      <c r="QL106" s="80"/>
      <c r="QM106" s="80"/>
      <c r="QN106" s="80"/>
      <c r="QO106" s="80"/>
      <c r="QP106" s="80"/>
      <c r="QQ106" s="80"/>
      <c r="QR106" s="80"/>
      <c r="QS106" s="80"/>
      <c r="QT106" s="80"/>
      <c r="QU106" s="80"/>
      <c r="QV106" s="80"/>
      <c r="QW106" s="80"/>
      <c r="QX106" s="80"/>
      <c r="QY106" s="80"/>
      <c r="QZ106" s="80"/>
      <c r="RA106" s="80"/>
      <c r="RB106" s="80"/>
      <c r="RC106" s="80"/>
      <c r="RD106" s="80"/>
      <c r="RE106" s="80"/>
      <c r="RF106" s="80"/>
      <c r="RG106" s="80"/>
      <c r="RH106" s="80"/>
      <c r="RI106" s="80"/>
      <c r="RJ106" s="80"/>
      <c r="RK106" s="80"/>
      <c r="RL106" s="80"/>
      <c r="RM106" s="80"/>
      <c r="RN106" s="80"/>
      <c r="RO106" s="80"/>
      <c r="RP106" s="80"/>
      <c r="RQ106" s="80"/>
      <c r="RR106" s="80"/>
      <c r="RS106" s="80"/>
      <c r="RT106" s="80"/>
      <c r="RU106" s="80"/>
      <c r="RV106" s="80"/>
      <c r="RW106" s="80"/>
      <c r="RX106" s="80"/>
      <c r="RY106" s="80"/>
      <c r="RZ106" s="80"/>
      <c r="SA106" s="80"/>
      <c r="SB106" s="80"/>
      <c r="SC106" s="80"/>
      <c r="SD106" s="80"/>
      <c r="SE106" s="80"/>
      <c r="SF106" s="80"/>
      <c r="SG106" s="80"/>
      <c r="SH106" s="80"/>
      <c r="SI106" s="80"/>
      <c r="SJ106" s="80"/>
      <c r="SK106" s="80"/>
      <c r="SL106" s="80"/>
      <c r="SM106" s="80"/>
      <c r="SN106" s="80"/>
      <c r="SO106" s="80"/>
      <c r="SP106" s="80"/>
      <c r="SQ106" s="80"/>
      <c r="SR106" s="80"/>
      <c r="SS106" s="80"/>
      <c r="ST106" s="80"/>
      <c r="SU106" s="80"/>
      <c r="SV106" s="80"/>
      <c r="SW106" s="80"/>
      <c r="SX106" s="80"/>
    </row>
    <row r="107" spans="1:518" s="60" customFormat="1" ht="14.55" customHeight="1" x14ac:dyDescent="0.3">
      <c r="A107" s="65">
        <v>103</v>
      </c>
      <c r="B107" s="7">
        <v>32</v>
      </c>
      <c r="C107" s="98" t="s">
        <v>926</v>
      </c>
      <c r="D107" s="99" t="s">
        <v>927</v>
      </c>
      <c r="E107" s="98" t="s">
        <v>928</v>
      </c>
      <c r="F107" s="7">
        <v>2016</v>
      </c>
      <c r="G107" s="98" t="s">
        <v>929</v>
      </c>
      <c r="H107" s="126" t="s">
        <v>930</v>
      </c>
      <c r="I107" s="6" t="s">
        <v>50</v>
      </c>
      <c r="J107" s="99" t="s">
        <v>931</v>
      </c>
      <c r="K107" s="6" t="s">
        <v>359</v>
      </c>
      <c r="L107" s="6" t="s">
        <v>38</v>
      </c>
      <c r="M107" s="6" t="s">
        <v>86</v>
      </c>
      <c r="N107" s="6" t="s">
        <v>205</v>
      </c>
      <c r="O107" s="6" t="s">
        <v>25</v>
      </c>
      <c r="P107" s="6" t="s">
        <v>177</v>
      </c>
      <c r="Q107" s="6" t="s">
        <v>572</v>
      </c>
      <c r="R107" s="6" t="s">
        <v>572</v>
      </c>
      <c r="S107" s="6" t="s">
        <v>290</v>
      </c>
      <c r="T107" s="6" t="s">
        <v>572</v>
      </c>
      <c r="U107" s="7" t="s">
        <v>572</v>
      </c>
      <c r="V107" s="7" t="s">
        <v>572</v>
      </c>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t="s">
        <v>199</v>
      </c>
      <c r="AW107" s="6" t="s">
        <v>38</v>
      </c>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t="s">
        <v>23</v>
      </c>
      <c r="BW107" s="6"/>
      <c r="BX107" s="6"/>
      <c r="BY107" s="6"/>
      <c r="BZ107" s="6"/>
      <c r="CA107" s="6"/>
      <c r="CB107" s="6"/>
      <c r="CC107" s="6"/>
      <c r="CD107" s="6"/>
      <c r="CE107" s="6"/>
      <c r="CF107" s="6"/>
      <c r="CG107" s="6"/>
      <c r="CH107" s="6"/>
      <c r="CI107" s="6"/>
      <c r="CJ107" s="6"/>
      <c r="CK107" s="6"/>
      <c r="CL107" s="6"/>
      <c r="CM107" s="6"/>
      <c r="CN107" s="6"/>
      <c r="CO107" s="6"/>
      <c r="CP107" s="6"/>
      <c r="CQ107" s="6"/>
      <c r="CR107" s="6" t="s">
        <v>195</v>
      </c>
      <c r="CS107" s="28" t="s">
        <v>38</v>
      </c>
      <c r="CT107" s="6"/>
      <c r="CU107" s="6"/>
      <c r="CV107" s="6"/>
      <c r="CW107" s="6"/>
      <c r="CX107" s="6"/>
      <c r="CY107" s="6"/>
      <c r="CZ107" s="6"/>
      <c r="DA107" s="6"/>
      <c r="DB107" s="6"/>
      <c r="DC107" s="6"/>
      <c r="DD107" s="6" t="s">
        <v>38</v>
      </c>
      <c r="DE107" s="87"/>
      <c r="DF107" s="6"/>
      <c r="DG107" s="6"/>
      <c r="DH107" s="6"/>
      <c r="DI107" s="6"/>
      <c r="DJ107" s="6"/>
      <c r="DK107" s="6"/>
      <c r="DL107" s="6"/>
      <c r="DM107" s="6"/>
      <c r="DN107" s="6"/>
      <c r="DO107" s="87"/>
      <c r="DP107" s="6"/>
      <c r="DQ107" s="87"/>
      <c r="DR107" s="6"/>
      <c r="DS107" s="91" t="s">
        <v>932</v>
      </c>
      <c r="DT107" s="17" t="s">
        <v>933</v>
      </c>
      <c r="DU107" s="34"/>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c r="FL107" s="80"/>
      <c r="FM107" s="80"/>
      <c r="FN107" s="80"/>
      <c r="FO107" s="80"/>
      <c r="FP107" s="80"/>
      <c r="FQ107" s="80"/>
      <c r="FR107" s="80"/>
      <c r="FS107" s="80"/>
      <c r="FT107" s="80"/>
      <c r="FU107" s="80"/>
      <c r="FV107" s="80"/>
      <c r="FW107" s="80"/>
      <c r="FX107" s="80"/>
      <c r="FY107" s="80"/>
      <c r="FZ107" s="80"/>
      <c r="GA107" s="80"/>
      <c r="GB107" s="80"/>
      <c r="GC107" s="80"/>
      <c r="GD107" s="80"/>
      <c r="GE107" s="80"/>
      <c r="GF107" s="80"/>
      <c r="GG107" s="80"/>
      <c r="GH107" s="80"/>
      <c r="GI107" s="80"/>
      <c r="GJ107" s="80"/>
      <c r="GK107" s="80"/>
      <c r="GL107" s="80"/>
      <c r="GM107" s="80"/>
      <c r="GN107" s="80"/>
      <c r="GO107" s="80"/>
      <c r="GP107" s="80"/>
      <c r="GQ107" s="80"/>
      <c r="GR107" s="80"/>
      <c r="GS107" s="80"/>
      <c r="GT107" s="80"/>
      <c r="GU107" s="80"/>
      <c r="GV107" s="80"/>
      <c r="GW107" s="80"/>
      <c r="GX107" s="80"/>
      <c r="GY107" s="80"/>
      <c r="GZ107" s="80"/>
      <c r="HA107" s="80"/>
      <c r="HB107" s="80"/>
      <c r="HC107" s="80"/>
      <c r="HD107" s="80"/>
      <c r="HE107" s="80"/>
      <c r="HF107" s="80"/>
      <c r="HG107" s="80"/>
      <c r="HH107" s="80"/>
      <c r="HI107" s="80"/>
      <c r="HJ107" s="80"/>
      <c r="HK107" s="80"/>
      <c r="HL107" s="80"/>
      <c r="HM107" s="80"/>
      <c r="HN107" s="80"/>
      <c r="HO107" s="80"/>
      <c r="HP107" s="80"/>
      <c r="HQ107" s="80"/>
      <c r="HR107" s="80"/>
      <c r="HS107" s="80"/>
      <c r="HT107" s="80"/>
      <c r="HU107" s="80"/>
      <c r="HV107" s="80"/>
      <c r="HW107" s="80"/>
      <c r="HX107" s="80"/>
      <c r="HY107" s="80"/>
      <c r="HZ107" s="80"/>
      <c r="IA107" s="80"/>
      <c r="IB107" s="80"/>
      <c r="IC107" s="80"/>
      <c r="ID107" s="80"/>
      <c r="IE107" s="80"/>
      <c r="IF107" s="80"/>
      <c r="IG107" s="80"/>
      <c r="IH107" s="80"/>
      <c r="II107" s="80"/>
      <c r="IJ107" s="80"/>
      <c r="IK107" s="80"/>
      <c r="IL107" s="80"/>
      <c r="IM107" s="80"/>
      <c r="IN107" s="80"/>
      <c r="IO107" s="80"/>
      <c r="IP107" s="80"/>
      <c r="IQ107" s="80"/>
      <c r="IR107" s="80"/>
      <c r="IS107" s="80"/>
      <c r="IT107" s="80"/>
      <c r="IU107" s="80"/>
      <c r="IV107" s="80"/>
      <c r="IW107" s="80"/>
      <c r="IX107" s="80"/>
      <c r="IY107" s="80"/>
      <c r="IZ107" s="80"/>
      <c r="JA107" s="80"/>
      <c r="JB107" s="80"/>
      <c r="JC107" s="80"/>
      <c r="JD107" s="80"/>
      <c r="JE107" s="80"/>
      <c r="JF107" s="80"/>
      <c r="JG107" s="80"/>
      <c r="JH107" s="80"/>
      <c r="JI107" s="80"/>
      <c r="JJ107" s="80"/>
      <c r="JK107" s="80"/>
      <c r="JL107" s="80"/>
      <c r="JM107" s="80"/>
      <c r="JN107" s="80"/>
      <c r="JO107" s="80"/>
      <c r="JP107" s="80"/>
      <c r="JQ107" s="80"/>
      <c r="JR107" s="80"/>
      <c r="JS107" s="80"/>
      <c r="JT107" s="80"/>
      <c r="JU107" s="80"/>
      <c r="JV107" s="80"/>
      <c r="JW107" s="80"/>
      <c r="JX107" s="80"/>
      <c r="JY107" s="80"/>
      <c r="JZ107" s="80"/>
      <c r="KA107" s="80"/>
      <c r="KB107" s="80"/>
      <c r="KC107" s="80"/>
      <c r="KD107" s="80"/>
      <c r="KE107" s="80"/>
      <c r="KF107" s="80"/>
      <c r="KG107" s="80"/>
      <c r="KH107" s="80"/>
      <c r="KI107" s="80"/>
      <c r="KJ107" s="80"/>
      <c r="KK107" s="80"/>
      <c r="KL107" s="80"/>
      <c r="KM107" s="80"/>
      <c r="KN107" s="80"/>
      <c r="KO107" s="80"/>
      <c r="KP107" s="80"/>
      <c r="KQ107" s="80"/>
      <c r="KR107" s="80"/>
      <c r="KS107" s="80"/>
      <c r="KT107" s="80"/>
      <c r="KU107" s="80"/>
      <c r="KV107" s="80"/>
      <c r="KW107" s="80"/>
      <c r="KX107" s="80"/>
      <c r="KY107" s="80"/>
      <c r="KZ107" s="80"/>
      <c r="LA107" s="80"/>
      <c r="LB107" s="80"/>
      <c r="LC107" s="80"/>
      <c r="LD107" s="80"/>
      <c r="LE107" s="80"/>
      <c r="LF107" s="80"/>
      <c r="LG107" s="80"/>
      <c r="LH107" s="80"/>
      <c r="LI107" s="80"/>
      <c r="LJ107" s="80"/>
      <c r="LK107" s="80"/>
      <c r="LL107" s="80"/>
      <c r="LM107" s="80"/>
      <c r="LN107" s="80"/>
      <c r="LO107" s="80"/>
      <c r="LP107" s="80"/>
      <c r="LQ107" s="80"/>
      <c r="LR107" s="80"/>
      <c r="LS107" s="80"/>
      <c r="LT107" s="80"/>
      <c r="LU107" s="80"/>
      <c r="LV107" s="80"/>
      <c r="LW107" s="80"/>
      <c r="LX107" s="80"/>
      <c r="LY107" s="80"/>
      <c r="LZ107" s="80"/>
      <c r="MA107" s="80"/>
      <c r="MB107" s="80"/>
      <c r="MC107" s="80"/>
      <c r="MD107" s="80"/>
      <c r="ME107" s="80"/>
      <c r="MF107" s="80"/>
      <c r="MG107" s="80"/>
      <c r="MH107" s="80"/>
      <c r="MI107" s="80"/>
      <c r="MJ107" s="80"/>
      <c r="MK107" s="80"/>
      <c r="ML107" s="80"/>
      <c r="MM107" s="80"/>
      <c r="MN107" s="80"/>
      <c r="MO107" s="80"/>
      <c r="MP107" s="80"/>
      <c r="MQ107" s="80"/>
      <c r="MR107" s="80"/>
      <c r="MS107" s="80"/>
      <c r="MT107" s="80"/>
      <c r="MU107" s="80"/>
      <c r="MV107" s="80"/>
      <c r="MW107" s="80"/>
      <c r="MX107" s="80"/>
      <c r="MY107" s="80"/>
      <c r="MZ107" s="80"/>
      <c r="NA107" s="80"/>
      <c r="NB107" s="80"/>
      <c r="NC107" s="80"/>
      <c r="ND107" s="80"/>
      <c r="NE107" s="80"/>
      <c r="NF107" s="80"/>
      <c r="NG107" s="80"/>
      <c r="NH107" s="80"/>
      <c r="NI107" s="80"/>
      <c r="NJ107" s="80"/>
      <c r="NK107" s="80"/>
      <c r="NL107" s="80"/>
      <c r="NM107" s="80"/>
      <c r="NN107" s="80"/>
      <c r="NO107" s="80"/>
      <c r="NP107" s="80"/>
      <c r="NQ107" s="80"/>
      <c r="NR107" s="80"/>
      <c r="NS107" s="80"/>
      <c r="NT107" s="80"/>
      <c r="NU107" s="80"/>
      <c r="NV107" s="80"/>
      <c r="NW107" s="80"/>
      <c r="NX107" s="80"/>
      <c r="NY107" s="80"/>
      <c r="NZ107" s="80"/>
      <c r="OA107" s="80"/>
      <c r="OB107" s="80"/>
      <c r="OC107" s="80"/>
      <c r="OD107" s="80"/>
      <c r="OE107" s="80"/>
      <c r="OF107" s="80"/>
      <c r="OG107" s="80"/>
      <c r="OH107" s="80"/>
      <c r="OI107" s="80"/>
      <c r="OJ107" s="80"/>
      <c r="OK107" s="80"/>
      <c r="OL107" s="80"/>
      <c r="OM107" s="80"/>
      <c r="ON107" s="80"/>
      <c r="OO107" s="80"/>
      <c r="OP107" s="80"/>
      <c r="OQ107" s="80"/>
      <c r="OR107" s="80"/>
      <c r="OS107" s="80"/>
      <c r="OT107" s="80"/>
      <c r="OU107" s="80"/>
      <c r="OV107" s="80"/>
      <c r="OW107" s="80"/>
      <c r="OX107" s="80"/>
      <c r="OY107" s="80"/>
      <c r="OZ107" s="80"/>
      <c r="PA107" s="80"/>
      <c r="PB107" s="80"/>
      <c r="PC107" s="80"/>
      <c r="PD107" s="80"/>
      <c r="PE107" s="80"/>
      <c r="PF107" s="80"/>
      <c r="PG107" s="80"/>
      <c r="PH107" s="80"/>
      <c r="PI107" s="80"/>
      <c r="PJ107" s="80"/>
      <c r="PK107" s="80"/>
      <c r="PL107" s="80"/>
      <c r="PM107" s="80"/>
      <c r="PN107" s="80"/>
      <c r="PO107" s="80"/>
      <c r="PP107" s="80"/>
      <c r="PQ107" s="80"/>
      <c r="PR107" s="80"/>
      <c r="PS107" s="80"/>
      <c r="PT107" s="80"/>
      <c r="PU107" s="80"/>
      <c r="PV107" s="80"/>
      <c r="PW107" s="80"/>
      <c r="PX107" s="80"/>
      <c r="PY107" s="80"/>
      <c r="PZ107" s="80"/>
      <c r="QA107" s="80"/>
      <c r="QB107" s="80"/>
      <c r="QC107" s="80"/>
      <c r="QD107" s="80"/>
      <c r="QE107" s="80"/>
      <c r="QF107" s="80"/>
      <c r="QG107" s="80"/>
      <c r="QH107" s="80"/>
      <c r="QI107" s="80"/>
      <c r="QJ107" s="80"/>
      <c r="QK107" s="80"/>
      <c r="QL107" s="80"/>
      <c r="QM107" s="80"/>
      <c r="QN107" s="80"/>
      <c r="QO107" s="80"/>
      <c r="QP107" s="80"/>
      <c r="QQ107" s="80"/>
      <c r="QR107" s="80"/>
      <c r="QS107" s="80"/>
      <c r="QT107" s="80"/>
      <c r="QU107" s="80"/>
      <c r="QV107" s="80"/>
      <c r="QW107" s="80"/>
      <c r="QX107" s="80"/>
      <c r="QY107" s="80"/>
      <c r="QZ107" s="80"/>
      <c r="RA107" s="80"/>
      <c r="RB107" s="80"/>
      <c r="RC107" s="80"/>
      <c r="RD107" s="80"/>
      <c r="RE107" s="80"/>
      <c r="RF107" s="80"/>
      <c r="RG107" s="80"/>
      <c r="RH107" s="80"/>
      <c r="RI107" s="80"/>
      <c r="RJ107" s="80"/>
      <c r="RK107" s="80"/>
      <c r="RL107" s="80"/>
      <c r="RM107" s="80"/>
      <c r="RN107" s="80"/>
      <c r="RO107" s="80"/>
      <c r="RP107" s="80"/>
      <c r="RQ107" s="80"/>
      <c r="RR107" s="80"/>
      <c r="RS107" s="80"/>
      <c r="RT107" s="80"/>
      <c r="RU107" s="80"/>
      <c r="RV107" s="80"/>
      <c r="RW107" s="80"/>
      <c r="RX107" s="80"/>
      <c r="RY107" s="80"/>
      <c r="RZ107" s="80"/>
      <c r="SA107" s="80"/>
      <c r="SB107" s="80"/>
      <c r="SC107" s="80"/>
      <c r="SD107" s="80"/>
      <c r="SE107" s="80"/>
      <c r="SF107" s="80"/>
      <c r="SG107" s="80"/>
      <c r="SH107" s="80"/>
      <c r="SI107" s="80"/>
      <c r="SJ107" s="80"/>
      <c r="SK107" s="80"/>
      <c r="SL107" s="80"/>
      <c r="SM107" s="80"/>
      <c r="SN107" s="80"/>
      <c r="SO107" s="80"/>
      <c r="SP107" s="80"/>
      <c r="SQ107" s="80"/>
      <c r="SR107" s="80"/>
      <c r="SS107" s="80"/>
      <c r="ST107" s="80"/>
      <c r="SU107" s="80"/>
      <c r="SV107" s="80"/>
      <c r="SW107" s="80"/>
      <c r="SX107" s="80"/>
    </row>
    <row r="108" spans="1:518" s="60" customFormat="1" ht="14.55" customHeight="1" x14ac:dyDescent="0.3">
      <c r="A108" s="65">
        <v>104</v>
      </c>
      <c r="B108" s="7">
        <v>32</v>
      </c>
      <c r="C108" s="98" t="s">
        <v>926</v>
      </c>
      <c r="D108" s="99" t="s">
        <v>927</v>
      </c>
      <c r="E108" s="98" t="s">
        <v>928</v>
      </c>
      <c r="F108" s="7">
        <v>2016</v>
      </c>
      <c r="G108" s="98" t="s">
        <v>929</v>
      </c>
      <c r="H108" s="126" t="s">
        <v>930</v>
      </c>
      <c r="I108" s="6" t="s">
        <v>50</v>
      </c>
      <c r="J108" s="99" t="s">
        <v>934</v>
      </c>
      <c r="K108" s="6" t="s">
        <v>935</v>
      </c>
      <c r="L108" s="6" t="s">
        <v>38</v>
      </c>
      <c r="M108" s="6" t="s">
        <v>86</v>
      </c>
      <c r="N108" s="6" t="s">
        <v>205</v>
      </c>
      <c r="O108" s="6" t="s">
        <v>25</v>
      </c>
      <c r="P108" s="6" t="s">
        <v>177</v>
      </c>
      <c r="Q108" s="6" t="s">
        <v>572</v>
      </c>
      <c r="R108" s="6" t="s">
        <v>572</v>
      </c>
      <c r="S108" s="6" t="s">
        <v>290</v>
      </c>
      <c r="T108" s="6" t="s">
        <v>572</v>
      </c>
      <c r="U108" s="7" t="s">
        <v>572</v>
      </c>
      <c r="V108" s="7" t="s">
        <v>572</v>
      </c>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t="s">
        <v>199</v>
      </c>
      <c r="AW108" s="6" t="s">
        <v>38</v>
      </c>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t="s">
        <v>23</v>
      </c>
      <c r="BW108" s="6"/>
      <c r="BX108" s="6"/>
      <c r="BY108" s="6"/>
      <c r="BZ108" s="6"/>
      <c r="CA108" s="6"/>
      <c r="CB108" s="6"/>
      <c r="CC108" s="6"/>
      <c r="CD108" s="6"/>
      <c r="CE108" s="6"/>
      <c r="CF108" s="6"/>
      <c r="CG108" s="6"/>
      <c r="CH108" s="6"/>
      <c r="CI108" s="6"/>
      <c r="CJ108" s="6"/>
      <c r="CK108" s="6"/>
      <c r="CL108" s="6"/>
      <c r="CM108" s="6"/>
      <c r="CN108" s="6"/>
      <c r="CO108" s="6"/>
      <c r="CP108" s="6"/>
      <c r="CQ108" s="6"/>
      <c r="CR108" s="6" t="s">
        <v>195</v>
      </c>
      <c r="CS108" s="28" t="s">
        <v>38</v>
      </c>
      <c r="CT108" s="6"/>
      <c r="CU108" s="6"/>
      <c r="CV108" s="6"/>
      <c r="CW108" s="6"/>
      <c r="CX108" s="6"/>
      <c r="CY108" s="6"/>
      <c r="CZ108" s="6"/>
      <c r="DA108" s="6"/>
      <c r="DB108" s="6"/>
      <c r="DC108" s="6"/>
      <c r="DD108" s="6" t="s">
        <v>38</v>
      </c>
      <c r="DE108" s="87"/>
      <c r="DF108" s="6"/>
      <c r="DG108" s="6"/>
      <c r="DH108" s="6"/>
      <c r="DI108" s="6"/>
      <c r="DJ108" s="6"/>
      <c r="DK108" s="6"/>
      <c r="DL108" s="6"/>
      <c r="DM108" s="6"/>
      <c r="DN108" s="6"/>
      <c r="DO108" s="87"/>
      <c r="DP108" s="6"/>
      <c r="DQ108" s="87"/>
      <c r="DR108" s="6"/>
      <c r="DS108" s="91" t="s">
        <v>936</v>
      </c>
      <c r="DT108" s="17" t="s">
        <v>937</v>
      </c>
      <c r="DU108" s="34"/>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c r="EZ108" s="80"/>
      <c r="FA108" s="80"/>
      <c r="FB108" s="80"/>
      <c r="FC108" s="80"/>
      <c r="FD108" s="80"/>
      <c r="FE108" s="80"/>
      <c r="FF108" s="80"/>
      <c r="FG108" s="80"/>
      <c r="FH108" s="80"/>
      <c r="FI108" s="80"/>
      <c r="FJ108" s="80"/>
      <c r="FK108" s="80"/>
      <c r="FL108" s="80"/>
      <c r="FM108" s="80"/>
      <c r="FN108" s="80"/>
      <c r="FO108" s="80"/>
      <c r="FP108" s="80"/>
      <c r="FQ108" s="80"/>
      <c r="FR108" s="80"/>
      <c r="FS108" s="80"/>
      <c r="FT108" s="80"/>
      <c r="FU108" s="80"/>
      <c r="FV108" s="80"/>
      <c r="FW108" s="80"/>
      <c r="FX108" s="80"/>
      <c r="FY108" s="80"/>
      <c r="FZ108" s="80"/>
      <c r="GA108" s="80"/>
      <c r="GB108" s="80"/>
      <c r="GC108" s="80"/>
      <c r="GD108" s="80"/>
      <c r="GE108" s="80"/>
      <c r="GF108" s="80"/>
      <c r="GG108" s="80"/>
      <c r="GH108" s="80"/>
      <c r="GI108" s="80"/>
      <c r="GJ108" s="80"/>
      <c r="GK108" s="80"/>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c r="JD108" s="80"/>
      <c r="JE108" s="80"/>
      <c r="JF108" s="80"/>
      <c r="JG108" s="80"/>
      <c r="JH108" s="80"/>
      <c r="JI108" s="80"/>
      <c r="JJ108" s="80"/>
      <c r="JK108" s="80"/>
      <c r="JL108" s="80"/>
      <c r="JM108" s="80"/>
      <c r="JN108" s="80"/>
      <c r="JO108" s="80"/>
      <c r="JP108" s="80"/>
      <c r="JQ108" s="80"/>
      <c r="JR108" s="80"/>
      <c r="JS108" s="80"/>
      <c r="JT108" s="80"/>
      <c r="JU108" s="80"/>
      <c r="JV108" s="80"/>
      <c r="JW108" s="80"/>
      <c r="JX108" s="80"/>
      <c r="JY108" s="80"/>
      <c r="JZ108" s="80"/>
      <c r="KA108" s="80"/>
      <c r="KB108" s="80"/>
      <c r="KC108" s="80"/>
      <c r="KD108" s="80"/>
      <c r="KE108" s="80"/>
      <c r="KF108" s="80"/>
      <c r="KG108" s="80"/>
      <c r="KH108" s="80"/>
      <c r="KI108" s="80"/>
      <c r="KJ108" s="80"/>
      <c r="KK108" s="80"/>
      <c r="KL108" s="80"/>
      <c r="KM108" s="80"/>
      <c r="KN108" s="80"/>
      <c r="KO108" s="80"/>
      <c r="KP108" s="80"/>
      <c r="KQ108" s="80"/>
      <c r="KR108" s="80"/>
      <c r="KS108" s="80"/>
      <c r="KT108" s="80"/>
      <c r="KU108" s="80"/>
      <c r="KV108" s="80"/>
      <c r="KW108" s="80"/>
      <c r="KX108" s="80"/>
      <c r="KY108" s="80"/>
      <c r="KZ108" s="80"/>
      <c r="LA108" s="80"/>
      <c r="LB108" s="80"/>
      <c r="LC108" s="80"/>
      <c r="LD108" s="80"/>
      <c r="LE108" s="80"/>
      <c r="LF108" s="80"/>
      <c r="LG108" s="80"/>
      <c r="LH108" s="80"/>
      <c r="LI108" s="80"/>
      <c r="LJ108" s="80"/>
      <c r="LK108" s="80"/>
      <c r="LL108" s="80"/>
      <c r="LM108" s="80"/>
      <c r="LN108" s="80"/>
      <c r="LO108" s="80"/>
      <c r="LP108" s="80"/>
      <c r="LQ108" s="80"/>
      <c r="LR108" s="80"/>
      <c r="LS108" s="80"/>
      <c r="LT108" s="80"/>
      <c r="LU108" s="80"/>
      <c r="LV108" s="80"/>
      <c r="LW108" s="80"/>
      <c r="LX108" s="80"/>
      <c r="LY108" s="80"/>
      <c r="LZ108" s="80"/>
      <c r="MA108" s="80"/>
      <c r="MB108" s="80"/>
      <c r="MC108" s="80"/>
      <c r="MD108" s="80"/>
      <c r="ME108" s="80"/>
      <c r="MF108" s="80"/>
      <c r="MG108" s="80"/>
      <c r="MH108" s="80"/>
      <c r="MI108" s="80"/>
      <c r="MJ108" s="80"/>
      <c r="MK108" s="80"/>
      <c r="ML108" s="80"/>
      <c r="MM108" s="80"/>
      <c r="MN108" s="80"/>
      <c r="MO108" s="80"/>
      <c r="MP108" s="80"/>
      <c r="MQ108" s="80"/>
      <c r="MR108" s="80"/>
      <c r="MS108" s="80"/>
      <c r="MT108" s="80"/>
      <c r="MU108" s="80"/>
      <c r="MV108" s="80"/>
      <c r="MW108" s="80"/>
      <c r="MX108" s="80"/>
      <c r="MY108" s="80"/>
      <c r="MZ108" s="80"/>
      <c r="NA108" s="80"/>
      <c r="NB108" s="80"/>
      <c r="NC108" s="80"/>
      <c r="ND108" s="80"/>
      <c r="NE108" s="80"/>
      <c r="NF108" s="80"/>
      <c r="NG108" s="80"/>
      <c r="NH108" s="80"/>
      <c r="NI108" s="80"/>
      <c r="NJ108" s="80"/>
      <c r="NK108" s="80"/>
      <c r="NL108" s="80"/>
      <c r="NM108" s="80"/>
      <c r="NN108" s="80"/>
      <c r="NO108" s="80"/>
      <c r="NP108" s="80"/>
      <c r="NQ108" s="80"/>
      <c r="NR108" s="80"/>
      <c r="NS108" s="80"/>
      <c r="NT108" s="80"/>
      <c r="NU108" s="80"/>
      <c r="NV108" s="80"/>
      <c r="NW108" s="80"/>
      <c r="NX108" s="80"/>
      <c r="NY108" s="80"/>
      <c r="NZ108" s="80"/>
      <c r="OA108" s="80"/>
      <c r="OB108" s="80"/>
      <c r="OC108" s="80"/>
      <c r="OD108" s="80"/>
      <c r="OE108" s="80"/>
      <c r="OF108" s="80"/>
      <c r="OG108" s="80"/>
      <c r="OH108" s="80"/>
      <c r="OI108" s="80"/>
      <c r="OJ108" s="80"/>
      <c r="OK108" s="80"/>
      <c r="OL108" s="80"/>
      <c r="OM108" s="80"/>
      <c r="ON108" s="80"/>
      <c r="OO108" s="80"/>
      <c r="OP108" s="80"/>
      <c r="OQ108" s="80"/>
      <c r="OR108" s="80"/>
      <c r="OS108" s="80"/>
      <c r="OT108" s="80"/>
      <c r="OU108" s="80"/>
      <c r="OV108" s="80"/>
      <c r="OW108" s="80"/>
      <c r="OX108" s="80"/>
      <c r="OY108" s="80"/>
      <c r="OZ108" s="80"/>
      <c r="PA108" s="80"/>
      <c r="PB108" s="80"/>
      <c r="PC108" s="80"/>
      <c r="PD108" s="80"/>
      <c r="PE108" s="80"/>
      <c r="PF108" s="80"/>
      <c r="PG108" s="80"/>
      <c r="PH108" s="80"/>
      <c r="PI108" s="80"/>
      <c r="PJ108" s="80"/>
      <c r="PK108" s="80"/>
      <c r="PL108" s="80"/>
      <c r="PM108" s="80"/>
      <c r="PN108" s="80"/>
      <c r="PO108" s="80"/>
      <c r="PP108" s="80"/>
      <c r="PQ108" s="80"/>
      <c r="PR108" s="80"/>
      <c r="PS108" s="80"/>
      <c r="PT108" s="80"/>
      <c r="PU108" s="80"/>
      <c r="PV108" s="80"/>
      <c r="PW108" s="80"/>
      <c r="PX108" s="80"/>
      <c r="PY108" s="80"/>
      <c r="PZ108" s="80"/>
      <c r="QA108" s="80"/>
      <c r="QB108" s="80"/>
      <c r="QC108" s="80"/>
      <c r="QD108" s="80"/>
      <c r="QE108" s="80"/>
      <c r="QF108" s="80"/>
      <c r="QG108" s="80"/>
      <c r="QH108" s="80"/>
      <c r="QI108" s="80"/>
      <c r="QJ108" s="80"/>
      <c r="QK108" s="80"/>
      <c r="QL108" s="80"/>
      <c r="QM108" s="80"/>
      <c r="QN108" s="80"/>
      <c r="QO108" s="80"/>
      <c r="QP108" s="80"/>
      <c r="QQ108" s="80"/>
      <c r="QR108" s="80"/>
      <c r="QS108" s="80"/>
      <c r="QT108" s="80"/>
      <c r="QU108" s="80"/>
      <c r="QV108" s="80"/>
      <c r="QW108" s="80"/>
      <c r="QX108" s="80"/>
      <c r="QY108" s="80"/>
      <c r="QZ108" s="80"/>
      <c r="RA108" s="80"/>
      <c r="RB108" s="80"/>
      <c r="RC108" s="80"/>
      <c r="RD108" s="80"/>
      <c r="RE108" s="80"/>
      <c r="RF108" s="80"/>
      <c r="RG108" s="80"/>
      <c r="RH108" s="80"/>
      <c r="RI108" s="80"/>
      <c r="RJ108" s="80"/>
      <c r="RK108" s="80"/>
      <c r="RL108" s="80"/>
      <c r="RM108" s="80"/>
      <c r="RN108" s="80"/>
      <c r="RO108" s="80"/>
      <c r="RP108" s="80"/>
      <c r="RQ108" s="80"/>
      <c r="RR108" s="80"/>
      <c r="RS108" s="80"/>
      <c r="RT108" s="80"/>
      <c r="RU108" s="80"/>
      <c r="RV108" s="80"/>
      <c r="RW108" s="80"/>
      <c r="RX108" s="80"/>
      <c r="RY108" s="80"/>
      <c r="RZ108" s="80"/>
      <c r="SA108" s="80"/>
      <c r="SB108" s="80"/>
      <c r="SC108" s="80"/>
      <c r="SD108" s="80"/>
      <c r="SE108" s="80"/>
      <c r="SF108" s="80"/>
      <c r="SG108" s="80"/>
      <c r="SH108" s="80"/>
      <c r="SI108" s="80"/>
      <c r="SJ108" s="80"/>
      <c r="SK108" s="80"/>
      <c r="SL108" s="80"/>
      <c r="SM108" s="80"/>
      <c r="SN108" s="80"/>
      <c r="SO108" s="80"/>
      <c r="SP108" s="80"/>
      <c r="SQ108" s="80"/>
      <c r="SR108" s="80"/>
      <c r="SS108" s="80"/>
      <c r="ST108" s="80"/>
      <c r="SU108" s="80"/>
      <c r="SV108" s="80"/>
      <c r="SW108" s="80"/>
      <c r="SX108" s="80"/>
    </row>
    <row r="109" spans="1:518" s="60" customFormat="1" ht="14.55" customHeight="1" x14ac:dyDescent="0.3">
      <c r="A109" s="65">
        <v>105</v>
      </c>
      <c r="B109" s="7">
        <v>32</v>
      </c>
      <c r="C109" s="98" t="s">
        <v>926</v>
      </c>
      <c r="D109" s="99" t="s">
        <v>927</v>
      </c>
      <c r="E109" s="98" t="s">
        <v>928</v>
      </c>
      <c r="F109" s="7">
        <v>2016</v>
      </c>
      <c r="G109" s="98" t="s">
        <v>929</v>
      </c>
      <c r="H109" s="126" t="s">
        <v>930</v>
      </c>
      <c r="I109" s="6" t="s">
        <v>50</v>
      </c>
      <c r="J109" s="99" t="s">
        <v>938</v>
      </c>
      <c r="K109" s="6" t="s">
        <v>935</v>
      </c>
      <c r="L109" s="6" t="s">
        <v>38</v>
      </c>
      <c r="M109" s="6" t="s">
        <v>86</v>
      </c>
      <c r="N109" s="6" t="s">
        <v>205</v>
      </c>
      <c r="O109" s="6" t="s">
        <v>25</v>
      </c>
      <c r="P109" s="6" t="s">
        <v>177</v>
      </c>
      <c r="Q109" s="6" t="s">
        <v>572</v>
      </c>
      <c r="R109" s="6" t="s">
        <v>572</v>
      </c>
      <c r="S109" s="6" t="s">
        <v>290</v>
      </c>
      <c r="T109" s="6" t="s">
        <v>572</v>
      </c>
      <c r="U109" s="7" t="s">
        <v>572</v>
      </c>
      <c r="V109" s="7" t="s">
        <v>572</v>
      </c>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t="s">
        <v>199</v>
      </c>
      <c r="AW109" s="6" t="s">
        <v>38</v>
      </c>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t="s">
        <v>23</v>
      </c>
      <c r="BW109" s="6"/>
      <c r="BX109" s="6"/>
      <c r="BY109" s="6"/>
      <c r="BZ109" s="6"/>
      <c r="CA109" s="6"/>
      <c r="CB109" s="6"/>
      <c r="CC109" s="6"/>
      <c r="CD109" s="6"/>
      <c r="CE109" s="6"/>
      <c r="CF109" s="6"/>
      <c r="CG109" s="6"/>
      <c r="CH109" s="6"/>
      <c r="CI109" s="6"/>
      <c r="CJ109" s="6"/>
      <c r="CK109" s="6"/>
      <c r="CL109" s="6"/>
      <c r="CM109" s="6"/>
      <c r="CN109" s="6"/>
      <c r="CO109" s="6"/>
      <c r="CP109" s="6"/>
      <c r="CQ109" s="6"/>
      <c r="CR109" s="6" t="s">
        <v>195</v>
      </c>
      <c r="CS109" s="28" t="s">
        <v>38</v>
      </c>
      <c r="CT109" s="6"/>
      <c r="CU109" s="6"/>
      <c r="CV109" s="6"/>
      <c r="CW109" s="6"/>
      <c r="CX109" s="6"/>
      <c r="CY109" s="6"/>
      <c r="CZ109" s="6"/>
      <c r="DA109" s="6"/>
      <c r="DB109" s="6"/>
      <c r="DC109" s="6"/>
      <c r="DD109" s="6" t="s">
        <v>38</v>
      </c>
      <c r="DE109" s="87"/>
      <c r="DF109" s="6"/>
      <c r="DG109" s="6"/>
      <c r="DH109" s="6"/>
      <c r="DI109" s="6"/>
      <c r="DJ109" s="6"/>
      <c r="DK109" s="6"/>
      <c r="DL109" s="6"/>
      <c r="DM109" s="6"/>
      <c r="DN109" s="6"/>
      <c r="DO109" s="87"/>
      <c r="DP109" s="6"/>
      <c r="DQ109" s="87"/>
      <c r="DR109" s="6"/>
      <c r="DS109" s="91" t="s">
        <v>936</v>
      </c>
      <c r="DT109" s="17" t="s">
        <v>937</v>
      </c>
      <c r="DU109" s="34"/>
      <c r="DV109" s="80"/>
      <c r="DW109" s="80"/>
      <c r="DX109" s="80"/>
      <c r="DY109" s="80"/>
      <c r="DZ109" s="80"/>
      <c r="EA109" s="80"/>
      <c r="EB109" s="80"/>
      <c r="EC109" s="80"/>
      <c r="ED109" s="80"/>
      <c r="EE109" s="80"/>
      <c r="EF109" s="80"/>
      <c r="EG109" s="80"/>
      <c r="EH109" s="80"/>
      <c r="EI109" s="80"/>
      <c r="EJ109" s="80"/>
      <c r="EK109" s="80"/>
      <c r="EL109" s="80"/>
      <c r="EM109" s="80"/>
      <c r="EN109" s="80"/>
      <c r="EO109" s="80"/>
      <c r="EP109" s="80"/>
      <c r="EQ109" s="80"/>
      <c r="ER109" s="80"/>
      <c r="ES109" s="80"/>
      <c r="ET109" s="80"/>
      <c r="EU109" s="80"/>
      <c r="EV109" s="80"/>
      <c r="EW109" s="80"/>
      <c r="EX109" s="80"/>
      <c r="EY109" s="80"/>
      <c r="EZ109" s="80"/>
      <c r="FA109" s="80"/>
      <c r="FB109" s="80"/>
      <c r="FC109" s="80"/>
      <c r="FD109" s="80"/>
      <c r="FE109" s="80"/>
      <c r="FF109" s="80"/>
      <c r="FG109" s="80"/>
      <c r="FH109" s="80"/>
      <c r="FI109" s="80"/>
      <c r="FJ109" s="80"/>
      <c r="FK109" s="80"/>
      <c r="FL109" s="80"/>
      <c r="FM109" s="80"/>
      <c r="FN109" s="80"/>
      <c r="FO109" s="80"/>
      <c r="FP109" s="80"/>
      <c r="FQ109" s="80"/>
      <c r="FR109" s="80"/>
      <c r="FS109" s="80"/>
      <c r="FT109" s="80"/>
      <c r="FU109" s="80"/>
      <c r="FV109" s="80"/>
      <c r="FW109" s="80"/>
      <c r="FX109" s="80"/>
      <c r="FY109" s="80"/>
      <c r="FZ109" s="80"/>
      <c r="GA109" s="80"/>
      <c r="GB109" s="80"/>
      <c r="GC109" s="80"/>
      <c r="GD109" s="80"/>
      <c r="GE109" s="80"/>
      <c r="GF109" s="80"/>
      <c r="GG109" s="80"/>
      <c r="GH109" s="80"/>
      <c r="GI109" s="80"/>
      <c r="GJ109" s="80"/>
      <c r="GK109" s="80"/>
      <c r="GL109" s="80"/>
      <c r="GM109" s="80"/>
      <c r="GN109" s="80"/>
      <c r="GO109" s="80"/>
      <c r="GP109" s="80"/>
      <c r="GQ109" s="80"/>
      <c r="GR109" s="80"/>
      <c r="GS109" s="80"/>
      <c r="GT109" s="80"/>
      <c r="GU109" s="80"/>
      <c r="GV109" s="80"/>
      <c r="GW109" s="80"/>
      <c r="GX109" s="80"/>
      <c r="GY109" s="80"/>
      <c r="GZ109" s="80"/>
      <c r="HA109" s="80"/>
      <c r="HB109" s="80"/>
      <c r="HC109" s="80"/>
      <c r="HD109" s="80"/>
      <c r="HE109" s="80"/>
      <c r="HF109" s="80"/>
      <c r="HG109" s="80"/>
      <c r="HH109" s="80"/>
      <c r="HI109" s="80"/>
      <c r="HJ109" s="80"/>
      <c r="HK109" s="80"/>
      <c r="HL109" s="80"/>
      <c r="HM109" s="80"/>
      <c r="HN109" s="80"/>
      <c r="HO109" s="80"/>
      <c r="HP109" s="80"/>
      <c r="HQ109" s="80"/>
      <c r="HR109" s="80"/>
      <c r="HS109" s="80"/>
      <c r="HT109" s="80"/>
      <c r="HU109" s="80"/>
      <c r="HV109" s="80"/>
      <c r="HW109" s="80"/>
      <c r="HX109" s="80"/>
      <c r="HY109" s="80"/>
      <c r="HZ109" s="80"/>
      <c r="IA109" s="80"/>
      <c r="IB109" s="80"/>
      <c r="IC109" s="80"/>
      <c r="ID109" s="80"/>
      <c r="IE109" s="80"/>
      <c r="IF109" s="80"/>
      <c r="IG109" s="80"/>
      <c r="IH109" s="80"/>
      <c r="II109" s="80"/>
      <c r="IJ109" s="80"/>
      <c r="IK109" s="80"/>
      <c r="IL109" s="80"/>
      <c r="IM109" s="80"/>
      <c r="IN109" s="80"/>
      <c r="IO109" s="80"/>
      <c r="IP109" s="80"/>
      <c r="IQ109" s="80"/>
      <c r="IR109" s="80"/>
      <c r="IS109" s="80"/>
      <c r="IT109" s="80"/>
      <c r="IU109" s="80"/>
      <c r="IV109" s="80"/>
      <c r="IW109" s="80"/>
      <c r="IX109" s="80"/>
      <c r="IY109" s="80"/>
      <c r="IZ109" s="80"/>
      <c r="JA109" s="80"/>
      <c r="JB109" s="80"/>
      <c r="JC109" s="80"/>
      <c r="JD109" s="80"/>
      <c r="JE109" s="80"/>
      <c r="JF109" s="80"/>
      <c r="JG109" s="80"/>
      <c r="JH109" s="80"/>
      <c r="JI109" s="80"/>
      <c r="JJ109" s="80"/>
      <c r="JK109" s="80"/>
      <c r="JL109" s="80"/>
      <c r="JM109" s="80"/>
      <c r="JN109" s="80"/>
      <c r="JO109" s="80"/>
      <c r="JP109" s="80"/>
      <c r="JQ109" s="80"/>
      <c r="JR109" s="80"/>
      <c r="JS109" s="80"/>
      <c r="JT109" s="80"/>
      <c r="JU109" s="80"/>
      <c r="JV109" s="80"/>
      <c r="JW109" s="80"/>
      <c r="JX109" s="80"/>
      <c r="JY109" s="80"/>
      <c r="JZ109" s="80"/>
      <c r="KA109" s="80"/>
      <c r="KB109" s="80"/>
      <c r="KC109" s="80"/>
      <c r="KD109" s="80"/>
      <c r="KE109" s="80"/>
      <c r="KF109" s="80"/>
      <c r="KG109" s="80"/>
      <c r="KH109" s="80"/>
      <c r="KI109" s="80"/>
      <c r="KJ109" s="80"/>
      <c r="KK109" s="80"/>
      <c r="KL109" s="80"/>
      <c r="KM109" s="80"/>
      <c r="KN109" s="80"/>
      <c r="KO109" s="80"/>
      <c r="KP109" s="80"/>
      <c r="KQ109" s="80"/>
      <c r="KR109" s="80"/>
      <c r="KS109" s="80"/>
      <c r="KT109" s="80"/>
      <c r="KU109" s="80"/>
      <c r="KV109" s="80"/>
      <c r="KW109" s="80"/>
      <c r="KX109" s="80"/>
      <c r="KY109" s="80"/>
      <c r="KZ109" s="80"/>
      <c r="LA109" s="80"/>
      <c r="LB109" s="80"/>
      <c r="LC109" s="80"/>
      <c r="LD109" s="80"/>
      <c r="LE109" s="80"/>
      <c r="LF109" s="80"/>
      <c r="LG109" s="80"/>
      <c r="LH109" s="80"/>
      <c r="LI109" s="80"/>
      <c r="LJ109" s="80"/>
      <c r="LK109" s="80"/>
      <c r="LL109" s="80"/>
      <c r="LM109" s="80"/>
      <c r="LN109" s="80"/>
      <c r="LO109" s="80"/>
      <c r="LP109" s="80"/>
      <c r="LQ109" s="80"/>
      <c r="LR109" s="80"/>
      <c r="LS109" s="80"/>
      <c r="LT109" s="80"/>
      <c r="LU109" s="80"/>
      <c r="LV109" s="80"/>
      <c r="LW109" s="80"/>
      <c r="LX109" s="80"/>
      <c r="LY109" s="80"/>
      <c r="LZ109" s="80"/>
      <c r="MA109" s="80"/>
      <c r="MB109" s="80"/>
      <c r="MC109" s="80"/>
      <c r="MD109" s="80"/>
      <c r="ME109" s="80"/>
      <c r="MF109" s="80"/>
      <c r="MG109" s="80"/>
      <c r="MH109" s="80"/>
      <c r="MI109" s="80"/>
      <c r="MJ109" s="80"/>
      <c r="MK109" s="80"/>
      <c r="ML109" s="80"/>
      <c r="MM109" s="80"/>
      <c r="MN109" s="80"/>
      <c r="MO109" s="80"/>
      <c r="MP109" s="80"/>
      <c r="MQ109" s="80"/>
      <c r="MR109" s="80"/>
      <c r="MS109" s="80"/>
      <c r="MT109" s="80"/>
      <c r="MU109" s="80"/>
      <c r="MV109" s="80"/>
      <c r="MW109" s="80"/>
      <c r="MX109" s="80"/>
      <c r="MY109" s="80"/>
      <c r="MZ109" s="80"/>
      <c r="NA109" s="80"/>
      <c r="NB109" s="80"/>
      <c r="NC109" s="80"/>
      <c r="ND109" s="80"/>
      <c r="NE109" s="80"/>
      <c r="NF109" s="80"/>
      <c r="NG109" s="80"/>
      <c r="NH109" s="80"/>
      <c r="NI109" s="80"/>
      <c r="NJ109" s="80"/>
      <c r="NK109" s="80"/>
      <c r="NL109" s="80"/>
      <c r="NM109" s="80"/>
      <c r="NN109" s="80"/>
      <c r="NO109" s="80"/>
      <c r="NP109" s="80"/>
      <c r="NQ109" s="80"/>
      <c r="NR109" s="80"/>
      <c r="NS109" s="80"/>
      <c r="NT109" s="80"/>
      <c r="NU109" s="80"/>
      <c r="NV109" s="80"/>
      <c r="NW109" s="80"/>
      <c r="NX109" s="80"/>
      <c r="NY109" s="80"/>
      <c r="NZ109" s="80"/>
      <c r="OA109" s="80"/>
      <c r="OB109" s="80"/>
      <c r="OC109" s="80"/>
      <c r="OD109" s="80"/>
      <c r="OE109" s="80"/>
      <c r="OF109" s="80"/>
      <c r="OG109" s="80"/>
      <c r="OH109" s="80"/>
      <c r="OI109" s="80"/>
      <c r="OJ109" s="80"/>
      <c r="OK109" s="80"/>
      <c r="OL109" s="80"/>
      <c r="OM109" s="80"/>
      <c r="ON109" s="80"/>
      <c r="OO109" s="80"/>
      <c r="OP109" s="80"/>
      <c r="OQ109" s="80"/>
      <c r="OR109" s="80"/>
      <c r="OS109" s="80"/>
      <c r="OT109" s="80"/>
      <c r="OU109" s="80"/>
      <c r="OV109" s="80"/>
      <c r="OW109" s="80"/>
      <c r="OX109" s="80"/>
      <c r="OY109" s="80"/>
      <c r="OZ109" s="80"/>
      <c r="PA109" s="80"/>
      <c r="PB109" s="80"/>
      <c r="PC109" s="80"/>
      <c r="PD109" s="80"/>
      <c r="PE109" s="80"/>
      <c r="PF109" s="80"/>
      <c r="PG109" s="80"/>
      <c r="PH109" s="80"/>
      <c r="PI109" s="80"/>
      <c r="PJ109" s="80"/>
      <c r="PK109" s="80"/>
      <c r="PL109" s="80"/>
      <c r="PM109" s="80"/>
      <c r="PN109" s="80"/>
      <c r="PO109" s="80"/>
      <c r="PP109" s="80"/>
      <c r="PQ109" s="80"/>
      <c r="PR109" s="80"/>
      <c r="PS109" s="80"/>
      <c r="PT109" s="80"/>
      <c r="PU109" s="80"/>
      <c r="PV109" s="80"/>
      <c r="PW109" s="80"/>
      <c r="PX109" s="80"/>
      <c r="PY109" s="80"/>
      <c r="PZ109" s="80"/>
      <c r="QA109" s="80"/>
      <c r="QB109" s="80"/>
      <c r="QC109" s="80"/>
      <c r="QD109" s="80"/>
      <c r="QE109" s="80"/>
      <c r="QF109" s="80"/>
      <c r="QG109" s="80"/>
      <c r="QH109" s="80"/>
      <c r="QI109" s="80"/>
      <c r="QJ109" s="80"/>
      <c r="QK109" s="80"/>
      <c r="QL109" s="80"/>
      <c r="QM109" s="80"/>
      <c r="QN109" s="80"/>
      <c r="QO109" s="80"/>
      <c r="QP109" s="80"/>
      <c r="QQ109" s="80"/>
      <c r="QR109" s="80"/>
      <c r="QS109" s="80"/>
      <c r="QT109" s="80"/>
      <c r="QU109" s="80"/>
      <c r="QV109" s="80"/>
      <c r="QW109" s="80"/>
      <c r="QX109" s="80"/>
      <c r="QY109" s="80"/>
      <c r="QZ109" s="80"/>
      <c r="RA109" s="80"/>
      <c r="RB109" s="80"/>
      <c r="RC109" s="80"/>
      <c r="RD109" s="80"/>
      <c r="RE109" s="80"/>
      <c r="RF109" s="80"/>
      <c r="RG109" s="80"/>
      <c r="RH109" s="80"/>
      <c r="RI109" s="80"/>
      <c r="RJ109" s="80"/>
      <c r="RK109" s="80"/>
      <c r="RL109" s="80"/>
      <c r="RM109" s="80"/>
      <c r="RN109" s="80"/>
      <c r="RO109" s="80"/>
      <c r="RP109" s="80"/>
      <c r="RQ109" s="80"/>
      <c r="RR109" s="80"/>
      <c r="RS109" s="80"/>
      <c r="RT109" s="80"/>
      <c r="RU109" s="80"/>
      <c r="RV109" s="80"/>
      <c r="RW109" s="80"/>
      <c r="RX109" s="80"/>
      <c r="RY109" s="80"/>
      <c r="RZ109" s="80"/>
      <c r="SA109" s="80"/>
      <c r="SB109" s="80"/>
      <c r="SC109" s="80"/>
      <c r="SD109" s="80"/>
      <c r="SE109" s="80"/>
      <c r="SF109" s="80"/>
      <c r="SG109" s="80"/>
      <c r="SH109" s="80"/>
      <c r="SI109" s="80"/>
      <c r="SJ109" s="80"/>
      <c r="SK109" s="80"/>
      <c r="SL109" s="80"/>
      <c r="SM109" s="80"/>
      <c r="SN109" s="80"/>
      <c r="SO109" s="80"/>
      <c r="SP109" s="80"/>
      <c r="SQ109" s="80"/>
      <c r="SR109" s="80"/>
      <c r="SS109" s="80"/>
      <c r="ST109" s="80"/>
      <c r="SU109" s="80"/>
      <c r="SV109" s="80"/>
      <c r="SW109" s="80"/>
      <c r="SX109" s="80"/>
    </row>
    <row r="110" spans="1:518" s="60" customFormat="1" ht="14.55" customHeight="1" x14ac:dyDescent="0.3">
      <c r="A110" s="65">
        <v>106</v>
      </c>
      <c r="B110" s="7">
        <v>32</v>
      </c>
      <c r="C110" s="98" t="s">
        <v>926</v>
      </c>
      <c r="D110" s="99" t="s">
        <v>927</v>
      </c>
      <c r="E110" s="98" t="s">
        <v>928</v>
      </c>
      <c r="F110" s="7">
        <v>2016</v>
      </c>
      <c r="G110" s="98" t="s">
        <v>929</v>
      </c>
      <c r="H110" s="126" t="s">
        <v>930</v>
      </c>
      <c r="I110" s="6" t="s">
        <v>50</v>
      </c>
      <c r="J110" s="99" t="s">
        <v>939</v>
      </c>
      <c r="K110" s="6" t="s">
        <v>935</v>
      </c>
      <c r="L110" s="6" t="s">
        <v>38</v>
      </c>
      <c r="M110" s="6" t="s">
        <v>86</v>
      </c>
      <c r="N110" s="6" t="s">
        <v>205</v>
      </c>
      <c r="O110" s="6" t="s">
        <v>25</v>
      </c>
      <c r="P110" s="6" t="s">
        <v>177</v>
      </c>
      <c r="Q110" s="6" t="s">
        <v>572</v>
      </c>
      <c r="R110" s="6" t="s">
        <v>572</v>
      </c>
      <c r="S110" s="6" t="s">
        <v>290</v>
      </c>
      <c r="T110" s="6" t="s">
        <v>572</v>
      </c>
      <c r="U110" s="7" t="s">
        <v>572</v>
      </c>
      <c r="V110" s="7" t="s">
        <v>572</v>
      </c>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t="s">
        <v>199</v>
      </c>
      <c r="AW110" s="6" t="s">
        <v>38</v>
      </c>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t="s">
        <v>23</v>
      </c>
      <c r="BW110" s="6"/>
      <c r="BX110" s="6"/>
      <c r="BY110" s="6"/>
      <c r="BZ110" s="6"/>
      <c r="CA110" s="6"/>
      <c r="CB110" s="6"/>
      <c r="CC110" s="6"/>
      <c r="CD110" s="6"/>
      <c r="CE110" s="6"/>
      <c r="CF110" s="6"/>
      <c r="CG110" s="6"/>
      <c r="CH110" s="6"/>
      <c r="CI110" s="6"/>
      <c r="CJ110" s="6"/>
      <c r="CK110" s="6"/>
      <c r="CL110" s="6"/>
      <c r="CM110" s="6"/>
      <c r="CN110" s="6"/>
      <c r="CO110" s="6"/>
      <c r="CP110" s="6"/>
      <c r="CQ110" s="6"/>
      <c r="CR110" s="6" t="s">
        <v>233</v>
      </c>
      <c r="CS110" s="28" t="s">
        <v>38</v>
      </c>
      <c r="CT110" s="6"/>
      <c r="CU110" s="6"/>
      <c r="CV110" s="6"/>
      <c r="CW110" s="6"/>
      <c r="CX110" s="6"/>
      <c r="CY110" s="6"/>
      <c r="CZ110" s="6"/>
      <c r="DA110" s="6"/>
      <c r="DB110" s="6"/>
      <c r="DC110" s="6"/>
      <c r="DD110" s="6" t="s">
        <v>38</v>
      </c>
      <c r="DE110" s="87"/>
      <c r="DF110" s="6"/>
      <c r="DG110" s="6"/>
      <c r="DH110" s="6"/>
      <c r="DI110" s="6"/>
      <c r="DJ110" s="6"/>
      <c r="DK110" s="6"/>
      <c r="DL110" s="6"/>
      <c r="DM110" s="6"/>
      <c r="DN110" s="6"/>
      <c r="DO110" s="87"/>
      <c r="DP110" s="6"/>
      <c r="DQ110" s="87"/>
      <c r="DR110" s="6"/>
      <c r="DS110" s="87"/>
      <c r="DT110" s="17"/>
      <c r="DU110" s="34"/>
      <c r="DV110" s="80"/>
      <c r="DW110" s="80"/>
      <c r="DX110" s="80"/>
      <c r="DY110" s="80"/>
      <c r="DZ110" s="80"/>
      <c r="EA110" s="80"/>
      <c r="EB110" s="80"/>
      <c r="EC110" s="80"/>
      <c r="ED110" s="80"/>
      <c r="EE110" s="80"/>
      <c r="EF110" s="80"/>
      <c r="EG110" s="80"/>
      <c r="EH110" s="80"/>
      <c r="EI110" s="80"/>
      <c r="EJ110" s="80"/>
      <c r="EK110" s="80"/>
      <c r="EL110" s="80"/>
      <c r="EM110" s="80"/>
      <c r="EN110" s="80"/>
      <c r="EO110" s="80"/>
      <c r="EP110" s="80"/>
      <c r="EQ110" s="80"/>
      <c r="ER110" s="80"/>
      <c r="ES110" s="80"/>
      <c r="ET110" s="80"/>
      <c r="EU110" s="80"/>
      <c r="EV110" s="80"/>
      <c r="EW110" s="80"/>
      <c r="EX110" s="80"/>
      <c r="EY110" s="80"/>
      <c r="EZ110" s="80"/>
      <c r="FA110" s="80"/>
      <c r="FB110" s="80"/>
      <c r="FC110" s="80"/>
      <c r="FD110" s="80"/>
      <c r="FE110" s="80"/>
      <c r="FF110" s="80"/>
      <c r="FG110" s="80"/>
      <c r="FH110" s="80"/>
      <c r="FI110" s="80"/>
      <c r="FJ110" s="80"/>
      <c r="FK110" s="80"/>
      <c r="FL110" s="80"/>
      <c r="FM110" s="80"/>
      <c r="FN110" s="80"/>
      <c r="FO110" s="80"/>
      <c r="FP110" s="80"/>
      <c r="FQ110" s="80"/>
      <c r="FR110" s="80"/>
      <c r="FS110" s="80"/>
      <c r="FT110" s="80"/>
      <c r="FU110" s="80"/>
      <c r="FV110" s="80"/>
      <c r="FW110" s="80"/>
      <c r="FX110" s="80"/>
      <c r="FY110" s="80"/>
      <c r="FZ110" s="80"/>
      <c r="GA110" s="80"/>
      <c r="GB110" s="80"/>
      <c r="GC110" s="80"/>
      <c r="GD110" s="80"/>
      <c r="GE110" s="80"/>
      <c r="GF110" s="80"/>
      <c r="GG110" s="80"/>
      <c r="GH110" s="80"/>
      <c r="GI110" s="80"/>
      <c r="GJ110" s="80"/>
      <c r="GK110" s="80"/>
      <c r="GL110" s="80"/>
      <c r="GM110" s="80"/>
      <c r="GN110" s="80"/>
      <c r="GO110" s="80"/>
      <c r="GP110" s="80"/>
      <c r="GQ110" s="80"/>
      <c r="GR110" s="80"/>
      <c r="GS110" s="80"/>
      <c r="GT110" s="80"/>
      <c r="GU110" s="80"/>
      <c r="GV110" s="80"/>
      <c r="GW110" s="80"/>
      <c r="GX110" s="80"/>
      <c r="GY110" s="80"/>
      <c r="GZ110" s="80"/>
      <c r="HA110" s="80"/>
      <c r="HB110" s="80"/>
      <c r="HC110" s="80"/>
      <c r="HD110" s="80"/>
      <c r="HE110" s="80"/>
      <c r="HF110" s="80"/>
      <c r="HG110" s="80"/>
      <c r="HH110" s="80"/>
      <c r="HI110" s="80"/>
      <c r="HJ110" s="80"/>
      <c r="HK110" s="80"/>
      <c r="HL110" s="80"/>
      <c r="HM110" s="80"/>
      <c r="HN110" s="80"/>
      <c r="HO110" s="80"/>
      <c r="HP110" s="80"/>
      <c r="HQ110" s="80"/>
      <c r="HR110" s="80"/>
      <c r="HS110" s="80"/>
      <c r="HT110" s="80"/>
      <c r="HU110" s="80"/>
      <c r="HV110" s="80"/>
      <c r="HW110" s="80"/>
      <c r="HX110" s="80"/>
      <c r="HY110" s="80"/>
      <c r="HZ110" s="80"/>
      <c r="IA110" s="80"/>
      <c r="IB110" s="80"/>
      <c r="IC110" s="80"/>
      <c r="ID110" s="80"/>
      <c r="IE110" s="80"/>
      <c r="IF110" s="80"/>
      <c r="IG110" s="80"/>
      <c r="IH110" s="80"/>
      <c r="II110" s="80"/>
      <c r="IJ110" s="80"/>
      <c r="IK110" s="80"/>
      <c r="IL110" s="80"/>
      <c r="IM110" s="80"/>
      <c r="IN110" s="80"/>
      <c r="IO110" s="80"/>
      <c r="IP110" s="80"/>
      <c r="IQ110" s="80"/>
      <c r="IR110" s="80"/>
      <c r="IS110" s="80"/>
      <c r="IT110" s="80"/>
      <c r="IU110" s="80"/>
      <c r="IV110" s="80"/>
      <c r="IW110" s="80"/>
      <c r="IX110" s="80"/>
      <c r="IY110" s="80"/>
      <c r="IZ110" s="80"/>
      <c r="JA110" s="80"/>
      <c r="JB110" s="80"/>
      <c r="JC110" s="80"/>
      <c r="JD110" s="80"/>
      <c r="JE110" s="80"/>
      <c r="JF110" s="80"/>
      <c r="JG110" s="80"/>
      <c r="JH110" s="80"/>
      <c r="JI110" s="80"/>
      <c r="JJ110" s="80"/>
      <c r="JK110" s="80"/>
      <c r="JL110" s="80"/>
      <c r="JM110" s="80"/>
      <c r="JN110" s="80"/>
      <c r="JO110" s="80"/>
      <c r="JP110" s="80"/>
      <c r="JQ110" s="80"/>
      <c r="JR110" s="80"/>
      <c r="JS110" s="80"/>
      <c r="JT110" s="80"/>
      <c r="JU110" s="80"/>
      <c r="JV110" s="80"/>
      <c r="JW110" s="80"/>
      <c r="JX110" s="80"/>
      <c r="JY110" s="80"/>
      <c r="JZ110" s="80"/>
      <c r="KA110" s="80"/>
      <c r="KB110" s="80"/>
      <c r="KC110" s="80"/>
      <c r="KD110" s="80"/>
      <c r="KE110" s="80"/>
      <c r="KF110" s="80"/>
      <c r="KG110" s="80"/>
      <c r="KH110" s="80"/>
      <c r="KI110" s="80"/>
      <c r="KJ110" s="80"/>
      <c r="KK110" s="80"/>
      <c r="KL110" s="80"/>
      <c r="KM110" s="80"/>
      <c r="KN110" s="80"/>
      <c r="KO110" s="80"/>
      <c r="KP110" s="80"/>
      <c r="KQ110" s="80"/>
      <c r="KR110" s="80"/>
      <c r="KS110" s="80"/>
      <c r="KT110" s="80"/>
      <c r="KU110" s="80"/>
      <c r="KV110" s="80"/>
      <c r="KW110" s="80"/>
      <c r="KX110" s="80"/>
      <c r="KY110" s="80"/>
      <c r="KZ110" s="80"/>
      <c r="LA110" s="80"/>
      <c r="LB110" s="80"/>
      <c r="LC110" s="80"/>
      <c r="LD110" s="80"/>
      <c r="LE110" s="80"/>
      <c r="LF110" s="80"/>
      <c r="LG110" s="80"/>
      <c r="LH110" s="80"/>
      <c r="LI110" s="80"/>
      <c r="LJ110" s="80"/>
      <c r="LK110" s="80"/>
      <c r="LL110" s="80"/>
      <c r="LM110" s="80"/>
      <c r="LN110" s="80"/>
      <c r="LO110" s="80"/>
      <c r="LP110" s="80"/>
      <c r="LQ110" s="80"/>
      <c r="LR110" s="80"/>
      <c r="LS110" s="80"/>
      <c r="LT110" s="80"/>
      <c r="LU110" s="80"/>
      <c r="LV110" s="80"/>
      <c r="LW110" s="80"/>
      <c r="LX110" s="80"/>
      <c r="LY110" s="80"/>
      <c r="LZ110" s="80"/>
      <c r="MA110" s="80"/>
      <c r="MB110" s="80"/>
      <c r="MC110" s="80"/>
      <c r="MD110" s="80"/>
      <c r="ME110" s="80"/>
      <c r="MF110" s="80"/>
      <c r="MG110" s="80"/>
      <c r="MH110" s="80"/>
      <c r="MI110" s="80"/>
      <c r="MJ110" s="80"/>
      <c r="MK110" s="80"/>
      <c r="ML110" s="80"/>
      <c r="MM110" s="80"/>
      <c r="MN110" s="80"/>
      <c r="MO110" s="80"/>
      <c r="MP110" s="80"/>
      <c r="MQ110" s="80"/>
      <c r="MR110" s="80"/>
      <c r="MS110" s="80"/>
      <c r="MT110" s="80"/>
      <c r="MU110" s="80"/>
      <c r="MV110" s="80"/>
      <c r="MW110" s="80"/>
      <c r="MX110" s="80"/>
      <c r="MY110" s="80"/>
      <c r="MZ110" s="80"/>
      <c r="NA110" s="80"/>
      <c r="NB110" s="80"/>
      <c r="NC110" s="80"/>
      <c r="ND110" s="80"/>
      <c r="NE110" s="80"/>
      <c r="NF110" s="80"/>
      <c r="NG110" s="80"/>
      <c r="NH110" s="80"/>
      <c r="NI110" s="80"/>
      <c r="NJ110" s="80"/>
      <c r="NK110" s="80"/>
      <c r="NL110" s="80"/>
      <c r="NM110" s="80"/>
      <c r="NN110" s="80"/>
      <c r="NO110" s="80"/>
      <c r="NP110" s="80"/>
      <c r="NQ110" s="80"/>
      <c r="NR110" s="80"/>
      <c r="NS110" s="80"/>
      <c r="NT110" s="80"/>
      <c r="NU110" s="80"/>
      <c r="NV110" s="80"/>
      <c r="NW110" s="80"/>
      <c r="NX110" s="80"/>
      <c r="NY110" s="80"/>
      <c r="NZ110" s="80"/>
      <c r="OA110" s="80"/>
      <c r="OB110" s="80"/>
      <c r="OC110" s="80"/>
      <c r="OD110" s="80"/>
      <c r="OE110" s="80"/>
      <c r="OF110" s="80"/>
      <c r="OG110" s="80"/>
      <c r="OH110" s="80"/>
      <c r="OI110" s="80"/>
      <c r="OJ110" s="80"/>
      <c r="OK110" s="80"/>
      <c r="OL110" s="80"/>
      <c r="OM110" s="80"/>
      <c r="ON110" s="80"/>
      <c r="OO110" s="80"/>
      <c r="OP110" s="80"/>
      <c r="OQ110" s="80"/>
      <c r="OR110" s="80"/>
      <c r="OS110" s="80"/>
      <c r="OT110" s="80"/>
      <c r="OU110" s="80"/>
      <c r="OV110" s="80"/>
      <c r="OW110" s="80"/>
      <c r="OX110" s="80"/>
      <c r="OY110" s="80"/>
      <c r="OZ110" s="80"/>
      <c r="PA110" s="80"/>
      <c r="PB110" s="80"/>
      <c r="PC110" s="80"/>
      <c r="PD110" s="80"/>
      <c r="PE110" s="80"/>
      <c r="PF110" s="80"/>
      <c r="PG110" s="80"/>
      <c r="PH110" s="80"/>
      <c r="PI110" s="80"/>
      <c r="PJ110" s="80"/>
      <c r="PK110" s="80"/>
      <c r="PL110" s="80"/>
      <c r="PM110" s="80"/>
      <c r="PN110" s="80"/>
      <c r="PO110" s="80"/>
      <c r="PP110" s="80"/>
      <c r="PQ110" s="80"/>
      <c r="PR110" s="80"/>
      <c r="PS110" s="80"/>
      <c r="PT110" s="80"/>
      <c r="PU110" s="80"/>
      <c r="PV110" s="80"/>
      <c r="PW110" s="80"/>
      <c r="PX110" s="80"/>
      <c r="PY110" s="80"/>
      <c r="PZ110" s="80"/>
      <c r="QA110" s="80"/>
      <c r="QB110" s="80"/>
      <c r="QC110" s="80"/>
      <c r="QD110" s="80"/>
      <c r="QE110" s="80"/>
      <c r="QF110" s="80"/>
      <c r="QG110" s="80"/>
      <c r="QH110" s="80"/>
      <c r="QI110" s="80"/>
      <c r="QJ110" s="80"/>
      <c r="QK110" s="80"/>
      <c r="QL110" s="80"/>
      <c r="QM110" s="80"/>
      <c r="QN110" s="80"/>
      <c r="QO110" s="80"/>
      <c r="QP110" s="80"/>
      <c r="QQ110" s="80"/>
      <c r="QR110" s="80"/>
      <c r="QS110" s="80"/>
      <c r="QT110" s="80"/>
      <c r="QU110" s="80"/>
      <c r="QV110" s="80"/>
      <c r="QW110" s="80"/>
      <c r="QX110" s="80"/>
      <c r="QY110" s="80"/>
      <c r="QZ110" s="80"/>
      <c r="RA110" s="80"/>
      <c r="RB110" s="80"/>
      <c r="RC110" s="80"/>
      <c r="RD110" s="80"/>
      <c r="RE110" s="80"/>
      <c r="RF110" s="80"/>
      <c r="RG110" s="80"/>
      <c r="RH110" s="80"/>
      <c r="RI110" s="80"/>
      <c r="RJ110" s="80"/>
      <c r="RK110" s="80"/>
      <c r="RL110" s="80"/>
      <c r="RM110" s="80"/>
      <c r="RN110" s="80"/>
      <c r="RO110" s="80"/>
      <c r="RP110" s="80"/>
      <c r="RQ110" s="80"/>
      <c r="RR110" s="80"/>
      <c r="RS110" s="80"/>
      <c r="RT110" s="80"/>
      <c r="RU110" s="80"/>
      <c r="RV110" s="80"/>
      <c r="RW110" s="80"/>
      <c r="RX110" s="80"/>
      <c r="RY110" s="80"/>
      <c r="RZ110" s="80"/>
      <c r="SA110" s="80"/>
      <c r="SB110" s="80"/>
      <c r="SC110" s="80"/>
      <c r="SD110" s="80"/>
      <c r="SE110" s="80"/>
      <c r="SF110" s="80"/>
      <c r="SG110" s="80"/>
      <c r="SH110" s="80"/>
      <c r="SI110" s="80"/>
      <c r="SJ110" s="80"/>
      <c r="SK110" s="80"/>
      <c r="SL110" s="80"/>
      <c r="SM110" s="80"/>
      <c r="SN110" s="80"/>
      <c r="SO110" s="80"/>
      <c r="SP110" s="80"/>
      <c r="SQ110" s="80"/>
      <c r="SR110" s="80"/>
      <c r="SS110" s="80"/>
      <c r="ST110" s="80"/>
      <c r="SU110" s="80"/>
      <c r="SV110" s="80"/>
      <c r="SW110" s="80"/>
      <c r="SX110" s="80"/>
    </row>
    <row r="111" spans="1:518" s="60" customFormat="1" ht="14.55" customHeight="1" x14ac:dyDescent="0.3">
      <c r="A111" s="65">
        <v>107</v>
      </c>
      <c r="B111" s="7">
        <v>32</v>
      </c>
      <c r="C111" s="98" t="s">
        <v>926</v>
      </c>
      <c r="D111" s="99" t="s">
        <v>927</v>
      </c>
      <c r="E111" s="98" t="s">
        <v>928</v>
      </c>
      <c r="F111" s="7">
        <v>2016</v>
      </c>
      <c r="G111" s="98" t="s">
        <v>929</v>
      </c>
      <c r="H111" s="126" t="s">
        <v>930</v>
      </c>
      <c r="I111" s="6" t="s">
        <v>50</v>
      </c>
      <c r="J111" s="99" t="s">
        <v>940</v>
      </c>
      <c r="K111" s="6" t="s">
        <v>935</v>
      </c>
      <c r="L111" s="6" t="s">
        <v>38</v>
      </c>
      <c r="M111" s="6" t="s">
        <v>86</v>
      </c>
      <c r="N111" s="6" t="s">
        <v>205</v>
      </c>
      <c r="O111" s="6" t="s">
        <v>25</v>
      </c>
      <c r="P111" s="6" t="s">
        <v>177</v>
      </c>
      <c r="Q111" s="6" t="s">
        <v>572</v>
      </c>
      <c r="R111" s="6" t="s">
        <v>572</v>
      </c>
      <c r="S111" s="6" t="s">
        <v>290</v>
      </c>
      <c r="T111" s="6" t="s">
        <v>572</v>
      </c>
      <c r="U111" s="7" t="s">
        <v>572</v>
      </c>
      <c r="V111" s="7" t="s">
        <v>572</v>
      </c>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t="s">
        <v>199</v>
      </c>
      <c r="AW111" s="6" t="s">
        <v>38</v>
      </c>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t="s">
        <v>23</v>
      </c>
      <c r="BW111" s="6"/>
      <c r="BX111" s="6"/>
      <c r="BY111" s="6"/>
      <c r="BZ111" s="6"/>
      <c r="CA111" s="6"/>
      <c r="CB111" s="6"/>
      <c r="CC111" s="6"/>
      <c r="CD111" s="6"/>
      <c r="CE111" s="6"/>
      <c r="CF111" s="6"/>
      <c r="CG111" s="6"/>
      <c r="CH111" s="6"/>
      <c r="CI111" s="6"/>
      <c r="CJ111" s="6"/>
      <c r="CK111" s="6"/>
      <c r="CL111" s="6"/>
      <c r="CM111" s="6"/>
      <c r="CN111" s="6"/>
      <c r="CO111" s="6"/>
      <c r="CP111" s="6"/>
      <c r="CQ111" s="6"/>
      <c r="CR111" s="6" t="s">
        <v>195</v>
      </c>
      <c r="CS111" s="28" t="s">
        <v>38</v>
      </c>
      <c r="CT111" s="6"/>
      <c r="CU111" s="6"/>
      <c r="CV111" s="6"/>
      <c r="CW111" s="6"/>
      <c r="CX111" s="6"/>
      <c r="CY111" s="6"/>
      <c r="CZ111" s="6"/>
      <c r="DA111" s="6"/>
      <c r="DB111" s="6"/>
      <c r="DC111" s="6"/>
      <c r="DD111" s="6" t="s">
        <v>38</v>
      </c>
      <c r="DE111" s="87"/>
      <c r="DF111" s="6"/>
      <c r="DG111" s="6"/>
      <c r="DH111" s="6"/>
      <c r="DI111" s="6"/>
      <c r="DJ111" s="6"/>
      <c r="DK111" s="6"/>
      <c r="DL111" s="6"/>
      <c r="DM111" s="6"/>
      <c r="DN111" s="6"/>
      <c r="DO111" s="87"/>
      <c r="DP111" s="6"/>
      <c r="DQ111" s="87"/>
      <c r="DR111" s="6"/>
      <c r="DS111" s="91" t="s">
        <v>941</v>
      </c>
      <c r="DT111" s="17" t="s">
        <v>630</v>
      </c>
      <c r="DU111" s="34"/>
      <c r="DV111" s="80"/>
      <c r="DW111" s="80"/>
      <c r="DX111" s="80"/>
      <c r="DY111" s="80"/>
      <c r="DZ111" s="80"/>
      <c r="EA111" s="80"/>
      <c r="EB111" s="80"/>
      <c r="EC111" s="80"/>
      <c r="ED111" s="80"/>
      <c r="EE111" s="80"/>
      <c r="EF111" s="80"/>
      <c r="EG111" s="80"/>
      <c r="EH111" s="80"/>
      <c r="EI111" s="80"/>
      <c r="EJ111" s="80"/>
      <c r="EK111" s="80"/>
      <c r="EL111" s="80"/>
      <c r="EM111" s="80"/>
      <c r="EN111" s="80"/>
      <c r="EO111" s="80"/>
      <c r="EP111" s="80"/>
      <c r="EQ111" s="80"/>
      <c r="ER111" s="80"/>
      <c r="ES111" s="80"/>
      <c r="ET111" s="80"/>
      <c r="EU111" s="80"/>
      <c r="EV111" s="80"/>
      <c r="EW111" s="80"/>
      <c r="EX111" s="80"/>
      <c r="EY111" s="80"/>
      <c r="EZ111" s="80"/>
      <c r="FA111" s="80"/>
      <c r="FB111" s="80"/>
      <c r="FC111" s="80"/>
      <c r="FD111" s="80"/>
      <c r="FE111" s="80"/>
      <c r="FF111" s="80"/>
      <c r="FG111" s="80"/>
      <c r="FH111" s="80"/>
      <c r="FI111" s="80"/>
      <c r="FJ111" s="80"/>
      <c r="FK111" s="80"/>
      <c r="FL111" s="80"/>
      <c r="FM111" s="80"/>
      <c r="FN111" s="80"/>
      <c r="FO111" s="80"/>
      <c r="FP111" s="80"/>
      <c r="FQ111" s="80"/>
      <c r="FR111" s="80"/>
      <c r="FS111" s="80"/>
      <c r="FT111" s="80"/>
      <c r="FU111" s="80"/>
      <c r="FV111" s="80"/>
      <c r="FW111" s="80"/>
      <c r="FX111" s="80"/>
      <c r="FY111" s="80"/>
      <c r="FZ111" s="80"/>
      <c r="GA111" s="80"/>
      <c r="GB111" s="80"/>
      <c r="GC111" s="80"/>
      <c r="GD111" s="80"/>
      <c r="GE111" s="80"/>
      <c r="GF111" s="80"/>
      <c r="GG111" s="80"/>
      <c r="GH111" s="80"/>
      <c r="GI111" s="80"/>
      <c r="GJ111" s="80"/>
      <c r="GK111" s="80"/>
      <c r="GL111" s="80"/>
      <c r="GM111" s="80"/>
      <c r="GN111" s="80"/>
      <c r="GO111" s="80"/>
      <c r="GP111" s="80"/>
      <c r="GQ111" s="80"/>
      <c r="GR111" s="80"/>
      <c r="GS111" s="80"/>
      <c r="GT111" s="80"/>
      <c r="GU111" s="80"/>
      <c r="GV111" s="80"/>
      <c r="GW111" s="80"/>
      <c r="GX111" s="80"/>
      <c r="GY111" s="80"/>
      <c r="GZ111" s="80"/>
      <c r="HA111" s="80"/>
      <c r="HB111" s="80"/>
      <c r="HC111" s="80"/>
      <c r="HD111" s="80"/>
      <c r="HE111" s="80"/>
      <c r="HF111" s="80"/>
      <c r="HG111" s="80"/>
      <c r="HH111" s="80"/>
      <c r="HI111" s="80"/>
      <c r="HJ111" s="80"/>
      <c r="HK111" s="80"/>
      <c r="HL111" s="80"/>
      <c r="HM111" s="80"/>
      <c r="HN111" s="80"/>
      <c r="HO111" s="80"/>
      <c r="HP111" s="80"/>
      <c r="HQ111" s="80"/>
      <c r="HR111" s="80"/>
      <c r="HS111" s="80"/>
      <c r="HT111" s="80"/>
      <c r="HU111" s="80"/>
      <c r="HV111" s="80"/>
      <c r="HW111" s="80"/>
      <c r="HX111" s="80"/>
      <c r="HY111" s="80"/>
      <c r="HZ111" s="80"/>
      <c r="IA111" s="80"/>
      <c r="IB111" s="80"/>
      <c r="IC111" s="80"/>
      <c r="ID111" s="80"/>
      <c r="IE111" s="80"/>
      <c r="IF111" s="80"/>
      <c r="IG111" s="80"/>
      <c r="IH111" s="80"/>
      <c r="II111" s="80"/>
      <c r="IJ111" s="80"/>
      <c r="IK111" s="80"/>
      <c r="IL111" s="80"/>
      <c r="IM111" s="80"/>
      <c r="IN111" s="80"/>
      <c r="IO111" s="80"/>
      <c r="IP111" s="80"/>
      <c r="IQ111" s="80"/>
      <c r="IR111" s="80"/>
      <c r="IS111" s="80"/>
      <c r="IT111" s="80"/>
      <c r="IU111" s="80"/>
      <c r="IV111" s="80"/>
      <c r="IW111" s="80"/>
      <c r="IX111" s="80"/>
      <c r="IY111" s="80"/>
      <c r="IZ111" s="80"/>
      <c r="JA111" s="80"/>
      <c r="JB111" s="80"/>
      <c r="JC111" s="80"/>
      <c r="JD111" s="80"/>
      <c r="JE111" s="80"/>
      <c r="JF111" s="80"/>
      <c r="JG111" s="80"/>
      <c r="JH111" s="80"/>
      <c r="JI111" s="80"/>
      <c r="JJ111" s="80"/>
      <c r="JK111" s="80"/>
      <c r="JL111" s="80"/>
      <c r="JM111" s="80"/>
      <c r="JN111" s="80"/>
      <c r="JO111" s="80"/>
      <c r="JP111" s="80"/>
      <c r="JQ111" s="80"/>
      <c r="JR111" s="80"/>
      <c r="JS111" s="80"/>
      <c r="JT111" s="80"/>
      <c r="JU111" s="80"/>
      <c r="JV111" s="80"/>
      <c r="JW111" s="80"/>
      <c r="JX111" s="80"/>
      <c r="JY111" s="80"/>
      <c r="JZ111" s="80"/>
      <c r="KA111" s="80"/>
      <c r="KB111" s="80"/>
      <c r="KC111" s="80"/>
      <c r="KD111" s="80"/>
      <c r="KE111" s="80"/>
      <c r="KF111" s="80"/>
      <c r="KG111" s="80"/>
      <c r="KH111" s="80"/>
      <c r="KI111" s="80"/>
      <c r="KJ111" s="80"/>
      <c r="KK111" s="80"/>
      <c r="KL111" s="80"/>
      <c r="KM111" s="80"/>
      <c r="KN111" s="80"/>
      <c r="KO111" s="80"/>
      <c r="KP111" s="80"/>
      <c r="KQ111" s="80"/>
      <c r="KR111" s="80"/>
      <c r="KS111" s="80"/>
      <c r="KT111" s="80"/>
      <c r="KU111" s="80"/>
      <c r="KV111" s="80"/>
      <c r="KW111" s="80"/>
      <c r="KX111" s="80"/>
      <c r="KY111" s="80"/>
      <c r="KZ111" s="80"/>
      <c r="LA111" s="80"/>
      <c r="LB111" s="80"/>
      <c r="LC111" s="80"/>
      <c r="LD111" s="80"/>
      <c r="LE111" s="80"/>
      <c r="LF111" s="80"/>
      <c r="LG111" s="80"/>
      <c r="LH111" s="80"/>
      <c r="LI111" s="80"/>
      <c r="LJ111" s="80"/>
      <c r="LK111" s="80"/>
      <c r="LL111" s="80"/>
      <c r="LM111" s="80"/>
      <c r="LN111" s="80"/>
      <c r="LO111" s="80"/>
      <c r="LP111" s="80"/>
      <c r="LQ111" s="80"/>
      <c r="LR111" s="80"/>
      <c r="LS111" s="80"/>
      <c r="LT111" s="80"/>
      <c r="LU111" s="80"/>
      <c r="LV111" s="80"/>
      <c r="LW111" s="80"/>
      <c r="LX111" s="80"/>
      <c r="LY111" s="80"/>
      <c r="LZ111" s="80"/>
      <c r="MA111" s="80"/>
      <c r="MB111" s="80"/>
      <c r="MC111" s="80"/>
      <c r="MD111" s="80"/>
      <c r="ME111" s="80"/>
      <c r="MF111" s="80"/>
      <c r="MG111" s="80"/>
      <c r="MH111" s="80"/>
      <c r="MI111" s="80"/>
      <c r="MJ111" s="80"/>
      <c r="MK111" s="80"/>
      <c r="ML111" s="80"/>
      <c r="MM111" s="80"/>
      <c r="MN111" s="80"/>
      <c r="MO111" s="80"/>
      <c r="MP111" s="80"/>
      <c r="MQ111" s="80"/>
      <c r="MR111" s="80"/>
      <c r="MS111" s="80"/>
      <c r="MT111" s="80"/>
      <c r="MU111" s="80"/>
      <c r="MV111" s="80"/>
      <c r="MW111" s="80"/>
      <c r="MX111" s="80"/>
      <c r="MY111" s="80"/>
      <c r="MZ111" s="80"/>
      <c r="NA111" s="80"/>
      <c r="NB111" s="80"/>
      <c r="NC111" s="80"/>
      <c r="ND111" s="80"/>
      <c r="NE111" s="80"/>
      <c r="NF111" s="80"/>
      <c r="NG111" s="80"/>
      <c r="NH111" s="80"/>
      <c r="NI111" s="80"/>
      <c r="NJ111" s="80"/>
      <c r="NK111" s="80"/>
      <c r="NL111" s="80"/>
      <c r="NM111" s="80"/>
      <c r="NN111" s="80"/>
      <c r="NO111" s="80"/>
      <c r="NP111" s="80"/>
      <c r="NQ111" s="80"/>
      <c r="NR111" s="80"/>
      <c r="NS111" s="80"/>
      <c r="NT111" s="80"/>
      <c r="NU111" s="80"/>
      <c r="NV111" s="80"/>
      <c r="NW111" s="80"/>
      <c r="NX111" s="80"/>
      <c r="NY111" s="80"/>
      <c r="NZ111" s="80"/>
      <c r="OA111" s="80"/>
      <c r="OB111" s="80"/>
      <c r="OC111" s="80"/>
      <c r="OD111" s="80"/>
      <c r="OE111" s="80"/>
      <c r="OF111" s="80"/>
      <c r="OG111" s="80"/>
      <c r="OH111" s="80"/>
      <c r="OI111" s="80"/>
      <c r="OJ111" s="80"/>
      <c r="OK111" s="80"/>
      <c r="OL111" s="80"/>
      <c r="OM111" s="80"/>
      <c r="ON111" s="80"/>
      <c r="OO111" s="80"/>
      <c r="OP111" s="80"/>
      <c r="OQ111" s="80"/>
      <c r="OR111" s="80"/>
      <c r="OS111" s="80"/>
      <c r="OT111" s="80"/>
      <c r="OU111" s="80"/>
      <c r="OV111" s="80"/>
      <c r="OW111" s="80"/>
      <c r="OX111" s="80"/>
      <c r="OY111" s="80"/>
      <c r="OZ111" s="80"/>
      <c r="PA111" s="80"/>
      <c r="PB111" s="80"/>
      <c r="PC111" s="80"/>
      <c r="PD111" s="80"/>
      <c r="PE111" s="80"/>
      <c r="PF111" s="80"/>
      <c r="PG111" s="80"/>
      <c r="PH111" s="80"/>
      <c r="PI111" s="80"/>
      <c r="PJ111" s="80"/>
      <c r="PK111" s="80"/>
      <c r="PL111" s="80"/>
      <c r="PM111" s="80"/>
      <c r="PN111" s="80"/>
      <c r="PO111" s="80"/>
      <c r="PP111" s="80"/>
      <c r="PQ111" s="80"/>
      <c r="PR111" s="80"/>
      <c r="PS111" s="80"/>
      <c r="PT111" s="80"/>
      <c r="PU111" s="80"/>
      <c r="PV111" s="80"/>
      <c r="PW111" s="80"/>
      <c r="PX111" s="80"/>
      <c r="PY111" s="80"/>
      <c r="PZ111" s="80"/>
      <c r="QA111" s="80"/>
      <c r="QB111" s="80"/>
      <c r="QC111" s="80"/>
      <c r="QD111" s="80"/>
      <c r="QE111" s="80"/>
      <c r="QF111" s="80"/>
      <c r="QG111" s="80"/>
      <c r="QH111" s="80"/>
      <c r="QI111" s="80"/>
      <c r="QJ111" s="80"/>
      <c r="QK111" s="80"/>
      <c r="QL111" s="80"/>
      <c r="QM111" s="80"/>
      <c r="QN111" s="80"/>
      <c r="QO111" s="80"/>
      <c r="QP111" s="80"/>
      <c r="QQ111" s="80"/>
      <c r="QR111" s="80"/>
      <c r="QS111" s="80"/>
      <c r="QT111" s="80"/>
      <c r="QU111" s="80"/>
      <c r="QV111" s="80"/>
      <c r="QW111" s="80"/>
      <c r="QX111" s="80"/>
      <c r="QY111" s="80"/>
      <c r="QZ111" s="80"/>
      <c r="RA111" s="80"/>
      <c r="RB111" s="80"/>
      <c r="RC111" s="80"/>
      <c r="RD111" s="80"/>
      <c r="RE111" s="80"/>
      <c r="RF111" s="80"/>
      <c r="RG111" s="80"/>
      <c r="RH111" s="80"/>
      <c r="RI111" s="80"/>
      <c r="RJ111" s="80"/>
      <c r="RK111" s="80"/>
      <c r="RL111" s="80"/>
      <c r="RM111" s="80"/>
      <c r="RN111" s="80"/>
      <c r="RO111" s="80"/>
      <c r="RP111" s="80"/>
      <c r="RQ111" s="80"/>
      <c r="RR111" s="80"/>
      <c r="RS111" s="80"/>
      <c r="RT111" s="80"/>
      <c r="RU111" s="80"/>
      <c r="RV111" s="80"/>
      <c r="RW111" s="80"/>
      <c r="RX111" s="80"/>
      <c r="RY111" s="80"/>
      <c r="RZ111" s="80"/>
      <c r="SA111" s="80"/>
      <c r="SB111" s="80"/>
      <c r="SC111" s="80"/>
      <c r="SD111" s="80"/>
      <c r="SE111" s="80"/>
      <c r="SF111" s="80"/>
      <c r="SG111" s="80"/>
      <c r="SH111" s="80"/>
      <c r="SI111" s="80"/>
      <c r="SJ111" s="80"/>
      <c r="SK111" s="80"/>
      <c r="SL111" s="80"/>
      <c r="SM111" s="80"/>
      <c r="SN111" s="80"/>
      <c r="SO111" s="80"/>
      <c r="SP111" s="80"/>
      <c r="SQ111" s="80"/>
      <c r="SR111" s="80"/>
      <c r="SS111" s="80"/>
      <c r="ST111" s="80"/>
      <c r="SU111" s="80"/>
      <c r="SV111" s="80"/>
      <c r="SW111" s="80"/>
      <c r="SX111" s="80"/>
    </row>
    <row r="112" spans="1:518" s="60" customFormat="1" ht="14.55" customHeight="1" x14ac:dyDescent="0.3">
      <c r="A112" s="65">
        <v>108</v>
      </c>
      <c r="B112" s="7">
        <v>32</v>
      </c>
      <c r="C112" s="98" t="s">
        <v>926</v>
      </c>
      <c r="D112" s="99" t="s">
        <v>927</v>
      </c>
      <c r="E112" s="98" t="s">
        <v>928</v>
      </c>
      <c r="F112" s="7">
        <v>2016</v>
      </c>
      <c r="G112" s="98" t="s">
        <v>929</v>
      </c>
      <c r="H112" s="126" t="s">
        <v>930</v>
      </c>
      <c r="I112" s="6" t="s">
        <v>50</v>
      </c>
      <c r="J112" s="99" t="s">
        <v>942</v>
      </c>
      <c r="K112" s="6" t="s">
        <v>935</v>
      </c>
      <c r="L112" s="6" t="s">
        <v>38</v>
      </c>
      <c r="M112" s="6" t="s">
        <v>86</v>
      </c>
      <c r="N112" s="6" t="s">
        <v>205</v>
      </c>
      <c r="O112" s="6" t="s">
        <v>25</v>
      </c>
      <c r="P112" s="6" t="s">
        <v>177</v>
      </c>
      <c r="Q112" s="6" t="s">
        <v>572</v>
      </c>
      <c r="R112" s="6" t="s">
        <v>572</v>
      </c>
      <c r="S112" s="6" t="s">
        <v>290</v>
      </c>
      <c r="T112" s="6" t="s">
        <v>572</v>
      </c>
      <c r="U112" s="7" t="s">
        <v>572</v>
      </c>
      <c r="V112" s="7" t="s">
        <v>572</v>
      </c>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t="s">
        <v>199</v>
      </c>
      <c r="AW112" s="6" t="s">
        <v>38</v>
      </c>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t="s">
        <v>23</v>
      </c>
      <c r="BW112" s="6"/>
      <c r="BX112" s="6"/>
      <c r="BY112" s="6"/>
      <c r="BZ112" s="6"/>
      <c r="CA112" s="6"/>
      <c r="CB112" s="6"/>
      <c r="CC112" s="6"/>
      <c r="CD112" s="6"/>
      <c r="CE112" s="6"/>
      <c r="CF112" s="6"/>
      <c r="CG112" s="6"/>
      <c r="CH112" s="6"/>
      <c r="CI112" s="6"/>
      <c r="CJ112" s="6"/>
      <c r="CK112" s="6"/>
      <c r="CL112" s="6"/>
      <c r="CM112" s="6"/>
      <c r="CN112" s="6"/>
      <c r="CO112" s="6"/>
      <c r="CP112" s="6"/>
      <c r="CQ112" s="6"/>
      <c r="CR112" s="6" t="s">
        <v>233</v>
      </c>
      <c r="CS112" s="28" t="s">
        <v>38</v>
      </c>
      <c r="CT112" s="6"/>
      <c r="CU112" s="6"/>
      <c r="CV112" s="6"/>
      <c r="CW112" s="6"/>
      <c r="CX112" s="6"/>
      <c r="CY112" s="6"/>
      <c r="CZ112" s="6"/>
      <c r="DA112" s="6"/>
      <c r="DB112" s="6"/>
      <c r="DC112" s="6"/>
      <c r="DD112" s="6" t="s">
        <v>38</v>
      </c>
      <c r="DE112" s="87"/>
      <c r="DF112" s="6"/>
      <c r="DG112" s="6"/>
      <c r="DH112" s="6"/>
      <c r="DI112" s="6"/>
      <c r="DJ112" s="6"/>
      <c r="DK112" s="6"/>
      <c r="DL112" s="6"/>
      <c r="DM112" s="6"/>
      <c r="DN112" s="6"/>
      <c r="DO112" s="87"/>
      <c r="DP112" s="6"/>
      <c r="DQ112" s="87"/>
      <c r="DR112" s="6"/>
      <c r="DS112" s="87"/>
      <c r="DT112" s="17"/>
      <c r="DU112" s="34"/>
      <c r="DV112" s="80"/>
      <c r="DW112" s="80"/>
      <c r="DX112" s="80"/>
      <c r="DY112" s="80"/>
      <c r="DZ112" s="80"/>
      <c r="EA112" s="80"/>
      <c r="EB112" s="80"/>
      <c r="EC112" s="80"/>
      <c r="ED112" s="80"/>
      <c r="EE112" s="80"/>
      <c r="EF112" s="80"/>
      <c r="EG112" s="80"/>
      <c r="EH112" s="80"/>
      <c r="EI112" s="80"/>
      <c r="EJ112" s="80"/>
      <c r="EK112" s="80"/>
      <c r="EL112" s="80"/>
      <c r="EM112" s="80"/>
      <c r="EN112" s="80"/>
      <c r="EO112" s="80"/>
      <c r="EP112" s="80"/>
      <c r="EQ112" s="80"/>
      <c r="ER112" s="80"/>
      <c r="ES112" s="80"/>
      <c r="ET112" s="80"/>
      <c r="EU112" s="80"/>
      <c r="EV112" s="80"/>
      <c r="EW112" s="80"/>
      <c r="EX112" s="80"/>
      <c r="EY112" s="80"/>
      <c r="EZ112" s="80"/>
      <c r="FA112" s="80"/>
      <c r="FB112" s="80"/>
      <c r="FC112" s="80"/>
      <c r="FD112" s="80"/>
      <c r="FE112" s="80"/>
      <c r="FF112" s="80"/>
      <c r="FG112" s="80"/>
      <c r="FH112" s="80"/>
      <c r="FI112" s="80"/>
      <c r="FJ112" s="80"/>
      <c r="FK112" s="80"/>
      <c r="FL112" s="80"/>
      <c r="FM112" s="80"/>
      <c r="FN112" s="80"/>
      <c r="FO112" s="80"/>
      <c r="FP112" s="80"/>
      <c r="FQ112" s="80"/>
      <c r="FR112" s="80"/>
      <c r="FS112" s="80"/>
      <c r="FT112" s="80"/>
      <c r="FU112" s="80"/>
      <c r="FV112" s="80"/>
      <c r="FW112" s="80"/>
      <c r="FX112" s="80"/>
      <c r="FY112" s="80"/>
      <c r="FZ112" s="80"/>
      <c r="GA112" s="80"/>
      <c r="GB112" s="80"/>
      <c r="GC112" s="80"/>
      <c r="GD112" s="80"/>
      <c r="GE112" s="80"/>
      <c r="GF112" s="80"/>
      <c r="GG112" s="80"/>
      <c r="GH112" s="80"/>
      <c r="GI112" s="80"/>
      <c r="GJ112" s="80"/>
      <c r="GK112" s="80"/>
      <c r="GL112" s="80"/>
      <c r="GM112" s="80"/>
      <c r="GN112" s="80"/>
      <c r="GO112" s="80"/>
      <c r="GP112" s="80"/>
      <c r="GQ112" s="80"/>
      <c r="GR112" s="80"/>
      <c r="GS112" s="80"/>
      <c r="GT112" s="80"/>
      <c r="GU112" s="80"/>
      <c r="GV112" s="80"/>
      <c r="GW112" s="80"/>
      <c r="GX112" s="80"/>
      <c r="GY112" s="80"/>
      <c r="GZ112" s="80"/>
      <c r="HA112" s="80"/>
      <c r="HB112" s="80"/>
      <c r="HC112" s="80"/>
      <c r="HD112" s="80"/>
      <c r="HE112" s="80"/>
      <c r="HF112" s="80"/>
      <c r="HG112" s="80"/>
      <c r="HH112" s="80"/>
      <c r="HI112" s="80"/>
      <c r="HJ112" s="80"/>
      <c r="HK112" s="80"/>
      <c r="HL112" s="80"/>
      <c r="HM112" s="80"/>
      <c r="HN112" s="80"/>
      <c r="HO112" s="80"/>
      <c r="HP112" s="80"/>
      <c r="HQ112" s="80"/>
      <c r="HR112" s="80"/>
      <c r="HS112" s="80"/>
      <c r="HT112" s="80"/>
      <c r="HU112" s="80"/>
      <c r="HV112" s="80"/>
      <c r="HW112" s="80"/>
      <c r="HX112" s="80"/>
      <c r="HY112" s="80"/>
      <c r="HZ112" s="80"/>
      <c r="IA112" s="80"/>
      <c r="IB112" s="80"/>
      <c r="IC112" s="80"/>
      <c r="ID112" s="80"/>
      <c r="IE112" s="80"/>
      <c r="IF112" s="80"/>
      <c r="IG112" s="80"/>
      <c r="IH112" s="80"/>
      <c r="II112" s="80"/>
      <c r="IJ112" s="80"/>
      <c r="IK112" s="80"/>
      <c r="IL112" s="80"/>
      <c r="IM112" s="80"/>
      <c r="IN112" s="80"/>
      <c r="IO112" s="80"/>
      <c r="IP112" s="80"/>
      <c r="IQ112" s="80"/>
      <c r="IR112" s="80"/>
      <c r="IS112" s="80"/>
      <c r="IT112" s="80"/>
      <c r="IU112" s="80"/>
      <c r="IV112" s="80"/>
      <c r="IW112" s="80"/>
      <c r="IX112" s="80"/>
      <c r="IY112" s="80"/>
      <c r="IZ112" s="80"/>
      <c r="JA112" s="80"/>
      <c r="JB112" s="80"/>
      <c r="JC112" s="80"/>
      <c r="JD112" s="80"/>
      <c r="JE112" s="80"/>
      <c r="JF112" s="80"/>
      <c r="JG112" s="80"/>
      <c r="JH112" s="80"/>
      <c r="JI112" s="80"/>
      <c r="JJ112" s="80"/>
      <c r="JK112" s="80"/>
      <c r="JL112" s="80"/>
      <c r="JM112" s="80"/>
      <c r="JN112" s="80"/>
      <c r="JO112" s="80"/>
      <c r="JP112" s="80"/>
      <c r="JQ112" s="80"/>
      <c r="JR112" s="80"/>
      <c r="JS112" s="80"/>
      <c r="JT112" s="80"/>
      <c r="JU112" s="80"/>
      <c r="JV112" s="80"/>
      <c r="JW112" s="80"/>
      <c r="JX112" s="80"/>
      <c r="JY112" s="80"/>
      <c r="JZ112" s="80"/>
      <c r="KA112" s="80"/>
      <c r="KB112" s="80"/>
      <c r="KC112" s="80"/>
      <c r="KD112" s="80"/>
      <c r="KE112" s="80"/>
      <c r="KF112" s="80"/>
      <c r="KG112" s="80"/>
      <c r="KH112" s="80"/>
      <c r="KI112" s="80"/>
      <c r="KJ112" s="80"/>
      <c r="KK112" s="80"/>
      <c r="KL112" s="80"/>
      <c r="KM112" s="80"/>
      <c r="KN112" s="80"/>
      <c r="KO112" s="80"/>
      <c r="KP112" s="80"/>
      <c r="KQ112" s="80"/>
      <c r="KR112" s="80"/>
      <c r="KS112" s="80"/>
      <c r="KT112" s="80"/>
      <c r="KU112" s="80"/>
      <c r="KV112" s="80"/>
      <c r="KW112" s="80"/>
      <c r="KX112" s="80"/>
      <c r="KY112" s="80"/>
      <c r="KZ112" s="80"/>
      <c r="LA112" s="80"/>
      <c r="LB112" s="80"/>
      <c r="LC112" s="80"/>
      <c r="LD112" s="80"/>
      <c r="LE112" s="80"/>
      <c r="LF112" s="80"/>
      <c r="LG112" s="80"/>
      <c r="LH112" s="80"/>
      <c r="LI112" s="80"/>
      <c r="LJ112" s="80"/>
      <c r="LK112" s="80"/>
      <c r="LL112" s="80"/>
      <c r="LM112" s="80"/>
      <c r="LN112" s="80"/>
      <c r="LO112" s="80"/>
      <c r="LP112" s="80"/>
      <c r="LQ112" s="80"/>
      <c r="LR112" s="80"/>
      <c r="LS112" s="80"/>
      <c r="LT112" s="80"/>
      <c r="LU112" s="80"/>
      <c r="LV112" s="80"/>
      <c r="LW112" s="80"/>
      <c r="LX112" s="80"/>
      <c r="LY112" s="80"/>
      <c r="LZ112" s="80"/>
      <c r="MA112" s="80"/>
      <c r="MB112" s="80"/>
      <c r="MC112" s="80"/>
      <c r="MD112" s="80"/>
      <c r="ME112" s="80"/>
      <c r="MF112" s="80"/>
      <c r="MG112" s="80"/>
      <c r="MH112" s="80"/>
      <c r="MI112" s="80"/>
      <c r="MJ112" s="80"/>
      <c r="MK112" s="80"/>
      <c r="ML112" s="80"/>
      <c r="MM112" s="80"/>
      <c r="MN112" s="80"/>
      <c r="MO112" s="80"/>
      <c r="MP112" s="80"/>
      <c r="MQ112" s="80"/>
      <c r="MR112" s="80"/>
      <c r="MS112" s="80"/>
      <c r="MT112" s="80"/>
      <c r="MU112" s="80"/>
      <c r="MV112" s="80"/>
      <c r="MW112" s="80"/>
      <c r="MX112" s="80"/>
      <c r="MY112" s="80"/>
      <c r="MZ112" s="80"/>
      <c r="NA112" s="80"/>
      <c r="NB112" s="80"/>
      <c r="NC112" s="80"/>
      <c r="ND112" s="80"/>
      <c r="NE112" s="80"/>
      <c r="NF112" s="80"/>
      <c r="NG112" s="80"/>
      <c r="NH112" s="80"/>
      <c r="NI112" s="80"/>
      <c r="NJ112" s="80"/>
      <c r="NK112" s="80"/>
      <c r="NL112" s="80"/>
      <c r="NM112" s="80"/>
      <c r="NN112" s="80"/>
      <c r="NO112" s="80"/>
      <c r="NP112" s="80"/>
      <c r="NQ112" s="80"/>
      <c r="NR112" s="80"/>
      <c r="NS112" s="80"/>
      <c r="NT112" s="80"/>
      <c r="NU112" s="80"/>
      <c r="NV112" s="80"/>
      <c r="NW112" s="80"/>
      <c r="NX112" s="80"/>
      <c r="NY112" s="80"/>
      <c r="NZ112" s="80"/>
      <c r="OA112" s="80"/>
      <c r="OB112" s="80"/>
      <c r="OC112" s="80"/>
      <c r="OD112" s="80"/>
      <c r="OE112" s="80"/>
      <c r="OF112" s="80"/>
      <c r="OG112" s="80"/>
      <c r="OH112" s="80"/>
      <c r="OI112" s="80"/>
      <c r="OJ112" s="80"/>
      <c r="OK112" s="80"/>
      <c r="OL112" s="80"/>
      <c r="OM112" s="80"/>
      <c r="ON112" s="80"/>
      <c r="OO112" s="80"/>
      <c r="OP112" s="80"/>
      <c r="OQ112" s="80"/>
      <c r="OR112" s="80"/>
      <c r="OS112" s="80"/>
      <c r="OT112" s="80"/>
      <c r="OU112" s="80"/>
      <c r="OV112" s="80"/>
      <c r="OW112" s="80"/>
      <c r="OX112" s="80"/>
      <c r="OY112" s="80"/>
      <c r="OZ112" s="80"/>
      <c r="PA112" s="80"/>
      <c r="PB112" s="80"/>
      <c r="PC112" s="80"/>
      <c r="PD112" s="80"/>
      <c r="PE112" s="80"/>
      <c r="PF112" s="80"/>
      <c r="PG112" s="80"/>
      <c r="PH112" s="80"/>
      <c r="PI112" s="80"/>
      <c r="PJ112" s="80"/>
      <c r="PK112" s="80"/>
      <c r="PL112" s="80"/>
      <c r="PM112" s="80"/>
      <c r="PN112" s="80"/>
      <c r="PO112" s="80"/>
      <c r="PP112" s="80"/>
      <c r="PQ112" s="80"/>
      <c r="PR112" s="80"/>
      <c r="PS112" s="80"/>
      <c r="PT112" s="80"/>
      <c r="PU112" s="80"/>
      <c r="PV112" s="80"/>
      <c r="PW112" s="80"/>
      <c r="PX112" s="80"/>
      <c r="PY112" s="80"/>
      <c r="PZ112" s="80"/>
      <c r="QA112" s="80"/>
      <c r="QB112" s="80"/>
      <c r="QC112" s="80"/>
      <c r="QD112" s="80"/>
      <c r="QE112" s="80"/>
      <c r="QF112" s="80"/>
      <c r="QG112" s="80"/>
      <c r="QH112" s="80"/>
      <c r="QI112" s="80"/>
      <c r="QJ112" s="80"/>
      <c r="QK112" s="80"/>
      <c r="QL112" s="80"/>
      <c r="QM112" s="80"/>
      <c r="QN112" s="80"/>
      <c r="QO112" s="80"/>
      <c r="QP112" s="80"/>
      <c r="QQ112" s="80"/>
      <c r="QR112" s="80"/>
      <c r="QS112" s="80"/>
      <c r="QT112" s="80"/>
      <c r="QU112" s="80"/>
      <c r="QV112" s="80"/>
      <c r="QW112" s="80"/>
      <c r="QX112" s="80"/>
      <c r="QY112" s="80"/>
      <c r="QZ112" s="80"/>
      <c r="RA112" s="80"/>
      <c r="RB112" s="80"/>
      <c r="RC112" s="80"/>
      <c r="RD112" s="80"/>
      <c r="RE112" s="80"/>
      <c r="RF112" s="80"/>
      <c r="RG112" s="80"/>
      <c r="RH112" s="80"/>
      <c r="RI112" s="80"/>
      <c r="RJ112" s="80"/>
      <c r="RK112" s="80"/>
      <c r="RL112" s="80"/>
      <c r="RM112" s="80"/>
      <c r="RN112" s="80"/>
      <c r="RO112" s="80"/>
      <c r="RP112" s="80"/>
      <c r="RQ112" s="80"/>
      <c r="RR112" s="80"/>
      <c r="RS112" s="80"/>
      <c r="RT112" s="80"/>
      <c r="RU112" s="80"/>
      <c r="RV112" s="80"/>
      <c r="RW112" s="80"/>
      <c r="RX112" s="80"/>
      <c r="RY112" s="80"/>
      <c r="RZ112" s="80"/>
      <c r="SA112" s="80"/>
      <c r="SB112" s="80"/>
      <c r="SC112" s="80"/>
      <c r="SD112" s="80"/>
      <c r="SE112" s="80"/>
      <c r="SF112" s="80"/>
      <c r="SG112" s="80"/>
      <c r="SH112" s="80"/>
      <c r="SI112" s="80"/>
      <c r="SJ112" s="80"/>
      <c r="SK112" s="80"/>
      <c r="SL112" s="80"/>
      <c r="SM112" s="80"/>
      <c r="SN112" s="80"/>
      <c r="SO112" s="80"/>
      <c r="SP112" s="80"/>
      <c r="SQ112" s="80"/>
      <c r="SR112" s="80"/>
      <c r="SS112" s="80"/>
      <c r="ST112" s="80"/>
      <c r="SU112" s="80"/>
      <c r="SV112" s="80"/>
      <c r="SW112" s="80"/>
      <c r="SX112" s="80"/>
    </row>
    <row r="113" spans="1:518" s="60" customFormat="1" ht="14.55" customHeight="1" x14ac:dyDescent="0.3">
      <c r="A113" s="65">
        <v>109</v>
      </c>
      <c r="B113" s="7">
        <v>33</v>
      </c>
      <c r="C113" s="98" t="s">
        <v>943</v>
      </c>
      <c r="D113" s="99" t="s">
        <v>944</v>
      </c>
      <c r="E113" s="98" t="s">
        <v>945</v>
      </c>
      <c r="F113" s="7">
        <v>2010</v>
      </c>
      <c r="G113" s="99" t="s">
        <v>807</v>
      </c>
      <c r="H113" s="126" t="s">
        <v>946</v>
      </c>
      <c r="I113" s="6" t="s">
        <v>50</v>
      </c>
      <c r="J113" s="98" t="s">
        <v>947</v>
      </c>
      <c r="K113" s="6" t="s">
        <v>948</v>
      </c>
      <c r="L113" s="6" t="s">
        <v>23</v>
      </c>
      <c r="M113" s="6" t="s">
        <v>86</v>
      </c>
      <c r="N113" s="6" t="s">
        <v>205</v>
      </c>
      <c r="O113" s="6" t="s">
        <v>25</v>
      </c>
      <c r="P113" s="6" t="s">
        <v>191</v>
      </c>
      <c r="Q113" s="6" t="s">
        <v>572</v>
      </c>
      <c r="R113" s="6" t="s">
        <v>572</v>
      </c>
      <c r="S113" s="6" t="s">
        <v>434</v>
      </c>
      <c r="T113" s="6" t="s">
        <v>949</v>
      </c>
      <c r="U113" s="7">
        <v>2030</v>
      </c>
      <c r="V113" s="7">
        <v>2030</v>
      </c>
      <c r="W113" s="6"/>
      <c r="X113" s="6"/>
      <c r="Y113" s="6"/>
      <c r="Z113" s="6"/>
      <c r="AA113" s="6" t="s">
        <v>66</v>
      </c>
      <c r="AB113" s="6"/>
      <c r="AC113" s="6"/>
      <c r="AD113" s="6"/>
      <c r="AE113" s="6" t="s">
        <v>126</v>
      </c>
      <c r="AF113" s="6" t="s">
        <v>153</v>
      </c>
      <c r="AG113" s="6"/>
      <c r="AH113" s="6" t="s">
        <v>139</v>
      </c>
      <c r="AI113" s="6"/>
      <c r="AJ113" s="6"/>
      <c r="AK113" s="6"/>
      <c r="AL113" s="6"/>
      <c r="AM113" s="6"/>
      <c r="AN113" s="6"/>
      <c r="AO113" s="6"/>
      <c r="AP113" s="6"/>
      <c r="AQ113" s="6"/>
      <c r="AR113" s="6"/>
      <c r="AS113" s="6"/>
      <c r="AT113" s="6"/>
      <c r="AU113" s="6"/>
      <c r="AV113" s="6"/>
      <c r="AW113" s="6" t="s">
        <v>38</v>
      </c>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t="s">
        <v>23</v>
      </c>
      <c r="BW113" s="6"/>
      <c r="BX113" s="6"/>
      <c r="BY113" s="6"/>
      <c r="BZ113" s="6"/>
      <c r="CA113" s="6" t="s">
        <v>210</v>
      </c>
      <c r="CB113" s="6"/>
      <c r="CC113" s="6"/>
      <c r="CD113" s="6"/>
      <c r="CE113" s="6" t="s">
        <v>221</v>
      </c>
      <c r="CF113" s="6" t="s">
        <v>210</v>
      </c>
      <c r="CG113" s="6"/>
      <c r="CH113" s="6" t="s">
        <v>210</v>
      </c>
      <c r="CI113" s="6"/>
      <c r="CJ113" s="6"/>
      <c r="CK113" s="6"/>
      <c r="CL113" s="6"/>
      <c r="CM113" s="6"/>
      <c r="CN113" s="6"/>
      <c r="CO113" s="6"/>
      <c r="CP113" s="6"/>
      <c r="CQ113" s="6"/>
      <c r="CR113" s="6"/>
      <c r="CS113" s="28" t="s">
        <v>23</v>
      </c>
      <c r="CT113" s="6"/>
      <c r="CU113" s="6" t="s">
        <v>66</v>
      </c>
      <c r="CV113" s="6"/>
      <c r="CW113" s="6"/>
      <c r="CX113" s="6" t="s">
        <v>126</v>
      </c>
      <c r="CY113" s="6" t="s">
        <v>153</v>
      </c>
      <c r="CZ113" s="6" t="s">
        <v>139</v>
      </c>
      <c r="DA113" s="6"/>
      <c r="DB113" s="6"/>
      <c r="DC113" s="6"/>
      <c r="DD113" s="6" t="s">
        <v>38</v>
      </c>
      <c r="DE113" s="87"/>
      <c r="DF113" s="6"/>
      <c r="DG113" s="6"/>
      <c r="DH113" s="6"/>
      <c r="DI113" s="6"/>
      <c r="DJ113" s="6"/>
      <c r="DK113" s="6"/>
      <c r="DL113" s="6"/>
      <c r="DM113" s="6"/>
      <c r="DN113" s="6"/>
      <c r="DO113" s="87"/>
      <c r="DP113" s="6"/>
      <c r="DQ113" s="87"/>
      <c r="DR113" s="6"/>
      <c r="DS113" s="87"/>
      <c r="DT113" s="17"/>
      <c r="DU113" s="34"/>
      <c r="DV113" s="34"/>
      <c r="DW113" s="80"/>
      <c r="DX113" s="80"/>
      <c r="DY113" s="80"/>
      <c r="DZ113" s="80"/>
      <c r="EA113" s="80"/>
      <c r="EB113" s="80"/>
      <c r="EC113" s="80"/>
      <c r="ED113" s="80"/>
      <c r="EE113" s="80"/>
      <c r="EF113" s="80"/>
      <c r="EG113" s="80"/>
      <c r="EH113" s="80"/>
      <c r="EI113" s="80"/>
      <c r="EJ113" s="80"/>
      <c r="EK113" s="80"/>
      <c r="EL113" s="80"/>
      <c r="EM113" s="80"/>
      <c r="EN113" s="80"/>
      <c r="EO113" s="80"/>
      <c r="EP113" s="80"/>
      <c r="EQ113" s="80"/>
      <c r="ER113" s="80"/>
      <c r="ES113" s="80"/>
      <c r="ET113" s="80"/>
      <c r="EU113" s="80"/>
      <c r="EV113" s="80"/>
      <c r="EW113" s="80"/>
      <c r="EX113" s="80"/>
      <c r="EY113" s="80"/>
      <c r="EZ113" s="80"/>
      <c r="FA113" s="80"/>
      <c r="FB113" s="80"/>
      <c r="FC113" s="80"/>
      <c r="FD113" s="80"/>
      <c r="FE113" s="80"/>
      <c r="FF113" s="80"/>
      <c r="FG113" s="80"/>
      <c r="FH113" s="80"/>
      <c r="FI113" s="80"/>
      <c r="FJ113" s="80"/>
      <c r="FK113" s="80"/>
      <c r="FL113" s="80"/>
      <c r="FM113" s="80"/>
      <c r="FN113" s="80"/>
      <c r="FO113" s="80"/>
      <c r="FP113" s="80"/>
      <c r="FQ113" s="80"/>
      <c r="FR113" s="80"/>
      <c r="FS113" s="80"/>
      <c r="FT113" s="80"/>
      <c r="FU113" s="80"/>
      <c r="FV113" s="80"/>
      <c r="FW113" s="80"/>
      <c r="FX113" s="80"/>
      <c r="FY113" s="80"/>
      <c r="FZ113" s="80"/>
      <c r="GA113" s="80"/>
      <c r="GB113" s="80"/>
      <c r="GC113" s="80"/>
      <c r="GD113" s="80"/>
      <c r="GE113" s="80"/>
      <c r="GF113" s="80"/>
      <c r="GG113" s="80"/>
      <c r="GH113" s="80"/>
      <c r="GI113" s="80"/>
      <c r="GJ113" s="80"/>
      <c r="GK113" s="80"/>
      <c r="GL113" s="80"/>
      <c r="GM113" s="80"/>
      <c r="GN113" s="80"/>
      <c r="GO113" s="80"/>
      <c r="GP113" s="80"/>
      <c r="GQ113" s="80"/>
      <c r="GR113" s="80"/>
      <c r="GS113" s="80"/>
      <c r="GT113" s="80"/>
      <c r="GU113" s="80"/>
      <c r="GV113" s="80"/>
      <c r="GW113" s="80"/>
      <c r="GX113" s="80"/>
      <c r="GY113" s="80"/>
      <c r="GZ113" s="80"/>
      <c r="HA113" s="80"/>
      <c r="HB113" s="80"/>
      <c r="HC113" s="80"/>
      <c r="HD113" s="80"/>
      <c r="HE113" s="80"/>
      <c r="HF113" s="80"/>
      <c r="HG113" s="80"/>
      <c r="HH113" s="80"/>
      <c r="HI113" s="80"/>
      <c r="HJ113" s="80"/>
      <c r="HK113" s="80"/>
      <c r="HL113" s="80"/>
      <c r="HM113" s="80"/>
      <c r="HN113" s="80"/>
      <c r="HO113" s="80"/>
      <c r="HP113" s="80"/>
      <c r="HQ113" s="80"/>
      <c r="HR113" s="80"/>
      <c r="HS113" s="80"/>
      <c r="HT113" s="80"/>
      <c r="HU113" s="80"/>
      <c r="HV113" s="80"/>
      <c r="HW113" s="80"/>
      <c r="HX113" s="80"/>
      <c r="HY113" s="80"/>
      <c r="HZ113" s="80"/>
      <c r="IA113" s="80"/>
      <c r="IB113" s="80"/>
      <c r="IC113" s="80"/>
      <c r="ID113" s="80"/>
      <c r="IE113" s="80"/>
      <c r="IF113" s="80"/>
      <c r="IG113" s="80"/>
      <c r="IH113" s="80"/>
      <c r="II113" s="80"/>
      <c r="IJ113" s="80"/>
      <c r="IK113" s="80"/>
      <c r="IL113" s="80"/>
      <c r="IM113" s="80"/>
      <c r="IN113" s="80"/>
      <c r="IO113" s="80"/>
      <c r="IP113" s="80"/>
      <c r="IQ113" s="80"/>
      <c r="IR113" s="80"/>
      <c r="IS113" s="80"/>
      <c r="IT113" s="80"/>
      <c r="IU113" s="80"/>
      <c r="IV113" s="80"/>
      <c r="IW113" s="80"/>
      <c r="IX113" s="80"/>
      <c r="IY113" s="80"/>
      <c r="IZ113" s="80"/>
      <c r="JA113" s="80"/>
      <c r="JB113" s="80"/>
      <c r="JC113" s="80"/>
      <c r="JD113" s="80"/>
      <c r="JE113" s="80"/>
      <c r="JF113" s="80"/>
      <c r="JG113" s="80"/>
      <c r="JH113" s="80"/>
      <c r="JI113" s="80"/>
      <c r="JJ113" s="80"/>
      <c r="JK113" s="80"/>
      <c r="JL113" s="80"/>
      <c r="JM113" s="80"/>
      <c r="JN113" s="80"/>
      <c r="JO113" s="80"/>
      <c r="JP113" s="80"/>
      <c r="JQ113" s="80"/>
      <c r="JR113" s="80"/>
      <c r="JS113" s="80"/>
      <c r="JT113" s="80"/>
      <c r="JU113" s="80"/>
      <c r="JV113" s="80"/>
      <c r="JW113" s="80"/>
      <c r="JX113" s="80"/>
      <c r="JY113" s="80"/>
      <c r="JZ113" s="80"/>
      <c r="KA113" s="80"/>
      <c r="KB113" s="80"/>
      <c r="KC113" s="80"/>
      <c r="KD113" s="80"/>
      <c r="KE113" s="80"/>
      <c r="KF113" s="80"/>
      <c r="KG113" s="80"/>
      <c r="KH113" s="80"/>
      <c r="KI113" s="80"/>
      <c r="KJ113" s="80"/>
      <c r="KK113" s="80"/>
      <c r="KL113" s="80"/>
      <c r="KM113" s="80"/>
      <c r="KN113" s="80"/>
      <c r="KO113" s="80"/>
      <c r="KP113" s="80"/>
      <c r="KQ113" s="80"/>
      <c r="KR113" s="80"/>
      <c r="KS113" s="80"/>
      <c r="KT113" s="80"/>
      <c r="KU113" s="80"/>
      <c r="KV113" s="80"/>
      <c r="KW113" s="80"/>
      <c r="KX113" s="80"/>
      <c r="KY113" s="80"/>
      <c r="KZ113" s="80"/>
      <c r="LA113" s="80"/>
      <c r="LB113" s="80"/>
      <c r="LC113" s="80"/>
      <c r="LD113" s="80"/>
      <c r="LE113" s="80"/>
      <c r="LF113" s="80"/>
      <c r="LG113" s="80"/>
      <c r="LH113" s="80"/>
      <c r="LI113" s="80"/>
      <c r="LJ113" s="80"/>
      <c r="LK113" s="80"/>
      <c r="LL113" s="80"/>
      <c r="LM113" s="80"/>
      <c r="LN113" s="80"/>
      <c r="LO113" s="80"/>
      <c r="LP113" s="80"/>
      <c r="LQ113" s="80"/>
      <c r="LR113" s="80"/>
      <c r="LS113" s="80"/>
      <c r="LT113" s="80"/>
      <c r="LU113" s="80"/>
      <c r="LV113" s="80"/>
      <c r="LW113" s="80"/>
      <c r="LX113" s="80"/>
      <c r="LY113" s="80"/>
      <c r="LZ113" s="80"/>
      <c r="MA113" s="80"/>
      <c r="MB113" s="80"/>
      <c r="MC113" s="80"/>
      <c r="MD113" s="80"/>
      <c r="ME113" s="80"/>
      <c r="MF113" s="80"/>
      <c r="MG113" s="80"/>
      <c r="MH113" s="80"/>
      <c r="MI113" s="80"/>
      <c r="MJ113" s="80"/>
      <c r="MK113" s="80"/>
      <c r="ML113" s="80"/>
      <c r="MM113" s="80"/>
      <c r="MN113" s="80"/>
      <c r="MO113" s="80"/>
      <c r="MP113" s="80"/>
      <c r="MQ113" s="80"/>
      <c r="MR113" s="80"/>
      <c r="MS113" s="80"/>
      <c r="MT113" s="80"/>
      <c r="MU113" s="80"/>
      <c r="MV113" s="80"/>
      <c r="MW113" s="80"/>
      <c r="MX113" s="80"/>
      <c r="MY113" s="80"/>
      <c r="MZ113" s="80"/>
      <c r="NA113" s="80"/>
      <c r="NB113" s="80"/>
      <c r="NC113" s="80"/>
      <c r="ND113" s="80"/>
      <c r="NE113" s="80"/>
      <c r="NF113" s="80"/>
      <c r="NG113" s="80"/>
      <c r="NH113" s="80"/>
      <c r="NI113" s="80"/>
      <c r="NJ113" s="80"/>
      <c r="NK113" s="80"/>
      <c r="NL113" s="80"/>
      <c r="NM113" s="80"/>
      <c r="NN113" s="80"/>
      <c r="NO113" s="80"/>
      <c r="NP113" s="80"/>
      <c r="NQ113" s="80"/>
      <c r="NR113" s="80"/>
      <c r="NS113" s="80"/>
      <c r="NT113" s="80"/>
      <c r="NU113" s="80"/>
      <c r="NV113" s="80"/>
      <c r="NW113" s="80"/>
      <c r="NX113" s="80"/>
      <c r="NY113" s="80"/>
      <c r="NZ113" s="80"/>
      <c r="OA113" s="80"/>
      <c r="OB113" s="80"/>
      <c r="OC113" s="80"/>
      <c r="OD113" s="80"/>
      <c r="OE113" s="80"/>
      <c r="OF113" s="80"/>
      <c r="OG113" s="80"/>
      <c r="OH113" s="80"/>
      <c r="OI113" s="80"/>
      <c r="OJ113" s="80"/>
      <c r="OK113" s="80"/>
      <c r="OL113" s="80"/>
      <c r="OM113" s="80"/>
      <c r="ON113" s="80"/>
      <c r="OO113" s="80"/>
      <c r="OP113" s="80"/>
      <c r="OQ113" s="80"/>
      <c r="OR113" s="80"/>
      <c r="OS113" s="80"/>
      <c r="OT113" s="80"/>
      <c r="OU113" s="80"/>
      <c r="OV113" s="80"/>
      <c r="OW113" s="80"/>
      <c r="OX113" s="80"/>
      <c r="OY113" s="80"/>
      <c r="OZ113" s="80"/>
      <c r="PA113" s="80"/>
      <c r="PB113" s="80"/>
      <c r="PC113" s="80"/>
      <c r="PD113" s="80"/>
      <c r="PE113" s="80"/>
      <c r="PF113" s="80"/>
      <c r="PG113" s="80"/>
      <c r="PH113" s="80"/>
      <c r="PI113" s="80"/>
      <c r="PJ113" s="80"/>
      <c r="PK113" s="80"/>
      <c r="PL113" s="80"/>
      <c r="PM113" s="80"/>
      <c r="PN113" s="80"/>
      <c r="PO113" s="80"/>
      <c r="PP113" s="80"/>
      <c r="PQ113" s="80"/>
      <c r="PR113" s="80"/>
      <c r="PS113" s="80"/>
      <c r="PT113" s="80"/>
      <c r="PU113" s="80"/>
      <c r="PV113" s="80"/>
      <c r="PW113" s="80"/>
      <c r="PX113" s="80"/>
      <c r="PY113" s="80"/>
      <c r="PZ113" s="80"/>
      <c r="QA113" s="80"/>
      <c r="QB113" s="80"/>
      <c r="QC113" s="80"/>
      <c r="QD113" s="80"/>
      <c r="QE113" s="80"/>
      <c r="QF113" s="80"/>
      <c r="QG113" s="80"/>
      <c r="QH113" s="80"/>
      <c r="QI113" s="80"/>
      <c r="QJ113" s="80"/>
      <c r="QK113" s="80"/>
      <c r="QL113" s="80"/>
      <c r="QM113" s="80"/>
      <c r="QN113" s="80"/>
      <c r="QO113" s="80"/>
      <c r="QP113" s="80"/>
      <c r="QQ113" s="80"/>
      <c r="QR113" s="80"/>
      <c r="QS113" s="80"/>
      <c r="QT113" s="80"/>
      <c r="QU113" s="80"/>
      <c r="QV113" s="80"/>
      <c r="QW113" s="80"/>
      <c r="QX113" s="80"/>
      <c r="QY113" s="80"/>
      <c r="QZ113" s="80"/>
      <c r="RA113" s="80"/>
      <c r="RB113" s="80"/>
      <c r="RC113" s="80"/>
      <c r="RD113" s="80"/>
      <c r="RE113" s="80"/>
      <c r="RF113" s="80"/>
      <c r="RG113" s="80"/>
      <c r="RH113" s="80"/>
      <c r="RI113" s="80"/>
      <c r="RJ113" s="80"/>
      <c r="RK113" s="80"/>
      <c r="RL113" s="80"/>
      <c r="RM113" s="80"/>
      <c r="RN113" s="80"/>
      <c r="RO113" s="80"/>
      <c r="RP113" s="80"/>
      <c r="RQ113" s="80"/>
      <c r="RR113" s="80"/>
      <c r="RS113" s="80"/>
      <c r="RT113" s="80"/>
      <c r="RU113" s="80"/>
      <c r="RV113" s="80"/>
      <c r="RW113" s="80"/>
      <c r="RX113" s="80"/>
      <c r="RY113" s="80"/>
      <c r="RZ113" s="80"/>
      <c r="SA113" s="80"/>
      <c r="SB113" s="80"/>
      <c r="SC113" s="80"/>
      <c r="SD113" s="80"/>
      <c r="SE113" s="80"/>
      <c r="SF113" s="80"/>
      <c r="SG113" s="80"/>
      <c r="SH113" s="80"/>
      <c r="SI113" s="80"/>
      <c r="SJ113" s="80"/>
      <c r="SK113" s="80"/>
      <c r="SL113" s="80"/>
      <c r="SM113" s="80"/>
      <c r="SN113" s="80"/>
      <c r="SO113" s="80"/>
      <c r="SP113" s="80"/>
      <c r="SQ113" s="80"/>
      <c r="SR113" s="80"/>
      <c r="SS113" s="80"/>
      <c r="ST113" s="80"/>
      <c r="SU113" s="80"/>
      <c r="SV113" s="80"/>
      <c r="SW113" s="80"/>
      <c r="SX113" s="80"/>
    </row>
    <row r="114" spans="1:518" s="60" customFormat="1" ht="14.55" customHeight="1" x14ac:dyDescent="0.3">
      <c r="A114" s="65">
        <v>110</v>
      </c>
      <c r="B114" s="7">
        <v>33</v>
      </c>
      <c r="C114" s="98" t="s">
        <v>943</v>
      </c>
      <c r="D114" s="99" t="s">
        <v>944</v>
      </c>
      <c r="E114" s="98" t="s">
        <v>945</v>
      </c>
      <c r="F114" s="7">
        <v>2010</v>
      </c>
      <c r="G114" s="99" t="s">
        <v>807</v>
      </c>
      <c r="H114" s="126" t="s">
        <v>946</v>
      </c>
      <c r="I114" s="6" t="s">
        <v>50</v>
      </c>
      <c r="J114" s="98" t="s">
        <v>950</v>
      </c>
      <c r="K114" s="6" t="s">
        <v>951</v>
      </c>
      <c r="L114" s="6" t="s">
        <v>38</v>
      </c>
      <c r="M114" s="6" t="s">
        <v>86</v>
      </c>
      <c r="N114" s="6" t="s">
        <v>205</v>
      </c>
      <c r="O114" s="6" t="s">
        <v>25</v>
      </c>
      <c r="P114" s="6" t="s">
        <v>191</v>
      </c>
      <c r="Q114" s="6" t="s">
        <v>572</v>
      </c>
      <c r="R114" s="6" t="s">
        <v>572</v>
      </c>
      <c r="S114" s="6" t="s">
        <v>434</v>
      </c>
      <c r="T114" s="6" t="s">
        <v>949</v>
      </c>
      <c r="U114" s="7">
        <v>2030</v>
      </c>
      <c r="V114" s="7">
        <v>2030</v>
      </c>
      <c r="W114" s="6"/>
      <c r="X114" s="6"/>
      <c r="Y114" s="6"/>
      <c r="Z114" s="6"/>
      <c r="AA114" s="6" t="s">
        <v>66</v>
      </c>
      <c r="AB114" s="6"/>
      <c r="AC114" s="6"/>
      <c r="AD114" s="6"/>
      <c r="AE114" s="6" t="s">
        <v>126</v>
      </c>
      <c r="AF114" s="6" t="s">
        <v>153</v>
      </c>
      <c r="AG114" s="6"/>
      <c r="AH114" s="6" t="s">
        <v>139</v>
      </c>
      <c r="AI114" s="6"/>
      <c r="AJ114" s="6"/>
      <c r="AK114" s="6"/>
      <c r="AL114" s="6"/>
      <c r="AM114" s="6"/>
      <c r="AN114" s="6"/>
      <c r="AO114" s="6"/>
      <c r="AP114" s="6"/>
      <c r="AQ114" s="6"/>
      <c r="AR114" s="6"/>
      <c r="AS114" s="6"/>
      <c r="AT114" s="6"/>
      <c r="AU114" s="6"/>
      <c r="AV114" s="6"/>
      <c r="AW114" s="6" t="s">
        <v>38</v>
      </c>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t="s">
        <v>23</v>
      </c>
      <c r="BW114" s="6"/>
      <c r="BX114" s="6"/>
      <c r="BY114" s="6"/>
      <c r="BZ114" s="6"/>
      <c r="CA114" s="6" t="s">
        <v>195</v>
      </c>
      <c r="CB114" s="6"/>
      <c r="CC114" s="6"/>
      <c r="CD114" s="6"/>
      <c r="CE114" s="6" t="s">
        <v>210</v>
      </c>
      <c r="CF114" s="6" t="s">
        <v>195</v>
      </c>
      <c r="CG114" s="6"/>
      <c r="CH114" s="6" t="s">
        <v>195</v>
      </c>
      <c r="CI114" s="6"/>
      <c r="CJ114" s="6"/>
      <c r="CK114" s="6"/>
      <c r="CL114" s="6"/>
      <c r="CM114" s="6"/>
      <c r="CN114" s="6"/>
      <c r="CO114" s="6"/>
      <c r="CP114" s="6"/>
      <c r="CQ114" s="6"/>
      <c r="CR114" s="6"/>
      <c r="CS114" s="28" t="s">
        <v>23</v>
      </c>
      <c r="CT114" s="6"/>
      <c r="CU114" s="6" t="s">
        <v>66</v>
      </c>
      <c r="CV114" s="6"/>
      <c r="CW114" s="6"/>
      <c r="CX114" s="6" t="s">
        <v>126</v>
      </c>
      <c r="CY114" s="6" t="s">
        <v>153</v>
      </c>
      <c r="CZ114" s="6" t="s">
        <v>139</v>
      </c>
      <c r="DA114" s="6"/>
      <c r="DB114" s="6"/>
      <c r="DC114" s="6"/>
      <c r="DD114" s="6" t="s">
        <v>38</v>
      </c>
      <c r="DE114" s="87"/>
      <c r="DF114" s="6"/>
      <c r="DG114" s="6"/>
      <c r="DH114" s="6"/>
      <c r="DI114" s="6"/>
      <c r="DJ114" s="6"/>
      <c r="DK114" s="6"/>
      <c r="DL114" s="6"/>
      <c r="DM114" s="6"/>
      <c r="DN114" s="6"/>
      <c r="DO114" s="87"/>
      <c r="DP114" s="6"/>
      <c r="DQ114" s="87"/>
      <c r="DR114" s="6"/>
      <c r="DS114" s="87"/>
      <c r="DT114" s="17"/>
      <c r="DU114" s="34"/>
      <c r="DV114" s="34"/>
      <c r="DW114" s="80"/>
      <c r="DX114" s="80"/>
      <c r="DY114" s="80"/>
      <c r="DZ114" s="80"/>
      <c r="EA114" s="80"/>
      <c r="EB114" s="80"/>
      <c r="EC114" s="80"/>
      <c r="ED114" s="80"/>
      <c r="EE114" s="80"/>
      <c r="EF114" s="80"/>
      <c r="EG114" s="80"/>
      <c r="EH114" s="80"/>
      <c r="EI114" s="80"/>
      <c r="EJ114" s="80"/>
      <c r="EK114" s="80"/>
      <c r="EL114" s="80"/>
      <c r="EM114" s="80"/>
      <c r="EN114" s="80"/>
      <c r="EO114" s="80"/>
      <c r="EP114" s="80"/>
      <c r="EQ114" s="80"/>
      <c r="ER114" s="80"/>
      <c r="ES114" s="80"/>
      <c r="ET114" s="80"/>
      <c r="EU114" s="80"/>
      <c r="EV114" s="80"/>
      <c r="EW114" s="80"/>
      <c r="EX114" s="80"/>
      <c r="EY114" s="80"/>
      <c r="EZ114" s="80"/>
      <c r="FA114" s="80"/>
      <c r="FB114" s="80"/>
      <c r="FC114" s="80"/>
      <c r="FD114" s="80"/>
      <c r="FE114" s="80"/>
      <c r="FF114" s="80"/>
      <c r="FG114" s="80"/>
      <c r="FH114" s="80"/>
      <c r="FI114" s="80"/>
      <c r="FJ114" s="80"/>
      <c r="FK114" s="80"/>
      <c r="FL114" s="80"/>
      <c r="FM114" s="80"/>
      <c r="FN114" s="80"/>
      <c r="FO114" s="80"/>
      <c r="FP114" s="80"/>
      <c r="FQ114" s="80"/>
      <c r="FR114" s="80"/>
      <c r="FS114" s="80"/>
      <c r="FT114" s="80"/>
      <c r="FU114" s="80"/>
      <c r="FV114" s="80"/>
      <c r="FW114" s="80"/>
      <c r="FX114" s="80"/>
      <c r="FY114" s="80"/>
      <c r="FZ114" s="80"/>
      <c r="GA114" s="80"/>
      <c r="GB114" s="80"/>
      <c r="GC114" s="80"/>
      <c r="GD114" s="80"/>
      <c r="GE114" s="80"/>
      <c r="GF114" s="80"/>
      <c r="GG114" s="80"/>
      <c r="GH114" s="80"/>
      <c r="GI114" s="80"/>
      <c r="GJ114" s="80"/>
      <c r="GK114" s="80"/>
      <c r="GL114" s="80"/>
      <c r="GM114" s="80"/>
      <c r="GN114" s="80"/>
      <c r="GO114" s="80"/>
      <c r="GP114" s="80"/>
      <c r="GQ114" s="80"/>
      <c r="GR114" s="80"/>
      <c r="GS114" s="80"/>
      <c r="GT114" s="80"/>
      <c r="GU114" s="80"/>
      <c r="GV114" s="80"/>
      <c r="GW114" s="80"/>
      <c r="GX114" s="80"/>
      <c r="GY114" s="80"/>
      <c r="GZ114" s="80"/>
      <c r="HA114" s="80"/>
      <c r="HB114" s="80"/>
      <c r="HC114" s="80"/>
      <c r="HD114" s="80"/>
      <c r="HE114" s="80"/>
      <c r="HF114" s="80"/>
      <c r="HG114" s="80"/>
      <c r="HH114" s="80"/>
      <c r="HI114" s="80"/>
      <c r="HJ114" s="80"/>
      <c r="HK114" s="80"/>
      <c r="HL114" s="80"/>
      <c r="HM114" s="80"/>
      <c r="HN114" s="80"/>
      <c r="HO114" s="80"/>
      <c r="HP114" s="80"/>
      <c r="HQ114" s="80"/>
      <c r="HR114" s="80"/>
      <c r="HS114" s="80"/>
      <c r="HT114" s="80"/>
      <c r="HU114" s="80"/>
      <c r="HV114" s="80"/>
      <c r="HW114" s="80"/>
      <c r="HX114" s="80"/>
      <c r="HY114" s="80"/>
      <c r="HZ114" s="80"/>
      <c r="IA114" s="80"/>
      <c r="IB114" s="80"/>
      <c r="IC114" s="80"/>
      <c r="ID114" s="80"/>
      <c r="IE114" s="80"/>
      <c r="IF114" s="80"/>
      <c r="IG114" s="80"/>
      <c r="IH114" s="80"/>
      <c r="II114" s="80"/>
      <c r="IJ114" s="80"/>
      <c r="IK114" s="80"/>
      <c r="IL114" s="80"/>
      <c r="IM114" s="80"/>
      <c r="IN114" s="80"/>
      <c r="IO114" s="80"/>
      <c r="IP114" s="80"/>
      <c r="IQ114" s="80"/>
      <c r="IR114" s="80"/>
      <c r="IS114" s="80"/>
      <c r="IT114" s="80"/>
      <c r="IU114" s="80"/>
      <c r="IV114" s="80"/>
      <c r="IW114" s="80"/>
      <c r="IX114" s="80"/>
      <c r="IY114" s="80"/>
      <c r="IZ114" s="80"/>
      <c r="JA114" s="80"/>
      <c r="JB114" s="80"/>
      <c r="JC114" s="80"/>
      <c r="JD114" s="80"/>
      <c r="JE114" s="80"/>
      <c r="JF114" s="80"/>
      <c r="JG114" s="80"/>
      <c r="JH114" s="80"/>
      <c r="JI114" s="80"/>
      <c r="JJ114" s="80"/>
      <c r="JK114" s="80"/>
      <c r="JL114" s="80"/>
      <c r="JM114" s="80"/>
      <c r="JN114" s="80"/>
      <c r="JO114" s="80"/>
      <c r="JP114" s="80"/>
      <c r="JQ114" s="80"/>
      <c r="JR114" s="80"/>
      <c r="JS114" s="80"/>
      <c r="JT114" s="80"/>
      <c r="JU114" s="80"/>
      <c r="JV114" s="80"/>
      <c r="JW114" s="80"/>
      <c r="JX114" s="80"/>
      <c r="JY114" s="80"/>
      <c r="JZ114" s="80"/>
      <c r="KA114" s="80"/>
      <c r="KB114" s="80"/>
      <c r="KC114" s="80"/>
      <c r="KD114" s="80"/>
      <c r="KE114" s="80"/>
      <c r="KF114" s="80"/>
      <c r="KG114" s="80"/>
      <c r="KH114" s="80"/>
      <c r="KI114" s="80"/>
      <c r="KJ114" s="80"/>
      <c r="KK114" s="80"/>
      <c r="KL114" s="80"/>
      <c r="KM114" s="80"/>
      <c r="KN114" s="80"/>
      <c r="KO114" s="80"/>
      <c r="KP114" s="80"/>
      <c r="KQ114" s="80"/>
      <c r="KR114" s="80"/>
      <c r="KS114" s="80"/>
      <c r="KT114" s="80"/>
      <c r="KU114" s="80"/>
      <c r="KV114" s="80"/>
      <c r="KW114" s="80"/>
      <c r="KX114" s="80"/>
      <c r="KY114" s="80"/>
      <c r="KZ114" s="80"/>
      <c r="LA114" s="80"/>
      <c r="LB114" s="80"/>
      <c r="LC114" s="80"/>
      <c r="LD114" s="80"/>
      <c r="LE114" s="80"/>
      <c r="LF114" s="80"/>
      <c r="LG114" s="80"/>
      <c r="LH114" s="80"/>
      <c r="LI114" s="80"/>
      <c r="LJ114" s="80"/>
      <c r="LK114" s="80"/>
      <c r="LL114" s="80"/>
      <c r="LM114" s="80"/>
      <c r="LN114" s="80"/>
      <c r="LO114" s="80"/>
      <c r="LP114" s="80"/>
      <c r="LQ114" s="80"/>
      <c r="LR114" s="80"/>
      <c r="LS114" s="80"/>
      <c r="LT114" s="80"/>
      <c r="LU114" s="80"/>
      <c r="LV114" s="80"/>
      <c r="LW114" s="80"/>
      <c r="LX114" s="80"/>
      <c r="LY114" s="80"/>
      <c r="LZ114" s="80"/>
      <c r="MA114" s="80"/>
      <c r="MB114" s="80"/>
      <c r="MC114" s="80"/>
      <c r="MD114" s="80"/>
      <c r="ME114" s="80"/>
      <c r="MF114" s="80"/>
      <c r="MG114" s="80"/>
      <c r="MH114" s="80"/>
      <c r="MI114" s="80"/>
      <c r="MJ114" s="80"/>
      <c r="MK114" s="80"/>
      <c r="ML114" s="80"/>
      <c r="MM114" s="80"/>
      <c r="MN114" s="80"/>
      <c r="MO114" s="80"/>
      <c r="MP114" s="80"/>
      <c r="MQ114" s="80"/>
      <c r="MR114" s="80"/>
      <c r="MS114" s="80"/>
      <c r="MT114" s="80"/>
      <c r="MU114" s="80"/>
      <c r="MV114" s="80"/>
      <c r="MW114" s="80"/>
      <c r="MX114" s="80"/>
      <c r="MY114" s="80"/>
      <c r="MZ114" s="80"/>
      <c r="NA114" s="80"/>
      <c r="NB114" s="80"/>
      <c r="NC114" s="80"/>
      <c r="ND114" s="80"/>
      <c r="NE114" s="80"/>
      <c r="NF114" s="80"/>
      <c r="NG114" s="80"/>
      <c r="NH114" s="80"/>
      <c r="NI114" s="80"/>
      <c r="NJ114" s="80"/>
      <c r="NK114" s="80"/>
      <c r="NL114" s="80"/>
      <c r="NM114" s="80"/>
      <c r="NN114" s="80"/>
      <c r="NO114" s="80"/>
      <c r="NP114" s="80"/>
      <c r="NQ114" s="80"/>
      <c r="NR114" s="80"/>
      <c r="NS114" s="80"/>
      <c r="NT114" s="80"/>
      <c r="NU114" s="80"/>
      <c r="NV114" s="80"/>
      <c r="NW114" s="80"/>
      <c r="NX114" s="80"/>
      <c r="NY114" s="80"/>
      <c r="NZ114" s="80"/>
      <c r="OA114" s="80"/>
      <c r="OB114" s="80"/>
      <c r="OC114" s="80"/>
      <c r="OD114" s="80"/>
      <c r="OE114" s="80"/>
      <c r="OF114" s="80"/>
      <c r="OG114" s="80"/>
      <c r="OH114" s="80"/>
      <c r="OI114" s="80"/>
      <c r="OJ114" s="80"/>
      <c r="OK114" s="80"/>
      <c r="OL114" s="80"/>
      <c r="OM114" s="80"/>
      <c r="ON114" s="80"/>
      <c r="OO114" s="80"/>
      <c r="OP114" s="80"/>
      <c r="OQ114" s="80"/>
      <c r="OR114" s="80"/>
      <c r="OS114" s="80"/>
      <c r="OT114" s="80"/>
      <c r="OU114" s="80"/>
      <c r="OV114" s="80"/>
      <c r="OW114" s="80"/>
      <c r="OX114" s="80"/>
      <c r="OY114" s="80"/>
      <c r="OZ114" s="80"/>
      <c r="PA114" s="80"/>
      <c r="PB114" s="80"/>
      <c r="PC114" s="80"/>
      <c r="PD114" s="80"/>
      <c r="PE114" s="80"/>
      <c r="PF114" s="80"/>
      <c r="PG114" s="80"/>
      <c r="PH114" s="80"/>
      <c r="PI114" s="80"/>
      <c r="PJ114" s="80"/>
      <c r="PK114" s="80"/>
      <c r="PL114" s="80"/>
      <c r="PM114" s="80"/>
      <c r="PN114" s="80"/>
      <c r="PO114" s="80"/>
      <c r="PP114" s="80"/>
      <c r="PQ114" s="80"/>
      <c r="PR114" s="80"/>
      <c r="PS114" s="80"/>
      <c r="PT114" s="80"/>
      <c r="PU114" s="80"/>
      <c r="PV114" s="80"/>
      <c r="PW114" s="80"/>
      <c r="PX114" s="80"/>
      <c r="PY114" s="80"/>
      <c r="PZ114" s="80"/>
      <c r="QA114" s="80"/>
      <c r="QB114" s="80"/>
      <c r="QC114" s="80"/>
      <c r="QD114" s="80"/>
      <c r="QE114" s="80"/>
      <c r="QF114" s="80"/>
      <c r="QG114" s="80"/>
      <c r="QH114" s="80"/>
      <c r="QI114" s="80"/>
      <c r="QJ114" s="80"/>
      <c r="QK114" s="80"/>
      <c r="QL114" s="80"/>
      <c r="QM114" s="80"/>
      <c r="QN114" s="80"/>
      <c r="QO114" s="80"/>
      <c r="QP114" s="80"/>
      <c r="QQ114" s="80"/>
      <c r="QR114" s="80"/>
      <c r="QS114" s="80"/>
      <c r="QT114" s="80"/>
      <c r="QU114" s="80"/>
      <c r="QV114" s="80"/>
      <c r="QW114" s="80"/>
      <c r="QX114" s="80"/>
      <c r="QY114" s="80"/>
      <c r="QZ114" s="80"/>
      <c r="RA114" s="80"/>
      <c r="RB114" s="80"/>
      <c r="RC114" s="80"/>
      <c r="RD114" s="80"/>
      <c r="RE114" s="80"/>
      <c r="RF114" s="80"/>
      <c r="RG114" s="80"/>
      <c r="RH114" s="80"/>
      <c r="RI114" s="80"/>
      <c r="RJ114" s="80"/>
      <c r="RK114" s="80"/>
      <c r="RL114" s="80"/>
      <c r="RM114" s="80"/>
      <c r="RN114" s="80"/>
      <c r="RO114" s="80"/>
      <c r="RP114" s="80"/>
      <c r="RQ114" s="80"/>
      <c r="RR114" s="80"/>
      <c r="RS114" s="80"/>
      <c r="RT114" s="80"/>
      <c r="RU114" s="80"/>
      <c r="RV114" s="80"/>
      <c r="RW114" s="80"/>
      <c r="RX114" s="80"/>
      <c r="RY114" s="80"/>
      <c r="RZ114" s="80"/>
      <c r="SA114" s="80"/>
      <c r="SB114" s="80"/>
      <c r="SC114" s="80"/>
      <c r="SD114" s="80"/>
      <c r="SE114" s="80"/>
      <c r="SF114" s="80"/>
      <c r="SG114" s="80"/>
      <c r="SH114" s="80"/>
      <c r="SI114" s="80"/>
      <c r="SJ114" s="80"/>
      <c r="SK114" s="80"/>
      <c r="SL114" s="80"/>
      <c r="SM114" s="80"/>
      <c r="SN114" s="80"/>
      <c r="SO114" s="80"/>
      <c r="SP114" s="80"/>
      <c r="SQ114" s="80"/>
      <c r="SR114" s="80"/>
      <c r="SS114" s="80"/>
      <c r="ST114" s="80"/>
      <c r="SU114" s="80"/>
      <c r="SV114" s="80"/>
      <c r="SW114" s="80"/>
      <c r="SX114" s="80"/>
    </row>
    <row r="115" spans="1:518" s="60" customFormat="1" ht="14.55" customHeight="1" x14ac:dyDescent="0.3">
      <c r="A115" s="65">
        <v>111</v>
      </c>
      <c r="B115" s="7">
        <v>34</v>
      </c>
      <c r="C115" s="98" t="s">
        <v>952</v>
      </c>
      <c r="D115" s="99" t="s">
        <v>953</v>
      </c>
      <c r="E115" s="98" t="s">
        <v>954</v>
      </c>
      <c r="F115" s="7">
        <v>2011</v>
      </c>
      <c r="G115" s="98" t="s">
        <v>807</v>
      </c>
      <c r="H115" s="126" t="s">
        <v>955</v>
      </c>
      <c r="I115" s="6" t="s">
        <v>50</v>
      </c>
      <c r="J115" s="99" t="s">
        <v>956</v>
      </c>
      <c r="K115" s="6" t="s">
        <v>957</v>
      </c>
      <c r="L115" s="6" t="s">
        <v>23</v>
      </c>
      <c r="M115" s="6" t="s">
        <v>100</v>
      </c>
      <c r="N115" s="6" t="s">
        <v>205</v>
      </c>
      <c r="O115" s="6" t="s">
        <v>25</v>
      </c>
      <c r="P115" s="6" t="s">
        <v>56</v>
      </c>
      <c r="Q115" s="6" t="s">
        <v>572</v>
      </c>
      <c r="R115" s="6" t="s">
        <v>572</v>
      </c>
      <c r="S115" s="6" t="s">
        <v>438</v>
      </c>
      <c r="T115" s="6" t="s">
        <v>958</v>
      </c>
      <c r="U115" s="7">
        <v>2015</v>
      </c>
      <c r="V115" s="7">
        <v>2020</v>
      </c>
      <c r="W115" s="6"/>
      <c r="X115" s="6"/>
      <c r="Y115" s="6"/>
      <c r="Z115" s="6" t="s">
        <v>76</v>
      </c>
      <c r="AA115" s="6"/>
      <c r="AB115" s="6"/>
      <c r="AC115" s="6"/>
      <c r="AD115" s="6"/>
      <c r="AE115" s="6" t="s">
        <v>126</v>
      </c>
      <c r="AF115" s="6"/>
      <c r="AG115" s="6"/>
      <c r="AH115" s="6"/>
      <c r="AI115" s="6"/>
      <c r="AJ115" s="6"/>
      <c r="AK115" s="6"/>
      <c r="AL115" s="6"/>
      <c r="AM115" s="6"/>
      <c r="AN115" s="6"/>
      <c r="AO115" s="6" t="s">
        <v>168</v>
      </c>
      <c r="AP115" s="6"/>
      <c r="AQ115" s="6"/>
      <c r="AR115" s="6"/>
      <c r="AS115" s="6"/>
      <c r="AT115" s="6"/>
      <c r="AU115" s="6" t="s">
        <v>183</v>
      </c>
      <c r="AV115" s="6"/>
      <c r="AW115" s="6" t="s">
        <v>23</v>
      </c>
      <c r="AX115" s="6"/>
      <c r="AY115" s="6"/>
      <c r="AZ115" s="6"/>
      <c r="BA115" s="6" t="s">
        <v>78</v>
      </c>
      <c r="BB115" s="6"/>
      <c r="BC115" s="6"/>
      <c r="BD115" s="6"/>
      <c r="BE115" s="6"/>
      <c r="BF115" s="6" t="s">
        <v>80</v>
      </c>
      <c r="BG115" s="6"/>
      <c r="BH115" s="6"/>
      <c r="BI115" s="6"/>
      <c r="BJ115" s="6"/>
      <c r="BK115" s="6"/>
      <c r="BL115" s="6"/>
      <c r="BM115" s="6"/>
      <c r="BN115" s="6" t="s">
        <v>80</v>
      </c>
      <c r="BO115" s="6"/>
      <c r="BP115" s="6"/>
      <c r="BQ115" s="6"/>
      <c r="BR115" s="6"/>
      <c r="BS115" s="6"/>
      <c r="BT115" s="6" t="s">
        <v>80</v>
      </c>
      <c r="BU115" s="6"/>
      <c r="BV115" s="6" t="s">
        <v>38</v>
      </c>
      <c r="BW115" s="6"/>
      <c r="BX115" s="6"/>
      <c r="BY115" s="6"/>
      <c r="BZ115" s="6"/>
      <c r="CA115" s="6"/>
      <c r="CB115" s="6"/>
      <c r="CC115" s="6"/>
      <c r="CD115" s="6"/>
      <c r="CE115" s="6"/>
      <c r="CF115" s="6"/>
      <c r="CG115" s="6"/>
      <c r="CH115" s="6"/>
      <c r="CI115" s="6"/>
      <c r="CJ115" s="6"/>
      <c r="CK115" s="6"/>
      <c r="CL115" s="6"/>
      <c r="CM115" s="6"/>
      <c r="CN115" s="6"/>
      <c r="CO115" s="6"/>
      <c r="CP115" s="6"/>
      <c r="CQ115" s="6"/>
      <c r="CR115" s="6"/>
      <c r="CS115" s="28" t="s">
        <v>38</v>
      </c>
      <c r="CT115" s="6"/>
      <c r="CU115" s="6"/>
      <c r="CV115" s="6"/>
      <c r="CW115" s="6"/>
      <c r="CX115" s="6"/>
      <c r="CY115" s="6"/>
      <c r="CZ115" s="6"/>
      <c r="DA115" s="6"/>
      <c r="DB115" s="6"/>
      <c r="DC115" s="6"/>
      <c r="DD115" s="6" t="s">
        <v>38</v>
      </c>
      <c r="DE115" s="87"/>
      <c r="DF115" s="6"/>
      <c r="DG115" s="6"/>
      <c r="DH115" s="6"/>
      <c r="DI115" s="6"/>
      <c r="DJ115" s="6"/>
      <c r="DK115" s="6"/>
      <c r="DL115" s="6"/>
      <c r="DM115" s="6"/>
      <c r="DN115" s="6"/>
      <c r="DO115" s="87"/>
      <c r="DP115" s="6"/>
      <c r="DQ115" s="87"/>
      <c r="DR115" s="6"/>
      <c r="DS115" s="91" t="s">
        <v>959</v>
      </c>
      <c r="DT115" s="17" t="s">
        <v>630</v>
      </c>
      <c r="DU115" s="34"/>
      <c r="DV115" s="34"/>
      <c r="DW115" s="80"/>
      <c r="DX115" s="80"/>
      <c r="DY115" s="80"/>
      <c r="DZ115" s="80"/>
      <c r="EA115" s="80"/>
      <c r="EB115" s="80"/>
      <c r="EC115" s="80"/>
      <c r="ED115" s="80"/>
      <c r="EE115" s="80"/>
      <c r="EF115" s="80"/>
      <c r="EG115" s="80"/>
      <c r="EH115" s="80"/>
      <c r="EI115" s="80"/>
      <c r="EJ115" s="80"/>
      <c r="EK115" s="80"/>
      <c r="EL115" s="80"/>
      <c r="EM115" s="80"/>
      <c r="EN115" s="80"/>
      <c r="EO115" s="80"/>
      <c r="EP115" s="80"/>
      <c r="EQ115" s="80"/>
      <c r="ER115" s="80"/>
      <c r="ES115" s="80"/>
      <c r="ET115" s="80"/>
      <c r="EU115" s="80"/>
      <c r="EV115" s="80"/>
      <c r="EW115" s="80"/>
      <c r="EX115" s="80"/>
      <c r="EY115" s="80"/>
      <c r="EZ115" s="80"/>
      <c r="FA115" s="80"/>
      <c r="FB115" s="80"/>
      <c r="FC115" s="80"/>
      <c r="FD115" s="80"/>
      <c r="FE115" s="80"/>
      <c r="FF115" s="80"/>
      <c r="FG115" s="80"/>
      <c r="FH115" s="80"/>
      <c r="FI115" s="80"/>
      <c r="FJ115" s="80"/>
      <c r="FK115" s="80"/>
      <c r="FL115" s="80"/>
      <c r="FM115" s="80"/>
      <c r="FN115" s="80"/>
      <c r="FO115" s="80"/>
      <c r="FP115" s="80"/>
      <c r="FQ115" s="80"/>
      <c r="FR115" s="80"/>
      <c r="FS115" s="80"/>
      <c r="FT115" s="80"/>
      <c r="FU115" s="80"/>
      <c r="FV115" s="80"/>
      <c r="FW115" s="80"/>
      <c r="FX115" s="80"/>
      <c r="FY115" s="80"/>
      <c r="FZ115" s="80"/>
      <c r="GA115" s="80"/>
      <c r="GB115" s="80"/>
      <c r="GC115" s="80"/>
      <c r="GD115" s="80"/>
      <c r="GE115" s="80"/>
      <c r="GF115" s="80"/>
      <c r="GG115" s="80"/>
      <c r="GH115" s="80"/>
      <c r="GI115" s="80"/>
      <c r="GJ115" s="80"/>
      <c r="GK115" s="80"/>
      <c r="GL115" s="80"/>
      <c r="GM115" s="80"/>
      <c r="GN115" s="80"/>
      <c r="GO115" s="80"/>
      <c r="GP115" s="80"/>
      <c r="GQ115" s="80"/>
      <c r="GR115" s="80"/>
      <c r="GS115" s="80"/>
      <c r="GT115" s="80"/>
      <c r="GU115" s="80"/>
      <c r="GV115" s="80"/>
      <c r="GW115" s="80"/>
      <c r="GX115" s="80"/>
      <c r="GY115" s="80"/>
      <c r="GZ115" s="80"/>
      <c r="HA115" s="80"/>
      <c r="HB115" s="80"/>
      <c r="HC115" s="80"/>
      <c r="HD115" s="80"/>
      <c r="HE115" s="80"/>
      <c r="HF115" s="80"/>
      <c r="HG115" s="80"/>
      <c r="HH115" s="80"/>
      <c r="HI115" s="80"/>
      <c r="HJ115" s="80"/>
      <c r="HK115" s="80"/>
      <c r="HL115" s="80"/>
      <c r="HM115" s="80"/>
      <c r="HN115" s="80"/>
      <c r="HO115" s="80"/>
      <c r="HP115" s="80"/>
      <c r="HQ115" s="80"/>
      <c r="HR115" s="80"/>
      <c r="HS115" s="80"/>
      <c r="HT115" s="80"/>
      <c r="HU115" s="80"/>
      <c r="HV115" s="80"/>
      <c r="HW115" s="80"/>
      <c r="HX115" s="80"/>
      <c r="HY115" s="80"/>
      <c r="HZ115" s="80"/>
      <c r="IA115" s="80"/>
      <c r="IB115" s="80"/>
      <c r="IC115" s="80"/>
      <c r="ID115" s="80"/>
      <c r="IE115" s="80"/>
      <c r="IF115" s="80"/>
      <c r="IG115" s="80"/>
      <c r="IH115" s="80"/>
      <c r="II115" s="80"/>
      <c r="IJ115" s="80"/>
      <c r="IK115" s="80"/>
      <c r="IL115" s="80"/>
      <c r="IM115" s="80"/>
      <c r="IN115" s="80"/>
      <c r="IO115" s="80"/>
      <c r="IP115" s="80"/>
      <c r="IQ115" s="80"/>
      <c r="IR115" s="80"/>
      <c r="IS115" s="80"/>
      <c r="IT115" s="80"/>
      <c r="IU115" s="80"/>
      <c r="IV115" s="80"/>
      <c r="IW115" s="80"/>
      <c r="IX115" s="80"/>
      <c r="IY115" s="80"/>
      <c r="IZ115" s="80"/>
      <c r="JA115" s="80"/>
      <c r="JB115" s="80"/>
      <c r="JC115" s="80"/>
      <c r="JD115" s="80"/>
      <c r="JE115" s="80"/>
      <c r="JF115" s="80"/>
      <c r="JG115" s="80"/>
      <c r="JH115" s="80"/>
      <c r="JI115" s="80"/>
      <c r="JJ115" s="80"/>
      <c r="JK115" s="80"/>
      <c r="JL115" s="80"/>
      <c r="JM115" s="80"/>
      <c r="JN115" s="80"/>
      <c r="JO115" s="80"/>
      <c r="JP115" s="80"/>
      <c r="JQ115" s="80"/>
      <c r="JR115" s="80"/>
      <c r="JS115" s="80"/>
      <c r="JT115" s="80"/>
      <c r="JU115" s="80"/>
      <c r="JV115" s="80"/>
      <c r="JW115" s="80"/>
      <c r="JX115" s="80"/>
      <c r="JY115" s="80"/>
      <c r="JZ115" s="80"/>
      <c r="KA115" s="80"/>
      <c r="KB115" s="80"/>
      <c r="KC115" s="80"/>
      <c r="KD115" s="80"/>
      <c r="KE115" s="80"/>
      <c r="KF115" s="80"/>
      <c r="KG115" s="80"/>
      <c r="KH115" s="80"/>
      <c r="KI115" s="80"/>
      <c r="KJ115" s="80"/>
      <c r="KK115" s="80"/>
      <c r="KL115" s="80"/>
      <c r="KM115" s="80"/>
      <c r="KN115" s="80"/>
      <c r="KO115" s="80"/>
      <c r="KP115" s="80"/>
      <c r="KQ115" s="80"/>
      <c r="KR115" s="80"/>
      <c r="KS115" s="80"/>
      <c r="KT115" s="80"/>
      <c r="KU115" s="80"/>
      <c r="KV115" s="80"/>
      <c r="KW115" s="80"/>
      <c r="KX115" s="80"/>
      <c r="KY115" s="80"/>
      <c r="KZ115" s="80"/>
      <c r="LA115" s="80"/>
      <c r="LB115" s="80"/>
      <c r="LC115" s="80"/>
      <c r="LD115" s="80"/>
      <c r="LE115" s="80"/>
      <c r="LF115" s="80"/>
      <c r="LG115" s="80"/>
      <c r="LH115" s="80"/>
      <c r="LI115" s="80"/>
      <c r="LJ115" s="80"/>
      <c r="LK115" s="80"/>
      <c r="LL115" s="80"/>
      <c r="LM115" s="80"/>
      <c r="LN115" s="80"/>
      <c r="LO115" s="80"/>
      <c r="LP115" s="80"/>
      <c r="LQ115" s="80"/>
      <c r="LR115" s="80"/>
      <c r="LS115" s="80"/>
      <c r="LT115" s="80"/>
      <c r="LU115" s="80"/>
      <c r="LV115" s="80"/>
      <c r="LW115" s="80"/>
      <c r="LX115" s="80"/>
      <c r="LY115" s="80"/>
      <c r="LZ115" s="80"/>
      <c r="MA115" s="80"/>
      <c r="MB115" s="80"/>
      <c r="MC115" s="80"/>
      <c r="MD115" s="80"/>
      <c r="ME115" s="80"/>
      <c r="MF115" s="80"/>
      <c r="MG115" s="80"/>
      <c r="MH115" s="80"/>
      <c r="MI115" s="80"/>
      <c r="MJ115" s="80"/>
      <c r="MK115" s="80"/>
      <c r="ML115" s="80"/>
      <c r="MM115" s="80"/>
      <c r="MN115" s="80"/>
      <c r="MO115" s="80"/>
      <c r="MP115" s="80"/>
      <c r="MQ115" s="80"/>
      <c r="MR115" s="80"/>
      <c r="MS115" s="80"/>
      <c r="MT115" s="80"/>
      <c r="MU115" s="80"/>
      <c r="MV115" s="80"/>
      <c r="MW115" s="80"/>
      <c r="MX115" s="80"/>
      <c r="MY115" s="80"/>
      <c r="MZ115" s="80"/>
      <c r="NA115" s="80"/>
      <c r="NB115" s="80"/>
      <c r="NC115" s="80"/>
      <c r="ND115" s="80"/>
      <c r="NE115" s="80"/>
      <c r="NF115" s="80"/>
      <c r="NG115" s="80"/>
      <c r="NH115" s="80"/>
      <c r="NI115" s="80"/>
      <c r="NJ115" s="80"/>
      <c r="NK115" s="80"/>
      <c r="NL115" s="80"/>
      <c r="NM115" s="80"/>
      <c r="NN115" s="80"/>
      <c r="NO115" s="80"/>
      <c r="NP115" s="80"/>
      <c r="NQ115" s="80"/>
      <c r="NR115" s="80"/>
      <c r="NS115" s="80"/>
      <c r="NT115" s="80"/>
      <c r="NU115" s="80"/>
      <c r="NV115" s="80"/>
      <c r="NW115" s="80"/>
      <c r="NX115" s="80"/>
      <c r="NY115" s="80"/>
      <c r="NZ115" s="80"/>
      <c r="OA115" s="80"/>
      <c r="OB115" s="80"/>
      <c r="OC115" s="80"/>
      <c r="OD115" s="80"/>
      <c r="OE115" s="80"/>
      <c r="OF115" s="80"/>
      <c r="OG115" s="80"/>
      <c r="OH115" s="80"/>
      <c r="OI115" s="80"/>
      <c r="OJ115" s="80"/>
      <c r="OK115" s="80"/>
      <c r="OL115" s="80"/>
      <c r="OM115" s="80"/>
      <c r="ON115" s="80"/>
      <c r="OO115" s="80"/>
      <c r="OP115" s="80"/>
      <c r="OQ115" s="80"/>
      <c r="OR115" s="80"/>
      <c r="OS115" s="80"/>
      <c r="OT115" s="80"/>
      <c r="OU115" s="80"/>
      <c r="OV115" s="80"/>
      <c r="OW115" s="80"/>
      <c r="OX115" s="80"/>
      <c r="OY115" s="80"/>
      <c r="OZ115" s="80"/>
      <c r="PA115" s="80"/>
      <c r="PB115" s="80"/>
      <c r="PC115" s="80"/>
      <c r="PD115" s="80"/>
      <c r="PE115" s="80"/>
      <c r="PF115" s="80"/>
      <c r="PG115" s="80"/>
      <c r="PH115" s="80"/>
      <c r="PI115" s="80"/>
      <c r="PJ115" s="80"/>
      <c r="PK115" s="80"/>
      <c r="PL115" s="80"/>
      <c r="PM115" s="80"/>
      <c r="PN115" s="80"/>
      <c r="PO115" s="80"/>
      <c r="PP115" s="80"/>
      <c r="PQ115" s="80"/>
      <c r="PR115" s="80"/>
      <c r="PS115" s="80"/>
      <c r="PT115" s="80"/>
      <c r="PU115" s="80"/>
      <c r="PV115" s="80"/>
      <c r="PW115" s="80"/>
      <c r="PX115" s="80"/>
      <c r="PY115" s="80"/>
      <c r="PZ115" s="80"/>
      <c r="QA115" s="80"/>
      <c r="QB115" s="80"/>
      <c r="QC115" s="80"/>
      <c r="QD115" s="80"/>
      <c r="QE115" s="80"/>
      <c r="QF115" s="80"/>
      <c r="QG115" s="80"/>
      <c r="QH115" s="80"/>
      <c r="QI115" s="80"/>
      <c r="QJ115" s="80"/>
      <c r="QK115" s="80"/>
      <c r="QL115" s="80"/>
      <c r="QM115" s="80"/>
      <c r="QN115" s="80"/>
      <c r="QO115" s="80"/>
      <c r="QP115" s="80"/>
      <c r="QQ115" s="80"/>
      <c r="QR115" s="80"/>
      <c r="QS115" s="80"/>
      <c r="QT115" s="80"/>
      <c r="QU115" s="80"/>
      <c r="QV115" s="80"/>
      <c r="QW115" s="80"/>
      <c r="QX115" s="80"/>
      <c r="QY115" s="80"/>
      <c r="QZ115" s="80"/>
      <c r="RA115" s="80"/>
      <c r="RB115" s="80"/>
      <c r="RC115" s="80"/>
      <c r="RD115" s="80"/>
      <c r="RE115" s="80"/>
      <c r="RF115" s="80"/>
      <c r="RG115" s="80"/>
      <c r="RH115" s="80"/>
      <c r="RI115" s="80"/>
      <c r="RJ115" s="80"/>
      <c r="RK115" s="80"/>
      <c r="RL115" s="80"/>
      <c r="RM115" s="80"/>
      <c r="RN115" s="80"/>
      <c r="RO115" s="80"/>
      <c r="RP115" s="80"/>
      <c r="RQ115" s="80"/>
      <c r="RR115" s="80"/>
      <c r="RS115" s="80"/>
      <c r="RT115" s="80"/>
      <c r="RU115" s="80"/>
      <c r="RV115" s="80"/>
      <c r="RW115" s="80"/>
      <c r="RX115" s="80"/>
      <c r="RY115" s="80"/>
      <c r="RZ115" s="80"/>
      <c r="SA115" s="80"/>
      <c r="SB115" s="80"/>
      <c r="SC115" s="80"/>
      <c r="SD115" s="80"/>
      <c r="SE115" s="80"/>
      <c r="SF115" s="80"/>
      <c r="SG115" s="80"/>
      <c r="SH115" s="80"/>
      <c r="SI115" s="80"/>
      <c r="SJ115" s="80"/>
      <c r="SK115" s="80"/>
      <c r="SL115" s="80"/>
      <c r="SM115" s="80"/>
      <c r="SN115" s="80"/>
      <c r="SO115" s="80"/>
      <c r="SP115" s="80"/>
      <c r="SQ115" s="80"/>
      <c r="SR115" s="80"/>
      <c r="SS115" s="80"/>
      <c r="ST115" s="80"/>
      <c r="SU115" s="80"/>
      <c r="SV115" s="80"/>
      <c r="SW115" s="80"/>
      <c r="SX115" s="80"/>
    </row>
    <row r="116" spans="1:518" s="60" customFormat="1" ht="14.55" customHeight="1" x14ac:dyDescent="0.3">
      <c r="A116" s="65">
        <v>112</v>
      </c>
      <c r="B116" s="7">
        <v>34</v>
      </c>
      <c r="C116" s="98" t="s">
        <v>952</v>
      </c>
      <c r="D116" s="99" t="s">
        <v>953</v>
      </c>
      <c r="E116" s="98" t="s">
        <v>954</v>
      </c>
      <c r="F116" s="7">
        <v>2011</v>
      </c>
      <c r="G116" s="98" t="s">
        <v>807</v>
      </c>
      <c r="H116" s="126" t="s">
        <v>955</v>
      </c>
      <c r="I116" s="6" t="s">
        <v>50</v>
      </c>
      <c r="J116" s="99" t="s">
        <v>960</v>
      </c>
      <c r="K116" s="6" t="s">
        <v>957</v>
      </c>
      <c r="L116" s="6" t="s">
        <v>23</v>
      </c>
      <c r="M116" s="6" t="s">
        <v>100</v>
      </c>
      <c r="N116" s="6" t="s">
        <v>205</v>
      </c>
      <c r="O116" s="6" t="s">
        <v>25</v>
      </c>
      <c r="P116" s="6" t="s">
        <v>56</v>
      </c>
      <c r="Q116" s="6" t="s">
        <v>572</v>
      </c>
      <c r="R116" s="6" t="s">
        <v>572</v>
      </c>
      <c r="S116" s="6" t="s">
        <v>438</v>
      </c>
      <c r="T116" s="6" t="s">
        <v>958</v>
      </c>
      <c r="U116" s="7">
        <v>2015</v>
      </c>
      <c r="V116" s="7">
        <v>2020</v>
      </c>
      <c r="W116" s="6"/>
      <c r="X116" s="6"/>
      <c r="Y116" s="6"/>
      <c r="Z116" s="6" t="s">
        <v>76</v>
      </c>
      <c r="AA116" s="6"/>
      <c r="AB116" s="6"/>
      <c r="AC116" s="6"/>
      <c r="AD116" s="6"/>
      <c r="AE116" s="6" t="s">
        <v>126</v>
      </c>
      <c r="AF116" s="6"/>
      <c r="AG116" s="6"/>
      <c r="AH116" s="6"/>
      <c r="AI116" s="6"/>
      <c r="AJ116" s="6"/>
      <c r="AK116" s="6"/>
      <c r="AL116" s="6"/>
      <c r="AM116" s="6"/>
      <c r="AN116" s="6"/>
      <c r="AO116" s="6" t="s">
        <v>168</v>
      </c>
      <c r="AP116" s="6"/>
      <c r="AQ116" s="6"/>
      <c r="AR116" s="6"/>
      <c r="AS116" s="6"/>
      <c r="AT116" s="6"/>
      <c r="AU116" s="6" t="s">
        <v>183</v>
      </c>
      <c r="AV116" s="6"/>
      <c r="AW116" s="6" t="s">
        <v>23</v>
      </c>
      <c r="AX116" s="6"/>
      <c r="AY116" s="6"/>
      <c r="AZ116" s="6"/>
      <c r="BA116" s="6" t="s">
        <v>78</v>
      </c>
      <c r="BB116" s="6"/>
      <c r="BC116" s="6"/>
      <c r="BD116" s="6"/>
      <c r="BE116" s="6"/>
      <c r="BF116" s="6" t="s">
        <v>80</v>
      </c>
      <c r="BG116" s="6"/>
      <c r="BH116" s="6"/>
      <c r="BI116" s="6"/>
      <c r="BJ116" s="6"/>
      <c r="BK116" s="6"/>
      <c r="BL116" s="6"/>
      <c r="BM116" s="6"/>
      <c r="BN116" s="6" t="s">
        <v>80</v>
      </c>
      <c r="BO116" s="6"/>
      <c r="BP116" s="6"/>
      <c r="BQ116" s="6"/>
      <c r="BR116" s="6"/>
      <c r="BS116" s="6"/>
      <c r="BT116" s="6" t="s">
        <v>80</v>
      </c>
      <c r="BU116" s="6"/>
      <c r="BV116" s="6" t="s">
        <v>38</v>
      </c>
      <c r="BW116" s="6"/>
      <c r="BX116" s="6"/>
      <c r="BY116" s="6"/>
      <c r="BZ116" s="6"/>
      <c r="CA116" s="6"/>
      <c r="CB116" s="6"/>
      <c r="CC116" s="6"/>
      <c r="CD116" s="6"/>
      <c r="CE116" s="6"/>
      <c r="CF116" s="6"/>
      <c r="CG116" s="6"/>
      <c r="CH116" s="6"/>
      <c r="CI116" s="6"/>
      <c r="CJ116" s="6"/>
      <c r="CK116" s="6"/>
      <c r="CL116" s="6"/>
      <c r="CM116" s="6"/>
      <c r="CN116" s="6"/>
      <c r="CO116" s="6"/>
      <c r="CP116" s="6"/>
      <c r="CQ116" s="6"/>
      <c r="CR116" s="6"/>
      <c r="CS116" s="28" t="s">
        <v>38</v>
      </c>
      <c r="CT116" s="6"/>
      <c r="CU116" s="6"/>
      <c r="CV116" s="6"/>
      <c r="CW116" s="6"/>
      <c r="CX116" s="6"/>
      <c r="CY116" s="6"/>
      <c r="CZ116" s="6"/>
      <c r="DA116" s="6"/>
      <c r="DB116" s="6"/>
      <c r="DC116" s="6"/>
      <c r="DD116" s="6" t="s">
        <v>38</v>
      </c>
      <c r="DE116" s="87"/>
      <c r="DF116" s="6"/>
      <c r="DG116" s="6"/>
      <c r="DH116" s="6"/>
      <c r="DI116" s="6"/>
      <c r="DJ116" s="6"/>
      <c r="DK116" s="6"/>
      <c r="DL116" s="6"/>
      <c r="DM116" s="6"/>
      <c r="DN116" s="6"/>
      <c r="DO116" s="87"/>
      <c r="DP116" s="6"/>
      <c r="DQ116" s="87"/>
      <c r="DR116" s="6"/>
      <c r="DS116" s="91" t="s">
        <v>959</v>
      </c>
      <c r="DT116" s="17" t="s">
        <v>630</v>
      </c>
      <c r="DU116" s="34"/>
      <c r="DV116" s="34"/>
      <c r="DW116" s="80"/>
      <c r="DX116" s="80"/>
      <c r="DY116" s="80"/>
      <c r="DZ116" s="80"/>
      <c r="EA116" s="80"/>
      <c r="EB116" s="80"/>
      <c r="EC116" s="80"/>
      <c r="ED116" s="80"/>
      <c r="EE116" s="80"/>
      <c r="EF116" s="80"/>
      <c r="EG116" s="80"/>
      <c r="EH116" s="80"/>
      <c r="EI116" s="80"/>
      <c r="EJ116" s="80"/>
      <c r="EK116" s="80"/>
      <c r="EL116" s="80"/>
      <c r="EM116" s="80"/>
      <c r="EN116" s="80"/>
      <c r="EO116" s="80"/>
      <c r="EP116" s="80"/>
      <c r="EQ116" s="80"/>
      <c r="ER116" s="80"/>
      <c r="ES116" s="80"/>
      <c r="ET116" s="80"/>
      <c r="EU116" s="80"/>
      <c r="EV116" s="80"/>
      <c r="EW116" s="80"/>
      <c r="EX116" s="80"/>
      <c r="EY116" s="80"/>
      <c r="EZ116" s="80"/>
      <c r="FA116" s="80"/>
      <c r="FB116" s="80"/>
      <c r="FC116" s="80"/>
      <c r="FD116" s="80"/>
      <c r="FE116" s="80"/>
      <c r="FF116" s="80"/>
      <c r="FG116" s="80"/>
      <c r="FH116" s="80"/>
      <c r="FI116" s="80"/>
      <c r="FJ116" s="80"/>
      <c r="FK116" s="80"/>
      <c r="FL116" s="80"/>
      <c r="FM116" s="80"/>
      <c r="FN116" s="80"/>
      <c r="FO116" s="80"/>
      <c r="FP116" s="80"/>
      <c r="FQ116" s="80"/>
      <c r="FR116" s="80"/>
      <c r="FS116" s="80"/>
      <c r="FT116" s="80"/>
      <c r="FU116" s="80"/>
      <c r="FV116" s="80"/>
      <c r="FW116" s="80"/>
      <c r="FX116" s="80"/>
      <c r="FY116" s="80"/>
      <c r="FZ116" s="80"/>
      <c r="GA116" s="80"/>
      <c r="GB116" s="80"/>
      <c r="GC116" s="80"/>
      <c r="GD116" s="80"/>
      <c r="GE116" s="80"/>
      <c r="GF116" s="80"/>
      <c r="GG116" s="80"/>
      <c r="GH116" s="80"/>
      <c r="GI116" s="80"/>
      <c r="GJ116" s="80"/>
      <c r="GK116" s="80"/>
      <c r="GL116" s="80"/>
      <c r="GM116" s="80"/>
      <c r="GN116" s="80"/>
      <c r="GO116" s="80"/>
      <c r="GP116" s="80"/>
      <c r="GQ116" s="80"/>
      <c r="GR116" s="80"/>
      <c r="GS116" s="80"/>
      <c r="GT116" s="80"/>
      <c r="GU116" s="80"/>
      <c r="GV116" s="80"/>
      <c r="GW116" s="80"/>
      <c r="GX116" s="80"/>
      <c r="GY116" s="80"/>
      <c r="GZ116" s="80"/>
      <c r="HA116" s="80"/>
      <c r="HB116" s="80"/>
      <c r="HC116" s="80"/>
      <c r="HD116" s="80"/>
      <c r="HE116" s="80"/>
      <c r="HF116" s="80"/>
      <c r="HG116" s="80"/>
      <c r="HH116" s="80"/>
      <c r="HI116" s="80"/>
      <c r="HJ116" s="80"/>
      <c r="HK116" s="80"/>
      <c r="HL116" s="80"/>
      <c r="HM116" s="80"/>
      <c r="HN116" s="80"/>
      <c r="HO116" s="80"/>
      <c r="HP116" s="80"/>
      <c r="HQ116" s="80"/>
      <c r="HR116" s="80"/>
      <c r="HS116" s="80"/>
      <c r="HT116" s="80"/>
      <c r="HU116" s="80"/>
      <c r="HV116" s="80"/>
      <c r="HW116" s="80"/>
      <c r="HX116" s="80"/>
      <c r="HY116" s="80"/>
      <c r="HZ116" s="80"/>
      <c r="IA116" s="80"/>
      <c r="IB116" s="80"/>
      <c r="IC116" s="80"/>
      <c r="ID116" s="80"/>
      <c r="IE116" s="80"/>
      <c r="IF116" s="80"/>
      <c r="IG116" s="80"/>
      <c r="IH116" s="80"/>
      <c r="II116" s="80"/>
      <c r="IJ116" s="80"/>
      <c r="IK116" s="80"/>
      <c r="IL116" s="80"/>
      <c r="IM116" s="80"/>
      <c r="IN116" s="80"/>
      <c r="IO116" s="80"/>
      <c r="IP116" s="80"/>
      <c r="IQ116" s="80"/>
      <c r="IR116" s="80"/>
      <c r="IS116" s="80"/>
      <c r="IT116" s="80"/>
      <c r="IU116" s="80"/>
      <c r="IV116" s="80"/>
      <c r="IW116" s="80"/>
      <c r="IX116" s="80"/>
      <c r="IY116" s="80"/>
      <c r="IZ116" s="80"/>
      <c r="JA116" s="80"/>
      <c r="JB116" s="80"/>
      <c r="JC116" s="80"/>
      <c r="JD116" s="80"/>
      <c r="JE116" s="80"/>
      <c r="JF116" s="80"/>
      <c r="JG116" s="80"/>
      <c r="JH116" s="80"/>
      <c r="JI116" s="80"/>
      <c r="JJ116" s="80"/>
      <c r="JK116" s="80"/>
      <c r="JL116" s="80"/>
      <c r="JM116" s="80"/>
      <c r="JN116" s="80"/>
      <c r="JO116" s="80"/>
      <c r="JP116" s="80"/>
      <c r="JQ116" s="80"/>
      <c r="JR116" s="80"/>
      <c r="JS116" s="80"/>
      <c r="JT116" s="80"/>
      <c r="JU116" s="80"/>
      <c r="JV116" s="80"/>
      <c r="JW116" s="80"/>
      <c r="JX116" s="80"/>
      <c r="JY116" s="80"/>
      <c r="JZ116" s="80"/>
      <c r="KA116" s="80"/>
      <c r="KB116" s="80"/>
      <c r="KC116" s="80"/>
      <c r="KD116" s="80"/>
      <c r="KE116" s="80"/>
      <c r="KF116" s="80"/>
      <c r="KG116" s="80"/>
      <c r="KH116" s="80"/>
      <c r="KI116" s="80"/>
      <c r="KJ116" s="80"/>
      <c r="KK116" s="80"/>
      <c r="KL116" s="80"/>
      <c r="KM116" s="80"/>
      <c r="KN116" s="80"/>
      <c r="KO116" s="80"/>
      <c r="KP116" s="80"/>
      <c r="KQ116" s="80"/>
      <c r="KR116" s="80"/>
      <c r="KS116" s="80"/>
      <c r="KT116" s="80"/>
      <c r="KU116" s="80"/>
      <c r="KV116" s="80"/>
      <c r="KW116" s="80"/>
      <c r="KX116" s="80"/>
      <c r="KY116" s="80"/>
      <c r="KZ116" s="80"/>
      <c r="LA116" s="80"/>
      <c r="LB116" s="80"/>
      <c r="LC116" s="80"/>
      <c r="LD116" s="80"/>
      <c r="LE116" s="80"/>
      <c r="LF116" s="80"/>
      <c r="LG116" s="80"/>
      <c r="LH116" s="80"/>
      <c r="LI116" s="80"/>
      <c r="LJ116" s="80"/>
      <c r="LK116" s="80"/>
      <c r="LL116" s="80"/>
      <c r="LM116" s="80"/>
      <c r="LN116" s="80"/>
      <c r="LO116" s="80"/>
      <c r="LP116" s="80"/>
      <c r="LQ116" s="80"/>
      <c r="LR116" s="80"/>
      <c r="LS116" s="80"/>
      <c r="LT116" s="80"/>
      <c r="LU116" s="80"/>
      <c r="LV116" s="80"/>
      <c r="LW116" s="80"/>
      <c r="LX116" s="80"/>
      <c r="LY116" s="80"/>
      <c r="LZ116" s="80"/>
      <c r="MA116" s="80"/>
      <c r="MB116" s="80"/>
      <c r="MC116" s="80"/>
      <c r="MD116" s="80"/>
      <c r="ME116" s="80"/>
      <c r="MF116" s="80"/>
      <c r="MG116" s="80"/>
      <c r="MH116" s="80"/>
      <c r="MI116" s="80"/>
      <c r="MJ116" s="80"/>
      <c r="MK116" s="80"/>
      <c r="ML116" s="80"/>
      <c r="MM116" s="80"/>
      <c r="MN116" s="80"/>
      <c r="MO116" s="80"/>
      <c r="MP116" s="80"/>
      <c r="MQ116" s="80"/>
      <c r="MR116" s="80"/>
      <c r="MS116" s="80"/>
      <c r="MT116" s="80"/>
      <c r="MU116" s="80"/>
      <c r="MV116" s="80"/>
      <c r="MW116" s="80"/>
      <c r="MX116" s="80"/>
      <c r="MY116" s="80"/>
      <c r="MZ116" s="80"/>
      <c r="NA116" s="80"/>
      <c r="NB116" s="80"/>
      <c r="NC116" s="80"/>
      <c r="ND116" s="80"/>
      <c r="NE116" s="80"/>
      <c r="NF116" s="80"/>
      <c r="NG116" s="80"/>
      <c r="NH116" s="80"/>
      <c r="NI116" s="80"/>
      <c r="NJ116" s="80"/>
      <c r="NK116" s="80"/>
      <c r="NL116" s="80"/>
      <c r="NM116" s="80"/>
      <c r="NN116" s="80"/>
      <c r="NO116" s="80"/>
      <c r="NP116" s="80"/>
      <c r="NQ116" s="80"/>
      <c r="NR116" s="80"/>
      <c r="NS116" s="80"/>
      <c r="NT116" s="80"/>
      <c r="NU116" s="80"/>
      <c r="NV116" s="80"/>
      <c r="NW116" s="80"/>
      <c r="NX116" s="80"/>
      <c r="NY116" s="80"/>
      <c r="NZ116" s="80"/>
      <c r="OA116" s="80"/>
      <c r="OB116" s="80"/>
      <c r="OC116" s="80"/>
      <c r="OD116" s="80"/>
      <c r="OE116" s="80"/>
      <c r="OF116" s="80"/>
      <c r="OG116" s="80"/>
      <c r="OH116" s="80"/>
      <c r="OI116" s="80"/>
      <c r="OJ116" s="80"/>
      <c r="OK116" s="80"/>
      <c r="OL116" s="80"/>
      <c r="OM116" s="80"/>
      <c r="ON116" s="80"/>
      <c r="OO116" s="80"/>
      <c r="OP116" s="80"/>
      <c r="OQ116" s="80"/>
      <c r="OR116" s="80"/>
      <c r="OS116" s="80"/>
      <c r="OT116" s="80"/>
      <c r="OU116" s="80"/>
      <c r="OV116" s="80"/>
      <c r="OW116" s="80"/>
      <c r="OX116" s="80"/>
      <c r="OY116" s="80"/>
      <c r="OZ116" s="80"/>
      <c r="PA116" s="80"/>
      <c r="PB116" s="80"/>
      <c r="PC116" s="80"/>
      <c r="PD116" s="80"/>
      <c r="PE116" s="80"/>
      <c r="PF116" s="80"/>
      <c r="PG116" s="80"/>
      <c r="PH116" s="80"/>
      <c r="PI116" s="80"/>
      <c r="PJ116" s="80"/>
      <c r="PK116" s="80"/>
      <c r="PL116" s="80"/>
      <c r="PM116" s="80"/>
      <c r="PN116" s="80"/>
      <c r="PO116" s="80"/>
      <c r="PP116" s="80"/>
      <c r="PQ116" s="80"/>
      <c r="PR116" s="80"/>
      <c r="PS116" s="80"/>
      <c r="PT116" s="80"/>
      <c r="PU116" s="80"/>
      <c r="PV116" s="80"/>
      <c r="PW116" s="80"/>
      <c r="PX116" s="80"/>
      <c r="PY116" s="80"/>
      <c r="PZ116" s="80"/>
      <c r="QA116" s="80"/>
      <c r="QB116" s="80"/>
      <c r="QC116" s="80"/>
      <c r="QD116" s="80"/>
      <c r="QE116" s="80"/>
      <c r="QF116" s="80"/>
      <c r="QG116" s="80"/>
      <c r="QH116" s="80"/>
      <c r="QI116" s="80"/>
      <c r="QJ116" s="80"/>
      <c r="QK116" s="80"/>
      <c r="QL116" s="80"/>
      <c r="QM116" s="80"/>
      <c r="QN116" s="80"/>
      <c r="QO116" s="80"/>
      <c r="QP116" s="80"/>
      <c r="QQ116" s="80"/>
      <c r="QR116" s="80"/>
      <c r="QS116" s="80"/>
      <c r="QT116" s="80"/>
      <c r="QU116" s="80"/>
      <c r="QV116" s="80"/>
      <c r="QW116" s="80"/>
      <c r="QX116" s="80"/>
      <c r="QY116" s="80"/>
      <c r="QZ116" s="80"/>
      <c r="RA116" s="80"/>
      <c r="RB116" s="80"/>
      <c r="RC116" s="80"/>
      <c r="RD116" s="80"/>
      <c r="RE116" s="80"/>
      <c r="RF116" s="80"/>
      <c r="RG116" s="80"/>
      <c r="RH116" s="80"/>
      <c r="RI116" s="80"/>
      <c r="RJ116" s="80"/>
      <c r="RK116" s="80"/>
      <c r="RL116" s="80"/>
      <c r="RM116" s="80"/>
      <c r="RN116" s="80"/>
      <c r="RO116" s="80"/>
      <c r="RP116" s="80"/>
      <c r="RQ116" s="80"/>
      <c r="RR116" s="80"/>
      <c r="RS116" s="80"/>
      <c r="RT116" s="80"/>
      <c r="RU116" s="80"/>
      <c r="RV116" s="80"/>
      <c r="RW116" s="80"/>
      <c r="RX116" s="80"/>
      <c r="RY116" s="80"/>
      <c r="RZ116" s="80"/>
      <c r="SA116" s="80"/>
      <c r="SB116" s="80"/>
      <c r="SC116" s="80"/>
      <c r="SD116" s="80"/>
      <c r="SE116" s="80"/>
      <c r="SF116" s="80"/>
      <c r="SG116" s="80"/>
      <c r="SH116" s="80"/>
      <c r="SI116" s="80"/>
      <c r="SJ116" s="80"/>
      <c r="SK116" s="80"/>
      <c r="SL116" s="80"/>
      <c r="SM116" s="80"/>
      <c r="SN116" s="80"/>
      <c r="SO116" s="80"/>
      <c r="SP116" s="80"/>
      <c r="SQ116" s="80"/>
      <c r="SR116" s="80"/>
      <c r="SS116" s="80"/>
      <c r="ST116" s="80"/>
      <c r="SU116" s="80"/>
      <c r="SV116" s="80"/>
      <c r="SW116" s="80"/>
      <c r="SX116" s="80"/>
    </row>
    <row r="117" spans="1:518" s="60" customFormat="1" ht="14.55" customHeight="1" x14ac:dyDescent="0.3">
      <c r="A117" s="65">
        <v>113</v>
      </c>
      <c r="B117" s="7">
        <v>35</v>
      </c>
      <c r="C117" s="99" t="s">
        <v>961</v>
      </c>
      <c r="D117" s="99" t="s">
        <v>962</v>
      </c>
      <c r="E117" s="98" t="s">
        <v>963</v>
      </c>
      <c r="F117" s="7">
        <v>2018</v>
      </c>
      <c r="G117" s="99" t="s">
        <v>604</v>
      </c>
      <c r="H117" s="126" t="s">
        <v>964</v>
      </c>
      <c r="I117" s="6" t="s">
        <v>50</v>
      </c>
      <c r="J117" s="99" t="s">
        <v>965</v>
      </c>
      <c r="K117" s="6" t="s">
        <v>666</v>
      </c>
      <c r="L117" s="6" t="s">
        <v>38</v>
      </c>
      <c r="M117" s="6" t="s">
        <v>100</v>
      </c>
      <c r="N117" s="6" t="s">
        <v>205</v>
      </c>
      <c r="O117" s="6" t="s">
        <v>25</v>
      </c>
      <c r="P117" s="6" t="s">
        <v>118</v>
      </c>
      <c r="Q117" s="6" t="s">
        <v>572</v>
      </c>
      <c r="R117" s="6" t="s">
        <v>572</v>
      </c>
      <c r="S117" s="6" t="s">
        <v>76</v>
      </c>
      <c r="T117" s="6" t="s">
        <v>823</v>
      </c>
      <c r="U117" s="7" t="s">
        <v>572</v>
      </c>
      <c r="V117" s="7" t="s">
        <v>572</v>
      </c>
      <c r="W117" s="6"/>
      <c r="X117" s="6"/>
      <c r="Y117" s="6"/>
      <c r="Z117" s="6" t="s">
        <v>76</v>
      </c>
      <c r="AA117" s="6"/>
      <c r="AB117" s="6"/>
      <c r="AC117" s="6"/>
      <c r="AD117" s="6"/>
      <c r="AE117" s="6" t="s">
        <v>126</v>
      </c>
      <c r="AF117" s="6"/>
      <c r="AG117" s="6"/>
      <c r="AH117" s="6" t="s">
        <v>139</v>
      </c>
      <c r="AI117" s="6" t="s">
        <v>155</v>
      </c>
      <c r="AJ117" s="6"/>
      <c r="AK117" s="6"/>
      <c r="AL117" s="6" t="s">
        <v>243</v>
      </c>
      <c r="AM117" s="6"/>
      <c r="AN117" s="6"/>
      <c r="AO117" s="6"/>
      <c r="AP117" s="6"/>
      <c r="AQ117" s="6"/>
      <c r="AR117" s="6"/>
      <c r="AS117" s="6" t="s">
        <v>300</v>
      </c>
      <c r="AT117" s="6"/>
      <c r="AU117" s="6"/>
      <c r="AV117" s="6"/>
      <c r="AW117" s="6" t="s">
        <v>23</v>
      </c>
      <c r="AX117" s="6"/>
      <c r="AY117" s="6"/>
      <c r="AZ117" s="6"/>
      <c r="BA117" s="6" t="s">
        <v>78</v>
      </c>
      <c r="BB117" s="6"/>
      <c r="BC117" s="6"/>
      <c r="BD117" s="6"/>
      <c r="BE117" s="6"/>
      <c r="BF117" s="6" t="s">
        <v>78</v>
      </c>
      <c r="BG117" s="6"/>
      <c r="BH117" s="6"/>
      <c r="BI117" s="6" t="s">
        <v>78</v>
      </c>
      <c r="BJ117" s="6" t="s">
        <v>78</v>
      </c>
      <c r="BK117" s="6"/>
      <c r="BL117" s="6" t="s">
        <v>78</v>
      </c>
      <c r="BM117" s="6"/>
      <c r="BN117" s="6"/>
      <c r="BO117" s="6"/>
      <c r="BP117" s="6"/>
      <c r="BQ117" s="6"/>
      <c r="BR117" s="6" t="s">
        <v>78</v>
      </c>
      <c r="BS117" s="6"/>
      <c r="BT117" s="6"/>
      <c r="BU117" s="6"/>
      <c r="BV117" s="6" t="s">
        <v>38</v>
      </c>
      <c r="BW117" s="6"/>
      <c r="BX117" s="6"/>
      <c r="BY117" s="6"/>
      <c r="BZ117" s="6"/>
      <c r="CA117" s="6"/>
      <c r="CB117" s="6"/>
      <c r="CC117" s="6"/>
      <c r="CD117" s="6"/>
      <c r="CE117" s="6"/>
      <c r="CF117" s="6"/>
      <c r="CG117" s="6"/>
      <c r="CH117" s="6"/>
      <c r="CI117" s="6"/>
      <c r="CJ117" s="6"/>
      <c r="CK117" s="6"/>
      <c r="CL117" s="6"/>
      <c r="CM117" s="6"/>
      <c r="CN117" s="6"/>
      <c r="CO117" s="6"/>
      <c r="CP117" s="6"/>
      <c r="CQ117" s="6"/>
      <c r="CR117" s="6"/>
      <c r="CS117" s="28" t="s">
        <v>38</v>
      </c>
      <c r="CT117" s="6"/>
      <c r="CU117" s="6"/>
      <c r="CV117" s="6"/>
      <c r="CW117" s="6"/>
      <c r="CX117" s="6"/>
      <c r="CY117" s="6"/>
      <c r="CZ117" s="6"/>
      <c r="DA117" s="6"/>
      <c r="DB117" s="6"/>
      <c r="DC117" s="6"/>
      <c r="DD117" s="6" t="s">
        <v>38</v>
      </c>
      <c r="DE117" s="87"/>
      <c r="DF117" s="6"/>
      <c r="DG117" s="6"/>
      <c r="DH117" s="6"/>
      <c r="DI117" s="6"/>
      <c r="DJ117" s="6"/>
      <c r="DK117" s="6"/>
      <c r="DL117" s="6"/>
      <c r="DM117" s="6"/>
      <c r="DN117" s="6"/>
      <c r="DO117" s="87"/>
      <c r="DP117" s="6"/>
      <c r="DQ117" s="91" t="s">
        <v>966</v>
      </c>
      <c r="DR117" s="6" t="s">
        <v>245</v>
      </c>
      <c r="DS117" s="91" t="s">
        <v>967</v>
      </c>
      <c r="DT117" s="17" t="s">
        <v>630</v>
      </c>
      <c r="DU117" s="34"/>
      <c r="DV117" s="34"/>
      <c r="DW117" s="80"/>
      <c r="DX117" s="80"/>
      <c r="DY117" s="80"/>
      <c r="DZ117" s="80"/>
      <c r="EA117" s="80"/>
      <c r="EB117" s="80"/>
      <c r="EC117" s="80"/>
      <c r="ED117" s="80"/>
      <c r="EE117" s="80"/>
      <c r="EF117" s="80"/>
      <c r="EG117" s="80"/>
      <c r="EH117" s="80"/>
      <c r="EI117" s="80"/>
      <c r="EJ117" s="80"/>
      <c r="EK117" s="80"/>
      <c r="EL117" s="80"/>
      <c r="EM117" s="80"/>
      <c r="EN117" s="80"/>
      <c r="EO117" s="80"/>
      <c r="EP117" s="80"/>
      <c r="EQ117" s="80"/>
      <c r="ER117" s="80"/>
      <c r="ES117" s="80"/>
      <c r="ET117" s="80"/>
      <c r="EU117" s="80"/>
      <c r="EV117" s="80"/>
      <c r="EW117" s="80"/>
      <c r="EX117" s="80"/>
      <c r="EY117" s="80"/>
      <c r="EZ117" s="80"/>
      <c r="FA117" s="80"/>
      <c r="FB117" s="80"/>
      <c r="FC117" s="80"/>
      <c r="FD117" s="80"/>
      <c r="FE117" s="80"/>
      <c r="FF117" s="80"/>
      <c r="FG117" s="80"/>
      <c r="FH117" s="80"/>
      <c r="FI117" s="80"/>
      <c r="FJ117" s="80"/>
      <c r="FK117" s="80"/>
      <c r="FL117" s="80"/>
      <c r="FM117" s="80"/>
      <c r="FN117" s="80"/>
      <c r="FO117" s="80"/>
      <c r="FP117" s="80"/>
      <c r="FQ117" s="80"/>
      <c r="FR117" s="80"/>
      <c r="FS117" s="80"/>
      <c r="FT117" s="80"/>
      <c r="FU117" s="80"/>
      <c r="FV117" s="80"/>
      <c r="FW117" s="80"/>
      <c r="FX117" s="80"/>
      <c r="FY117" s="80"/>
      <c r="FZ117" s="80"/>
      <c r="GA117" s="80"/>
      <c r="GB117" s="80"/>
      <c r="GC117" s="80"/>
      <c r="GD117" s="80"/>
      <c r="GE117" s="80"/>
      <c r="GF117" s="80"/>
      <c r="GG117" s="80"/>
      <c r="GH117" s="80"/>
      <c r="GI117" s="80"/>
      <c r="GJ117" s="80"/>
      <c r="GK117" s="80"/>
      <c r="GL117" s="80"/>
      <c r="GM117" s="80"/>
      <c r="GN117" s="80"/>
      <c r="GO117" s="80"/>
      <c r="GP117" s="80"/>
      <c r="GQ117" s="80"/>
      <c r="GR117" s="80"/>
      <c r="GS117" s="80"/>
      <c r="GT117" s="80"/>
      <c r="GU117" s="80"/>
      <c r="GV117" s="80"/>
      <c r="GW117" s="80"/>
      <c r="GX117" s="80"/>
      <c r="GY117" s="80"/>
      <c r="GZ117" s="80"/>
      <c r="HA117" s="80"/>
      <c r="HB117" s="80"/>
      <c r="HC117" s="80"/>
      <c r="HD117" s="80"/>
      <c r="HE117" s="80"/>
      <c r="HF117" s="80"/>
      <c r="HG117" s="80"/>
      <c r="HH117" s="80"/>
      <c r="HI117" s="80"/>
      <c r="HJ117" s="80"/>
      <c r="HK117" s="80"/>
      <c r="HL117" s="80"/>
      <c r="HM117" s="80"/>
      <c r="HN117" s="80"/>
      <c r="HO117" s="80"/>
      <c r="HP117" s="80"/>
      <c r="HQ117" s="80"/>
      <c r="HR117" s="80"/>
      <c r="HS117" s="80"/>
      <c r="HT117" s="80"/>
      <c r="HU117" s="80"/>
      <c r="HV117" s="80"/>
      <c r="HW117" s="80"/>
      <c r="HX117" s="80"/>
      <c r="HY117" s="80"/>
      <c r="HZ117" s="80"/>
      <c r="IA117" s="80"/>
      <c r="IB117" s="80"/>
      <c r="IC117" s="80"/>
      <c r="ID117" s="80"/>
      <c r="IE117" s="80"/>
      <c r="IF117" s="80"/>
      <c r="IG117" s="80"/>
      <c r="IH117" s="80"/>
      <c r="II117" s="80"/>
      <c r="IJ117" s="80"/>
      <c r="IK117" s="80"/>
      <c r="IL117" s="80"/>
      <c r="IM117" s="80"/>
      <c r="IN117" s="80"/>
      <c r="IO117" s="80"/>
      <c r="IP117" s="80"/>
      <c r="IQ117" s="80"/>
      <c r="IR117" s="80"/>
      <c r="IS117" s="80"/>
      <c r="IT117" s="80"/>
      <c r="IU117" s="80"/>
      <c r="IV117" s="80"/>
      <c r="IW117" s="80"/>
      <c r="IX117" s="80"/>
      <c r="IY117" s="80"/>
      <c r="IZ117" s="80"/>
      <c r="JA117" s="80"/>
      <c r="JB117" s="80"/>
      <c r="JC117" s="80"/>
      <c r="JD117" s="80"/>
      <c r="JE117" s="80"/>
      <c r="JF117" s="80"/>
      <c r="JG117" s="80"/>
      <c r="JH117" s="80"/>
      <c r="JI117" s="80"/>
      <c r="JJ117" s="80"/>
      <c r="JK117" s="80"/>
      <c r="JL117" s="80"/>
      <c r="JM117" s="80"/>
      <c r="JN117" s="80"/>
      <c r="JO117" s="80"/>
      <c r="JP117" s="80"/>
      <c r="JQ117" s="80"/>
      <c r="JR117" s="80"/>
      <c r="JS117" s="80"/>
      <c r="JT117" s="80"/>
      <c r="JU117" s="80"/>
      <c r="JV117" s="80"/>
      <c r="JW117" s="80"/>
      <c r="JX117" s="80"/>
      <c r="JY117" s="80"/>
      <c r="JZ117" s="80"/>
      <c r="KA117" s="80"/>
      <c r="KB117" s="80"/>
      <c r="KC117" s="80"/>
      <c r="KD117" s="80"/>
      <c r="KE117" s="80"/>
      <c r="KF117" s="80"/>
      <c r="KG117" s="80"/>
      <c r="KH117" s="80"/>
      <c r="KI117" s="80"/>
      <c r="KJ117" s="80"/>
      <c r="KK117" s="80"/>
      <c r="KL117" s="80"/>
      <c r="KM117" s="80"/>
      <c r="KN117" s="80"/>
      <c r="KO117" s="80"/>
      <c r="KP117" s="80"/>
      <c r="KQ117" s="80"/>
      <c r="KR117" s="80"/>
      <c r="KS117" s="80"/>
      <c r="KT117" s="80"/>
      <c r="KU117" s="80"/>
      <c r="KV117" s="80"/>
      <c r="KW117" s="80"/>
      <c r="KX117" s="80"/>
      <c r="KY117" s="80"/>
      <c r="KZ117" s="80"/>
      <c r="LA117" s="80"/>
      <c r="LB117" s="80"/>
      <c r="LC117" s="80"/>
      <c r="LD117" s="80"/>
      <c r="LE117" s="80"/>
      <c r="LF117" s="80"/>
      <c r="LG117" s="80"/>
      <c r="LH117" s="80"/>
      <c r="LI117" s="80"/>
      <c r="LJ117" s="80"/>
      <c r="LK117" s="80"/>
      <c r="LL117" s="80"/>
      <c r="LM117" s="80"/>
      <c r="LN117" s="80"/>
      <c r="LO117" s="80"/>
      <c r="LP117" s="80"/>
      <c r="LQ117" s="80"/>
      <c r="LR117" s="80"/>
      <c r="LS117" s="80"/>
      <c r="LT117" s="80"/>
      <c r="LU117" s="80"/>
      <c r="LV117" s="80"/>
      <c r="LW117" s="80"/>
      <c r="LX117" s="80"/>
      <c r="LY117" s="80"/>
      <c r="LZ117" s="80"/>
      <c r="MA117" s="80"/>
      <c r="MB117" s="80"/>
      <c r="MC117" s="80"/>
      <c r="MD117" s="80"/>
      <c r="ME117" s="80"/>
      <c r="MF117" s="80"/>
      <c r="MG117" s="80"/>
      <c r="MH117" s="80"/>
      <c r="MI117" s="80"/>
      <c r="MJ117" s="80"/>
      <c r="MK117" s="80"/>
      <c r="ML117" s="80"/>
      <c r="MM117" s="80"/>
      <c r="MN117" s="80"/>
      <c r="MO117" s="80"/>
      <c r="MP117" s="80"/>
      <c r="MQ117" s="80"/>
      <c r="MR117" s="80"/>
      <c r="MS117" s="80"/>
      <c r="MT117" s="80"/>
      <c r="MU117" s="80"/>
      <c r="MV117" s="80"/>
      <c r="MW117" s="80"/>
      <c r="MX117" s="80"/>
      <c r="MY117" s="80"/>
      <c r="MZ117" s="80"/>
      <c r="NA117" s="80"/>
      <c r="NB117" s="80"/>
      <c r="NC117" s="80"/>
      <c r="ND117" s="80"/>
      <c r="NE117" s="80"/>
      <c r="NF117" s="80"/>
      <c r="NG117" s="80"/>
      <c r="NH117" s="80"/>
      <c r="NI117" s="80"/>
      <c r="NJ117" s="80"/>
      <c r="NK117" s="80"/>
      <c r="NL117" s="80"/>
      <c r="NM117" s="80"/>
      <c r="NN117" s="80"/>
      <c r="NO117" s="80"/>
      <c r="NP117" s="80"/>
      <c r="NQ117" s="80"/>
      <c r="NR117" s="80"/>
      <c r="NS117" s="80"/>
      <c r="NT117" s="80"/>
      <c r="NU117" s="80"/>
      <c r="NV117" s="80"/>
      <c r="NW117" s="80"/>
      <c r="NX117" s="80"/>
      <c r="NY117" s="80"/>
      <c r="NZ117" s="80"/>
      <c r="OA117" s="80"/>
      <c r="OB117" s="80"/>
      <c r="OC117" s="80"/>
      <c r="OD117" s="80"/>
      <c r="OE117" s="80"/>
      <c r="OF117" s="80"/>
      <c r="OG117" s="80"/>
      <c r="OH117" s="80"/>
      <c r="OI117" s="80"/>
      <c r="OJ117" s="80"/>
      <c r="OK117" s="80"/>
      <c r="OL117" s="80"/>
      <c r="OM117" s="80"/>
      <c r="ON117" s="80"/>
      <c r="OO117" s="80"/>
      <c r="OP117" s="80"/>
      <c r="OQ117" s="80"/>
      <c r="OR117" s="80"/>
      <c r="OS117" s="80"/>
      <c r="OT117" s="80"/>
      <c r="OU117" s="80"/>
      <c r="OV117" s="80"/>
      <c r="OW117" s="80"/>
      <c r="OX117" s="80"/>
      <c r="OY117" s="80"/>
      <c r="OZ117" s="80"/>
      <c r="PA117" s="80"/>
      <c r="PB117" s="80"/>
      <c r="PC117" s="80"/>
      <c r="PD117" s="80"/>
      <c r="PE117" s="80"/>
      <c r="PF117" s="80"/>
      <c r="PG117" s="80"/>
      <c r="PH117" s="80"/>
      <c r="PI117" s="80"/>
      <c r="PJ117" s="80"/>
      <c r="PK117" s="80"/>
      <c r="PL117" s="80"/>
      <c r="PM117" s="80"/>
      <c r="PN117" s="80"/>
      <c r="PO117" s="80"/>
      <c r="PP117" s="80"/>
      <c r="PQ117" s="80"/>
      <c r="PR117" s="80"/>
      <c r="PS117" s="80"/>
      <c r="PT117" s="80"/>
      <c r="PU117" s="80"/>
      <c r="PV117" s="80"/>
      <c r="PW117" s="80"/>
      <c r="PX117" s="80"/>
      <c r="PY117" s="80"/>
      <c r="PZ117" s="80"/>
      <c r="QA117" s="80"/>
      <c r="QB117" s="80"/>
      <c r="QC117" s="80"/>
      <c r="QD117" s="80"/>
      <c r="QE117" s="80"/>
      <c r="QF117" s="80"/>
      <c r="QG117" s="80"/>
      <c r="QH117" s="80"/>
      <c r="QI117" s="80"/>
      <c r="QJ117" s="80"/>
      <c r="QK117" s="80"/>
      <c r="QL117" s="80"/>
      <c r="QM117" s="80"/>
      <c r="QN117" s="80"/>
      <c r="QO117" s="80"/>
      <c r="QP117" s="80"/>
      <c r="QQ117" s="80"/>
      <c r="QR117" s="80"/>
      <c r="QS117" s="80"/>
      <c r="QT117" s="80"/>
      <c r="QU117" s="80"/>
      <c r="QV117" s="80"/>
      <c r="QW117" s="80"/>
      <c r="QX117" s="80"/>
      <c r="QY117" s="80"/>
      <c r="QZ117" s="80"/>
      <c r="RA117" s="80"/>
      <c r="RB117" s="80"/>
      <c r="RC117" s="80"/>
      <c r="RD117" s="80"/>
      <c r="RE117" s="80"/>
      <c r="RF117" s="80"/>
      <c r="RG117" s="80"/>
      <c r="RH117" s="80"/>
      <c r="RI117" s="80"/>
      <c r="RJ117" s="80"/>
      <c r="RK117" s="80"/>
      <c r="RL117" s="80"/>
      <c r="RM117" s="80"/>
      <c r="RN117" s="80"/>
      <c r="RO117" s="80"/>
      <c r="RP117" s="80"/>
      <c r="RQ117" s="80"/>
      <c r="RR117" s="80"/>
      <c r="RS117" s="80"/>
      <c r="RT117" s="80"/>
      <c r="RU117" s="80"/>
      <c r="RV117" s="80"/>
      <c r="RW117" s="80"/>
      <c r="RX117" s="80"/>
      <c r="RY117" s="80"/>
      <c r="RZ117" s="80"/>
      <c r="SA117" s="80"/>
      <c r="SB117" s="80"/>
      <c r="SC117" s="80"/>
      <c r="SD117" s="80"/>
      <c r="SE117" s="80"/>
      <c r="SF117" s="80"/>
      <c r="SG117" s="80"/>
      <c r="SH117" s="80"/>
      <c r="SI117" s="80"/>
      <c r="SJ117" s="80"/>
      <c r="SK117" s="80"/>
      <c r="SL117" s="80"/>
      <c r="SM117" s="80"/>
      <c r="SN117" s="80"/>
      <c r="SO117" s="80"/>
      <c r="SP117" s="80"/>
      <c r="SQ117" s="80"/>
      <c r="SR117" s="80"/>
      <c r="SS117" s="80"/>
      <c r="ST117" s="80"/>
      <c r="SU117" s="80"/>
      <c r="SV117" s="80"/>
      <c r="SW117" s="80"/>
      <c r="SX117" s="80"/>
    </row>
    <row r="118" spans="1:518" s="60" customFormat="1" ht="14.55" customHeight="1" x14ac:dyDescent="0.3">
      <c r="A118" s="65">
        <v>114</v>
      </c>
      <c r="B118" s="7">
        <v>35</v>
      </c>
      <c r="C118" s="99" t="s">
        <v>961</v>
      </c>
      <c r="D118" s="99" t="s">
        <v>962</v>
      </c>
      <c r="E118" s="98" t="s">
        <v>963</v>
      </c>
      <c r="F118" s="7">
        <v>2018</v>
      </c>
      <c r="G118" s="99" t="s">
        <v>604</v>
      </c>
      <c r="H118" s="126" t="s">
        <v>964</v>
      </c>
      <c r="I118" s="6" t="s">
        <v>50</v>
      </c>
      <c r="J118" s="99" t="s">
        <v>965</v>
      </c>
      <c r="K118" s="6" t="s">
        <v>666</v>
      </c>
      <c r="L118" s="6" t="s">
        <v>38</v>
      </c>
      <c r="M118" s="6" t="s">
        <v>100</v>
      </c>
      <c r="N118" s="6" t="s">
        <v>205</v>
      </c>
      <c r="O118" s="6" t="s">
        <v>25</v>
      </c>
      <c r="P118" s="6" t="s">
        <v>191</v>
      </c>
      <c r="Q118" s="6" t="s">
        <v>572</v>
      </c>
      <c r="R118" s="6" t="s">
        <v>572</v>
      </c>
      <c r="S118" s="6" t="s">
        <v>434</v>
      </c>
      <c r="T118" s="6" t="s">
        <v>968</v>
      </c>
      <c r="U118" s="7" t="s">
        <v>572</v>
      </c>
      <c r="V118" s="7" t="s">
        <v>572</v>
      </c>
      <c r="W118" s="6"/>
      <c r="X118" s="6"/>
      <c r="Y118" s="6"/>
      <c r="Z118" s="6" t="s">
        <v>76</v>
      </c>
      <c r="AA118" s="6"/>
      <c r="AB118" s="6"/>
      <c r="AC118" s="6"/>
      <c r="AD118" s="6"/>
      <c r="AE118" s="6" t="s">
        <v>126</v>
      </c>
      <c r="AF118" s="6"/>
      <c r="AG118" s="6"/>
      <c r="AH118" s="6" t="s">
        <v>139</v>
      </c>
      <c r="AI118" s="6" t="s">
        <v>155</v>
      </c>
      <c r="AJ118" s="6"/>
      <c r="AK118" s="6"/>
      <c r="AL118" s="6" t="s">
        <v>243</v>
      </c>
      <c r="AM118" s="6"/>
      <c r="AN118" s="6"/>
      <c r="AO118" s="6"/>
      <c r="AP118" s="6"/>
      <c r="AQ118" s="6"/>
      <c r="AR118" s="6"/>
      <c r="AS118" s="6" t="s">
        <v>300</v>
      </c>
      <c r="AT118" s="6"/>
      <c r="AU118" s="6"/>
      <c r="AV118" s="6"/>
      <c r="AW118" s="6" t="s">
        <v>23</v>
      </c>
      <c r="AX118" s="6"/>
      <c r="AY118" s="6"/>
      <c r="AZ118" s="6"/>
      <c r="BA118" s="6" t="s">
        <v>78</v>
      </c>
      <c r="BB118" s="6"/>
      <c r="BC118" s="6"/>
      <c r="BD118" s="6"/>
      <c r="BE118" s="6"/>
      <c r="BF118" s="6" t="s">
        <v>78</v>
      </c>
      <c r="BG118" s="6"/>
      <c r="BH118" s="6"/>
      <c r="BI118" s="6" t="s">
        <v>78</v>
      </c>
      <c r="BJ118" s="6" t="s">
        <v>78</v>
      </c>
      <c r="BK118" s="6"/>
      <c r="BL118" s="6" t="s">
        <v>78</v>
      </c>
      <c r="BM118" s="6"/>
      <c r="BN118" s="6"/>
      <c r="BO118" s="6"/>
      <c r="BP118" s="6"/>
      <c r="BQ118" s="6"/>
      <c r="BR118" s="6" t="s">
        <v>78</v>
      </c>
      <c r="BS118" s="6"/>
      <c r="BT118" s="6"/>
      <c r="BU118" s="6"/>
      <c r="BV118" s="6" t="s">
        <v>38</v>
      </c>
      <c r="BW118" s="6"/>
      <c r="BX118" s="6"/>
      <c r="BY118" s="6"/>
      <c r="BZ118" s="6"/>
      <c r="CA118" s="6"/>
      <c r="CB118" s="6"/>
      <c r="CC118" s="6"/>
      <c r="CD118" s="6"/>
      <c r="CE118" s="6"/>
      <c r="CF118" s="6"/>
      <c r="CG118" s="6"/>
      <c r="CH118" s="6"/>
      <c r="CI118" s="6"/>
      <c r="CJ118" s="6"/>
      <c r="CK118" s="6"/>
      <c r="CL118" s="6"/>
      <c r="CM118" s="6"/>
      <c r="CN118" s="6"/>
      <c r="CO118" s="6"/>
      <c r="CP118" s="6"/>
      <c r="CQ118" s="6"/>
      <c r="CR118" s="6"/>
      <c r="CS118" s="28" t="s">
        <v>38</v>
      </c>
      <c r="CT118" s="6"/>
      <c r="CU118" s="6"/>
      <c r="CV118" s="6"/>
      <c r="CW118" s="6"/>
      <c r="CX118" s="6"/>
      <c r="CY118" s="6"/>
      <c r="CZ118" s="6"/>
      <c r="DA118" s="6"/>
      <c r="DB118" s="6"/>
      <c r="DC118" s="6"/>
      <c r="DD118" s="6" t="s">
        <v>38</v>
      </c>
      <c r="DE118" s="87"/>
      <c r="DF118" s="6"/>
      <c r="DG118" s="6"/>
      <c r="DH118" s="6"/>
      <c r="DI118" s="6"/>
      <c r="DJ118" s="6"/>
      <c r="DK118" s="6"/>
      <c r="DL118" s="6"/>
      <c r="DM118" s="6"/>
      <c r="DN118" s="6"/>
      <c r="DO118" s="87"/>
      <c r="DP118" s="6"/>
      <c r="DQ118" s="91" t="s">
        <v>966</v>
      </c>
      <c r="DR118" s="6" t="s">
        <v>245</v>
      </c>
      <c r="DS118" s="91" t="s">
        <v>4084</v>
      </c>
      <c r="DT118" s="17" t="s">
        <v>969</v>
      </c>
      <c r="DU118" s="34"/>
      <c r="DV118" s="34"/>
      <c r="DW118" s="80"/>
      <c r="DX118" s="80"/>
      <c r="DY118" s="80"/>
      <c r="DZ118" s="80"/>
      <c r="EA118" s="80"/>
      <c r="EB118" s="80"/>
      <c r="EC118" s="80"/>
      <c r="ED118" s="80"/>
      <c r="EE118" s="80"/>
      <c r="EF118" s="80"/>
      <c r="EG118" s="80"/>
      <c r="EH118" s="80"/>
      <c r="EI118" s="80"/>
      <c r="EJ118" s="80"/>
      <c r="EK118" s="80"/>
      <c r="EL118" s="80"/>
      <c r="EM118" s="80"/>
      <c r="EN118" s="80"/>
      <c r="EO118" s="80"/>
      <c r="EP118" s="80"/>
      <c r="EQ118" s="80"/>
      <c r="ER118" s="80"/>
      <c r="ES118" s="80"/>
      <c r="ET118" s="80"/>
      <c r="EU118" s="80"/>
      <c r="EV118" s="80"/>
      <c r="EW118" s="80"/>
      <c r="EX118" s="80"/>
      <c r="EY118" s="80"/>
      <c r="EZ118" s="80"/>
      <c r="FA118" s="80"/>
      <c r="FB118" s="80"/>
      <c r="FC118" s="80"/>
      <c r="FD118" s="80"/>
      <c r="FE118" s="80"/>
      <c r="FF118" s="80"/>
      <c r="FG118" s="80"/>
      <c r="FH118" s="80"/>
      <c r="FI118" s="80"/>
      <c r="FJ118" s="80"/>
      <c r="FK118" s="80"/>
      <c r="FL118" s="80"/>
      <c r="FM118" s="80"/>
      <c r="FN118" s="80"/>
      <c r="FO118" s="80"/>
      <c r="FP118" s="80"/>
      <c r="FQ118" s="80"/>
      <c r="FR118" s="80"/>
      <c r="FS118" s="80"/>
      <c r="FT118" s="80"/>
      <c r="FU118" s="80"/>
      <c r="FV118" s="80"/>
      <c r="FW118" s="80"/>
      <c r="FX118" s="80"/>
      <c r="FY118" s="80"/>
      <c r="FZ118" s="80"/>
      <c r="GA118" s="80"/>
      <c r="GB118" s="80"/>
      <c r="GC118" s="80"/>
      <c r="GD118" s="80"/>
      <c r="GE118" s="80"/>
      <c r="GF118" s="80"/>
      <c r="GG118" s="80"/>
      <c r="GH118" s="80"/>
      <c r="GI118" s="80"/>
      <c r="GJ118" s="80"/>
      <c r="GK118" s="80"/>
      <c r="GL118" s="80"/>
      <c r="GM118" s="80"/>
      <c r="GN118" s="80"/>
      <c r="GO118" s="80"/>
      <c r="GP118" s="80"/>
      <c r="GQ118" s="80"/>
      <c r="GR118" s="80"/>
      <c r="GS118" s="80"/>
      <c r="GT118" s="80"/>
      <c r="GU118" s="80"/>
      <c r="GV118" s="80"/>
      <c r="GW118" s="80"/>
      <c r="GX118" s="80"/>
      <c r="GY118" s="80"/>
      <c r="GZ118" s="80"/>
      <c r="HA118" s="80"/>
      <c r="HB118" s="80"/>
      <c r="HC118" s="80"/>
      <c r="HD118" s="80"/>
      <c r="HE118" s="80"/>
      <c r="HF118" s="80"/>
      <c r="HG118" s="80"/>
      <c r="HH118" s="80"/>
      <c r="HI118" s="80"/>
      <c r="HJ118" s="80"/>
      <c r="HK118" s="80"/>
      <c r="HL118" s="80"/>
      <c r="HM118" s="80"/>
      <c r="HN118" s="80"/>
      <c r="HO118" s="80"/>
      <c r="HP118" s="80"/>
      <c r="HQ118" s="80"/>
      <c r="HR118" s="80"/>
      <c r="HS118" s="80"/>
      <c r="HT118" s="80"/>
      <c r="HU118" s="80"/>
      <c r="HV118" s="80"/>
      <c r="HW118" s="80"/>
      <c r="HX118" s="80"/>
      <c r="HY118" s="80"/>
      <c r="HZ118" s="80"/>
      <c r="IA118" s="80"/>
      <c r="IB118" s="80"/>
      <c r="IC118" s="80"/>
      <c r="ID118" s="80"/>
      <c r="IE118" s="80"/>
      <c r="IF118" s="80"/>
      <c r="IG118" s="80"/>
      <c r="IH118" s="80"/>
      <c r="II118" s="80"/>
      <c r="IJ118" s="80"/>
      <c r="IK118" s="80"/>
      <c r="IL118" s="80"/>
      <c r="IM118" s="80"/>
      <c r="IN118" s="80"/>
      <c r="IO118" s="80"/>
      <c r="IP118" s="80"/>
      <c r="IQ118" s="80"/>
      <c r="IR118" s="80"/>
      <c r="IS118" s="80"/>
      <c r="IT118" s="80"/>
      <c r="IU118" s="80"/>
      <c r="IV118" s="80"/>
      <c r="IW118" s="80"/>
      <c r="IX118" s="80"/>
      <c r="IY118" s="80"/>
      <c r="IZ118" s="80"/>
      <c r="JA118" s="80"/>
      <c r="JB118" s="80"/>
      <c r="JC118" s="80"/>
      <c r="JD118" s="80"/>
      <c r="JE118" s="80"/>
      <c r="JF118" s="80"/>
      <c r="JG118" s="80"/>
      <c r="JH118" s="80"/>
      <c r="JI118" s="80"/>
      <c r="JJ118" s="80"/>
      <c r="JK118" s="80"/>
      <c r="JL118" s="80"/>
      <c r="JM118" s="80"/>
      <c r="JN118" s="80"/>
      <c r="JO118" s="80"/>
      <c r="JP118" s="80"/>
      <c r="JQ118" s="80"/>
      <c r="JR118" s="80"/>
      <c r="JS118" s="80"/>
      <c r="JT118" s="80"/>
      <c r="JU118" s="80"/>
      <c r="JV118" s="80"/>
      <c r="JW118" s="80"/>
      <c r="JX118" s="80"/>
      <c r="JY118" s="80"/>
      <c r="JZ118" s="80"/>
      <c r="KA118" s="80"/>
      <c r="KB118" s="80"/>
      <c r="KC118" s="80"/>
      <c r="KD118" s="80"/>
      <c r="KE118" s="80"/>
      <c r="KF118" s="80"/>
      <c r="KG118" s="80"/>
      <c r="KH118" s="80"/>
      <c r="KI118" s="80"/>
      <c r="KJ118" s="80"/>
      <c r="KK118" s="80"/>
      <c r="KL118" s="80"/>
      <c r="KM118" s="80"/>
      <c r="KN118" s="80"/>
      <c r="KO118" s="80"/>
      <c r="KP118" s="80"/>
      <c r="KQ118" s="80"/>
      <c r="KR118" s="80"/>
      <c r="KS118" s="80"/>
      <c r="KT118" s="80"/>
      <c r="KU118" s="80"/>
      <c r="KV118" s="80"/>
      <c r="KW118" s="80"/>
      <c r="KX118" s="80"/>
      <c r="KY118" s="80"/>
      <c r="KZ118" s="80"/>
      <c r="LA118" s="80"/>
      <c r="LB118" s="80"/>
      <c r="LC118" s="80"/>
      <c r="LD118" s="80"/>
      <c r="LE118" s="80"/>
      <c r="LF118" s="80"/>
      <c r="LG118" s="80"/>
      <c r="LH118" s="80"/>
      <c r="LI118" s="80"/>
      <c r="LJ118" s="80"/>
      <c r="LK118" s="80"/>
      <c r="LL118" s="80"/>
      <c r="LM118" s="80"/>
      <c r="LN118" s="80"/>
      <c r="LO118" s="80"/>
      <c r="LP118" s="80"/>
      <c r="LQ118" s="80"/>
      <c r="LR118" s="80"/>
      <c r="LS118" s="80"/>
      <c r="LT118" s="80"/>
      <c r="LU118" s="80"/>
      <c r="LV118" s="80"/>
      <c r="LW118" s="80"/>
      <c r="LX118" s="80"/>
      <c r="LY118" s="80"/>
      <c r="LZ118" s="80"/>
      <c r="MA118" s="80"/>
      <c r="MB118" s="80"/>
      <c r="MC118" s="80"/>
      <c r="MD118" s="80"/>
      <c r="ME118" s="80"/>
      <c r="MF118" s="80"/>
      <c r="MG118" s="80"/>
      <c r="MH118" s="80"/>
      <c r="MI118" s="80"/>
      <c r="MJ118" s="80"/>
      <c r="MK118" s="80"/>
      <c r="ML118" s="80"/>
      <c r="MM118" s="80"/>
      <c r="MN118" s="80"/>
      <c r="MO118" s="80"/>
      <c r="MP118" s="80"/>
      <c r="MQ118" s="80"/>
      <c r="MR118" s="80"/>
      <c r="MS118" s="80"/>
      <c r="MT118" s="80"/>
      <c r="MU118" s="80"/>
      <c r="MV118" s="80"/>
      <c r="MW118" s="80"/>
      <c r="MX118" s="80"/>
      <c r="MY118" s="80"/>
      <c r="MZ118" s="80"/>
      <c r="NA118" s="80"/>
      <c r="NB118" s="80"/>
      <c r="NC118" s="80"/>
      <c r="ND118" s="80"/>
      <c r="NE118" s="80"/>
      <c r="NF118" s="80"/>
      <c r="NG118" s="80"/>
      <c r="NH118" s="80"/>
      <c r="NI118" s="80"/>
      <c r="NJ118" s="80"/>
      <c r="NK118" s="80"/>
      <c r="NL118" s="80"/>
      <c r="NM118" s="80"/>
      <c r="NN118" s="80"/>
      <c r="NO118" s="80"/>
      <c r="NP118" s="80"/>
      <c r="NQ118" s="80"/>
      <c r="NR118" s="80"/>
      <c r="NS118" s="80"/>
      <c r="NT118" s="80"/>
      <c r="NU118" s="80"/>
      <c r="NV118" s="80"/>
      <c r="NW118" s="80"/>
      <c r="NX118" s="80"/>
      <c r="NY118" s="80"/>
      <c r="NZ118" s="80"/>
      <c r="OA118" s="80"/>
      <c r="OB118" s="80"/>
      <c r="OC118" s="80"/>
      <c r="OD118" s="80"/>
      <c r="OE118" s="80"/>
      <c r="OF118" s="80"/>
      <c r="OG118" s="80"/>
      <c r="OH118" s="80"/>
      <c r="OI118" s="80"/>
      <c r="OJ118" s="80"/>
      <c r="OK118" s="80"/>
      <c r="OL118" s="80"/>
      <c r="OM118" s="80"/>
      <c r="ON118" s="80"/>
      <c r="OO118" s="80"/>
      <c r="OP118" s="80"/>
      <c r="OQ118" s="80"/>
      <c r="OR118" s="80"/>
      <c r="OS118" s="80"/>
      <c r="OT118" s="80"/>
      <c r="OU118" s="80"/>
      <c r="OV118" s="80"/>
      <c r="OW118" s="80"/>
      <c r="OX118" s="80"/>
      <c r="OY118" s="80"/>
      <c r="OZ118" s="80"/>
      <c r="PA118" s="80"/>
      <c r="PB118" s="80"/>
      <c r="PC118" s="80"/>
      <c r="PD118" s="80"/>
      <c r="PE118" s="80"/>
      <c r="PF118" s="80"/>
      <c r="PG118" s="80"/>
      <c r="PH118" s="80"/>
      <c r="PI118" s="80"/>
      <c r="PJ118" s="80"/>
      <c r="PK118" s="80"/>
      <c r="PL118" s="80"/>
      <c r="PM118" s="80"/>
      <c r="PN118" s="80"/>
      <c r="PO118" s="80"/>
      <c r="PP118" s="80"/>
      <c r="PQ118" s="80"/>
      <c r="PR118" s="80"/>
      <c r="PS118" s="80"/>
      <c r="PT118" s="80"/>
      <c r="PU118" s="80"/>
      <c r="PV118" s="80"/>
      <c r="PW118" s="80"/>
      <c r="PX118" s="80"/>
      <c r="PY118" s="80"/>
      <c r="PZ118" s="80"/>
      <c r="QA118" s="80"/>
      <c r="QB118" s="80"/>
      <c r="QC118" s="80"/>
      <c r="QD118" s="80"/>
      <c r="QE118" s="80"/>
      <c r="QF118" s="80"/>
      <c r="QG118" s="80"/>
      <c r="QH118" s="80"/>
      <c r="QI118" s="80"/>
      <c r="QJ118" s="80"/>
      <c r="QK118" s="80"/>
      <c r="QL118" s="80"/>
      <c r="QM118" s="80"/>
      <c r="QN118" s="80"/>
      <c r="QO118" s="80"/>
      <c r="QP118" s="80"/>
      <c r="QQ118" s="80"/>
      <c r="QR118" s="80"/>
      <c r="QS118" s="80"/>
      <c r="QT118" s="80"/>
      <c r="QU118" s="80"/>
      <c r="QV118" s="80"/>
      <c r="QW118" s="80"/>
      <c r="QX118" s="80"/>
      <c r="QY118" s="80"/>
      <c r="QZ118" s="80"/>
      <c r="RA118" s="80"/>
      <c r="RB118" s="80"/>
      <c r="RC118" s="80"/>
      <c r="RD118" s="80"/>
      <c r="RE118" s="80"/>
      <c r="RF118" s="80"/>
      <c r="RG118" s="80"/>
      <c r="RH118" s="80"/>
      <c r="RI118" s="80"/>
      <c r="RJ118" s="80"/>
      <c r="RK118" s="80"/>
      <c r="RL118" s="80"/>
      <c r="RM118" s="80"/>
      <c r="RN118" s="80"/>
      <c r="RO118" s="80"/>
      <c r="RP118" s="80"/>
      <c r="RQ118" s="80"/>
      <c r="RR118" s="80"/>
      <c r="RS118" s="80"/>
      <c r="RT118" s="80"/>
      <c r="RU118" s="80"/>
      <c r="RV118" s="80"/>
      <c r="RW118" s="80"/>
      <c r="RX118" s="80"/>
      <c r="RY118" s="80"/>
      <c r="RZ118" s="80"/>
      <c r="SA118" s="80"/>
      <c r="SB118" s="80"/>
      <c r="SC118" s="80"/>
      <c r="SD118" s="80"/>
      <c r="SE118" s="80"/>
      <c r="SF118" s="80"/>
      <c r="SG118" s="80"/>
      <c r="SH118" s="80"/>
      <c r="SI118" s="80"/>
      <c r="SJ118" s="80"/>
      <c r="SK118" s="80"/>
      <c r="SL118" s="80"/>
      <c r="SM118" s="80"/>
      <c r="SN118" s="80"/>
      <c r="SO118" s="80"/>
      <c r="SP118" s="80"/>
      <c r="SQ118" s="80"/>
      <c r="SR118" s="80"/>
      <c r="SS118" s="80"/>
      <c r="ST118" s="80"/>
      <c r="SU118" s="80"/>
      <c r="SV118" s="80"/>
      <c r="SW118" s="80"/>
      <c r="SX118" s="80"/>
    </row>
    <row r="119" spans="1:518" s="60" customFormat="1" ht="14.55" customHeight="1" x14ac:dyDescent="0.3">
      <c r="A119" s="65">
        <v>115</v>
      </c>
      <c r="B119" s="7">
        <v>35</v>
      </c>
      <c r="C119" s="99" t="s">
        <v>961</v>
      </c>
      <c r="D119" s="99" t="s">
        <v>962</v>
      </c>
      <c r="E119" s="98" t="s">
        <v>963</v>
      </c>
      <c r="F119" s="7">
        <v>2018</v>
      </c>
      <c r="G119" s="99" t="s">
        <v>604</v>
      </c>
      <c r="H119" s="126" t="s">
        <v>964</v>
      </c>
      <c r="I119" s="6" t="s">
        <v>50</v>
      </c>
      <c r="J119" s="99" t="s">
        <v>965</v>
      </c>
      <c r="K119" s="6" t="s">
        <v>666</v>
      </c>
      <c r="L119" s="6" t="s">
        <v>38</v>
      </c>
      <c r="M119" s="6" t="s">
        <v>100</v>
      </c>
      <c r="N119" s="6" t="s">
        <v>205</v>
      </c>
      <c r="O119" s="6" t="s">
        <v>25</v>
      </c>
      <c r="P119" s="6" t="s">
        <v>191</v>
      </c>
      <c r="Q119" s="6" t="s">
        <v>572</v>
      </c>
      <c r="R119" s="6" t="s">
        <v>572</v>
      </c>
      <c r="S119" s="6" t="s">
        <v>120</v>
      </c>
      <c r="T119" s="6" t="s">
        <v>970</v>
      </c>
      <c r="U119" s="7" t="s">
        <v>572</v>
      </c>
      <c r="V119" s="7" t="s">
        <v>572</v>
      </c>
      <c r="W119" s="6"/>
      <c r="X119" s="6"/>
      <c r="Y119" s="6"/>
      <c r="Z119" s="6" t="s">
        <v>76</v>
      </c>
      <c r="AA119" s="6"/>
      <c r="AB119" s="6"/>
      <c r="AC119" s="6"/>
      <c r="AD119" s="6"/>
      <c r="AE119" s="6" t="s">
        <v>126</v>
      </c>
      <c r="AF119" s="6"/>
      <c r="AG119" s="6"/>
      <c r="AH119" s="6" t="s">
        <v>139</v>
      </c>
      <c r="AI119" s="6" t="s">
        <v>155</v>
      </c>
      <c r="AJ119" s="6"/>
      <c r="AK119" s="6"/>
      <c r="AL119" s="6" t="s">
        <v>243</v>
      </c>
      <c r="AM119" s="6"/>
      <c r="AN119" s="6"/>
      <c r="AO119" s="6"/>
      <c r="AP119" s="6"/>
      <c r="AQ119" s="6"/>
      <c r="AR119" s="6"/>
      <c r="AS119" s="6" t="s">
        <v>300</v>
      </c>
      <c r="AT119" s="6"/>
      <c r="AU119" s="6"/>
      <c r="AV119" s="6"/>
      <c r="AW119" s="6" t="s">
        <v>23</v>
      </c>
      <c r="AX119" s="6"/>
      <c r="AY119" s="6"/>
      <c r="AZ119" s="6"/>
      <c r="BA119" s="6" t="s">
        <v>78</v>
      </c>
      <c r="BB119" s="6"/>
      <c r="BC119" s="6"/>
      <c r="BD119" s="6"/>
      <c r="BE119" s="6"/>
      <c r="BF119" s="6" t="s">
        <v>78</v>
      </c>
      <c r="BG119" s="6"/>
      <c r="BH119" s="6"/>
      <c r="BI119" s="6" t="s">
        <v>78</v>
      </c>
      <c r="BJ119" s="6" t="s">
        <v>78</v>
      </c>
      <c r="BK119" s="6"/>
      <c r="BL119" s="6" t="s">
        <v>78</v>
      </c>
      <c r="BM119" s="6"/>
      <c r="BN119" s="6"/>
      <c r="BO119" s="6"/>
      <c r="BP119" s="6"/>
      <c r="BQ119" s="6"/>
      <c r="BR119" s="6" t="s">
        <v>78</v>
      </c>
      <c r="BS119" s="6"/>
      <c r="BT119" s="6"/>
      <c r="BU119" s="6"/>
      <c r="BV119" s="6" t="s">
        <v>38</v>
      </c>
      <c r="BW119" s="6"/>
      <c r="BX119" s="6"/>
      <c r="BY119" s="6"/>
      <c r="BZ119" s="6"/>
      <c r="CA119" s="6"/>
      <c r="CB119" s="6"/>
      <c r="CC119" s="6"/>
      <c r="CD119" s="6"/>
      <c r="CE119" s="6"/>
      <c r="CF119" s="6"/>
      <c r="CG119" s="6"/>
      <c r="CH119" s="6"/>
      <c r="CI119" s="6"/>
      <c r="CJ119" s="6"/>
      <c r="CK119" s="6"/>
      <c r="CL119" s="6"/>
      <c r="CM119" s="6"/>
      <c r="CN119" s="6"/>
      <c r="CO119" s="6"/>
      <c r="CP119" s="6"/>
      <c r="CQ119" s="6"/>
      <c r="CR119" s="6"/>
      <c r="CS119" s="28" t="s">
        <v>38</v>
      </c>
      <c r="CT119" s="6"/>
      <c r="CU119" s="6"/>
      <c r="CV119" s="6"/>
      <c r="CW119" s="6"/>
      <c r="CX119" s="6"/>
      <c r="CY119" s="6"/>
      <c r="CZ119" s="6"/>
      <c r="DA119" s="6"/>
      <c r="DB119" s="6"/>
      <c r="DC119" s="6"/>
      <c r="DD119" s="6" t="s">
        <v>38</v>
      </c>
      <c r="DE119" s="87"/>
      <c r="DF119" s="6"/>
      <c r="DG119" s="6"/>
      <c r="DH119" s="6"/>
      <c r="DI119" s="6"/>
      <c r="DJ119" s="6"/>
      <c r="DK119" s="6"/>
      <c r="DL119" s="6"/>
      <c r="DM119" s="6"/>
      <c r="DN119" s="6"/>
      <c r="DO119" s="87"/>
      <c r="DP119" s="6"/>
      <c r="DQ119" s="91" t="s">
        <v>966</v>
      </c>
      <c r="DR119" s="6" t="s">
        <v>245</v>
      </c>
      <c r="DS119" s="91" t="s">
        <v>967</v>
      </c>
      <c r="DT119" s="17" t="s">
        <v>630</v>
      </c>
      <c r="DU119" s="34"/>
      <c r="DV119" s="34"/>
      <c r="DW119" s="80"/>
      <c r="DX119" s="80"/>
      <c r="DY119" s="80"/>
      <c r="DZ119" s="80"/>
      <c r="EA119" s="80"/>
      <c r="EB119" s="80"/>
      <c r="EC119" s="80"/>
      <c r="ED119" s="80"/>
      <c r="EE119" s="80"/>
      <c r="EF119" s="80"/>
      <c r="EG119" s="80"/>
      <c r="EH119" s="80"/>
      <c r="EI119" s="80"/>
      <c r="EJ119" s="80"/>
      <c r="EK119" s="80"/>
      <c r="EL119" s="80"/>
      <c r="EM119" s="80"/>
      <c r="EN119" s="80"/>
      <c r="EO119" s="80"/>
      <c r="EP119" s="80"/>
      <c r="EQ119" s="80"/>
      <c r="ER119" s="80"/>
      <c r="ES119" s="80"/>
      <c r="ET119" s="80"/>
      <c r="EU119" s="80"/>
      <c r="EV119" s="80"/>
      <c r="EW119" s="80"/>
      <c r="EX119" s="80"/>
      <c r="EY119" s="80"/>
      <c r="EZ119" s="80"/>
      <c r="FA119" s="80"/>
      <c r="FB119" s="80"/>
      <c r="FC119" s="80"/>
      <c r="FD119" s="80"/>
      <c r="FE119" s="80"/>
      <c r="FF119" s="80"/>
      <c r="FG119" s="80"/>
      <c r="FH119" s="80"/>
      <c r="FI119" s="80"/>
      <c r="FJ119" s="80"/>
      <c r="FK119" s="80"/>
      <c r="FL119" s="80"/>
      <c r="FM119" s="80"/>
      <c r="FN119" s="80"/>
      <c r="FO119" s="80"/>
      <c r="FP119" s="80"/>
      <c r="FQ119" s="80"/>
      <c r="FR119" s="80"/>
      <c r="FS119" s="80"/>
      <c r="FT119" s="80"/>
      <c r="FU119" s="80"/>
      <c r="FV119" s="80"/>
      <c r="FW119" s="80"/>
      <c r="FX119" s="80"/>
      <c r="FY119" s="80"/>
      <c r="FZ119" s="80"/>
      <c r="GA119" s="80"/>
      <c r="GB119" s="80"/>
      <c r="GC119" s="80"/>
      <c r="GD119" s="80"/>
      <c r="GE119" s="80"/>
      <c r="GF119" s="80"/>
      <c r="GG119" s="80"/>
      <c r="GH119" s="80"/>
      <c r="GI119" s="80"/>
      <c r="GJ119" s="80"/>
      <c r="GK119" s="80"/>
      <c r="GL119" s="80"/>
      <c r="GM119" s="80"/>
      <c r="GN119" s="80"/>
      <c r="GO119" s="80"/>
      <c r="GP119" s="80"/>
      <c r="GQ119" s="80"/>
      <c r="GR119" s="80"/>
      <c r="GS119" s="80"/>
      <c r="GT119" s="80"/>
      <c r="GU119" s="80"/>
      <c r="GV119" s="80"/>
      <c r="GW119" s="80"/>
      <c r="GX119" s="80"/>
      <c r="GY119" s="80"/>
      <c r="GZ119" s="80"/>
      <c r="HA119" s="80"/>
      <c r="HB119" s="80"/>
      <c r="HC119" s="80"/>
      <c r="HD119" s="80"/>
      <c r="HE119" s="80"/>
      <c r="HF119" s="80"/>
      <c r="HG119" s="80"/>
      <c r="HH119" s="80"/>
      <c r="HI119" s="80"/>
      <c r="HJ119" s="80"/>
      <c r="HK119" s="80"/>
      <c r="HL119" s="80"/>
      <c r="HM119" s="80"/>
      <c r="HN119" s="80"/>
      <c r="HO119" s="80"/>
      <c r="HP119" s="80"/>
      <c r="HQ119" s="80"/>
      <c r="HR119" s="80"/>
      <c r="HS119" s="80"/>
      <c r="HT119" s="80"/>
      <c r="HU119" s="80"/>
      <c r="HV119" s="80"/>
      <c r="HW119" s="80"/>
      <c r="HX119" s="80"/>
      <c r="HY119" s="80"/>
      <c r="HZ119" s="80"/>
      <c r="IA119" s="80"/>
      <c r="IB119" s="80"/>
      <c r="IC119" s="80"/>
      <c r="ID119" s="80"/>
      <c r="IE119" s="80"/>
      <c r="IF119" s="80"/>
      <c r="IG119" s="80"/>
      <c r="IH119" s="80"/>
      <c r="II119" s="80"/>
      <c r="IJ119" s="80"/>
      <c r="IK119" s="80"/>
      <c r="IL119" s="80"/>
      <c r="IM119" s="80"/>
      <c r="IN119" s="80"/>
      <c r="IO119" s="80"/>
      <c r="IP119" s="80"/>
      <c r="IQ119" s="80"/>
      <c r="IR119" s="80"/>
      <c r="IS119" s="80"/>
      <c r="IT119" s="80"/>
      <c r="IU119" s="80"/>
      <c r="IV119" s="80"/>
      <c r="IW119" s="80"/>
      <c r="IX119" s="80"/>
      <c r="IY119" s="80"/>
      <c r="IZ119" s="80"/>
      <c r="JA119" s="80"/>
      <c r="JB119" s="80"/>
      <c r="JC119" s="80"/>
      <c r="JD119" s="80"/>
      <c r="JE119" s="80"/>
      <c r="JF119" s="80"/>
      <c r="JG119" s="80"/>
      <c r="JH119" s="80"/>
      <c r="JI119" s="80"/>
      <c r="JJ119" s="80"/>
      <c r="JK119" s="80"/>
      <c r="JL119" s="80"/>
      <c r="JM119" s="80"/>
      <c r="JN119" s="80"/>
      <c r="JO119" s="80"/>
      <c r="JP119" s="80"/>
      <c r="JQ119" s="80"/>
      <c r="JR119" s="80"/>
      <c r="JS119" s="80"/>
      <c r="JT119" s="80"/>
      <c r="JU119" s="80"/>
      <c r="JV119" s="80"/>
      <c r="JW119" s="80"/>
      <c r="JX119" s="80"/>
      <c r="JY119" s="80"/>
      <c r="JZ119" s="80"/>
      <c r="KA119" s="80"/>
      <c r="KB119" s="80"/>
      <c r="KC119" s="80"/>
      <c r="KD119" s="80"/>
      <c r="KE119" s="80"/>
      <c r="KF119" s="80"/>
      <c r="KG119" s="80"/>
      <c r="KH119" s="80"/>
      <c r="KI119" s="80"/>
      <c r="KJ119" s="80"/>
      <c r="KK119" s="80"/>
      <c r="KL119" s="80"/>
      <c r="KM119" s="80"/>
      <c r="KN119" s="80"/>
      <c r="KO119" s="80"/>
      <c r="KP119" s="80"/>
      <c r="KQ119" s="80"/>
      <c r="KR119" s="80"/>
      <c r="KS119" s="80"/>
      <c r="KT119" s="80"/>
      <c r="KU119" s="80"/>
      <c r="KV119" s="80"/>
      <c r="KW119" s="80"/>
      <c r="KX119" s="80"/>
      <c r="KY119" s="80"/>
      <c r="KZ119" s="80"/>
      <c r="LA119" s="80"/>
      <c r="LB119" s="80"/>
      <c r="LC119" s="80"/>
      <c r="LD119" s="80"/>
      <c r="LE119" s="80"/>
      <c r="LF119" s="80"/>
      <c r="LG119" s="80"/>
      <c r="LH119" s="80"/>
      <c r="LI119" s="80"/>
      <c r="LJ119" s="80"/>
      <c r="LK119" s="80"/>
      <c r="LL119" s="80"/>
      <c r="LM119" s="80"/>
      <c r="LN119" s="80"/>
      <c r="LO119" s="80"/>
      <c r="LP119" s="80"/>
      <c r="LQ119" s="80"/>
      <c r="LR119" s="80"/>
      <c r="LS119" s="80"/>
      <c r="LT119" s="80"/>
      <c r="LU119" s="80"/>
      <c r="LV119" s="80"/>
      <c r="LW119" s="80"/>
      <c r="LX119" s="80"/>
      <c r="LY119" s="80"/>
      <c r="LZ119" s="80"/>
      <c r="MA119" s="80"/>
      <c r="MB119" s="80"/>
      <c r="MC119" s="80"/>
      <c r="MD119" s="80"/>
      <c r="ME119" s="80"/>
      <c r="MF119" s="80"/>
      <c r="MG119" s="80"/>
      <c r="MH119" s="80"/>
      <c r="MI119" s="80"/>
      <c r="MJ119" s="80"/>
      <c r="MK119" s="80"/>
      <c r="ML119" s="80"/>
      <c r="MM119" s="80"/>
      <c r="MN119" s="80"/>
      <c r="MO119" s="80"/>
      <c r="MP119" s="80"/>
      <c r="MQ119" s="80"/>
      <c r="MR119" s="80"/>
      <c r="MS119" s="80"/>
      <c r="MT119" s="80"/>
      <c r="MU119" s="80"/>
      <c r="MV119" s="80"/>
      <c r="MW119" s="80"/>
      <c r="MX119" s="80"/>
      <c r="MY119" s="80"/>
      <c r="MZ119" s="80"/>
      <c r="NA119" s="80"/>
      <c r="NB119" s="80"/>
      <c r="NC119" s="80"/>
      <c r="ND119" s="80"/>
      <c r="NE119" s="80"/>
      <c r="NF119" s="80"/>
      <c r="NG119" s="80"/>
      <c r="NH119" s="80"/>
      <c r="NI119" s="80"/>
      <c r="NJ119" s="80"/>
      <c r="NK119" s="80"/>
      <c r="NL119" s="80"/>
      <c r="NM119" s="80"/>
      <c r="NN119" s="80"/>
      <c r="NO119" s="80"/>
      <c r="NP119" s="80"/>
      <c r="NQ119" s="80"/>
      <c r="NR119" s="80"/>
      <c r="NS119" s="80"/>
      <c r="NT119" s="80"/>
      <c r="NU119" s="80"/>
      <c r="NV119" s="80"/>
      <c r="NW119" s="80"/>
      <c r="NX119" s="80"/>
      <c r="NY119" s="80"/>
      <c r="NZ119" s="80"/>
      <c r="OA119" s="80"/>
      <c r="OB119" s="80"/>
      <c r="OC119" s="80"/>
      <c r="OD119" s="80"/>
      <c r="OE119" s="80"/>
      <c r="OF119" s="80"/>
      <c r="OG119" s="80"/>
      <c r="OH119" s="80"/>
      <c r="OI119" s="80"/>
      <c r="OJ119" s="80"/>
      <c r="OK119" s="80"/>
      <c r="OL119" s="80"/>
      <c r="OM119" s="80"/>
      <c r="ON119" s="80"/>
      <c r="OO119" s="80"/>
      <c r="OP119" s="80"/>
      <c r="OQ119" s="80"/>
      <c r="OR119" s="80"/>
      <c r="OS119" s="80"/>
      <c r="OT119" s="80"/>
      <c r="OU119" s="80"/>
      <c r="OV119" s="80"/>
      <c r="OW119" s="80"/>
      <c r="OX119" s="80"/>
      <c r="OY119" s="80"/>
      <c r="OZ119" s="80"/>
      <c r="PA119" s="80"/>
      <c r="PB119" s="80"/>
      <c r="PC119" s="80"/>
      <c r="PD119" s="80"/>
      <c r="PE119" s="80"/>
      <c r="PF119" s="80"/>
      <c r="PG119" s="80"/>
      <c r="PH119" s="80"/>
      <c r="PI119" s="80"/>
      <c r="PJ119" s="80"/>
      <c r="PK119" s="80"/>
      <c r="PL119" s="80"/>
      <c r="PM119" s="80"/>
      <c r="PN119" s="80"/>
      <c r="PO119" s="80"/>
      <c r="PP119" s="80"/>
      <c r="PQ119" s="80"/>
      <c r="PR119" s="80"/>
      <c r="PS119" s="80"/>
      <c r="PT119" s="80"/>
      <c r="PU119" s="80"/>
      <c r="PV119" s="80"/>
      <c r="PW119" s="80"/>
      <c r="PX119" s="80"/>
      <c r="PY119" s="80"/>
      <c r="PZ119" s="80"/>
      <c r="QA119" s="80"/>
      <c r="QB119" s="80"/>
      <c r="QC119" s="80"/>
      <c r="QD119" s="80"/>
      <c r="QE119" s="80"/>
      <c r="QF119" s="80"/>
      <c r="QG119" s="80"/>
      <c r="QH119" s="80"/>
      <c r="QI119" s="80"/>
      <c r="QJ119" s="80"/>
      <c r="QK119" s="80"/>
      <c r="QL119" s="80"/>
      <c r="QM119" s="80"/>
      <c r="QN119" s="80"/>
      <c r="QO119" s="80"/>
      <c r="QP119" s="80"/>
      <c r="QQ119" s="80"/>
      <c r="QR119" s="80"/>
      <c r="QS119" s="80"/>
      <c r="QT119" s="80"/>
      <c r="QU119" s="80"/>
      <c r="QV119" s="80"/>
      <c r="QW119" s="80"/>
      <c r="QX119" s="80"/>
      <c r="QY119" s="80"/>
      <c r="QZ119" s="80"/>
      <c r="RA119" s="80"/>
      <c r="RB119" s="80"/>
      <c r="RC119" s="80"/>
      <c r="RD119" s="80"/>
      <c r="RE119" s="80"/>
      <c r="RF119" s="80"/>
      <c r="RG119" s="80"/>
      <c r="RH119" s="80"/>
      <c r="RI119" s="80"/>
      <c r="RJ119" s="80"/>
      <c r="RK119" s="80"/>
      <c r="RL119" s="80"/>
      <c r="RM119" s="80"/>
      <c r="RN119" s="80"/>
      <c r="RO119" s="80"/>
      <c r="RP119" s="80"/>
      <c r="RQ119" s="80"/>
      <c r="RR119" s="80"/>
      <c r="RS119" s="80"/>
      <c r="RT119" s="80"/>
      <c r="RU119" s="80"/>
      <c r="RV119" s="80"/>
      <c r="RW119" s="80"/>
      <c r="RX119" s="80"/>
      <c r="RY119" s="80"/>
      <c r="RZ119" s="80"/>
      <c r="SA119" s="80"/>
      <c r="SB119" s="80"/>
      <c r="SC119" s="80"/>
      <c r="SD119" s="80"/>
      <c r="SE119" s="80"/>
      <c r="SF119" s="80"/>
      <c r="SG119" s="80"/>
      <c r="SH119" s="80"/>
      <c r="SI119" s="80"/>
      <c r="SJ119" s="80"/>
      <c r="SK119" s="80"/>
      <c r="SL119" s="80"/>
      <c r="SM119" s="80"/>
      <c r="SN119" s="80"/>
      <c r="SO119" s="80"/>
      <c r="SP119" s="80"/>
      <c r="SQ119" s="80"/>
      <c r="SR119" s="80"/>
      <c r="SS119" s="80"/>
      <c r="ST119" s="80"/>
      <c r="SU119" s="80"/>
      <c r="SV119" s="80"/>
      <c r="SW119" s="80"/>
      <c r="SX119" s="80"/>
    </row>
    <row r="120" spans="1:518" s="60" customFormat="1" ht="14.55" customHeight="1" x14ac:dyDescent="0.3">
      <c r="A120" s="65">
        <v>116</v>
      </c>
      <c r="B120" s="7">
        <v>36</v>
      </c>
      <c r="C120" s="98" t="s">
        <v>971</v>
      </c>
      <c r="D120" s="99" t="s">
        <v>972</v>
      </c>
      <c r="E120" s="98" t="s">
        <v>973</v>
      </c>
      <c r="F120" s="7">
        <v>2005</v>
      </c>
      <c r="G120" s="98" t="s">
        <v>974</v>
      </c>
      <c r="H120" s="126" t="s">
        <v>975</v>
      </c>
      <c r="I120" s="6" t="s">
        <v>50</v>
      </c>
      <c r="J120" s="99" t="s">
        <v>976</v>
      </c>
      <c r="K120" s="6" t="s">
        <v>718</v>
      </c>
      <c r="L120" s="6" t="s">
        <v>38</v>
      </c>
      <c r="M120" s="6" t="s">
        <v>72</v>
      </c>
      <c r="N120" s="6" t="s">
        <v>205</v>
      </c>
      <c r="O120" s="6" t="s">
        <v>25</v>
      </c>
      <c r="P120" s="6" t="s">
        <v>191</v>
      </c>
      <c r="Q120" s="6" t="s">
        <v>977</v>
      </c>
      <c r="R120" s="6" t="s">
        <v>908</v>
      </c>
      <c r="S120" s="6" t="s">
        <v>434</v>
      </c>
      <c r="T120" s="6" t="s">
        <v>968</v>
      </c>
      <c r="U120" s="7">
        <v>2000</v>
      </c>
      <c r="V120" s="7">
        <v>2001</v>
      </c>
      <c r="W120" s="6"/>
      <c r="X120" s="6"/>
      <c r="Y120" s="6"/>
      <c r="Z120" s="6"/>
      <c r="AA120" s="6"/>
      <c r="AB120" s="6"/>
      <c r="AC120" s="6"/>
      <c r="AD120" s="6"/>
      <c r="AE120" s="6" t="s">
        <v>126</v>
      </c>
      <c r="AF120" s="6"/>
      <c r="AG120" s="6"/>
      <c r="AH120" s="6"/>
      <c r="AI120" s="6"/>
      <c r="AJ120" s="6"/>
      <c r="AK120" s="6"/>
      <c r="AL120" s="6"/>
      <c r="AM120" s="6"/>
      <c r="AN120" s="6"/>
      <c r="AO120" s="6"/>
      <c r="AP120" s="6"/>
      <c r="AQ120" s="6"/>
      <c r="AR120" s="6"/>
      <c r="AS120" s="6"/>
      <c r="AT120" s="6"/>
      <c r="AU120" s="6"/>
      <c r="AV120" s="6"/>
      <c r="AW120" s="6" t="s">
        <v>23</v>
      </c>
      <c r="AX120" s="6"/>
      <c r="AY120" s="6"/>
      <c r="AZ120" s="6"/>
      <c r="BA120" s="6"/>
      <c r="BB120" s="6"/>
      <c r="BC120" s="6"/>
      <c r="BD120" s="6"/>
      <c r="BE120" s="6"/>
      <c r="BF120" s="6" t="s">
        <v>124</v>
      </c>
      <c r="BG120" s="6"/>
      <c r="BH120" s="6"/>
      <c r="BI120" s="6"/>
      <c r="BJ120" s="6"/>
      <c r="BK120" s="6"/>
      <c r="BL120" s="6"/>
      <c r="BM120" s="6"/>
      <c r="BN120" s="6"/>
      <c r="BO120" s="6"/>
      <c r="BP120" s="6"/>
      <c r="BQ120" s="6"/>
      <c r="BR120" s="6"/>
      <c r="BS120" s="6"/>
      <c r="BT120" s="6"/>
      <c r="BU120" s="6"/>
      <c r="BV120" s="6" t="s">
        <v>38</v>
      </c>
      <c r="BW120" s="6"/>
      <c r="BX120" s="6"/>
      <c r="BY120" s="6"/>
      <c r="BZ120" s="6"/>
      <c r="CA120" s="6"/>
      <c r="CB120" s="6"/>
      <c r="CC120" s="6"/>
      <c r="CD120" s="6"/>
      <c r="CE120" s="6"/>
      <c r="CF120" s="6"/>
      <c r="CG120" s="6"/>
      <c r="CH120" s="6"/>
      <c r="CI120" s="6"/>
      <c r="CJ120" s="6"/>
      <c r="CK120" s="6"/>
      <c r="CL120" s="6"/>
      <c r="CM120" s="6"/>
      <c r="CN120" s="6"/>
      <c r="CO120" s="6"/>
      <c r="CP120" s="6"/>
      <c r="CQ120" s="6"/>
      <c r="CR120" s="6"/>
      <c r="CS120" s="28" t="s">
        <v>38</v>
      </c>
      <c r="CT120" s="6"/>
      <c r="CU120" s="6"/>
      <c r="CV120" s="6"/>
      <c r="CW120" s="6"/>
      <c r="CX120" s="6"/>
      <c r="CY120" s="6"/>
      <c r="CZ120" s="6"/>
      <c r="DA120" s="6"/>
      <c r="DB120" s="6"/>
      <c r="DC120" s="6"/>
      <c r="DD120" s="6" t="s">
        <v>38</v>
      </c>
      <c r="DE120" s="87"/>
      <c r="DF120" s="6"/>
      <c r="DG120" s="6"/>
      <c r="DH120" s="6"/>
      <c r="DI120" s="6"/>
      <c r="DJ120" s="6"/>
      <c r="DK120" s="6"/>
      <c r="DL120" s="6"/>
      <c r="DM120" s="6"/>
      <c r="DN120" s="6"/>
      <c r="DO120" s="87"/>
      <c r="DP120" s="6"/>
      <c r="DQ120" s="87"/>
      <c r="DR120" s="6"/>
      <c r="DS120" s="92" t="s">
        <v>978</v>
      </c>
      <c r="DT120" s="17" t="s">
        <v>64</v>
      </c>
      <c r="DU120" s="34"/>
      <c r="DV120" s="34"/>
      <c r="DW120" s="80"/>
      <c r="DX120" s="80"/>
      <c r="DY120" s="80"/>
      <c r="DZ120" s="80"/>
      <c r="EA120" s="80"/>
      <c r="EB120" s="80"/>
      <c r="EC120" s="80"/>
      <c r="ED120" s="80"/>
      <c r="EE120" s="80"/>
      <c r="EF120" s="80"/>
      <c r="EG120" s="80"/>
      <c r="EH120" s="80"/>
      <c r="EI120" s="80"/>
      <c r="EJ120" s="80"/>
      <c r="EK120" s="80"/>
      <c r="EL120" s="80"/>
      <c r="EM120" s="80"/>
      <c r="EN120" s="80"/>
      <c r="EO120" s="80"/>
      <c r="EP120" s="80"/>
      <c r="EQ120" s="80"/>
      <c r="ER120" s="80"/>
      <c r="ES120" s="80"/>
      <c r="ET120" s="80"/>
      <c r="EU120" s="80"/>
      <c r="EV120" s="80"/>
      <c r="EW120" s="80"/>
      <c r="EX120" s="80"/>
      <c r="EY120" s="80"/>
      <c r="EZ120" s="80"/>
      <c r="FA120" s="80"/>
      <c r="FB120" s="80"/>
      <c r="FC120" s="80"/>
      <c r="FD120" s="80"/>
      <c r="FE120" s="80"/>
      <c r="FF120" s="80"/>
      <c r="FG120" s="80"/>
      <c r="FH120" s="80"/>
      <c r="FI120" s="80"/>
      <c r="FJ120" s="80"/>
      <c r="FK120" s="80"/>
      <c r="FL120" s="80"/>
      <c r="FM120" s="80"/>
      <c r="FN120" s="80"/>
      <c r="FO120" s="80"/>
      <c r="FP120" s="80"/>
      <c r="FQ120" s="80"/>
      <c r="FR120" s="80"/>
      <c r="FS120" s="80"/>
      <c r="FT120" s="80"/>
      <c r="FU120" s="80"/>
      <c r="FV120" s="80"/>
      <c r="FW120" s="80"/>
      <c r="FX120" s="80"/>
      <c r="FY120" s="80"/>
      <c r="FZ120" s="80"/>
      <c r="GA120" s="80"/>
      <c r="GB120" s="80"/>
      <c r="GC120" s="80"/>
      <c r="GD120" s="80"/>
      <c r="GE120" s="80"/>
      <c r="GF120" s="80"/>
      <c r="GG120" s="80"/>
      <c r="GH120" s="80"/>
      <c r="GI120" s="80"/>
      <c r="GJ120" s="80"/>
      <c r="GK120" s="80"/>
      <c r="GL120" s="80"/>
      <c r="GM120" s="80"/>
      <c r="GN120" s="80"/>
      <c r="GO120" s="80"/>
      <c r="GP120" s="80"/>
      <c r="GQ120" s="80"/>
      <c r="GR120" s="80"/>
      <c r="GS120" s="80"/>
      <c r="GT120" s="80"/>
      <c r="GU120" s="80"/>
      <c r="GV120" s="80"/>
      <c r="GW120" s="80"/>
      <c r="GX120" s="80"/>
      <c r="GY120" s="80"/>
      <c r="GZ120" s="80"/>
      <c r="HA120" s="80"/>
      <c r="HB120" s="80"/>
      <c r="HC120" s="80"/>
      <c r="HD120" s="80"/>
      <c r="HE120" s="80"/>
      <c r="HF120" s="80"/>
      <c r="HG120" s="80"/>
      <c r="HH120" s="80"/>
      <c r="HI120" s="80"/>
      <c r="HJ120" s="80"/>
      <c r="HK120" s="80"/>
      <c r="HL120" s="80"/>
      <c r="HM120" s="80"/>
      <c r="HN120" s="80"/>
      <c r="HO120" s="80"/>
      <c r="HP120" s="80"/>
      <c r="HQ120" s="80"/>
      <c r="HR120" s="80"/>
      <c r="HS120" s="80"/>
      <c r="HT120" s="80"/>
      <c r="HU120" s="80"/>
      <c r="HV120" s="80"/>
      <c r="HW120" s="80"/>
      <c r="HX120" s="80"/>
      <c r="HY120" s="80"/>
      <c r="HZ120" s="80"/>
      <c r="IA120" s="80"/>
      <c r="IB120" s="80"/>
      <c r="IC120" s="80"/>
      <c r="ID120" s="80"/>
      <c r="IE120" s="80"/>
      <c r="IF120" s="80"/>
      <c r="IG120" s="80"/>
      <c r="IH120" s="80"/>
      <c r="II120" s="80"/>
      <c r="IJ120" s="80"/>
      <c r="IK120" s="80"/>
      <c r="IL120" s="80"/>
      <c r="IM120" s="80"/>
      <c r="IN120" s="80"/>
      <c r="IO120" s="80"/>
      <c r="IP120" s="80"/>
      <c r="IQ120" s="80"/>
      <c r="IR120" s="80"/>
      <c r="IS120" s="80"/>
      <c r="IT120" s="80"/>
      <c r="IU120" s="80"/>
      <c r="IV120" s="80"/>
      <c r="IW120" s="80"/>
      <c r="IX120" s="80"/>
      <c r="IY120" s="80"/>
      <c r="IZ120" s="80"/>
      <c r="JA120" s="80"/>
      <c r="JB120" s="80"/>
      <c r="JC120" s="80"/>
      <c r="JD120" s="80"/>
      <c r="JE120" s="80"/>
      <c r="JF120" s="80"/>
      <c r="JG120" s="80"/>
      <c r="JH120" s="80"/>
      <c r="JI120" s="80"/>
      <c r="JJ120" s="80"/>
      <c r="JK120" s="80"/>
      <c r="JL120" s="80"/>
      <c r="JM120" s="80"/>
      <c r="JN120" s="80"/>
      <c r="JO120" s="80"/>
      <c r="JP120" s="80"/>
      <c r="JQ120" s="80"/>
      <c r="JR120" s="80"/>
      <c r="JS120" s="80"/>
      <c r="JT120" s="80"/>
      <c r="JU120" s="80"/>
      <c r="JV120" s="80"/>
      <c r="JW120" s="80"/>
      <c r="JX120" s="80"/>
      <c r="JY120" s="80"/>
      <c r="JZ120" s="80"/>
      <c r="KA120" s="80"/>
      <c r="KB120" s="80"/>
      <c r="KC120" s="80"/>
      <c r="KD120" s="80"/>
      <c r="KE120" s="80"/>
      <c r="KF120" s="80"/>
      <c r="KG120" s="80"/>
      <c r="KH120" s="80"/>
      <c r="KI120" s="80"/>
      <c r="KJ120" s="80"/>
      <c r="KK120" s="80"/>
      <c r="KL120" s="80"/>
      <c r="KM120" s="80"/>
      <c r="KN120" s="80"/>
      <c r="KO120" s="80"/>
      <c r="KP120" s="80"/>
      <c r="KQ120" s="80"/>
      <c r="KR120" s="80"/>
      <c r="KS120" s="80"/>
      <c r="KT120" s="80"/>
      <c r="KU120" s="80"/>
      <c r="KV120" s="80"/>
      <c r="KW120" s="80"/>
      <c r="KX120" s="80"/>
      <c r="KY120" s="80"/>
      <c r="KZ120" s="80"/>
      <c r="LA120" s="80"/>
      <c r="LB120" s="80"/>
      <c r="LC120" s="80"/>
      <c r="LD120" s="80"/>
      <c r="LE120" s="80"/>
      <c r="LF120" s="80"/>
      <c r="LG120" s="80"/>
      <c r="LH120" s="80"/>
      <c r="LI120" s="80"/>
      <c r="LJ120" s="80"/>
      <c r="LK120" s="80"/>
      <c r="LL120" s="80"/>
      <c r="LM120" s="80"/>
      <c r="LN120" s="80"/>
      <c r="LO120" s="80"/>
      <c r="LP120" s="80"/>
      <c r="LQ120" s="80"/>
      <c r="LR120" s="80"/>
      <c r="LS120" s="80"/>
      <c r="LT120" s="80"/>
      <c r="LU120" s="80"/>
      <c r="LV120" s="80"/>
      <c r="LW120" s="80"/>
      <c r="LX120" s="80"/>
      <c r="LY120" s="80"/>
      <c r="LZ120" s="80"/>
      <c r="MA120" s="80"/>
      <c r="MB120" s="80"/>
      <c r="MC120" s="80"/>
      <c r="MD120" s="80"/>
      <c r="ME120" s="80"/>
      <c r="MF120" s="80"/>
      <c r="MG120" s="80"/>
      <c r="MH120" s="80"/>
      <c r="MI120" s="80"/>
      <c r="MJ120" s="80"/>
      <c r="MK120" s="80"/>
      <c r="ML120" s="80"/>
      <c r="MM120" s="80"/>
      <c r="MN120" s="80"/>
      <c r="MO120" s="80"/>
      <c r="MP120" s="80"/>
      <c r="MQ120" s="80"/>
      <c r="MR120" s="80"/>
      <c r="MS120" s="80"/>
      <c r="MT120" s="80"/>
      <c r="MU120" s="80"/>
      <c r="MV120" s="80"/>
      <c r="MW120" s="80"/>
      <c r="MX120" s="80"/>
      <c r="MY120" s="80"/>
      <c r="MZ120" s="80"/>
      <c r="NA120" s="80"/>
      <c r="NB120" s="80"/>
      <c r="NC120" s="80"/>
      <c r="ND120" s="80"/>
      <c r="NE120" s="80"/>
      <c r="NF120" s="80"/>
      <c r="NG120" s="80"/>
      <c r="NH120" s="80"/>
      <c r="NI120" s="80"/>
      <c r="NJ120" s="80"/>
      <c r="NK120" s="80"/>
      <c r="NL120" s="80"/>
      <c r="NM120" s="80"/>
      <c r="NN120" s="80"/>
      <c r="NO120" s="80"/>
      <c r="NP120" s="80"/>
      <c r="NQ120" s="80"/>
      <c r="NR120" s="80"/>
      <c r="NS120" s="80"/>
      <c r="NT120" s="80"/>
      <c r="NU120" s="80"/>
      <c r="NV120" s="80"/>
      <c r="NW120" s="80"/>
      <c r="NX120" s="80"/>
      <c r="NY120" s="80"/>
      <c r="NZ120" s="80"/>
      <c r="OA120" s="80"/>
      <c r="OB120" s="80"/>
      <c r="OC120" s="80"/>
      <c r="OD120" s="80"/>
      <c r="OE120" s="80"/>
      <c r="OF120" s="80"/>
      <c r="OG120" s="80"/>
      <c r="OH120" s="80"/>
      <c r="OI120" s="80"/>
      <c r="OJ120" s="80"/>
      <c r="OK120" s="80"/>
      <c r="OL120" s="80"/>
      <c r="OM120" s="80"/>
      <c r="ON120" s="80"/>
      <c r="OO120" s="80"/>
      <c r="OP120" s="80"/>
      <c r="OQ120" s="80"/>
      <c r="OR120" s="80"/>
      <c r="OS120" s="80"/>
      <c r="OT120" s="80"/>
      <c r="OU120" s="80"/>
      <c r="OV120" s="80"/>
      <c r="OW120" s="80"/>
      <c r="OX120" s="80"/>
      <c r="OY120" s="80"/>
      <c r="OZ120" s="80"/>
      <c r="PA120" s="80"/>
      <c r="PB120" s="80"/>
      <c r="PC120" s="80"/>
      <c r="PD120" s="80"/>
      <c r="PE120" s="80"/>
      <c r="PF120" s="80"/>
      <c r="PG120" s="80"/>
      <c r="PH120" s="80"/>
      <c r="PI120" s="80"/>
      <c r="PJ120" s="80"/>
      <c r="PK120" s="80"/>
      <c r="PL120" s="80"/>
      <c r="PM120" s="80"/>
      <c r="PN120" s="80"/>
      <c r="PO120" s="80"/>
      <c r="PP120" s="80"/>
      <c r="PQ120" s="80"/>
      <c r="PR120" s="80"/>
      <c r="PS120" s="80"/>
      <c r="PT120" s="80"/>
      <c r="PU120" s="80"/>
      <c r="PV120" s="80"/>
      <c r="PW120" s="80"/>
      <c r="PX120" s="80"/>
      <c r="PY120" s="80"/>
      <c r="PZ120" s="80"/>
      <c r="QA120" s="80"/>
      <c r="QB120" s="80"/>
      <c r="QC120" s="80"/>
      <c r="QD120" s="80"/>
      <c r="QE120" s="80"/>
      <c r="QF120" s="80"/>
      <c r="QG120" s="80"/>
      <c r="QH120" s="80"/>
      <c r="QI120" s="80"/>
      <c r="QJ120" s="80"/>
      <c r="QK120" s="80"/>
      <c r="QL120" s="80"/>
      <c r="QM120" s="80"/>
      <c r="QN120" s="80"/>
      <c r="QO120" s="80"/>
      <c r="QP120" s="80"/>
      <c r="QQ120" s="80"/>
      <c r="QR120" s="80"/>
      <c r="QS120" s="80"/>
      <c r="QT120" s="80"/>
      <c r="QU120" s="80"/>
      <c r="QV120" s="80"/>
      <c r="QW120" s="80"/>
      <c r="QX120" s="80"/>
      <c r="QY120" s="80"/>
      <c r="QZ120" s="80"/>
      <c r="RA120" s="80"/>
      <c r="RB120" s="80"/>
      <c r="RC120" s="80"/>
      <c r="RD120" s="80"/>
      <c r="RE120" s="80"/>
      <c r="RF120" s="80"/>
      <c r="RG120" s="80"/>
      <c r="RH120" s="80"/>
      <c r="RI120" s="80"/>
      <c r="RJ120" s="80"/>
      <c r="RK120" s="80"/>
      <c r="RL120" s="80"/>
      <c r="RM120" s="80"/>
      <c r="RN120" s="80"/>
      <c r="RO120" s="80"/>
      <c r="RP120" s="80"/>
      <c r="RQ120" s="80"/>
      <c r="RR120" s="80"/>
      <c r="RS120" s="80"/>
      <c r="RT120" s="80"/>
      <c r="RU120" s="80"/>
      <c r="RV120" s="80"/>
      <c r="RW120" s="80"/>
      <c r="RX120" s="80"/>
      <c r="RY120" s="80"/>
      <c r="RZ120" s="80"/>
      <c r="SA120" s="80"/>
      <c r="SB120" s="80"/>
      <c r="SC120" s="80"/>
      <c r="SD120" s="80"/>
      <c r="SE120" s="80"/>
      <c r="SF120" s="80"/>
      <c r="SG120" s="80"/>
      <c r="SH120" s="80"/>
      <c r="SI120" s="80"/>
      <c r="SJ120" s="80"/>
      <c r="SK120" s="80"/>
      <c r="SL120" s="80"/>
      <c r="SM120" s="80"/>
      <c r="SN120" s="80"/>
      <c r="SO120" s="80"/>
      <c r="SP120" s="80"/>
      <c r="SQ120" s="80"/>
      <c r="SR120" s="80"/>
      <c r="SS120" s="80"/>
      <c r="ST120" s="80"/>
      <c r="SU120" s="80"/>
      <c r="SV120" s="80"/>
      <c r="SW120" s="80"/>
      <c r="SX120" s="80"/>
    </row>
    <row r="121" spans="1:518" s="60" customFormat="1" ht="14.55" customHeight="1" x14ac:dyDescent="0.3">
      <c r="A121" s="65">
        <v>117</v>
      </c>
      <c r="B121" s="7">
        <v>36</v>
      </c>
      <c r="C121" s="98" t="s">
        <v>971</v>
      </c>
      <c r="D121" s="99" t="s">
        <v>972</v>
      </c>
      <c r="E121" s="98" t="s">
        <v>973</v>
      </c>
      <c r="F121" s="7">
        <v>2005</v>
      </c>
      <c r="G121" s="98" t="s">
        <v>974</v>
      </c>
      <c r="H121" s="126" t="s">
        <v>975</v>
      </c>
      <c r="I121" s="6" t="s">
        <v>50</v>
      </c>
      <c r="J121" s="99" t="s">
        <v>979</v>
      </c>
      <c r="K121" s="6" t="s">
        <v>980</v>
      </c>
      <c r="L121" s="6" t="s">
        <v>23</v>
      </c>
      <c r="M121" s="6" t="s">
        <v>72</v>
      </c>
      <c r="N121" s="6" t="s">
        <v>205</v>
      </c>
      <c r="O121" s="6" t="s">
        <v>25</v>
      </c>
      <c r="P121" s="6" t="s">
        <v>191</v>
      </c>
      <c r="Q121" s="6" t="s">
        <v>977</v>
      </c>
      <c r="R121" s="6" t="s">
        <v>908</v>
      </c>
      <c r="S121" s="6" t="s">
        <v>434</v>
      </c>
      <c r="T121" s="6" t="s">
        <v>968</v>
      </c>
      <c r="U121" s="7">
        <v>2000</v>
      </c>
      <c r="V121" s="7">
        <v>2001</v>
      </c>
      <c r="W121" s="6"/>
      <c r="X121" s="6"/>
      <c r="Y121" s="6"/>
      <c r="Z121" s="6"/>
      <c r="AA121" s="6"/>
      <c r="AB121" s="6"/>
      <c r="AC121" s="6" t="s">
        <v>122</v>
      </c>
      <c r="AD121" s="6" t="s">
        <v>109</v>
      </c>
      <c r="AE121" s="6"/>
      <c r="AF121" s="6"/>
      <c r="AG121" s="6"/>
      <c r="AH121" s="6"/>
      <c r="AI121" s="6"/>
      <c r="AJ121" s="6"/>
      <c r="AK121" s="6"/>
      <c r="AL121" s="6"/>
      <c r="AM121" s="6"/>
      <c r="AN121" s="6"/>
      <c r="AO121" s="6"/>
      <c r="AP121" s="6"/>
      <c r="AQ121" s="6"/>
      <c r="AR121" s="6"/>
      <c r="AS121" s="6"/>
      <c r="AT121" s="6"/>
      <c r="AU121" s="6"/>
      <c r="AV121" s="6"/>
      <c r="AW121" s="6" t="s">
        <v>23</v>
      </c>
      <c r="AX121" s="6"/>
      <c r="AY121" s="6"/>
      <c r="AZ121" s="6"/>
      <c r="BA121" s="6"/>
      <c r="BB121" s="6"/>
      <c r="BC121" s="6"/>
      <c r="BD121" s="6" t="s">
        <v>124</v>
      </c>
      <c r="BE121" s="6" t="s">
        <v>80</v>
      </c>
      <c r="BF121" s="6"/>
      <c r="BG121" s="6"/>
      <c r="BH121" s="6"/>
      <c r="BI121" s="6"/>
      <c r="BJ121" s="6"/>
      <c r="BK121" s="6"/>
      <c r="BL121" s="6"/>
      <c r="BM121" s="6"/>
      <c r="BN121" s="6"/>
      <c r="BO121" s="6"/>
      <c r="BP121" s="6"/>
      <c r="BQ121" s="6"/>
      <c r="BR121" s="6"/>
      <c r="BS121" s="6"/>
      <c r="BT121" s="6"/>
      <c r="BU121" s="6"/>
      <c r="BV121" s="6" t="s">
        <v>38</v>
      </c>
      <c r="BW121" s="6"/>
      <c r="BX121" s="6"/>
      <c r="BY121" s="6"/>
      <c r="BZ121" s="6"/>
      <c r="CA121" s="6"/>
      <c r="CB121" s="6"/>
      <c r="CC121" s="6"/>
      <c r="CD121" s="6"/>
      <c r="CE121" s="6"/>
      <c r="CF121" s="6"/>
      <c r="CG121" s="6"/>
      <c r="CH121" s="6"/>
      <c r="CI121" s="6"/>
      <c r="CJ121" s="6"/>
      <c r="CK121" s="6"/>
      <c r="CL121" s="6"/>
      <c r="CM121" s="6"/>
      <c r="CN121" s="6"/>
      <c r="CO121" s="6"/>
      <c r="CP121" s="6"/>
      <c r="CQ121" s="6"/>
      <c r="CR121" s="6"/>
      <c r="CS121" s="28" t="s">
        <v>38</v>
      </c>
      <c r="CT121" s="6"/>
      <c r="CU121" s="6"/>
      <c r="CV121" s="6"/>
      <c r="CW121" s="6"/>
      <c r="CX121" s="6"/>
      <c r="CY121" s="6"/>
      <c r="CZ121" s="6"/>
      <c r="DA121" s="6"/>
      <c r="DB121" s="6"/>
      <c r="DC121" s="6"/>
      <c r="DD121" s="6" t="s">
        <v>38</v>
      </c>
      <c r="DE121" s="87"/>
      <c r="DF121" s="6"/>
      <c r="DG121" s="6"/>
      <c r="DH121" s="6"/>
      <c r="DI121" s="6"/>
      <c r="DJ121" s="6"/>
      <c r="DK121" s="6"/>
      <c r="DL121" s="6"/>
      <c r="DM121" s="6"/>
      <c r="DN121" s="6"/>
      <c r="DO121" s="87"/>
      <c r="DP121" s="6"/>
      <c r="DQ121" s="87"/>
      <c r="DR121" s="6"/>
      <c r="DS121" s="92" t="s">
        <v>978</v>
      </c>
      <c r="DT121" s="17" t="s">
        <v>64</v>
      </c>
      <c r="DU121" s="34"/>
      <c r="DV121" s="34"/>
      <c r="DW121" s="80"/>
      <c r="DX121" s="80"/>
      <c r="DY121" s="80"/>
      <c r="DZ121" s="80"/>
      <c r="EA121" s="80"/>
      <c r="EB121" s="80"/>
      <c r="EC121" s="80"/>
      <c r="ED121" s="80"/>
      <c r="EE121" s="80"/>
      <c r="EF121" s="80"/>
      <c r="EG121" s="80"/>
      <c r="EH121" s="80"/>
      <c r="EI121" s="80"/>
      <c r="EJ121" s="80"/>
      <c r="EK121" s="80"/>
      <c r="EL121" s="80"/>
      <c r="EM121" s="80"/>
      <c r="EN121" s="80"/>
      <c r="EO121" s="80"/>
      <c r="EP121" s="80"/>
      <c r="EQ121" s="80"/>
      <c r="ER121" s="80"/>
      <c r="ES121" s="80"/>
      <c r="ET121" s="80"/>
      <c r="EU121" s="80"/>
      <c r="EV121" s="80"/>
      <c r="EW121" s="80"/>
      <c r="EX121" s="80"/>
      <c r="EY121" s="80"/>
      <c r="EZ121" s="80"/>
      <c r="FA121" s="80"/>
      <c r="FB121" s="80"/>
      <c r="FC121" s="80"/>
      <c r="FD121" s="80"/>
      <c r="FE121" s="80"/>
      <c r="FF121" s="80"/>
      <c r="FG121" s="80"/>
      <c r="FH121" s="80"/>
      <c r="FI121" s="80"/>
      <c r="FJ121" s="80"/>
      <c r="FK121" s="80"/>
      <c r="FL121" s="80"/>
      <c r="FM121" s="80"/>
      <c r="FN121" s="80"/>
      <c r="FO121" s="80"/>
      <c r="FP121" s="80"/>
      <c r="FQ121" s="80"/>
      <c r="FR121" s="80"/>
      <c r="FS121" s="80"/>
      <c r="FT121" s="80"/>
      <c r="FU121" s="80"/>
      <c r="FV121" s="80"/>
      <c r="FW121" s="80"/>
      <c r="FX121" s="80"/>
      <c r="FY121" s="80"/>
      <c r="FZ121" s="80"/>
      <c r="GA121" s="80"/>
      <c r="GB121" s="80"/>
      <c r="GC121" s="80"/>
      <c r="GD121" s="80"/>
      <c r="GE121" s="80"/>
      <c r="GF121" s="80"/>
      <c r="GG121" s="80"/>
      <c r="GH121" s="80"/>
      <c r="GI121" s="80"/>
      <c r="GJ121" s="80"/>
      <c r="GK121" s="80"/>
      <c r="GL121" s="80"/>
      <c r="GM121" s="80"/>
      <c r="GN121" s="80"/>
      <c r="GO121" s="80"/>
      <c r="GP121" s="80"/>
      <c r="GQ121" s="80"/>
      <c r="GR121" s="80"/>
      <c r="GS121" s="80"/>
      <c r="GT121" s="80"/>
      <c r="GU121" s="80"/>
      <c r="GV121" s="80"/>
      <c r="GW121" s="80"/>
      <c r="GX121" s="80"/>
      <c r="GY121" s="80"/>
      <c r="GZ121" s="80"/>
      <c r="HA121" s="80"/>
      <c r="HB121" s="80"/>
      <c r="HC121" s="80"/>
      <c r="HD121" s="80"/>
      <c r="HE121" s="80"/>
      <c r="HF121" s="80"/>
      <c r="HG121" s="80"/>
      <c r="HH121" s="80"/>
      <c r="HI121" s="80"/>
      <c r="HJ121" s="80"/>
      <c r="HK121" s="80"/>
      <c r="HL121" s="80"/>
      <c r="HM121" s="80"/>
      <c r="HN121" s="80"/>
      <c r="HO121" s="80"/>
      <c r="HP121" s="80"/>
      <c r="HQ121" s="80"/>
      <c r="HR121" s="80"/>
      <c r="HS121" s="80"/>
      <c r="HT121" s="80"/>
      <c r="HU121" s="80"/>
      <c r="HV121" s="80"/>
      <c r="HW121" s="80"/>
      <c r="HX121" s="80"/>
      <c r="HY121" s="80"/>
      <c r="HZ121" s="80"/>
      <c r="IA121" s="80"/>
      <c r="IB121" s="80"/>
      <c r="IC121" s="80"/>
      <c r="ID121" s="80"/>
      <c r="IE121" s="80"/>
      <c r="IF121" s="80"/>
      <c r="IG121" s="80"/>
      <c r="IH121" s="80"/>
      <c r="II121" s="80"/>
      <c r="IJ121" s="80"/>
      <c r="IK121" s="80"/>
      <c r="IL121" s="80"/>
      <c r="IM121" s="80"/>
      <c r="IN121" s="80"/>
      <c r="IO121" s="80"/>
      <c r="IP121" s="80"/>
      <c r="IQ121" s="80"/>
      <c r="IR121" s="80"/>
      <c r="IS121" s="80"/>
      <c r="IT121" s="80"/>
      <c r="IU121" s="80"/>
      <c r="IV121" s="80"/>
      <c r="IW121" s="80"/>
      <c r="IX121" s="80"/>
      <c r="IY121" s="80"/>
      <c r="IZ121" s="80"/>
      <c r="JA121" s="80"/>
      <c r="JB121" s="80"/>
      <c r="JC121" s="80"/>
      <c r="JD121" s="80"/>
      <c r="JE121" s="80"/>
      <c r="JF121" s="80"/>
      <c r="JG121" s="80"/>
      <c r="JH121" s="80"/>
      <c r="JI121" s="80"/>
      <c r="JJ121" s="80"/>
      <c r="JK121" s="80"/>
      <c r="JL121" s="80"/>
      <c r="JM121" s="80"/>
      <c r="JN121" s="80"/>
      <c r="JO121" s="80"/>
      <c r="JP121" s="80"/>
      <c r="JQ121" s="80"/>
      <c r="JR121" s="80"/>
      <c r="JS121" s="80"/>
      <c r="JT121" s="80"/>
      <c r="JU121" s="80"/>
      <c r="JV121" s="80"/>
      <c r="JW121" s="80"/>
      <c r="JX121" s="80"/>
      <c r="JY121" s="80"/>
      <c r="JZ121" s="80"/>
      <c r="KA121" s="80"/>
      <c r="KB121" s="80"/>
      <c r="KC121" s="80"/>
      <c r="KD121" s="80"/>
      <c r="KE121" s="80"/>
      <c r="KF121" s="80"/>
      <c r="KG121" s="80"/>
      <c r="KH121" s="80"/>
      <c r="KI121" s="80"/>
      <c r="KJ121" s="80"/>
      <c r="KK121" s="80"/>
      <c r="KL121" s="80"/>
      <c r="KM121" s="80"/>
      <c r="KN121" s="80"/>
      <c r="KO121" s="80"/>
      <c r="KP121" s="80"/>
      <c r="KQ121" s="80"/>
      <c r="KR121" s="80"/>
      <c r="KS121" s="80"/>
      <c r="KT121" s="80"/>
      <c r="KU121" s="80"/>
      <c r="KV121" s="80"/>
      <c r="KW121" s="80"/>
      <c r="KX121" s="80"/>
      <c r="KY121" s="80"/>
      <c r="KZ121" s="80"/>
      <c r="LA121" s="80"/>
      <c r="LB121" s="80"/>
      <c r="LC121" s="80"/>
      <c r="LD121" s="80"/>
      <c r="LE121" s="80"/>
      <c r="LF121" s="80"/>
      <c r="LG121" s="80"/>
      <c r="LH121" s="80"/>
      <c r="LI121" s="80"/>
      <c r="LJ121" s="80"/>
      <c r="LK121" s="80"/>
      <c r="LL121" s="80"/>
      <c r="LM121" s="80"/>
      <c r="LN121" s="80"/>
      <c r="LO121" s="80"/>
      <c r="LP121" s="80"/>
      <c r="LQ121" s="80"/>
      <c r="LR121" s="80"/>
      <c r="LS121" s="80"/>
      <c r="LT121" s="80"/>
      <c r="LU121" s="80"/>
      <c r="LV121" s="80"/>
      <c r="LW121" s="80"/>
      <c r="LX121" s="80"/>
      <c r="LY121" s="80"/>
      <c r="LZ121" s="80"/>
      <c r="MA121" s="80"/>
      <c r="MB121" s="80"/>
      <c r="MC121" s="80"/>
      <c r="MD121" s="80"/>
      <c r="ME121" s="80"/>
      <c r="MF121" s="80"/>
      <c r="MG121" s="80"/>
      <c r="MH121" s="80"/>
      <c r="MI121" s="80"/>
      <c r="MJ121" s="80"/>
      <c r="MK121" s="80"/>
      <c r="ML121" s="80"/>
      <c r="MM121" s="80"/>
      <c r="MN121" s="80"/>
      <c r="MO121" s="80"/>
      <c r="MP121" s="80"/>
      <c r="MQ121" s="80"/>
      <c r="MR121" s="80"/>
      <c r="MS121" s="80"/>
      <c r="MT121" s="80"/>
      <c r="MU121" s="80"/>
      <c r="MV121" s="80"/>
      <c r="MW121" s="80"/>
      <c r="MX121" s="80"/>
      <c r="MY121" s="80"/>
      <c r="MZ121" s="80"/>
      <c r="NA121" s="80"/>
      <c r="NB121" s="80"/>
      <c r="NC121" s="80"/>
      <c r="ND121" s="80"/>
      <c r="NE121" s="80"/>
      <c r="NF121" s="80"/>
      <c r="NG121" s="80"/>
      <c r="NH121" s="80"/>
      <c r="NI121" s="80"/>
      <c r="NJ121" s="80"/>
      <c r="NK121" s="80"/>
      <c r="NL121" s="80"/>
      <c r="NM121" s="80"/>
      <c r="NN121" s="80"/>
      <c r="NO121" s="80"/>
      <c r="NP121" s="80"/>
      <c r="NQ121" s="80"/>
      <c r="NR121" s="80"/>
      <c r="NS121" s="80"/>
      <c r="NT121" s="80"/>
      <c r="NU121" s="80"/>
      <c r="NV121" s="80"/>
      <c r="NW121" s="80"/>
      <c r="NX121" s="80"/>
      <c r="NY121" s="80"/>
      <c r="NZ121" s="80"/>
      <c r="OA121" s="80"/>
      <c r="OB121" s="80"/>
      <c r="OC121" s="80"/>
      <c r="OD121" s="80"/>
      <c r="OE121" s="80"/>
      <c r="OF121" s="80"/>
      <c r="OG121" s="80"/>
      <c r="OH121" s="80"/>
      <c r="OI121" s="80"/>
      <c r="OJ121" s="80"/>
      <c r="OK121" s="80"/>
      <c r="OL121" s="80"/>
      <c r="OM121" s="80"/>
      <c r="ON121" s="80"/>
      <c r="OO121" s="80"/>
      <c r="OP121" s="80"/>
      <c r="OQ121" s="80"/>
      <c r="OR121" s="80"/>
      <c r="OS121" s="80"/>
      <c r="OT121" s="80"/>
      <c r="OU121" s="80"/>
      <c r="OV121" s="80"/>
      <c r="OW121" s="80"/>
      <c r="OX121" s="80"/>
      <c r="OY121" s="80"/>
      <c r="OZ121" s="80"/>
      <c r="PA121" s="80"/>
      <c r="PB121" s="80"/>
      <c r="PC121" s="80"/>
      <c r="PD121" s="80"/>
      <c r="PE121" s="80"/>
      <c r="PF121" s="80"/>
      <c r="PG121" s="80"/>
      <c r="PH121" s="80"/>
      <c r="PI121" s="80"/>
      <c r="PJ121" s="80"/>
      <c r="PK121" s="80"/>
      <c r="PL121" s="80"/>
      <c r="PM121" s="80"/>
      <c r="PN121" s="80"/>
      <c r="PO121" s="80"/>
      <c r="PP121" s="80"/>
      <c r="PQ121" s="80"/>
      <c r="PR121" s="80"/>
      <c r="PS121" s="80"/>
      <c r="PT121" s="80"/>
      <c r="PU121" s="80"/>
      <c r="PV121" s="80"/>
      <c r="PW121" s="80"/>
      <c r="PX121" s="80"/>
      <c r="PY121" s="80"/>
      <c r="PZ121" s="80"/>
      <c r="QA121" s="80"/>
      <c r="QB121" s="80"/>
      <c r="QC121" s="80"/>
      <c r="QD121" s="80"/>
      <c r="QE121" s="80"/>
      <c r="QF121" s="80"/>
      <c r="QG121" s="80"/>
      <c r="QH121" s="80"/>
      <c r="QI121" s="80"/>
      <c r="QJ121" s="80"/>
      <c r="QK121" s="80"/>
      <c r="QL121" s="80"/>
      <c r="QM121" s="80"/>
      <c r="QN121" s="80"/>
      <c r="QO121" s="80"/>
      <c r="QP121" s="80"/>
      <c r="QQ121" s="80"/>
      <c r="QR121" s="80"/>
      <c r="QS121" s="80"/>
      <c r="QT121" s="80"/>
      <c r="QU121" s="80"/>
      <c r="QV121" s="80"/>
      <c r="QW121" s="80"/>
      <c r="QX121" s="80"/>
      <c r="QY121" s="80"/>
      <c r="QZ121" s="80"/>
      <c r="RA121" s="80"/>
      <c r="RB121" s="80"/>
      <c r="RC121" s="80"/>
      <c r="RD121" s="80"/>
      <c r="RE121" s="80"/>
      <c r="RF121" s="80"/>
      <c r="RG121" s="80"/>
      <c r="RH121" s="80"/>
      <c r="RI121" s="80"/>
      <c r="RJ121" s="80"/>
      <c r="RK121" s="80"/>
      <c r="RL121" s="80"/>
      <c r="RM121" s="80"/>
      <c r="RN121" s="80"/>
      <c r="RO121" s="80"/>
      <c r="RP121" s="80"/>
      <c r="RQ121" s="80"/>
      <c r="RR121" s="80"/>
      <c r="RS121" s="80"/>
      <c r="RT121" s="80"/>
      <c r="RU121" s="80"/>
      <c r="RV121" s="80"/>
      <c r="RW121" s="80"/>
      <c r="RX121" s="80"/>
      <c r="RY121" s="80"/>
      <c r="RZ121" s="80"/>
      <c r="SA121" s="80"/>
      <c r="SB121" s="80"/>
      <c r="SC121" s="80"/>
      <c r="SD121" s="80"/>
      <c r="SE121" s="80"/>
      <c r="SF121" s="80"/>
      <c r="SG121" s="80"/>
      <c r="SH121" s="80"/>
      <c r="SI121" s="80"/>
      <c r="SJ121" s="80"/>
      <c r="SK121" s="80"/>
      <c r="SL121" s="80"/>
      <c r="SM121" s="80"/>
      <c r="SN121" s="80"/>
      <c r="SO121" s="80"/>
      <c r="SP121" s="80"/>
      <c r="SQ121" s="80"/>
      <c r="SR121" s="80"/>
      <c r="SS121" s="80"/>
      <c r="ST121" s="80"/>
      <c r="SU121" s="80"/>
      <c r="SV121" s="80"/>
      <c r="SW121" s="80"/>
      <c r="SX121" s="80"/>
    </row>
    <row r="122" spans="1:518" s="60" customFormat="1" ht="14.55" customHeight="1" x14ac:dyDescent="0.3">
      <c r="A122" s="65">
        <v>118</v>
      </c>
      <c r="B122" s="7">
        <v>37</v>
      </c>
      <c r="C122" s="98" t="s">
        <v>981</v>
      </c>
      <c r="D122" s="99" t="s">
        <v>982</v>
      </c>
      <c r="E122" s="98" t="s">
        <v>983</v>
      </c>
      <c r="F122" s="7">
        <v>2012</v>
      </c>
      <c r="G122" s="98" t="s">
        <v>984</v>
      </c>
      <c r="H122" s="126" t="s">
        <v>985</v>
      </c>
      <c r="I122" s="6" t="s">
        <v>50</v>
      </c>
      <c r="J122" s="99" t="s">
        <v>986</v>
      </c>
      <c r="K122" s="6" t="s">
        <v>742</v>
      </c>
      <c r="L122" s="6" t="s">
        <v>38</v>
      </c>
      <c r="M122" s="6" t="s">
        <v>72</v>
      </c>
      <c r="N122" s="6" t="s">
        <v>205</v>
      </c>
      <c r="O122" s="6" t="s">
        <v>25</v>
      </c>
      <c r="P122" s="6" t="s">
        <v>56</v>
      </c>
      <c r="Q122" s="6" t="s">
        <v>572</v>
      </c>
      <c r="R122" s="6" t="s">
        <v>572</v>
      </c>
      <c r="S122" s="6" t="s">
        <v>166</v>
      </c>
      <c r="T122" s="6" t="s">
        <v>987</v>
      </c>
      <c r="U122" s="7" t="s">
        <v>572</v>
      </c>
      <c r="V122" s="7" t="s">
        <v>572</v>
      </c>
      <c r="W122" s="6"/>
      <c r="X122" s="6"/>
      <c r="Y122" s="6"/>
      <c r="Z122" s="6"/>
      <c r="AA122" s="6"/>
      <c r="AB122" s="6"/>
      <c r="AC122" s="6"/>
      <c r="AD122" s="6" t="s">
        <v>109</v>
      </c>
      <c r="AE122" s="6"/>
      <c r="AF122" s="6"/>
      <c r="AG122" s="6"/>
      <c r="AH122" s="6"/>
      <c r="AI122" s="6"/>
      <c r="AJ122" s="6"/>
      <c r="AK122" s="6"/>
      <c r="AL122" s="6"/>
      <c r="AM122" s="6"/>
      <c r="AN122" s="6"/>
      <c r="AO122" s="6"/>
      <c r="AP122" s="6"/>
      <c r="AQ122" s="6"/>
      <c r="AR122" s="6"/>
      <c r="AS122" s="6"/>
      <c r="AT122" s="6"/>
      <c r="AU122" s="6"/>
      <c r="AV122" s="6"/>
      <c r="AW122" s="6" t="s">
        <v>23</v>
      </c>
      <c r="AX122" s="6"/>
      <c r="AY122" s="6"/>
      <c r="AZ122" s="6"/>
      <c r="BA122" s="6"/>
      <c r="BB122" s="6"/>
      <c r="BC122" s="6"/>
      <c r="BD122" s="6"/>
      <c r="BE122" s="6" t="s">
        <v>80</v>
      </c>
      <c r="BF122" s="6"/>
      <c r="BG122" s="6"/>
      <c r="BH122" s="6"/>
      <c r="BI122" s="6"/>
      <c r="BJ122" s="6"/>
      <c r="BK122" s="6"/>
      <c r="BL122" s="6"/>
      <c r="BM122" s="6"/>
      <c r="BN122" s="6"/>
      <c r="BO122" s="6"/>
      <c r="BP122" s="6"/>
      <c r="BQ122" s="6"/>
      <c r="BR122" s="6"/>
      <c r="BS122" s="6"/>
      <c r="BT122" s="6"/>
      <c r="BU122" s="6"/>
      <c r="BV122" s="6" t="s">
        <v>38</v>
      </c>
      <c r="BW122" s="6"/>
      <c r="BX122" s="6"/>
      <c r="BY122" s="6"/>
      <c r="BZ122" s="6"/>
      <c r="CA122" s="6"/>
      <c r="CB122" s="6"/>
      <c r="CC122" s="6"/>
      <c r="CD122" s="6"/>
      <c r="CE122" s="6"/>
      <c r="CF122" s="6"/>
      <c r="CG122" s="6"/>
      <c r="CH122" s="6"/>
      <c r="CI122" s="6"/>
      <c r="CJ122" s="6"/>
      <c r="CK122" s="6"/>
      <c r="CL122" s="6"/>
      <c r="CM122" s="6"/>
      <c r="CN122" s="6"/>
      <c r="CO122" s="6"/>
      <c r="CP122" s="6"/>
      <c r="CQ122" s="6"/>
      <c r="CR122" s="6"/>
      <c r="CS122" s="28" t="s">
        <v>38</v>
      </c>
      <c r="CT122" s="6"/>
      <c r="CU122" s="6"/>
      <c r="CV122" s="6"/>
      <c r="CW122" s="6"/>
      <c r="CX122" s="6"/>
      <c r="CY122" s="6"/>
      <c r="CZ122" s="6"/>
      <c r="DA122" s="6"/>
      <c r="DB122" s="6"/>
      <c r="DC122" s="6"/>
      <c r="DD122" s="6" t="s">
        <v>38</v>
      </c>
      <c r="DE122" s="87"/>
      <c r="DF122" s="6"/>
      <c r="DG122" s="6"/>
      <c r="DH122" s="6"/>
      <c r="DI122" s="6"/>
      <c r="DJ122" s="6"/>
      <c r="DK122" s="6"/>
      <c r="DL122" s="6"/>
      <c r="DM122" s="6"/>
      <c r="DN122" s="6"/>
      <c r="DO122" s="87"/>
      <c r="DP122" s="6"/>
      <c r="DQ122" s="87"/>
      <c r="DR122" s="6"/>
      <c r="DS122" s="87"/>
      <c r="DT122" s="17"/>
      <c r="DU122" s="34"/>
      <c r="DV122" s="34"/>
      <c r="DW122" s="80"/>
      <c r="DX122" s="80"/>
      <c r="DY122" s="80"/>
      <c r="DZ122" s="80"/>
      <c r="EA122" s="80"/>
      <c r="EB122" s="80"/>
      <c r="EC122" s="80"/>
      <c r="ED122" s="80"/>
      <c r="EE122" s="80"/>
      <c r="EF122" s="80"/>
      <c r="EG122" s="80"/>
      <c r="EH122" s="80"/>
      <c r="EI122" s="80"/>
      <c r="EJ122" s="80"/>
      <c r="EK122" s="80"/>
      <c r="EL122" s="80"/>
      <c r="EM122" s="80"/>
      <c r="EN122" s="80"/>
      <c r="EO122" s="80"/>
      <c r="EP122" s="80"/>
      <c r="EQ122" s="80"/>
      <c r="ER122" s="80"/>
      <c r="ES122" s="80"/>
      <c r="ET122" s="80"/>
      <c r="EU122" s="80"/>
      <c r="EV122" s="80"/>
      <c r="EW122" s="80"/>
      <c r="EX122" s="80"/>
      <c r="EY122" s="80"/>
      <c r="EZ122" s="80"/>
      <c r="FA122" s="80"/>
      <c r="FB122" s="80"/>
      <c r="FC122" s="80"/>
      <c r="FD122" s="80"/>
      <c r="FE122" s="80"/>
      <c r="FF122" s="80"/>
      <c r="FG122" s="80"/>
      <c r="FH122" s="80"/>
      <c r="FI122" s="80"/>
      <c r="FJ122" s="80"/>
      <c r="FK122" s="80"/>
      <c r="FL122" s="80"/>
      <c r="FM122" s="80"/>
      <c r="FN122" s="80"/>
      <c r="FO122" s="80"/>
      <c r="FP122" s="80"/>
      <c r="FQ122" s="80"/>
      <c r="FR122" s="80"/>
      <c r="FS122" s="80"/>
      <c r="FT122" s="80"/>
      <c r="FU122" s="80"/>
      <c r="FV122" s="80"/>
      <c r="FW122" s="80"/>
      <c r="FX122" s="80"/>
      <c r="FY122" s="80"/>
      <c r="FZ122" s="80"/>
      <c r="GA122" s="80"/>
      <c r="GB122" s="80"/>
      <c r="GC122" s="80"/>
      <c r="GD122" s="80"/>
      <c r="GE122" s="80"/>
      <c r="GF122" s="80"/>
      <c r="GG122" s="80"/>
      <c r="GH122" s="80"/>
      <c r="GI122" s="80"/>
      <c r="GJ122" s="80"/>
      <c r="GK122" s="80"/>
      <c r="GL122" s="80"/>
      <c r="GM122" s="80"/>
      <c r="GN122" s="80"/>
      <c r="GO122" s="80"/>
      <c r="GP122" s="80"/>
      <c r="GQ122" s="80"/>
      <c r="GR122" s="80"/>
      <c r="GS122" s="80"/>
      <c r="GT122" s="80"/>
      <c r="GU122" s="80"/>
      <c r="GV122" s="80"/>
      <c r="GW122" s="80"/>
      <c r="GX122" s="80"/>
      <c r="GY122" s="80"/>
      <c r="GZ122" s="80"/>
      <c r="HA122" s="80"/>
      <c r="HB122" s="80"/>
      <c r="HC122" s="80"/>
      <c r="HD122" s="80"/>
      <c r="HE122" s="80"/>
      <c r="HF122" s="80"/>
      <c r="HG122" s="80"/>
      <c r="HH122" s="80"/>
      <c r="HI122" s="80"/>
      <c r="HJ122" s="80"/>
      <c r="HK122" s="80"/>
      <c r="HL122" s="80"/>
      <c r="HM122" s="80"/>
      <c r="HN122" s="80"/>
      <c r="HO122" s="80"/>
      <c r="HP122" s="80"/>
      <c r="HQ122" s="80"/>
      <c r="HR122" s="80"/>
      <c r="HS122" s="80"/>
      <c r="HT122" s="80"/>
      <c r="HU122" s="80"/>
      <c r="HV122" s="80"/>
      <c r="HW122" s="80"/>
      <c r="HX122" s="80"/>
      <c r="HY122" s="80"/>
      <c r="HZ122" s="80"/>
      <c r="IA122" s="80"/>
      <c r="IB122" s="80"/>
      <c r="IC122" s="80"/>
      <c r="ID122" s="80"/>
      <c r="IE122" s="80"/>
      <c r="IF122" s="80"/>
      <c r="IG122" s="80"/>
      <c r="IH122" s="80"/>
      <c r="II122" s="80"/>
      <c r="IJ122" s="80"/>
      <c r="IK122" s="80"/>
      <c r="IL122" s="80"/>
      <c r="IM122" s="80"/>
      <c r="IN122" s="80"/>
      <c r="IO122" s="80"/>
      <c r="IP122" s="80"/>
      <c r="IQ122" s="80"/>
      <c r="IR122" s="80"/>
      <c r="IS122" s="80"/>
      <c r="IT122" s="80"/>
      <c r="IU122" s="80"/>
      <c r="IV122" s="80"/>
      <c r="IW122" s="80"/>
      <c r="IX122" s="80"/>
      <c r="IY122" s="80"/>
      <c r="IZ122" s="80"/>
      <c r="JA122" s="80"/>
      <c r="JB122" s="80"/>
      <c r="JC122" s="80"/>
      <c r="JD122" s="80"/>
      <c r="JE122" s="80"/>
      <c r="JF122" s="80"/>
      <c r="JG122" s="80"/>
      <c r="JH122" s="80"/>
      <c r="JI122" s="80"/>
      <c r="JJ122" s="80"/>
      <c r="JK122" s="80"/>
      <c r="JL122" s="80"/>
      <c r="JM122" s="80"/>
      <c r="JN122" s="80"/>
      <c r="JO122" s="80"/>
      <c r="JP122" s="80"/>
      <c r="JQ122" s="80"/>
      <c r="JR122" s="80"/>
      <c r="JS122" s="80"/>
      <c r="JT122" s="80"/>
      <c r="JU122" s="80"/>
      <c r="JV122" s="80"/>
      <c r="JW122" s="80"/>
      <c r="JX122" s="80"/>
      <c r="JY122" s="80"/>
      <c r="JZ122" s="80"/>
      <c r="KA122" s="80"/>
      <c r="KB122" s="80"/>
      <c r="KC122" s="80"/>
      <c r="KD122" s="80"/>
      <c r="KE122" s="80"/>
      <c r="KF122" s="80"/>
      <c r="KG122" s="80"/>
      <c r="KH122" s="80"/>
      <c r="KI122" s="80"/>
      <c r="KJ122" s="80"/>
      <c r="KK122" s="80"/>
      <c r="KL122" s="80"/>
      <c r="KM122" s="80"/>
      <c r="KN122" s="80"/>
      <c r="KO122" s="80"/>
      <c r="KP122" s="80"/>
      <c r="KQ122" s="80"/>
      <c r="KR122" s="80"/>
      <c r="KS122" s="80"/>
      <c r="KT122" s="80"/>
      <c r="KU122" s="80"/>
      <c r="KV122" s="80"/>
      <c r="KW122" s="80"/>
      <c r="KX122" s="80"/>
      <c r="KY122" s="80"/>
      <c r="KZ122" s="80"/>
      <c r="LA122" s="80"/>
      <c r="LB122" s="80"/>
      <c r="LC122" s="80"/>
      <c r="LD122" s="80"/>
      <c r="LE122" s="80"/>
      <c r="LF122" s="80"/>
      <c r="LG122" s="80"/>
      <c r="LH122" s="80"/>
      <c r="LI122" s="80"/>
      <c r="LJ122" s="80"/>
      <c r="LK122" s="80"/>
      <c r="LL122" s="80"/>
      <c r="LM122" s="80"/>
      <c r="LN122" s="80"/>
      <c r="LO122" s="80"/>
      <c r="LP122" s="80"/>
      <c r="LQ122" s="80"/>
      <c r="LR122" s="80"/>
      <c r="LS122" s="80"/>
      <c r="LT122" s="80"/>
      <c r="LU122" s="80"/>
      <c r="LV122" s="80"/>
      <c r="LW122" s="80"/>
      <c r="LX122" s="80"/>
      <c r="LY122" s="80"/>
      <c r="LZ122" s="80"/>
      <c r="MA122" s="80"/>
      <c r="MB122" s="80"/>
      <c r="MC122" s="80"/>
      <c r="MD122" s="80"/>
      <c r="ME122" s="80"/>
      <c r="MF122" s="80"/>
      <c r="MG122" s="80"/>
      <c r="MH122" s="80"/>
      <c r="MI122" s="80"/>
      <c r="MJ122" s="80"/>
      <c r="MK122" s="80"/>
      <c r="ML122" s="80"/>
      <c r="MM122" s="80"/>
      <c r="MN122" s="80"/>
      <c r="MO122" s="80"/>
      <c r="MP122" s="80"/>
      <c r="MQ122" s="80"/>
      <c r="MR122" s="80"/>
      <c r="MS122" s="80"/>
      <c r="MT122" s="80"/>
      <c r="MU122" s="80"/>
      <c r="MV122" s="80"/>
      <c r="MW122" s="80"/>
      <c r="MX122" s="80"/>
      <c r="MY122" s="80"/>
      <c r="MZ122" s="80"/>
      <c r="NA122" s="80"/>
      <c r="NB122" s="80"/>
      <c r="NC122" s="80"/>
      <c r="ND122" s="80"/>
      <c r="NE122" s="80"/>
      <c r="NF122" s="80"/>
      <c r="NG122" s="80"/>
      <c r="NH122" s="80"/>
      <c r="NI122" s="80"/>
      <c r="NJ122" s="80"/>
      <c r="NK122" s="80"/>
      <c r="NL122" s="80"/>
      <c r="NM122" s="80"/>
      <c r="NN122" s="80"/>
      <c r="NO122" s="80"/>
      <c r="NP122" s="80"/>
      <c r="NQ122" s="80"/>
      <c r="NR122" s="80"/>
      <c r="NS122" s="80"/>
      <c r="NT122" s="80"/>
      <c r="NU122" s="80"/>
      <c r="NV122" s="80"/>
      <c r="NW122" s="80"/>
      <c r="NX122" s="80"/>
      <c r="NY122" s="80"/>
      <c r="NZ122" s="80"/>
      <c r="OA122" s="80"/>
      <c r="OB122" s="80"/>
      <c r="OC122" s="80"/>
      <c r="OD122" s="80"/>
      <c r="OE122" s="80"/>
      <c r="OF122" s="80"/>
      <c r="OG122" s="80"/>
      <c r="OH122" s="80"/>
      <c r="OI122" s="80"/>
      <c r="OJ122" s="80"/>
      <c r="OK122" s="80"/>
      <c r="OL122" s="80"/>
      <c r="OM122" s="80"/>
      <c r="ON122" s="80"/>
      <c r="OO122" s="80"/>
      <c r="OP122" s="80"/>
      <c r="OQ122" s="80"/>
      <c r="OR122" s="80"/>
      <c r="OS122" s="80"/>
      <c r="OT122" s="80"/>
      <c r="OU122" s="80"/>
      <c r="OV122" s="80"/>
      <c r="OW122" s="80"/>
      <c r="OX122" s="80"/>
      <c r="OY122" s="80"/>
      <c r="OZ122" s="80"/>
      <c r="PA122" s="80"/>
      <c r="PB122" s="80"/>
      <c r="PC122" s="80"/>
      <c r="PD122" s="80"/>
      <c r="PE122" s="80"/>
      <c r="PF122" s="80"/>
      <c r="PG122" s="80"/>
      <c r="PH122" s="80"/>
      <c r="PI122" s="80"/>
      <c r="PJ122" s="80"/>
      <c r="PK122" s="80"/>
      <c r="PL122" s="80"/>
      <c r="PM122" s="80"/>
      <c r="PN122" s="80"/>
      <c r="PO122" s="80"/>
      <c r="PP122" s="80"/>
      <c r="PQ122" s="80"/>
      <c r="PR122" s="80"/>
      <c r="PS122" s="80"/>
      <c r="PT122" s="80"/>
      <c r="PU122" s="80"/>
      <c r="PV122" s="80"/>
      <c r="PW122" s="80"/>
      <c r="PX122" s="80"/>
      <c r="PY122" s="80"/>
      <c r="PZ122" s="80"/>
      <c r="QA122" s="80"/>
      <c r="QB122" s="80"/>
      <c r="QC122" s="80"/>
      <c r="QD122" s="80"/>
      <c r="QE122" s="80"/>
      <c r="QF122" s="80"/>
      <c r="QG122" s="80"/>
      <c r="QH122" s="80"/>
      <c r="QI122" s="80"/>
      <c r="QJ122" s="80"/>
      <c r="QK122" s="80"/>
      <c r="QL122" s="80"/>
      <c r="QM122" s="80"/>
      <c r="QN122" s="80"/>
      <c r="QO122" s="80"/>
      <c r="QP122" s="80"/>
      <c r="QQ122" s="80"/>
      <c r="QR122" s="80"/>
      <c r="QS122" s="80"/>
      <c r="QT122" s="80"/>
      <c r="QU122" s="80"/>
      <c r="QV122" s="80"/>
      <c r="QW122" s="80"/>
      <c r="QX122" s="80"/>
      <c r="QY122" s="80"/>
      <c r="QZ122" s="80"/>
      <c r="RA122" s="80"/>
      <c r="RB122" s="80"/>
      <c r="RC122" s="80"/>
      <c r="RD122" s="80"/>
      <c r="RE122" s="80"/>
      <c r="RF122" s="80"/>
      <c r="RG122" s="80"/>
      <c r="RH122" s="80"/>
      <c r="RI122" s="80"/>
      <c r="RJ122" s="80"/>
      <c r="RK122" s="80"/>
      <c r="RL122" s="80"/>
      <c r="RM122" s="80"/>
      <c r="RN122" s="80"/>
      <c r="RO122" s="80"/>
      <c r="RP122" s="80"/>
      <c r="RQ122" s="80"/>
      <c r="RR122" s="80"/>
      <c r="RS122" s="80"/>
      <c r="RT122" s="80"/>
      <c r="RU122" s="80"/>
      <c r="RV122" s="80"/>
      <c r="RW122" s="80"/>
      <c r="RX122" s="80"/>
      <c r="RY122" s="80"/>
      <c r="RZ122" s="80"/>
      <c r="SA122" s="80"/>
      <c r="SB122" s="80"/>
      <c r="SC122" s="80"/>
      <c r="SD122" s="80"/>
      <c r="SE122" s="80"/>
      <c r="SF122" s="80"/>
      <c r="SG122" s="80"/>
      <c r="SH122" s="80"/>
      <c r="SI122" s="80"/>
      <c r="SJ122" s="80"/>
      <c r="SK122" s="80"/>
      <c r="SL122" s="80"/>
      <c r="SM122" s="80"/>
      <c r="SN122" s="80"/>
      <c r="SO122" s="80"/>
      <c r="SP122" s="80"/>
      <c r="SQ122" s="80"/>
      <c r="SR122" s="80"/>
      <c r="SS122" s="80"/>
      <c r="ST122" s="80"/>
      <c r="SU122" s="80"/>
      <c r="SV122" s="80"/>
      <c r="SW122" s="80"/>
      <c r="SX122" s="80"/>
    </row>
    <row r="123" spans="1:518" s="60" customFormat="1" ht="14.55" customHeight="1" x14ac:dyDescent="0.3">
      <c r="A123" s="65">
        <v>119</v>
      </c>
      <c r="B123" s="7">
        <v>38</v>
      </c>
      <c r="C123" s="98" t="s">
        <v>988</v>
      </c>
      <c r="D123" s="99" t="s">
        <v>989</v>
      </c>
      <c r="E123" s="98" t="s">
        <v>990</v>
      </c>
      <c r="F123" s="7">
        <v>2018</v>
      </c>
      <c r="G123" s="98" t="s">
        <v>974</v>
      </c>
      <c r="H123" s="126" t="s">
        <v>991</v>
      </c>
      <c r="I123" s="6" t="s">
        <v>50</v>
      </c>
      <c r="J123" s="99" t="s">
        <v>992</v>
      </c>
      <c r="K123" s="6" t="s">
        <v>616</v>
      </c>
      <c r="L123" s="6" t="s">
        <v>38</v>
      </c>
      <c r="M123" s="6" t="s">
        <v>100</v>
      </c>
      <c r="N123" s="6" t="s">
        <v>205</v>
      </c>
      <c r="O123" s="6" t="s">
        <v>25</v>
      </c>
      <c r="P123" s="6" t="s">
        <v>56</v>
      </c>
      <c r="Q123" s="6" t="s">
        <v>572</v>
      </c>
      <c r="R123" s="6" t="s">
        <v>572</v>
      </c>
      <c r="S123" s="6" t="s">
        <v>166</v>
      </c>
      <c r="T123" s="6" t="s">
        <v>993</v>
      </c>
      <c r="U123" s="7" t="s">
        <v>572</v>
      </c>
      <c r="V123" s="7" t="s">
        <v>572</v>
      </c>
      <c r="W123" s="6" t="s">
        <v>29</v>
      </c>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t="s">
        <v>23</v>
      </c>
      <c r="AX123" s="6" t="s">
        <v>78</v>
      </c>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t="s">
        <v>38</v>
      </c>
      <c r="BW123" s="6"/>
      <c r="BX123" s="6"/>
      <c r="BY123" s="6"/>
      <c r="BZ123" s="6"/>
      <c r="CA123" s="6"/>
      <c r="CB123" s="6"/>
      <c r="CC123" s="6"/>
      <c r="CD123" s="6"/>
      <c r="CE123" s="6"/>
      <c r="CF123" s="6"/>
      <c r="CG123" s="6"/>
      <c r="CH123" s="6"/>
      <c r="CI123" s="6"/>
      <c r="CJ123" s="6"/>
      <c r="CK123" s="6"/>
      <c r="CL123" s="6"/>
      <c r="CM123" s="6"/>
      <c r="CN123" s="6"/>
      <c r="CO123" s="6"/>
      <c r="CP123" s="6"/>
      <c r="CQ123" s="6"/>
      <c r="CR123" s="6"/>
      <c r="CS123" s="28" t="s">
        <v>38</v>
      </c>
      <c r="CT123" s="6"/>
      <c r="CU123" s="6"/>
      <c r="CV123" s="6"/>
      <c r="CW123" s="6"/>
      <c r="CX123" s="6"/>
      <c r="CY123" s="6"/>
      <c r="CZ123" s="6"/>
      <c r="DA123" s="6"/>
      <c r="DB123" s="6"/>
      <c r="DC123" s="6"/>
      <c r="DD123" s="6" t="s">
        <v>38</v>
      </c>
      <c r="DE123" s="87"/>
      <c r="DF123" s="6"/>
      <c r="DG123" s="6"/>
      <c r="DH123" s="6"/>
      <c r="DI123" s="6"/>
      <c r="DJ123" s="6"/>
      <c r="DK123" s="6"/>
      <c r="DL123" s="6"/>
      <c r="DM123" s="6"/>
      <c r="DN123" s="6"/>
      <c r="DO123" s="87"/>
      <c r="DP123" s="6"/>
      <c r="DQ123" s="87"/>
      <c r="DR123" s="6"/>
      <c r="DS123" s="87"/>
      <c r="DT123" s="17"/>
      <c r="DU123" s="34"/>
      <c r="DV123" s="34"/>
      <c r="DW123" s="80"/>
      <c r="DX123" s="80"/>
      <c r="DY123" s="80"/>
      <c r="DZ123" s="80"/>
      <c r="EA123" s="80"/>
      <c r="EB123" s="80"/>
      <c r="EC123" s="80"/>
      <c r="ED123" s="80"/>
      <c r="EE123" s="80"/>
      <c r="EF123" s="80"/>
      <c r="EG123" s="80"/>
      <c r="EH123" s="80"/>
      <c r="EI123" s="80"/>
      <c r="EJ123" s="80"/>
      <c r="EK123" s="80"/>
      <c r="EL123" s="80"/>
      <c r="EM123" s="80"/>
      <c r="EN123" s="80"/>
      <c r="EO123" s="80"/>
      <c r="EP123" s="80"/>
      <c r="EQ123" s="80"/>
      <c r="ER123" s="80"/>
      <c r="ES123" s="80"/>
      <c r="ET123" s="80"/>
      <c r="EU123" s="80"/>
      <c r="EV123" s="80"/>
      <c r="EW123" s="80"/>
      <c r="EX123" s="80"/>
      <c r="EY123" s="80"/>
      <c r="EZ123" s="80"/>
      <c r="FA123" s="80"/>
      <c r="FB123" s="80"/>
      <c r="FC123" s="80"/>
      <c r="FD123" s="80"/>
      <c r="FE123" s="80"/>
      <c r="FF123" s="80"/>
      <c r="FG123" s="80"/>
      <c r="FH123" s="80"/>
      <c r="FI123" s="80"/>
      <c r="FJ123" s="80"/>
      <c r="FK123" s="80"/>
      <c r="FL123" s="80"/>
      <c r="FM123" s="80"/>
      <c r="FN123" s="80"/>
      <c r="FO123" s="80"/>
      <c r="FP123" s="80"/>
      <c r="FQ123" s="80"/>
      <c r="FR123" s="80"/>
      <c r="FS123" s="80"/>
      <c r="FT123" s="80"/>
      <c r="FU123" s="80"/>
      <c r="FV123" s="80"/>
      <c r="FW123" s="80"/>
      <c r="FX123" s="80"/>
      <c r="FY123" s="80"/>
      <c r="FZ123" s="80"/>
      <c r="GA123" s="80"/>
      <c r="GB123" s="80"/>
      <c r="GC123" s="80"/>
      <c r="GD123" s="80"/>
      <c r="GE123" s="80"/>
      <c r="GF123" s="80"/>
      <c r="GG123" s="80"/>
      <c r="GH123" s="80"/>
      <c r="GI123" s="80"/>
      <c r="GJ123" s="80"/>
      <c r="GK123" s="80"/>
      <c r="GL123" s="80"/>
      <c r="GM123" s="80"/>
      <c r="GN123" s="80"/>
      <c r="GO123" s="80"/>
      <c r="GP123" s="80"/>
      <c r="GQ123" s="80"/>
      <c r="GR123" s="80"/>
      <c r="GS123" s="80"/>
      <c r="GT123" s="80"/>
      <c r="GU123" s="80"/>
      <c r="GV123" s="80"/>
      <c r="GW123" s="80"/>
      <c r="GX123" s="80"/>
      <c r="GY123" s="80"/>
      <c r="GZ123" s="80"/>
      <c r="HA123" s="80"/>
      <c r="HB123" s="80"/>
      <c r="HC123" s="80"/>
      <c r="HD123" s="80"/>
      <c r="HE123" s="80"/>
      <c r="HF123" s="80"/>
      <c r="HG123" s="80"/>
      <c r="HH123" s="80"/>
      <c r="HI123" s="80"/>
      <c r="HJ123" s="80"/>
      <c r="HK123" s="80"/>
      <c r="HL123" s="80"/>
      <c r="HM123" s="80"/>
      <c r="HN123" s="80"/>
      <c r="HO123" s="80"/>
      <c r="HP123" s="80"/>
      <c r="HQ123" s="80"/>
      <c r="HR123" s="80"/>
      <c r="HS123" s="80"/>
      <c r="HT123" s="80"/>
      <c r="HU123" s="80"/>
      <c r="HV123" s="80"/>
      <c r="HW123" s="80"/>
      <c r="HX123" s="80"/>
      <c r="HY123" s="80"/>
      <c r="HZ123" s="80"/>
      <c r="IA123" s="80"/>
      <c r="IB123" s="80"/>
      <c r="IC123" s="80"/>
      <c r="ID123" s="80"/>
      <c r="IE123" s="80"/>
      <c r="IF123" s="80"/>
      <c r="IG123" s="80"/>
      <c r="IH123" s="80"/>
      <c r="II123" s="80"/>
      <c r="IJ123" s="80"/>
      <c r="IK123" s="80"/>
      <c r="IL123" s="80"/>
      <c r="IM123" s="80"/>
      <c r="IN123" s="80"/>
      <c r="IO123" s="80"/>
      <c r="IP123" s="80"/>
      <c r="IQ123" s="80"/>
      <c r="IR123" s="80"/>
      <c r="IS123" s="80"/>
      <c r="IT123" s="80"/>
      <c r="IU123" s="80"/>
      <c r="IV123" s="80"/>
      <c r="IW123" s="80"/>
      <c r="IX123" s="80"/>
      <c r="IY123" s="80"/>
      <c r="IZ123" s="80"/>
      <c r="JA123" s="80"/>
      <c r="JB123" s="80"/>
      <c r="JC123" s="80"/>
      <c r="JD123" s="80"/>
      <c r="JE123" s="80"/>
      <c r="JF123" s="80"/>
      <c r="JG123" s="80"/>
      <c r="JH123" s="80"/>
      <c r="JI123" s="80"/>
      <c r="JJ123" s="80"/>
      <c r="JK123" s="80"/>
      <c r="JL123" s="80"/>
      <c r="JM123" s="80"/>
      <c r="JN123" s="80"/>
      <c r="JO123" s="80"/>
      <c r="JP123" s="80"/>
      <c r="JQ123" s="80"/>
      <c r="JR123" s="80"/>
      <c r="JS123" s="80"/>
      <c r="JT123" s="80"/>
      <c r="JU123" s="80"/>
      <c r="JV123" s="80"/>
      <c r="JW123" s="80"/>
      <c r="JX123" s="80"/>
      <c r="JY123" s="80"/>
      <c r="JZ123" s="80"/>
      <c r="KA123" s="80"/>
      <c r="KB123" s="80"/>
      <c r="KC123" s="80"/>
      <c r="KD123" s="80"/>
      <c r="KE123" s="80"/>
      <c r="KF123" s="80"/>
      <c r="KG123" s="80"/>
      <c r="KH123" s="80"/>
      <c r="KI123" s="80"/>
      <c r="KJ123" s="80"/>
      <c r="KK123" s="80"/>
      <c r="KL123" s="80"/>
      <c r="KM123" s="80"/>
      <c r="KN123" s="80"/>
      <c r="KO123" s="80"/>
      <c r="KP123" s="80"/>
      <c r="KQ123" s="80"/>
      <c r="KR123" s="80"/>
      <c r="KS123" s="80"/>
      <c r="KT123" s="80"/>
      <c r="KU123" s="80"/>
      <c r="KV123" s="80"/>
      <c r="KW123" s="80"/>
      <c r="KX123" s="80"/>
      <c r="KY123" s="80"/>
      <c r="KZ123" s="80"/>
      <c r="LA123" s="80"/>
      <c r="LB123" s="80"/>
      <c r="LC123" s="80"/>
      <c r="LD123" s="80"/>
      <c r="LE123" s="80"/>
      <c r="LF123" s="80"/>
      <c r="LG123" s="80"/>
      <c r="LH123" s="80"/>
      <c r="LI123" s="80"/>
      <c r="LJ123" s="80"/>
      <c r="LK123" s="80"/>
      <c r="LL123" s="80"/>
      <c r="LM123" s="80"/>
      <c r="LN123" s="80"/>
      <c r="LO123" s="80"/>
      <c r="LP123" s="80"/>
      <c r="LQ123" s="80"/>
      <c r="LR123" s="80"/>
      <c r="LS123" s="80"/>
      <c r="LT123" s="80"/>
      <c r="LU123" s="80"/>
      <c r="LV123" s="80"/>
      <c r="LW123" s="80"/>
      <c r="LX123" s="80"/>
      <c r="LY123" s="80"/>
      <c r="LZ123" s="80"/>
      <c r="MA123" s="80"/>
      <c r="MB123" s="80"/>
      <c r="MC123" s="80"/>
      <c r="MD123" s="80"/>
      <c r="ME123" s="80"/>
      <c r="MF123" s="80"/>
      <c r="MG123" s="80"/>
      <c r="MH123" s="80"/>
      <c r="MI123" s="80"/>
      <c r="MJ123" s="80"/>
      <c r="MK123" s="80"/>
      <c r="ML123" s="80"/>
      <c r="MM123" s="80"/>
      <c r="MN123" s="80"/>
      <c r="MO123" s="80"/>
      <c r="MP123" s="80"/>
      <c r="MQ123" s="80"/>
      <c r="MR123" s="80"/>
      <c r="MS123" s="80"/>
      <c r="MT123" s="80"/>
      <c r="MU123" s="80"/>
      <c r="MV123" s="80"/>
      <c r="MW123" s="80"/>
      <c r="MX123" s="80"/>
      <c r="MY123" s="80"/>
      <c r="MZ123" s="80"/>
      <c r="NA123" s="80"/>
      <c r="NB123" s="80"/>
      <c r="NC123" s="80"/>
      <c r="ND123" s="80"/>
      <c r="NE123" s="80"/>
      <c r="NF123" s="80"/>
      <c r="NG123" s="80"/>
      <c r="NH123" s="80"/>
      <c r="NI123" s="80"/>
      <c r="NJ123" s="80"/>
      <c r="NK123" s="80"/>
      <c r="NL123" s="80"/>
      <c r="NM123" s="80"/>
      <c r="NN123" s="80"/>
      <c r="NO123" s="80"/>
      <c r="NP123" s="80"/>
      <c r="NQ123" s="80"/>
      <c r="NR123" s="80"/>
      <c r="NS123" s="80"/>
      <c r="NT123" s="80"/>
      <c r="NU123" s="80"/>
      <c r="NV123" s="80"/>
      <c r="NW123" s="80"/>
      <c r="NX123" s="80"/>
      <c r="NY123" s="80"/>
      <c r="NZ123" s="80"/>
      <c r="OA123" s="80"/>
      <c r="OB123" s="80"/>
      <c r="OC123" s="80"/>
      <c r="OD123" s="80"/>
      <c r="OE123" s="80"/>
      <c r="OF123" s="80"/>
      <c r="OG123" s="80"/>
      <c r="OH123" s="80"/>
      <c r="OI123" s="80"/>
      <c r="OJ123" s="80"/>
      <c r="OK123" s="80"/>
      <c r="OL123" s="80"/>
      <c r="OM123" s="80"/>
      <c r="ON123" s="80"/>
      <c r="OO123" s="80"/>
      <c r="OP123" s="80"/>
      <c r="OQ123" s="80"/>
      <c r="OR123" s="80"/>
      <c r="OS123" s="80"/>
      <c r="OT123" s="80"/>
      <c r="OU123" s="80"/>
      <c r="OV123" s="80"/>
      <c r="OW123" s="80"/>
      <c r="OX123" s="80"/>
      <c r="OY123" s="80"/>
      <c r="OZ123" s="80"/>
      <c r="PA123" s="80"/>
      <c r="PB123" s="80"/>
      <c r="PC123" s="80"/>
      <c r="PD123" s="80"/>
      <c r="PE123" s="80"/>
      <c r="PF123" s="80"/>
      <c r="PG123" s="80"/>
      <c r="PH123" s="80"/>
      <c r="PI123" s="80"/>
      <c r="PJ123" s="80"/>
      <c r="PK123" s="80"/>
      <c r="PL123" s="80"/>
      <c r="PM123" s="80"/>
      <c r="PN123" s="80"/>
      <c r="PO123" s="80"/>
      <c r="PP123" s="80"/>
      <c r="PQ123" s="80"/>
      <c r="PR123" s="80"/>
      <c r="PS123" s="80"/>
      <c r="PT123" s="80"/>
      <c r="PU123" s="80"/>
      <c r="PV123" s="80"/>
      <c r="PW123" s="80"/>
      <c r="PX123" s="80"/>
      <c r="PY123" s="80"/>
      <c r="PZ123" s="80"/>
      <c r="QA123" s="80"/>
      <c r="QB123" s="80"/>
      <c r="QC123" s="80"/>
      <c r="QD123" s="80"/>
      <c r="QE123" s="80"/>
      <c r="QF123" s="80"/>
      <c r="QG123" s="80"/>
      <c r="QH123" s="80"/>
      <c r="QI123" s="80"/>
      <c r="QJ123" s="80"/>
      <c r="QK123" s="80"/>
      <c r="QL123" s="80"/>
      <c r="QM123" s="80"/>
      <c r="QN123" s="80"/>
      <c r="QO123" s="80"/>
      <c r="QP123" s="80"/>
      <c r="QQ123" s="80"/>
      <c r="QR123" s="80"/>
      <c r="QS123" s="80"/>
      <c r="QT123" s="80"/>
      <c r="QU123" s="80"/>
      <c r="QV123" s="80"/>
      <c r="QW123" s="80"/>
      <c r="QX123" s="80"/>
      <c r="QY123" s="80"/>
      <c r="QZ123" s="80"/>
      <c r="RA123" s="80"/>
      <c r="RB123" s="80"/>
      <c r="RC123" s="80"/>
      <c r="RD123" s="80"/>
      <c r="RE123" s="80"/>
      <c r="RF123" s="80"/>
      <c r="RG123" s="80"/>
      <c r="RH123" s="80"/>
      <c r="RI123" s="80"/>
      <c r="RJ123" s="80"/>
      <c r="RK123" s="80"/>
      <c r="RL123" s="80"/>
      <c r="RM123" s="80"/>
      <c r="RN123" s="80"/>
      <c r="RO123" s="80"/>
      <c r="RP123" s="80"/>
      <c r="RQ123" s="80"/>
      <c r="RR123" s="80"/>
      <c r="RS123" s="80"/>
      <c r="RT123" s="80"/>
      <c r="RU123" s="80"/>
      <c r="RV123" s="80"/>
      <c r="RW123" s="80"/>
      <c r="RX123" s="80"/>
      <c r="RY123" s="80"/>
      <c r="RZ123" s="80"/>
      <c r="SA123" s="80"/>
      <c r="SB123" s="80"/>
      <c r="SC123" s="80"/>
      <c r="SD123" s="80"/>
      <c r="SE123" s="80"/>
      <c r="SF123" s="80"/>
      <c r="SG123" s="80"/>
      <c r="SH123" s="80"/>
      <c r="SI123" s="80"/>
      <c r="SJ123" s="80"/>
      <c r="SK123" s="80"/>
      <c r="SL123" s="80"/>
      <c r="SM123" s="80"/>
      <c r="SN123" s="80"/>
      <c r="SO123" s="80"/>
      <c r="SP123" s="80"/>
      <c r="SQ123" s="80"/>
      <c r="SR123" s="80"/>
      <c r="SS123" s="80"/>
      <c r="ST123" s="80"/>
      <c r="SU123" s="80"/>
      <c r="SV123" s="80"/>
      <c r="SW123" s="80"/>
      <c r="SX123" s="80"/>
    </row>
    <row r="124" spans="1:518" s="60" customFormat="1" ht="14.55" customHeight="1" x14ac:dyDescent="0.3">
      <c r="A124" s="65">
        <v>120</v>
      </c>
      <c r="B124" s="7">
        <v>39</v>
      </c>
      <c r="C124" s="98" t="s">
        <v>994</v>
      </c>
      <c r="D124" s="99" t="s">
        <v>995</v>
      </c>
      <c r="E124" s="98" t="s">
        <v>996</v>
      </c>
      <c r="F124" s="7">
        <v>2020</v>
      </c>
      <c r="G124" s="99" t="s">
        <v>997</v>
      </c>
      <c r="H124" s="126" t="s">
        <v>998</v>
      </c>
      <c r="I124" s="6" t="s">
        <v>50</v>
      </c>
      <c r="J124" s="99" t="s">
        <v>999</v>
      </c>
      <c r="K124" s="6" t="s">
        <v>1000</v>
      </c>
      <c r="L124" s="6" t="s">
        <v>23</v>
      </c>
      <c r="M124" s="6" t="s">
        <v>86</v>
      </c>
      <c r="N124" s="6" t="s">
        <v>205</v>
      </c>
      <c r="O124" s="6" t="s">
        <v>25</v>
      </c>
      <c r="P124" s="6" t="s">
        <v>205</v>
      </c>
      <c r="Q124" s="6" t="s">
        <v>572</v>
      </c>
      <c r="R124" s="6" t="s">
        <v>572</v>
      </c>
      <c r="S124" s="6" t="s">
        <v>572</v>
      </c>
      <c r="T124" s="6" t="s">
        <v>572</v>
      </c>
      <c r="U124" s="7" t="s">
        <v>572</v>
      </c>
      <c r="V124" s="7" t="s">
        <v>572</v>
      </c>
      <c r="W124" s="6"/>
      <c r="X124" s="6"/>
      <c r="Y124" s="6"/>
      <c r="Z124" s="6" t="s">
        <v>76</v>
      </c>
      <c r="AA124" s="6"/>
      <c r="AB124" s="6" t="s">
        <v>107</v>
      </c>
      <c r="AC124" s="6"/>
      <c r="AD124" s="6"/>
      <c r="AE124" s="6" t="s">
        <v>126</v>
      </c>
      <c r="AF124" s="6"/>
      <c r="AG124" s="6"/>
      <c r="AH124" s="6"/>
      <c r="AI124" s="6"/>
      <c r="AJ124" s="6"/>
      <c r="AK124" s="6"/>
      <c r="AL124" s="6"/>
      <c r="AM124" s="6"/>
      <c r="AN124" s="6"/>
      <c r="AO124" s="6"/>
      <c r="AP124" s="6"/>
      <c r="AQ124" s="6"/>
      <c r="AR124" s="6"/>
      <c r="AS124" s="6"/>
      <c r="AT124" s="6"/>
      <c r="AU124" s="6"/>
      <c r="AV124" s="6"/>
      <c r="AW124" s="6" t="s">
        <v>23</v>
      </c>
      <c r="AX124" s="6"/>
      <c r="AY124" s="6"/>
      <c r="AZ124" s="6"/>
      <c r="BA124" s="6" t="s">
        <v>78</v>
      </c>
      <c r="BB124" s="6"/>
      <c r="BC124" s="6" t="s">
        <v>78</v>
      </c>
      <c r="BD124" s="6"/>
      <c r="BE124" s="6"/>
      <c r="BF124" s="6" t="s">
        <v>78</v>
      </c>
      <c r="BG124" s="6"/>
      <c r="BH124" s="6"/>
      <c r="BI124" s="6"/>
      <c r="BJ124" s="6"/>
      <c r="BK124" s="6"/>
      <c r="BL124" s="6"/>
      <c r="BM124" s="6"/>
      <c r="BN124" s="6"/>
      <c r="BO124" s="6"/>
      <c r="BP124" s="6"/>
      <c r="BQ124" s="6"/>
      <c r="BR124" s="6"/>
      <c r="BS124" s="6"/>
      <c r="BT124" s="6"/>
      <c r="BU124" s="6"/>
      <c r="BV124" s="6" t="s">
        <v>38</v>
      </c>
      <c r="BW124" s="6"/>
      <c r="BX124" s="6"/>
      <c r="BY124" s="6"/>
      <c r="BZ124" s="6"/>
      <c r="CA124" s="6"/>
      <c r="CB124" s="6"/>
      <c r="CC124" s="6"/>
      <c r="CD124" s="6"/>
      <c r="CE124" s="6"/>
      <c r="CF124" s="6"/>
      <c r="CG124" s="6"/>
      <c r="CH124" s="6"/>
      <c r="CI124" s="6"/>
      <c r="CJ124" s="6"/>
      <c r="CK124" s="6"/>
      <c r="CL124" s="6"/>
      <c r="CM124" s="6"/>
      <c r="CN124" s="6"/>
      <c r="CO124" s="6"/>
      <c r="CP124" s="6"/>
      <c r="CQ124" s="6"/>
      <c r="CR124" s="6"/>
      <c r="CS124" s="28" t="s">
        <v>38</v>
      </c>
      <c r="CT124" s="6"/>
      <c r="CU124" s="6"/>
      <c r="CV124" s="6"/>
      <c r="CW124" s="6"/>
      <c r="CX124" s="6"/>
      <c r="CY124" s="6"/>
      <c r="CZ124" s="6"/>
      <c r="DA124" s="6"/>
      <c r="DB124" s="6"/>
      <c r="DC124" s="6"/>
      <c r="DD124" s="6" t="s">
        <v>38</v>
      </c>
      <c r="DE124" s="87"/>
      <c r="DF124" s="6"/>
      <c r="DG124" s="6"/>
      <c r="DH124" s="6"/>
      <c r="DI124" s="6"/>
      <c r="DJ124" s="6"/>
      <c r="DK124" s="6"/>
      <c r="DL124" s="6"/>
      <c r="DM124" s="6"/>
      <c r="DN124" s="6"/>
      <c r="DO124" s="87"/>
      <c r="DP124" s="6"/>
      <c r="DQ124" s="87"/>
      <c r="DR124" s="6"/>
      <c r="DS124" s="91" t="s">
        <v>1001</v>
      </c>
      <c r="DT124" s="17" t="s">
        <v>1002</v>
      </c>
      <c r="DU124" s="34"/>
      <c r="DV124" s="34"/>
      <c r="DW124" s="80"/>
      <c r="DX124" s="80"/>
      <c r="DY124" s="80"/>
      <c r="DZ124" s="80"/>
      <c r="EA124" s="80"/>
      <c r="EB124" s="80"/>
      <c r="EC124" s="80"/>
      <c r="ED124" s="80"/>
      <c r="EE124" s="80"/>
      <c r="EF124" s="80"/>
      <c r="EG124" s="80"/>
      <c r="EH124" s="80"/>
      <c r="EI124" s="80"/>
      <c r="EJ124" s="80"/>
      <c r="EK124" s="80"/>
      <c r="EL124" s="80"/>
      <c r="EM124" s="80"/>
      <c r="EN124" s="80"/>
      <c r="EO124" s="80"/>
      <c r="EP124" s="80"/>
      <c r="EQ124" s="80"/>
      <c r="ER124" s="80"/>
      <c r="ES124" s="80"/>
      <c r="ET124" s="80"/>
      <c r="EU124" s="80"/>
      <c r="EV124" s="80"/>
      <c r="EW124" s="80"/>
      <c r="EX124" s="80"/>
      <c r="EY124" s="80"/>
      <c r="EZ124" s="80"/>
      <c r="FA124" s="80"/>
      <c r="FB124" s="80"/>
      <c r="FC124" s="80"/>
      <c r="FD124" s="80"/>
      <c r="FE124" s="80"/>
      <c r="FF124" s="80"/>
      <c r="FG124" s="80"/>
      <c r="FH124" s="80"/>
      <c r="FI124" s="80"/>
      <c r="FJ124" s="80"/>
      <c r="FK124" s="80"/>
      <c r="FL124" s="80"/>
      <c r="FM124" s="80"/>
      <c r="FN124" s="80"/>
      <c r="FO124" s="80"/>
      <c r="FP124" s="80"/>
      <c r="FQ124" s="80"/>
      <c r="FR124" s="80"/>
      <c r="FS124" s="80"/>
      <c r="FT124" s="80"/>
      <c r="FU124" s="80"/>
      <c r="FV124" s="80"/>
      <c r="FW124" s="80"/>
      <c r="FX124" s="80"/>
      <c r="FY124" s="80"/>
      <c r="FZ124" s="80"/>
      <c r="GA124" s="80"/>
      <c r="GB124" s="80"/>
      <c r="GC124" s="80"/>
      <c r="GD124" s="80"/>
      <c r="GE124" s="80"/>
      <c r="GF124" s="80"/>
      <c r="GG124" s="80"/>
      <c r="GH124" s="80"/>
      <c r="GI124" s="80"/>
      <c r="GJ124" s="80"/>
      <c r="GK124" s="80"/>
      <c r="GL124" s="80"/>
      <c r="GM124" s="80"/>
      <c r="GN124" s="80"/>
      <c r="GO124" s="80"/>
      <c r="GP124" s="80"/>
      <c r="GQ124" s="80"/>
      <c r="GR124" s="80"/>
      <c r="GS124" s="80"/>
      <c r="GT124" s="80"/>
      <c r="GU124" s="80"/>
      <c r="GV124" s="80"/>
      <c r="GW124" s="80"/>
      <c r="GX124" s="80"/>
      <c r="GY124" s="80"/>
      <c r="GZ124" s="80"/>
      <c r="HA124" s="80"/>
      <c r="HB124" s="80"/>
      <c r="HC124" s="80"/>
      <c r="HD124" s="80"/>
      <c r="HE124" s="80"/>
      <c r="HF124" s="80"/>
      <c r="HG124" s="80"/>
      <c r="HH124" s="80"/>
      <c r="HI124" s="80"/>
      <c r="HJ124" s="80"/>
      <c r="HK124" s="80"/>
      <c r="HL124" s="80"/>
      <c r="HM124" s="80"/>
      <c r="HN124" s="80"/>
      <c r="HO124" s="80"/>
      <c r="HP124" s="80"/>
      <c r="HQ124" s="80"/>
      <c r="HR124" s="80"/>
      <c r="HS124" s="80"/>
      <c r="HT124" s="80"/>
      <c r="HU124" s="80"/>
      <c r="HV124" s="80"/>
      <c r="HW124" s="80"/>
      <c r="HX124" s="80"/>
      <c r="HY124" s="80"/>
      <c r="HZ124" s="80"/>
      <c r="IA124" s="80"/>
      <c r="IB124" s="80"/>
      <c r="IC124" s="80"/>
      <c r="ID124" s="80"/>
      <c r="IE124" s="80"/>
      <c r="IF124" s="80"/>
      <c r="IG124" s="80"/>
      <c r="IH124" s="80"/>
      <c r="II124" s="80"/>
      <c r="IJ124" s="80"/>
      <c r="IK124" s="80"/>
      <c r="IL124" s="80"/>
      <c r="IM124" s="80"/>
      <c r="IN124" s="80"/>
      <c r="IO124" s="80"/>
      <c r="IP124" s="80"/>
      <c r="IQ124" s="80"/>
      <c r="IR124" s="80"/>
      <c r="IS124" s="80"/>
      <c r="IT124" s="80"/>
      <c r="IU124" s="80"/>
      <c r="IV124" s="80"/>
      <c r="IW124" s="80"/>
      <c r="IX124" s="80"/>
      <c r="IY124" s="80"/>
      <c r="IZ124" s="80"/>
      <c r="JA124" s="80"/>
      <c r="JB124" s="80"/>
      <c r="JC124" s="80"/>
      <c r="JD124" s="80"/>
      <c r="JE124" s="80"/>
      <c r="JF124" s="80"/>
      <c r="JG124" s="80"/>
      <c r="JH124" s="80"/>
      <c r="JI124" s="80"/>
      <c r="JJ124" s="80"/>
      <c r="JK124" s="80"/>
      <c r="JL124" s="80"/>
      <c r="JM124" s="80"/>
      <c r="JN124" s="80"/>
      <c r="JO124" s="80"/>
      <c r="JP124" s="80"/>
      <c r="JQ124" s="80"/>
      <c r="JR124" s="80"/>
      <c r="JS124" s="80"/>
      <c r="JT124" s="80"/>
      <c r="JU124" s="80"/>
      <c r="JV124" s="80"/>
      <c r="JW124" s="80"/>
      <c r="JX124" s="80"/>
      <c r="JY124" s="80"/>
      <c r="JZ124" s="80"/>
      <c r="KA124" s="80"/>
      <c r="KB124" s="80"/>
      <c r="KC124" s="80"/>
      <c r="KD124" s="80"/>
      <c r="KE124" s="80"/>
      <c r="KF124" s="80"/>
      <c r="KG124" s="80"/>
      <c r="KH124" s="80"/>
      <c r="KI124" s="80"/>
      <c r="KJ124" s="80"/>
      <c r="KK124" s="80"/>
      <c r="KL124" s="80"/>
      <c r="KM124" s="80"/>
      <c r="KN124" s="80"/>
      <c r="KO124" s="80"/>
      <c r="KP124" s="80"/>
      <c r="KQ124" s="80"/>
      <c r="KR124" s="80"/>
      <c r="KS124" s="80"/>
      <c r="KT124" s="80"/>
      <c r="KU124" s="80"/>
      <c r="KV124" s="80"/>
      <c r="KW124" s="80"/>
      <c r="KX124" s="80"/>
      <c r="KY124" s="80"/>
      <c r="KZ124" s="80"/>
      <c r="LA124" s="80"/>
      <c r="LB124" s="80"/>
      <c r="LC124" s="80"/>
      <c r="LD124" s="80"/>
      <c r="LE124" s="80"/>
      <c r="LF124" s="80"/>
      <c r="LG124" s="80"/>
      <c r="LH124" s="80"/>
      <c r="LI124" s="80"/>
      <c r="LJ124" s="80"/>
      <c r="LK124" s="80"/>
      <c r="LL124" s="80"/>
      <c r="LM124" s="80"/>
      <c r="LN124" s="80"/>
      <c r="LO124" s="80"/>
      <c r="LP124" s="80"/>
      <c r="LQ124" s="80"/>
      <c r="LR124" s="80"/>
      <c r="LS124" s="80"/>
      <c r="LT124" s="80"/>
      <c r="LU124" s="80"/>
      <c r="LV124" s="80"/>
      <c r="LW124" s="80"/>
      <c r="LX124" s="80"/>
      <c r="LY124" s="80"/>
      <c r="LZ124" s="80"/>
      <c r="MA124" s="80"/>
      <c r="MB124" s="80"/>
      <c r="MC124" s="80"/>
      <c r="MD124" s="80"/>
      <c r="ME124" s="80"/>
      <c r="MF124" s="80"/>
      <c r="MG124" s="80"/>
      <c r="MH124" s="80"/>
      <c r="MI124" s="80"/>
      <c r="MJ124" s="80"/>
      <c r="MK124" s="80"/>
      <c r="ML124" s="80"/>
      <c r="MM124" s="80"/>
      <c r="MN124" s="80"/>
      <c r="MO124" s="80"/>
      <c r="MP124" s="80"/>
      <c r="MQ124" s="80"/>
      <c r="MR124" s="80"/>
      <c r="MS124" s="80"/>
      <c r="MT124" s="80"/>
      <c r="MU124" s="80"/>
      <c r="MV124" s="80"/>
      <c r="MW124" s="80"/>
      <c r="MX124" s="80"/>
      <c r="MY124" s="80"/>
      <c r="MZ124" s="80"/>
      <c r="NA124" s="80"/>
      <c r="NB124" s="80"/>
      <c r="NC124" s="80"/>
      <c r="ND124" s="80"/>
      <c r="NE124" s="80"/>
      <c r="NF124" s="80"/>
      <c r="NG124" s="80"/>
      <c r="NH124" s="80"/>
      <c r="NI124" s="80"/>
      <c r="NJ124" s="80"/>
      <c r="NK124" s="80"/>
      <c r="NL124" s="80"/>
      <c r="NM124" s="80"/>
      <c r="NN124" s="80"/>
      <c r="NO124" s="80"/>
      <c r="NP124" s="80"/>
      <c r="NQ124" s="80"/>
      <c r="NR124" s="80"/>
      <c r="NS124" s="80"/>
      <c r="NT124" s="80"/>
      <c r="NU124" s="80"/>
      <c r="NV124" s="80"/>
      <c r="NW124" s="80"/>
      <c r="NX124" s="80"/>
      <c r="NY124" s="80"/>
      <c r="NZ124" s="80"/>
      <c r="OA124" s="80"/>
      <c r="OB124" s="80"/>
      <c r="OC124" s="80"/>
      <c r="OD124" s="80"/>
      <c r="OE124" s="80"/>
      <c r="OF124" s="80"/>
      <c r="OG124" s="80"/>
      <c r="OH124" s="80"/>
      <c r="OI124" s="80"/>
      <c r="OJ124" s="80"/>
      <c r="OK124" s="80"/>
      <c r="OL124" s="80"/>
      <c r="OM124" s="80"/>
      <c r="ON124" s="80"/>
      <c r="OO124" s="80"/>
      <c r="OP124" s="80"/>
      <c r="OQ124" s="80"/>
      <c r="OR124" s="80"/>
      <c r="OS124" s="80"/>
      <c r="OT124" s="80"/>
      <c r="OU124" s="80"/>
      <c r="OV124" s="80"/>
      <c r="OW124" s="80"/>
      <c r="OX124" s="80"/>
      <c r="OY124" s="80"/>
      <c r="OZ124" s="80"/>
      <c r="PA124" s="80"/>
      <c r="PB124" s="80"/>
      <c r="PC124" s="80"/>
      <c r="PD124" s="80"/>
      <c r="PE124" s="80"/>
      <c r="PF124" s="80"/>
      <c r="PG124" s="80"/>
      <c r="PH124" s="80"/>
      <c r="PI124" s="80"/>
      <c r="PJ124" s="80"/>
      <c r="PK124" s="80"/>
      <c r="PL124" s="80"/>
      <c r="PM124" s="80"/>
      <c r="PN124" s="80"/>
      <c r="PO124" s="80"/>
      <c r="PP124" s="80"/>
      <c r="PQ124" s="80"/>
      <c r="PR124" s="80"/>
      <c r="PS124" s="80"/>
      <c r="PT124" s="80"/>
      <c r="PU124" s="80"/>
      <c r="PV124" s="80"/>
      <c r="PW124" s="80"/>
      <c r="PX124" s="80"/>
      <c r="PY124" s="80"/>
      <c r="PZ124" s="80"/>
      <c r="QA124" s="80"/>
      <c r="QB124" s="80"/>
      <c r="QC124" s="80"/>
      <c r="QD124" s="80"/>
      <c r="QE124" s="80"/>
      <c r="QF124" s="80"/>
      <c r="QG124" s="80"/>
      <c r="QH124" s="80"/>
      <c r="QI124" s="80"/>
      <c r="QJ124" s="80"/>
      <c r="QK124" s="80"/>
      <c r="QL124" s="80"/>
      <c r="QM124" s="80"/>
      <c r="QN124" s="80"/>
      <c r="QO124" s="80"/>
      <c r="QP124" s="80"/>
      <c r="QQ124" s="80"/>
      <c r="QR124" s="80"/>
      <c r="QS124" s="80"/>
      <c r="QT124" s="80"/>
      <c r="QU124" s="80"/>
      <c r="QV124" s="80"/>
      <c r="QW124" s="80"/>
      <c r="QX124" s="80"/>
      <c r="QY124" s="80"/>
      <c r="QZ124" s="80"/>
      <c r="RA124" s="80"/>
      <c r="RB124" s="80"/>
      <c r="RC124" s="80"/>
      <c r="RD124" s="80"/>
      <c r="RE124" s="80"/>
      <c r="RF124" s="80"/>
      <c r="RG124" s="80"/>
      <c r="RH124" s="80"/>
      <c r="RI124" s="80"/>
      <c r="RJ124" s="80"/>
      <c r="RK124" s="80"/>
      <c r="RL124" s="80"/>
      <c r="RM124" s="80"/>
      <c r="RN124" s="80"/>
      <c r="RO124" s="80"/>
      <c r="RP124" s="80"/>
      <c r="RQ124" s="80"/>
      <c r="RR124" s="80"/>
      <c r="RS124" s="80"/>
      <c r="RT124" s="80"/>
      <c r="RU124" s="80"/>
      <c r="RV124" s="80"/>
      <c r="RW124" s="80"/>
      <c r="RX124" s="80"/>
      <c r="RY124" s="80"/>
      <c r="RZ124" s="80"/>
      <c r="SA124" s="80"/>
      <c r="SB124" s="80"/>
      <c r="SC124" s="80"/>
      <c r="SD124" s="80"/>
      <c r="SE124" s="80"/>
      <c r="SF124" s="80"/>
      <c r="SG124" s="80"/>
      <c r="SH124" s="80"/>
      <c r="SI124" s="80"/>
      <c r="SJ124" s="80"/>
      <c r="SK124" s="80"/>
      <c r="SL124" s="80"/>
      <c r="SM124" s="80"/>
      <c r="SN124" s="80"/>
      <c r="SO124" s="80"/>
      <c r="SP124" s="80"/>
      <c r="SQ124" s="80"/>
      <c r="SR124" s="80"/>
      <c r="SS124" s="80"/>
      <c r="ST124" s="80"/>
      <c r="SU124" s="80"/>
      <c r="SV124" s="80"/>
      <c r="SW124" s="80"/>
      <c r="SX124" s="80"/>
    </row>
    <row r="125" spans="1:518" s="60" customFormat="1" ht="14.55" customHeight="1" x14ac:dyDescent="0.3">
      <c r="A125" s="65">
        <v>121</v>
      </c>
      <c r="B125" s="7">
        <v>40</v>
      </c>
      <c r="C125" s="98" t="s">
        <v>1003</v>
      </c>
      <c r="D125" s="99" t="s">
        <v>1004</v>
      </c>
      <c r="E125" s="98" t="s">
        <v>1005</v>
      </c>
      <c r="F125" s="7">
        <v>2018</v>
      </c>
      <c r="G125" s="99" t="s">
        <v>1006</v>
      </c>
      <c r="H125" s="126" t="s">
        <v>1007</v>
      </c>
      <c r="I125" s="6" t="s">
        <v>50</v>
      </c>
      <c r="J125" s="99" t="s">
        <v>1008</v>
      </c>
      <c r="K125" s="6" t="s">
        <v>1009</v>
      </c>
      <c r="L125" s="6" t="s">
        <v>38</v>
      </c>
      <c r="M125" s="6" t="s">
        <v>86</v>
      </c>
      <c r="N125" s="6" t="s">
        <v>205</v>
      </c>
      <c r="O125" s="6" t="s">
        <v>25</v>
      </c>
      <c r="P125" s="6" t="s">
        <v>56</v>
      </c>
      <c r="Q125" s="6" t="s">
        <v>572</v>
      </c>
      <c r="R125" s="6" t="s">
        <v>572</v>
      </c>
      <c r="S125" s="6" t="s">
        <v>166</v>
      </c>
      <c r="T125" s="6" t="s">
        <v>1010</v>
      </c>
      <c r="U125" s="7">
        <v>2016</v>
      </c>
      <c r="V125" s="7">
        <v>2016</v>
      </c>
      <c r="W125" s="6"/>
      <c r="X125" s="6"/>
      <c r="Y125" s="6"/>
      <c r="Z125" s="6"/>
      <c r="AA125" s="6"/>
      <c r="AB125" s="6"/>
      <c r="AC125" s="6"/>
      <c r="AD125" s="6"/>
      <c r="AE125" s="6" t="s">
        <v>126</v>
      </c>
      <c r="AF125" s="6"/>
      <c r="AG125" s="6"/>
      <c r="AH125" s="6" t="s">
        <v>139</v>
      </c>
      <c r="AI125" s="6"/>
      <c r="AJ125" s="6"/>
      <c r="AK125" s="6"/>
      <c r="AL125" s="6"/>
      <c r="AM125" s="6"/>
      <c r="AN125" s="6"/>
      <c r="AO125" s="6"/>
      <c r="AP125" s="6"/>
      <c r="AQ125" s="6"/>
      <c r="AR125" s="6"/>
      <c r="AS125" s="6"/>
      <c r="AT125" s="6"/>
      <c r="AU125" s="6"/>
      <c r="AV125" s="6"/>
      <c r="AW125" s="6" t="s">
        <v>23</v>
      </c>
      <c r="AX125" s="6"/>
      <c r="AY125" s="6"/>
      <c r="AZ125" s="6"/>
      <c r="BA125" s="6"/>
      <c r="BB125" s="6"/>
      <c r="BC125" s="6"/>
      <c r="BD125" s="6"/>
      <c r="BE125" s="6"/>
      <c r="BF125" s="6" t="s">
        <v>78</v>
      </c>
      <c r="BG125" s="6"/>
      <c r="BH125" s="6"/>
      <c r="BI125" s="6" t="s">
        <v>78</v>
      </c>
      <c r="BJ125" s="6"/>
      <c r="BK125" s="6"/>
      <c r="BL125" s="6"/>
      <c r="BM125" s="6"/>
      <c r="BN125" s="6"/>
      <c r="BO125" s="6"/>
      <c r="BP125" s="6"/>
      <c r="BQ125" s="6"/>
      <c r="BR125" s="6"/>
      <c r="BS125" s="6"/>
      <c r="BT125" s="6"/>
      <c r="BU125" s="6"/>
      <c r="BV125" s="6" t="s">
        <v>38</v>
      </c>
      <c r="BW125" s="6"/>
      <c r="BX125" s="6"/>
      <c r="BY125" s="6"/>
      <c r="BZ125" s="6"/>
      <c r="CA125" s="6"/>
      <c r="CB125" s="6"/>
      <c r="CC125" s="6"/>
      <c r="CD125" s="6"/>
      <c r="CE125" s="6"/>
      <c r="CF125" s="6"/>
      <c r="CG125" s="6"/>
      <c r="CH125" s="6"/>
      <c r="CI125" s="6"/>
      <c r="CJ125" s="6"/>
      <c r="CK125" s="6"/>
      <c r="CL125" s="6"/>
      <c r="CM125" s="6"/>
      <c r="CN125" s="6"/>
      <c r="CO125" s="6"/>
      <c r="CP125" s="6"/>
      <c r="CQ125" s="6"/>
      <c r="CR125" s="6"/>
      <c r="CS125" s="28" t="s">
        <v>38</v>
      </c>
      <c r="CT125" s="6"/>
      <c r="CU125" s="6"/>
      <c r="CV125" s="6"/>
      <c r="CW125" s="6"/>
      <c r="CX125" s="6"/>
      <c r="CY125" s="6"/>
      <c r="CZ125" s="6"/>
      <c r="DA125" s="6"/>
      <c r="DB125" s="6"/>
      <c r="DC125" s="6"/>
      <c r="DD125" s="6" t="s">
        <v>38</v>
      </c>
      <c r="DE125" s="87"/>
      <c r="DF125" s="6"/>
      <c r="DG125" s="6"/>
      <c r="DH125" s="6"/>
      <c r="DI125" s="6"/>
      <c r="DJ125" s="6"/>
      <c r="DK125" s="6"/>
      <c r="DL125" s="6"/>
      <c r="DM125" s="6"/>
      <c r="DN125" s="6"/>
      <c r="DO125" s="87"/>
      <c r="DP125" s="6"/>
      <c r="DQ125" s="87"/>
      <c r="DR125" s="6"/>
      <c r="DS125" s="91" t="s">
        <v>1011</v>
      </c>
      <c r="DT125" s="17" t="s">
        <v>1012</v>
      </c>
      <c r="DU125" s="34"/>
      <c r="DV125" s="34"/>
      <c r="DW125" s="80"/>
      <c r="DX125" s="80"/>
      <c r="DY125" s="80"/>
      <c r="DZ125" s="80"/>
      <c r="EA125" s="80"/>
      <c r="EB125" s="80"/>
      <c r="EC125" s="80"/>
      <c r="ED125" s="80"/>
      <c r="EE125" s="80"/>
      <c r="EF125" s="80"/>
      <c r="EG125" s="80"/>
      <c r="EH125" s="80"/>
      <c r="EI125" s="80"/>
      <c r="EJ125" s="80"/>
      <c r="EK125" s="80"/>
      <c r="EL125" s="80"/>
      <c r="EM125" s="80"/>
      <c r="EN125" s="80"/>
      <c r="EO125" s="80"/>
      <c r="EP125" s="80"/>
      <c r="EQ125" s="80"/>
      <c r="ER125" s="80"/>
      <c r="ES125" s="80"/>
      <c r="ET125" s="80"/>
      <c r="EU125" s="80"/>
      <c r="EV125" s="80"/>
      <c r="EW125" s="80"/>
      <c r="EX125" s="80"/>
      <c r="EY125" s="80"/>
      <c r="EZ125" s="80"/>
      <c r="FA125" s="80"/>
      <c r="FB125" s="80"/>
      <c r="FC125" s="80"/>
      <c r="FD125" s="80"/>
      <c r="FE125" s="80"/>
      <c r="FF125" s="80"/>
      <c r="FG125" s="80"/>
      <c r="FH125" s="80"/>
      <c r="FI125" s="80"/>
      <c r="FJ125" s="80"/>
      <c r="FK125" s="80"/>
      <c r="FL125" s="80"/>
      <c r="FM125" s="80"/>
      <c r="FN125" s="80"/>
      <c r="FO125" s="80"/>
      <c r="FP125" s="80"/>
      <c r="FQ125" s="80"/>
      <c r="FR125" s="80"/>
      <c r="FS125" s="80"/>
      <c r="FT125" s="80"/>
      <c r="FU125" s="80"/>
      <c r="FV125" s="80"/>
      <c r="FW125" s="80"/>
      <c r="FX125" s="80"/>
      <c r="FY125" s="80"/>
      <c r="FZ125" s="80"/>
      <c r="GA125" s="80"/>
      <c r="GB125" s="80"/>
      <c r="GC125" s="80"/>
      <c r="GD125" s="80"/>
      <c r="GE125" s="80"/>
      <c r="GF125" s="80"/>
      <c r="GG125" s="80"/>
      <c r="GH125" s="80"/>
      <c r="GI125" s="80"/>
      <c r="GJ125" s="80"/>
      <c r="GK125" s="80"/>
      <c r="GL125" s="80"/>
      <c r="GM125" s="80"/>
      <c r="GN125" s="80"/>
      <c r="GO125" s="80"/>
      <c r="GP125" s="80"/>
      <c r="GQ125" s="80"/>
      <c r="GR125" s="80"/>
      <c r="GS125" s="80"/>
      <c r="GT125" s="80"/>
      <c r="GU125" s="80"/>
      <c r="GV125" s="80"/>
      <c r="GW125" s="80"/>
      <c r="GX125" s="80"/>
      <c r="GY125" s="80"/>
      <c r="GZ125" s="80"/>
      <c r="HA125" s="80"/>
      <c r="HB125" s="80"/>
      <c r="HC125" s="80"/>
      <c r="HD125" s="80"/>
      <c r="HE125" s="80"/>
      <c r="HF125" s="80"/>
      <c r="HG125" s="80"/>
      <c r="HH125" s="80"/>
      <c r="HI125" s="80"/>
      <c r="HJ125" s="80"/>
      <c r="HK125" s="80"/>
      <c r="HL125" s="80"/>
      <c r="HM125" s="80"/>
      <c r="HN125" s="80"/>
      <c r="HO125" s="80"/>
      <c r="HP125" s="80"/>
      <c r="HQ125" s="80"/>
      <c r="HR125" s="80"/>
      <c r="HS125" s="80"/>
      <c r="HT125" s="80"/>
      <c r="HU125" s="80"/>
      <c r="HV125" s="80"/>
      <c r="HW125" s="80"/>
      <c r="HX125" s="80"/>
      <c r="HY125" s="80"/>
      <c r="HZ125" s="80"/>
      <c r="IA125" s="80"/>
      <c r="IB125" s="80"/>
      <c r="IC125" s="80"/>
      <c r="ID125" s="80"/>
      <c r="IE125" s="80"/>
      <c r="IF125" s="80"/>
      <c r="IG125" s="80"/>
      <c r="IH125" s="80"/>
      <c r="II125" s="80"/>
      <c r="IJ125" s="80"/>
      <c r="IK125" s="80"/>
      <c r="IL125" s="80"/>
      <c r="IM125" s="80"/>
      <c r="IN125" s="80"/>
      <c r="IO125" s="80"/>
      <c r="IP125" s="80"/>
      <c r="IQ125" s="80"/>
      <c r="IR125" s="80"/>
      <c r="IS125" s="80"/>
      <c r="IT125" s="80"/>
      <c r="IU125" s="80"/>
      <c r="IV125" s="80"/>
      <c r="IW125" s="80"/>
      <c r="IX125" s="80"/>
      <c r="IY125" s="80"/>
      <c r="IZ125" s="80"/>
      <c r="JA125" s="80"/>
      <c r="JB125" s="80"/>
      <c r="JC125" s="80"/>
      <c r="JD125" s="80"/>
      <c r="JE125" s="80"/>
      <c r="JF125" s="80"/>
      <c r="JG125" s="80"/>
      <c r="JH125" s="80"/>
      <c r="JI125" s="80"/>
      <c r="JJ125" s="80"/>
      <c r="JK125" s="80"/>
      <c r="JL125" s="80"/>
      <c r="JM125" s="80"/>
      <c r="JN125" s="80"/>
      <c r="JO125" s="80"/>
      <c r="JP125" s="80"/>
      <c r="JQ125" s="80"/>
      <c r="JR125" s="80"/>
      <c r="JS125" s="80"/>
      <c r="JT125" s="80"/>
      <c r="JU125" s="80"/>
      <c r="JV125" s="80"/>
      <c r="JW125" s="80"/>
      <c r="JX125" s="80"/>
      <c r="JY125" s="80"/>
      <c r="JZ125" s="80"/>
      <c r="KA125" s="80"/>
      <c r="KB125" s="80"/>
      <c r="KC125" s="80"/>
      <c r="KD125" s="80"/>
      <c r="KE125" s="80"/>
      <c r="KF125" s="80"/>
      <c r="KG125" s="80"/>
      <c r="KH125" s="80"/>
      <c r="KI125" s="80"/>
      <c r="KJ125" s="80"/>
      <c r="KK125" s="80"/>
      <c r="KL125" s="80"/>
      <c r="KM125" s="80"/>
      <c r="KN125" s="80"/>
      <c r="KO125" s="80"/>
      <c r="KP125" s="80"/>
      <c r="KQ125" s="80"/>
      <c r="KR125" s="80"/>
      <c r="KS125" s="80"/>
      <c r="KT125" s="80"/>
      <c r="KU125" s="80"/>
      <c r="KV125" s="80"/>
      <c r="KW125" s="80"/>
      <c r="KX125" s="80"/>
      <c r="KY125" s="80"/>
      <c r="KZ125" s="80"/>
      <c r="LA125" s="80"/>
      <c r="LB125" s="80"/>
      <c r="LC125" s="80"/>
      <c r="LD125" s="80"/>
      <c r="LE125" s="80"/>
      <c r="LF125" s="80"/>
      <c r="LG125" s="80"/>
      <c r="LH125" s="80"/>
      <c r="LI125" s="80"/>
      <c r="LJ125" s="80"/>
      <c r="LK125" s="80"/>
      <c r="LL125" s="80"/>
      <c r="LM125" s="80"/>
      <c r="LN125" s="80"/>
      <c r="LO125" s="80"/>
      <c r="LP125" s="80"/>
      <c r="LQ125" s="80"/>
      <c r="LR125" s="80"/>
      <c r="LS125" s="80"/>
      <c r="LT125" s="80"/>
      <c r="LU125" s="80"/>
      <c r="LV125" s="80"/>
      <c r="LW125" s="80"/>
      <c r="LX125" s="80"/>
      <c r="LY125" s="80"/>
      <c r="LZ125" s="80"/>
      <c r="MA125" s="80"/>
      <c r="MB125" s="80"/>
      <c r="MC125" s="80"/>
      <c r="MD125" s="80"/>
      <c r="ME125" s="80"/>
      <c r="MF125" s="80"/>
      <c r="MG125" s="80"/>
      <c r="MH125" s="80"/>
      <c r="MI125" s="80"/>
      <c r="MJ125" s="80"/>
      <c r="MK125" s="80"/>
      <c r="ML125" s="80"/>
      <c r="MM125" s="80"/>
      <c r="MN125" s="80"/>
      <c r="MO125" s="80"/>
      <c r="MP125" s="80"/>
      <c r="MQ125" s="80"/>
      <c r="MR125" s="80"/>
      <c r="MS125" s="80"/>
      <c r="MT125" s="80"/>
      <c r="MU125" s="80"/>
      <c r="MV125" s="80"/>
      <c r="MW125" s="80"/>
      <c r="MX125" s="80"/>
      <c r="MY125" s="80"/>
      <c r="MZ125" s="80"/>
      <c r="NA125" s="80"/>
      <c r="NB125" s="80"/>
      <c r="NC125" s="80"/>
      <c r="ND125" s="80"/>
      <c r="NE125" s="80"/>
      <c r="NF125" s="80"/>
      <c r="NG125" s="80"/>
      <c r="NH125" s="80"/>
      <c r="NI125" s="80"/>
      <c r="NJ125" s="80"/>
      <c r="NK125" s="80"/>
      <c r="NL125" s="80"/>
      <c r="NM125" s="80"/>
      <c r="NN125" s="80"/>
      <c r="NO125" s="80"/>
      <c r="NP125" s="80"/>
      <c r="NQ125" s="80"/>
      <c r="NR125" s="80"/>
      <c r="NS125" s="80"/>
      <c r="NT125" s="80"/>
      <c r="NU125" s="80"/>
      <c r="NV125" s="80"/>
      <c r="NW125" s="80"/>
      <c r="NX125" s="80"/>
      <c r="NY125" s="80"/>
      <c r="NZ125" s="80"/>
      <c r="OA125" s="80"/>
      <c r="OB125" s="80"/>
      <c r="OC125" s="80"/>
      <c r="OD125" s="80"/>
      <c r="OE125" s="80"/>
      <c r="OF125" s="80"/>
      <c r="OG125" s="80"/>
      <c r="OH125" s="80"/>
      <c r="OI125" s="80"/>
      <c r="OJ125" s="80"/>
      <c r="OK125" s="80"/>
      <c r="OL125" s="80"/>
      <c r="OM125" s="80"/>
      <c r="ON125" s="80"/>
      <c r="OO125" s="80"/>
      <c r="OP125" s="80"/>
      <c r="OQ125" s="80"/>
      <c r="OR125" s="80"/>
      <c r="OS125" s="80"/>
      <c r="OT125" s="80"/>
      <c r="OU125" s="80"/>
      <c r="OV125" s="80"/>
      <c r="OW125" s="80"/>
      <c r="OX125" s="80"/>
      <c r="OY125" s="80"/>
      <c r="OZ125" s="80"/>
      <c r="PA125" s="80"/>
      <c r="PB125" s="80"/>
      <c r="PC125" s="80"/>
      <c r="PD125" s="80"/>
      <c r="PE125" s="80"/>
      <c r="PF125" s="80"/>
      <c r="PG125" s="80"/>
      <c r="PH125" s="80"/>
      <c r="PI125" s="80"/>
      <c r="PJ125" s="80"/>
      <c r="PK125" s="80"/>
      <c r="PL125" s="80"/>
      <c r="PM125" s="80"/>
      <c r="PN125" s="80"/>
      <c r="PO125" s="80"/>
      <c r="PP125" s="80"/>
      <c r="PQ125" s="80"/>
      <c r="PR125" s="80"/>
      <c r="PS125" s="80"/>
      <c r="PT125" s="80"/>
      <c r="PU125" s="80"/>
      <c r="PV125" s="80"/>
      <c r="PW125" s="80"/>
      <c r="PX125" s="80"/>
      <c r="PY125" s="80"/>
      <c r="PZ125" s="80"/>
      <c r="QA125" s="80"/>
      <c r="QB125" s="80"/>
      <c r="QC125" s="80"/>
      <c r="QD125" s="80"/>
      <c r="QE125" s="80"/>
      <c r="QF125" s="80"/>
      <c r="QG125" s="80"/>
      <c r="QH125" s="80"/>
      <c r="QI125" s="80"/>
      <c r="QJ125" s="80"/>
      <c r="QK125" s="80"/>
      <c r="QL125" s="80"/>
      <c r="QM125" s="80"/>
      <c r="QN125" s="80"/>
      <c r="QO125" s="80"/>
      <c r="QP125" s="80"/>
      <c r="QQ125" s="80"/>
      <c r="QR125" s="80"/>
      <c r="QS125" s="80"/>
      <c r="QT125" s="80"/>
      <c r="QU125" s="80"/>
      <c r="QV125" s="80"/>
      <c r="QW125" s="80"/>
      <c r="QX125" s="80"/>
      <c r="QY125" s="80"/>
      <c r="QZ125" s="80"/>
      <c r="RA125" s="80"/>
      <c r="RB125" s="80"/>
      <c r="RC125" s="80"/>
      <c r="RD125" s="80"/>
      <c r="RE125" s="80"/>
      <c r="RF125" s="80"/>
      <c r="RG125" s="80"/>
      <c r="RH125" s="80"/>
      <c r="RI125" s="80"/>
      <c r="RJ125" s="80"/>
      <c r="RK125" s="80"/>
      <c r="RL125" s="80"/>
      <c r="RM125" s="80"/>
      <c r="RN125" s="80"/>
      <c r="RO125" s="80"/>
      <c r="RP125" s="80"/>
      <c r="RQ125" s="80"/>
      <c r="RR125" s="80"/>
      <c r="RS125" s="80"/>
      <c r="RT125" s="80"/>
      <c r="RU125" s="80"/>
      <c r="RV125" s="80"/>
      <c r="RW125" s="80"/>
      <c r="RX125" s="80"/>
      <c r="RY125" s="80"/>
      <c r="RZ125" s="80"/>
      <c r="SA125" s="80"/>
      <c r="SB125" s="80"/>
      <c r="SC125" s="80"/>
      <c r="SD125" s="80"/>
      <c r="SE125" s="80"/>
      <c r="SF125" s="80"/>
      <c r="SG125" s="80"/>
      <c r="SH125" s="80"/>
      <c r="SI125" s="80"/>
      <c r="SJ125" s="80"/>
      <c r="SK125" s="80"/>
      <c r="SL125" s="80"/>
      <c r="SM125" s="80"/>
      <c r="SN125" s="80"/>
      <c r="SO125" s="80"/>
      <c r="SP125" s="80"/>
      <c r="SQ125" s="80"/>
      <c r="SR125" s="80"/>
      <c r="SS125" s="80"/>
      <c r="ST125" s="80"/>
      <c r="SU125" s="80"/>
      <c r="SV125" s="80"/>
      <c r="SW125" s="80"/>
      <c r="SX125" s="80"/>
    </row>
    <row r="126" spans="1:518" s="60" customFormat="1" ht="14.55" customHeight="1" x14ac:dyDescent="0.3">
      <c r="A126" s="65">
        <v>122</v>
      </c>
      <c r="B126" s="7">
        <v>41</v>
      </c>
      <c r="C126" s="98" t="s">
        <v>1013</v>
      </c>
      <c r="D126" s="99" t="s">
        <v>1014</v>
      </c>
      <c r="E126" s="98" t="s">
        <v>1015</v>
      </c>
      <c r="F126" s="7">
        <v>2019</v>
      </c>
      <c r="G126" s="98" t="s">
        <v>577</v>
      </c>
      <c r="H126" s="126" t="s">
        <v>1016</v>
      </c>
      <c r="I126" s="6" t="s">
        <v>50</v>
      </c>
      <c r="J126" s="99" t="s">
        <v>1017</v>
      </c>
      <c r="K126" s="6" t="s">
        <v>628</v>
      </c>
      <c r="L126" s="6" t="s">
        <v>38</v>
      </c>
      <c r="M126" s="6" t="s">
        <v>72</v>
      </c>
      <c r="N126" s="6" t="s">
        <v>205</v>
      </c>
      <c r="O126" s="6" t="s">
        <v>25</v>
      </c>
      <c r="P126" s="6" t="s">
        <v>56</v>
      </c>
      <c r="Q126" s="6" t="s">
        <v>1018</v>
      </c>
      <c r="R126" s="6" t="s">
        <v>908</v>
      </c>
      <c r="S126" s="6" t="s">
        <v>315</v>
      </c>
      <c r="T126" s="6" t="s">
        <v>314</v>
      </c>
      <c r="U126" s="7">
        <v>2018</v>
      </c>
      <c r="V126" s="7">
        <v>2018</v>
      </c>
      <c r="W126" s="6"/>
      <c r="X126" s="6"/>
      <c r="Y126" s="6"/>
      <c r="Z126" s="6" t="s">
        <v>76</v>
      </c>
      <c r="AA126" s="6"/>
      <c r="AB126" s="6" t="s">
        <v>107</v>
      </c>
      <c r="AC126" s="6" t="s">
        <v>122</v>
      </c>
      <c r="AD126" s="6"/>
      <c r="AE126" s="6"/>
      <c r="AF126" s="6"/>
      <c r="AG126" s="6"/>
      <c r="AH126" s="6"/>
      <c r="AI126" s="6"/>
      <c r="AJ126" s="6"/>
      <c r="AK126" s="6"/>
      <c r="AL126" s="6"/>
      <c r="AM126" s="6"/>
      <c r="AN126" s="6"/>
      <c r="AO126" s="6"/>
      <c r="AP126" s="6"/>
      <c r="AQ126" s="6"/>
      <c r="AR126" s="6"/>
      <c r="AS126" s="6"/>
      <c r="AT126" s="6"/>
      <c r="AU126" s="6"/>
      <c r="AV126" s="6"/>
      <c r="AW126" s="6" t="s">
        <v>23</v>
      </c>
      <c r="AX126" s="6"/>
      <c r="AY126" s="6"/>
      <c r="AZ126" s="6"/>
      <c r="BA126" s="6" t="s">
        <v>80</v>
      </c>
      <c r="BB126" s="6"/>
      <c r="BC126" s="6" t="s">
        <v>106</v>
      </c>
      <c r="BD126" s="6" t="s">
        <v>78</v>
      </c>
      <c r="BE126" s="6"/>
      <c r="BF126" s="6"/>
      <c r="BG126" s="6"/>
      <c r="BH126" s="6"/>
      <c r="BI126" s="6"/>
      <c r="BJ126" s="6"/>
      <c r="BK126" s="6"/>
      <c r="BL126" s="6"/>
      <c r="BM126" s="6"/>
      <c r="BN126" s="6"/>
      <c r="BO126" s="6"/>
      <c r="BP126" s="6"/>
      <c r="BQ126" s="6"/>
      <c r="BR126" s="6"/>
      <c r="BS126" s="6"/>
      <c r="BT126" s="6"/>
      <c r="BU126" s="6"/>
      <c r="BV126" s="6" t="s">
        <v>38</v>
      </c>
      <c r="BW126" s="6"/>
      <c r="BX126" s="6"/>
      <c r="BY126" s="6"/>
      <c r="BZ126" s="6"/>
      <c r="CA126" s="6"/>
      <c r="CB126" s="6"/>
      <c r="CC126" s="6"/>
      <c r="CD126" s="6"/>
      <c r="CE126" s="6"/>
      <c r="CF126" s="6"/>
      <c r="CG126" s="6"/>
      <c r="CH126" s="6"/>
      <c r="CI126" s="6"/>
      <c r="CJ126" s="6"/>
      <c r="CK126" s="6"/>
      <c r="CL126" s="6"/>
      <c r="CM126" s="6"/>
      <c r="CN126" s="6"/>
      <c r="CO126" s="6"/>
      <c r="CP126" s="6"/>
      <c r="CQ126" s="6"/>
      <c r="CR126" s="6"/>
      <c r="CS126" s="28" t="s">
        <v>38</v>
      </c>
      <c r="CT126" s="6"/>
      <c r="CU126" s="6"/>
      <c r="CV126" s="6"/>
      <c r="CW126" s="6"/>
      <c r="CX126" s="6"/>
      <c r="CY126" s="6"/>
      <c r="CZ126" s="6"/>
      <c r="DA126" s="6"/>
      <c r="DB126" s="6"/>
      <c r="DC126" s="6"/>
      <c r="DD126" s="6" t="s">
        <v>38</v>
      </c>
      <c r="DE126" s="87"/>
      <c r="DF126" s="6"/>
      <c r="DG126" s="6"/>
      <c r="DH126" s="6"/>
      <c r="DI126" s="6"/>
      <c r="DJ126" s="6"/>
      <c r="DK126" s="6"/>
      <c r="DL126" s="6"/>
      <c r="DM126" s="6"/>
      <c r="DN126" s="6"/>
      <c r="DO126" s="87"/>
      <c r="DP126" s="6"/>
      <c r="DQ126" s="87"/>
      <c r="DR126" s="6"/>
      <c r="DS126" s="91" t="s">
        <v>1019</v>
      </c>
      <c r="DT126" s="17" t="s">
        <v>1012</v>
      </c>
      <c r="DU126" s="34"/>
      <c r="DV126" s="34"/>
      <c r="DW126" s="80"/>
      <c r="DX126" s="80"/>
      <c r="DY126" s="80"/>
      <c r="DZ126" s="80"/>
      <c r="EA126" s="80"/>
      <c r="EB126" s="80"/>
      <c r="EC126" s="80"/>
      <c r="ED126" s="80"/>
      <c r="EE126" s="80"/>
      <c r="EF126" s="80"/>
      <c r="EG126" s="80"/>
      <c r="EH126" s="80"/>
      <c r="EI126" s="80"/>
      <c r="EJ126" s="80"/>
      <c r="EK126" s="80"/>
      <c r="EL126" s="80"/>
      <c r="EM126" s="80"/>
      <c r="EN126" s="80"/>
      <c r="EO126" s="80"/>
      <c r="EP126" s="80"/>
      <c r="EQ126" s="80"/>
      <c r="ER126" s="80"/>
      <c r="ES126" s="80"/>
      <c r="ET126" s="80"/>
      <c r="EU126" s="80"/>
      <c r="EV126" s="80"/>
      <c r="EW126" s="80"/>
      <c r="EX126" s="80"/>
      <c r="EY126" s="80"/>
      <c r="EZ126" s="80"/>
      <c r="FA126" s="80"/>
      <c r="FB126" s="80"/>
      <c r="FC126" s="80"/>
      <c r="FD126" s="80"/>
      <c r="FE126" s="80"/>
      <c r="FF126" s="80"/>
      <c r="FG126" s="80"/>
      <c r="FH126" s="80"/>
      <c r="FI126" s="80"/>
      <c r="FJ126" s="80"/>
      <c r="FK126" s="80"/>
      <c r="FL126" s="80"/>
      <c r="FM126" s="80"/>
      <c r="FN126" s="80"/>
      <c r="FO126" s="80"/>
      <c r="FP126" s="80"/>
      <c r="FQ126" s="80"/>
      <c r="FR126" s="80"/>
      <c r="FS126" s="80"/>
      <c r="FT126" s="80"/>
      <c r="FU126" s="80"/>
      <c r="FV126" s="80"/>
      <c r="FW126" s="80"/>
      <c r="FX126" s="80"/>
      <c r="FY126" s="80"/>
      <c r="FZ126" s="80"/>
      <c r="GA126" s="80"/>
      <c r="GB126" s="80"/>
      <c r="GC126" s="80"/>
      <c r="GD126" s="80"/>
      <c r="GE126" s="80"/>
      <c r="GF126" s="80"/>
      <c r="GG126" s="80"/>
      <c r="GH126" s="80"/>
      <c r="GI126" s="80"/>
      <c r="GJ126" s="80"/>
      <c r="GK126" s="80"/>
      <c r="GL126" s="80"/>
      <c r="GM126" s="80"/>
      <c r="GN126" s="80"/>
      <c r="GO126" s="80"/>
      <c r="GP126" s="80"/>
      <c r="GQ126" s="80"/>
      <c r="GR126" s="80"/>
      <c r="GS126" s="80"/>
      <c r="GT126" s="80"/>
      <c r="GU126" s="80"/>
      <c r="GV126" s="80"/>
      <c r="GW126" s="80"/>
      <c r="GX126" s="80"/>
      <c r="GY126" s="80"/>
      <c r="GZ126" s="80"/>
      <c r="HA126" s="80"/>
      <c r="HB126" s="80"/>
      <c r="HC126" s="80"/>
      <c r="HD126" s="80"/>
      <c r="HE126" s="80"/>
      <c r="HF126" s="80"/>
      <c r="HG126" s="80"/>
      <c r="HH126" s="80"/>
      <c r="HI126" s="80"/>
      <c r="HJ126" s="80"/>
      <c r="HK126" s="80"/>
      <c r="HL126" s="80"/>
      <c r="HM126" s="80"/>
      <c r="HN126" s="80"/>
      <c r="HO126" s="80"/>
      <c r="HP126" s="80"/>
      <c r="HQ126" s="80"/>
      <c r="HR126" s="80"/>
      <c r="HS126" s="80"/>
      <c r="HT126" s="80"/>
      <c r="HU126" s="80"/>
      <c r="HV126" s="80"/>
      <c r="HW126" s="80"/>
      <c r="HX126" s="80"/>
      <c r="HY126" s="80"/>
      <c r="HZ126" s="80"/>
      <c r="IA126" s="80"/>
      <c r="IB126" s="80"/>
      <c r="IC126" s="80"/>
      <c r="ID126" s="80"/>
      <c r="IE126" s="80"/>
      <c r="IF126" s="80"/>
      <c r="IG126" s="80"/>
      <c r="IH126" s="80"/>
      <c r="II126" s="80"/>
      <c r="IJ126" s="80"/>
      <c r="IK126" s="80"/>
      <c r="IL126" s="80"/>
      <c r="IM126" s="80"/>
      <c r="IN126" s="80"/>
      <c r="IO126" s="80"/>
      <c r="IP126" s="80"/>
      <c r="IQ126" s="80"/>
      <c r="IR126" s="80"/>
      <c r="IS126" s="80"/>
      <c r="IT126" s="80"/>
      <c r="IU126" s="80"/>
      <c r="IV126" s="80"/>
      <c r="IW126" s="80"/>
      <c r="IX126" s="80"/>
      <c r="IY126" s="80"/>
      <c r="IZ126" s="80"/>
      <c r="JA126" s="80"/>
      <c r="JB126" s="80"/>
      <c r="JC126" s="80"/>
      <c r="JD126" s="80"/>
      <c r="JE126" s="80"/>
      <c r="JF126" s="80"/>
      <c r="JG126" s="80"/>
      <c r="JH126" s="80"/>
      <c r="JI126" s="80"/>
      <c r="JJ126" s="80"/>
      <c r="JK126" s="80"/>
      <c r="JL126" s="80"/>
      <c r="JM126" s="80"/>
      <c r="JN126" s="80"/>
      <c r="JO126" s="80"/>
      <c r="JP126" s="80"/>
      <c r="JQ126" s="80"/>
      <c r="JR126" s="80"/>
      <c r="JS126" s="80"/>
      <c r="JT126" s="80"/>
      <c r="JU126" s="80"/>
      <c r="JV126" s="80"/>
      <c r="JW126" s="80"/>
      <c r="JX126" s="80"/>
      <c r="JY126" s="80"/>
      <c r="JZ126" s="80"/>
      <c r="KA126" s="80"/>
      <c r="KB126" s="80"/>
      <c r="KC126" s="80"/>
      <c r="KD126" s="80"/>
      <c r="KE126" s="80"/>
      <c r="KF126" s="80"/>
      <c r="KG126" s="80"/>
      <c r="KH126" s="80"/>
      <c r="KI126" s="80"/>
      <c r="KJ126" s="80"/>
      <c r="KK126" s="80"/>
      <c r="KL126" s="80"/>
      <c r="KM126" s="80"/>
      <c r="KN126" s="80"/>
      <c r="KO126" s="80"/>
      <c r="KP126" s="80"/>
      <c r="KQ126" s="80"/>
      <c r="KR126" s="80"/>
      <c r="KS126" s="80"/>
      <c r="KT126" s="80"/>
      <c r="KU126" s="80"/>
      <c r="KV126" s="80"/>
      <c r="KW126" s="80"/>
      <c r="KX126" s="80"/>
      <c r="KY126" s="80"/>
      <c r="KZ126" s="80"/>
      <c r="LA126" s="80"/>
      <c r="LB126" s="80"/>
      <c r="LC126" s="80"/>
      <c r="LD126" s="80"/>
      <c r="LE126" s="80"/>
      <c r="LF126" s="80"/>
      <c r="LG126" s="80"/>
      <c r="LH126" s="80"/>
      <c r="LI126" s="80"/>
      <c r="LJ126" s="80"/>
      <c r="LK126" s="80"/>
      <c r="LL126" s="80"/>
      <c r="LM126" s="80"/>
      <c r="LN126" s="80"/>
      <c r="LO126" s="80"/>
      <c r="LP126" s="80"/>
      <c r="LQ126" s="80"/>
      <c r="LR126" s="80"/>
      <c r="LS126" s="80"/>
      <c r="LT126" s="80"/>
      <c r="LU126" s="80"/>
      <c r="LV126" s="80"/>
      <c r="LW126" s="80"/>
      <c r="LX126" s="80"/>
      <c r="LY126" s="80"/>
      <c r="LZ126" s="80"/>
      <c r="MA126" s="80"/>
      <c r="MB126" s="80"/>
      <c r="MC126" s="80"/>
      <c r="MD126" s="80"/>
      <c r="ME126" s="80"/>
      <c r="MF126" s="80"/>
      <c r="MG126" s="80"/>
      <c r="MH126" s="80"/>
      <c r="MI126" s="80"/>
      <c r="MJ126" s="80"/>
      <c r="MK126" s="80"/>
      <c r="ML126" s="80"/>
      <c r="MM126" s="80"/>
      <c r="MN126" s="80"/>
      <c r="MO126" s="80"/>
      <c r="MP126" s="80"/>
      <c r="MQ126" s="80"/>
      <c r="MR126" s="80"/>
      <c r="MS126" s="80"/>
      <c r="MT126" s="80"/>
      <c r="MU126" s="80"/>
      <c r="MV126" s="80"/>
      <c r="MW126" s="80"/>
      <c r="MX126" s="80"/>
      <c r="MY126" s="80"/>
      <c r="MZ126" s="80"/>
      <c r="NA126" s="80"/>
      <c r="NB126" s="80"/>
      <c r="NC126" s="80"/>
      <c r="ND126" s="80"/>
      <c r="NE126" s="80"/>
      <c r="NF126" s="80"/>
      <c r="NG126" s="80"/>
      <c r="NH126" s="80"/>
      <c r="NI126" s="80"/>
      <c r="NJ126" s="80"/>
      <c r="NK126" s="80"/>
      <c r="NL126" s="80"/>
      <c r="NM126" s="80"/>
      <c r="NN126" s="80"/>
      <c r="NO126" s="80"/>
      <c r="NP126" s="80"/>
      <c r="NQ126" s="80"/>
      <c r="NR126" s="80"/>
      <c r="NS126" s="80"/>
      <c r="NT126" s="80"/>
      <c r="NU126" s="80"/>
      <c r="NV126" s="80"/>
      <c r="NW126" s="80"/>
      <c r="NX126" s="80"/>
      <c r="NY126" s="80"/>
      <c r="NZ126" s="80"/>
      <c r="OA126" s="80"/>
      <c r="OB126" s="80"/>
      <c r="OC126" s="80"/>
      <c r="OD126" s="80"/>
      <c r="OE126" s="80"/>
      <c r="OF126" s="80"/>
      <c r="OG126" s="80"/>
      <c r="OH126" s="80"/>
      <c r="OI126" s="80"/>
      <c r="OJ126" s="80"/>
      <c r="OK126" s="80"/>
      <c r="OL126" s="80"/>
      <c r="OM126" s="80"/>
      <c r="ON126" s="80"/>
      <c r="OO126" s="80"/>
      <c r="OP126" s="80"/>
      <c r="OQ126" s="80"/>
      <c r="OR126" s="80"/>
      <c r="OS126" s="80"/>
      <c r="OT126" s="80"/>
      <c r="OU126" s="80"/>
      <c r="OV126" s="80"/>
      <c r="OW126" s="80"/>
      <c r="OX126" s="80"/>
      <c r="OY126" s="80"/>
      <c r="OZ126" s="80"/>
      <c r="PA126" s="80"/>
      <c r="PB126" s="80"/>
      <c r="PC126" s="80"/>
      <c r="PD126" s="80"/>
      <c r="PE126" s="80"/>
      <c r="PF126" s="80"/>
      <c r="PG126" s="80"/>
      <c r="PH126" s="80"/>
      <c r="PI126" s="80"/>
      <c r="PJ126" s="80"/>
      <c r="PK126" s="80"/>
      <c r="PL126" s="80"/>
      <c r="PM126" s="80"/>
      <c r="PN126" s="80"/>
      <c r="PO126" s="80"/>
      <c r="PP126" s="80"/>
      <c r="PQ126" s="80"/>
      <c r="PR126" s="80"/>
      <c r="PS126" s="80"/>
      <c r="PT126" s="80"/>
      <c r="PU126" s="80"/>
      <c r="PV126" s="80"/>
      <c r="PW126" s="80"/>
      <c r="PX126" s="80"/>
      <c r="PY126" s="80"/>
      <c r="PZ126" s="80"/>
      <c r="QA126" s="80"/>
      <c r="QB126" s="80"/>
      <c r="QC126" s="80"/>
      <c r="QD126" s="80"/>
      <c r="QE126" s="80"/>
      <c r="QF126" s="80"/>
      <c r="QG126" s="80"/>
      <c r="QH126" s="80"/>
      <c r="QI126" s="80"/>
      <c r="QJ126" s="80"/>
      <c r="QK126" s="80"/>
      <c r="QL126" s="80"/>
      <c r="QM126" s="80"/>
      <c r="QN126" s="80"/>
      <c r="QO126" s="80"/>
      <c r="QP126" s="80"/>
      <c r="QQ126" s="80"/>
      <c r="QR126" s="80"/>
      <c r="QS126" s="80"/>
      <c r="QT126" s="80"/>
      <c r="QU126" s="80"/>
      <c r="QV126" s="80"/>
      <c r="QW126" s="80"/>
      <c r="QX126" s="80"/>
      <c r="QY126" s="80"/>
      <c r="QZ126" s="80"/>
      <c r="RA126" s="80"/>
      <c r="RB126" s="80"/>
      <c r="RC126" s="80"/>
      <c r="RD126" s="80"/>
      <c r="RE126" s="80"/>
      <c r="RF126" s="80"/>
      <c r="RG126" s="80"/>
      <c r="RH126" s="80"/>
      <c r="RI126" s="80"/>
      <c r="RJ126" s="80"/>
      <c r="RK126" s="80"/>
      <c r="RL126" s="80"/>
      <c r="RM126" s="80"/>
      <c r="RN126" s="80"/>
      <c r="RO126" s="80"/>
      <c r="RP126" s="80"/>
      <c r="RQ126" s="80"/>
      <c r="RR126" s="80"/>
      <c r="RS126" s="80"/>
      <c r="RT126" s="80"/>
      <c r="RU126" s="80"/>
      <c r="RV126" s="80"/>
      <c r="RW126" s="80"/>
      <c r="RX126" s="80"/>
      <c r="RY126" s="80"/>
      <c r="RZ126" s="80"/>
      <c r="SA126" s="80"/>
      <c r="SB126" s="80"/>
      <c r="SC126" s="80"/>
      <c r="SD126" s="80"/>
      <c r="SE126" s="80"/>
      <c r="SF126" s="80"/>
      <c r="SG126" s="80"/>
      <c r="SH126" s="80"/>
      <c r="SI126" s="80"/>
      <c r="SJ126" s="80"/>
      <c r="SK126" s="80"/>
      <c r="SL126" s="80"/>
      <c r="SM126" s="80"/>
      <c r="SN126" s="80"/>
      <c r="SO126" s="80"/>
      <c r="SP126" s="80"/>
      <c r="SQ126" s="80"/>
      <c r="SR126" s="80"/>
      <c r="SS126" s="80"/>
      <c r="ST126" s="80"/>
      <c r="SU126" s="80"/>
      <c r="SV126" s="80"/>
      <c r="SW126" s="80"/>
      <c r="SX126" s="80"/>
    </row>
    <row r="127" spans="1:518" s="60" customFormat="1" ht="14.55" customHeight="1" x14ac:dyDescent="0.3">
      <c r="A127" s="65">
        <v>123</v>
      </c>
      <c r="B127" s="7">
        <v>42</v>
      </c>
      <c r="C127" s="98" t="s">
        <v>1020</v>
      </c>
      <c r="D127" s="99" t="s">
        <v>4313</v>
      </c>
      <c r="E127" s="98" t="s">
        <v>1021</v>
      </c>
      <c r="F127" s="7">
        <v>2003</v>
      </c>
      <c r="G127" s="98" t="s">
        <v>897</v>
      </c>
      <c r="H127" s="128" t="s">
        <v>1022</v>
      </c>
      <c r="I127" s="6" t="s">
        <v>50</v>
      </c>
      <c r="J127" s="98" t="s">
        <v>1023</v>
      </c>
      <c r="K127" s="6" t="s">
        <v>1024</v>
      </c>
      <c r="L127" s="6" t="s">
        <v>23</v>
      </c>
      <c r="M127" s="6" t="s">
        <v>86</v>
      </c>
      <c r="N127" s="6" t="s">
        <v>205</v>
      </c>
      <c r="O127" s="6" t="s">
        <v>25</v>
      </c>
      <c r="P127" s="6" t="s">
        <v>177</v>
      </c>
      <c r="Q127" s="6" t="s">
        <v>572</v>
      </c>
      <c r="R127" s="6" t="s">
        <v>572</v>
      </c>
      <c r="S127" s="6" t="s">
        <v>136</v>
      </c>
      <c r="T127" s="6" t="s">
        <v>1025</v>
      </c>
      <c r="U127" s="7">
        <v>1995</v>
      </c>
      <c r="V127" s="7">
        <v>2020</v>
      </c>
      <c r="W127" s="6"/>
      <c r="X127" s="6"/>
      <c r="Y127" s="6"/>
      <c r="Z127" s="6" t="s">
        <v>76</v>
      </c>
      <c r="AA127" s="6"/>
      <c r="AB127" s="6" t="s">
        <v>107</v>
      </c>
      <c r="AC127" s="6"/>
      <c r="AD127" s="6"/>
      <c r="AE127" s="6" t="s">
        <v>126</v>
      </c>
      <c r="AF127" s="6"/>
      <c r="AG127" s="6"/>
      <c r="AH127" s="6"/>
      <c r="AI127" s="6"/>
      <c r="AJ127" s="6"/>
      <c r="AK127" s="6"/>
      <c r="AL127" s="6"/>
      <c r="AM127" s="6"/>
      <c r="AN127" s="6"/>
      <c r="AO127" s="6"/>
      <c r="AP127" s="6"/>
      <c r="AQ127" s="6"/>
      <c r="AR127" s="6"/>
      <c r="AS127" s="6"/>
      <c r="AT127" s="6"/>
      <c r="AU127" s="6"/>
      <c r="AV127" s="6"/>
      <c r="AW127" s="6" t="s">
        <v>23</v>
      </c>
      <c r="AX127" s="6"/>
      <c r="AY127" s="6"/>
      <c r="AZ127" s="6"/>
      <c r="BA127" s="6" t="s">
        <v>124</v>
      </c>
      <c r="BB127" s="6"/>
      <c r="BC127" s="6" t="s">
        <v>124</v>
      </c>
      <c r="BD127" s="6"/>
      <c r="BE127" s="6"/>
      <c r="BF127" s="6" t="s">
        <v>124</v>
      </c>
      <c r="BG127" s="6"/>
      <c r="BH127" s="6"/>
      <c r="BI127" s="6"/>
      <c r="BJ127" s="6"/>
      <c r="BK127" s="6"/>
      <c r="BL127" s="6"/>
      <c r="BM127" s="6"/>
      <c r="BN127" s="6"/>
      <c r="BO127" s="6"/>
      <c r="BP127" s="6"/>
      <c r="BQ127" s="6"/>
      <c r="BR127" s="6"/>
      <c r="BS127" s="6"/>
      <c r="BT127" s="6"/>
      <c r="BU127" s="6"/>
      <c r="BV127" s="6" t="s">
        <v>38</v>
      </c>
      <c r="BW127" s="6"/>
      <c r="BX127" s="6"/>
      <c r="BY127" s="6"/>
      <c r="BZ127" s="6"/>
      <c r="CA127" s="6"/>
      <c r="CB127" s="6"/>
      <c r="CC127" s="6"/>
      <c r="CD127" s="6"/>
      <c r="CE127" s="6"/>
      <c r="CF127" s="6"/>
      <c r="CG127" s="6"/>
      <c r="CH127" s="6"/>
      <c r="CI127" s="6"/>
      <c r="CJ127" s="6"/>
      <c r="CK127" s="6"/>
      <c r="CL127" s="6"/>
      <c r="CM127" s="6"/>
      <c r="CN127" s="6"/>
      <c r="CO127" s="6"/>
      <c r="CP127" s="6"/>
      <c r="CQ127" s="6"/>
      <c r="CR127" s="6"/>
      <c r="CS127" s="28" t="s">
        <v>38</v>
      </c>
      <c r="CT127" s="6"/>
      <c r="CU127" s="6"/>
      <c r="CV127" s="6"/>
      <c r="CW127" s="6"/>
      <c r="CX127" s="6"/>
      <c r="CY127" s="6"/>
      <c r="CZ127" s="6"/>
      <c r="DA127" s="6"/>
      <c r="DB127" s="6"/>
      <c r="DC127" s="6"/>
      <c r="DD127" s="6" t="s">
        <v>38</v>
      </c>
      <c r="DE127" s="87"/>
      <c r="DF127" s="6"/>
      <c r="DG127" s="6"/>
      <c r="DH127" s="6"/>
      <c r="DI127" s="6"/>
      <c r="DJ127" s="6"/>
      <c r="DK127" s="6"/>
      <c r="DL127" s="6"/>
      <c r="DM127" s="6"/>
      <c r="DN127" s="6"/>
      <c r="DO127" s="87"/>
      <c r="DP127" s="6"/>
      <c r="DQ127" s="87"/>
      <c r="DR127" s="6"/>
      <c r="DS127" s="87"/>
      <c r="DT127" s="17"/>
      <c r="DU127" s="34"/>
      <c r="DV127" s="34"/>
      <c r="DW127" s="80"/>
      <c r="DX127" s="80"/>
      <c r="DY127" s="80"/>
      <c r="DZ127" s="80"/>
      <c r="EA127" s="80"/>
      <c r="EB127" s="80"/>
      <c r="EC127" s="80"/>
      <c r="ED127" s="80"/>
      <c r="EE127" s="80"/>
      <c r="EF127" s="80"/>
      <c r="EG127" s="80"/>
      <c r="EH127" s="80"/>
      <c r="EI127" s="80"/>
      <c r="EJ127" s="80"/>
      <c r="EK127" s="80"/>
      <c r="EL127" s="80"/>
      <c r="EM127" s="80"/>
      <c r="EN127" s="80"/>
      <c r="EO127" s="80"/>
      <c r="EP127" s="80"/>
      <c r="EQ127" s="80"/>
      <c r="ER127" s="80"/>
      <c r="ES127" s="80"/>
      <c r="ET127" s="80"/>
      <c r="EU127" s="80"/>
      <c r="EV127" s="80"/>
      <c r="EW127" s="80"/>
      <c r="EX127" s="80"/>
      <c r="EY127" s="80"/>
      <c r="EZ127" s="80"/>
      <c r="FA127" s="80"/>
      <c r="FB127" s="80"/>
      <c r="FC127" s="80"/>
      <c r="FD127" s="80"/>
      <c r="FE127" s="80"/>
      <c r="FF127" s="80"/>
      <c r="FG127" s="80"/>
      <c r="FH127" s="80"/>
      <c r="FI127" s="80"/>
      <c r="FJ127" s="80"/>
      <c r="FK127" s="80"/>
      <c r="FL127" s="80"/>
      <c r="FM127" s="80"/>
      <c r="FN127" s="80"/>
      <c r="FO127" s="80"/>
      <c r="FP127" s="80"/>
      <c r="FQ127" s="80"/>
      <c r="FR127" s="80"/>
      <c r="FS127" s="80"/>
      <c r="FT127" s="80"/>
      <c r="FU127" s="80"/>
      <c r="FV127" s="80"/>
      <c r="FW127" s="80"/>
      <c r="FX127" s="80"/>
      <c r="FY127" s="80"/>
      <c r="FZ127" s="80"/>
      <c r="GA127" s="80"/>
      <c r="GB127" s="80"/>
      <c r="GC127" s="80"/>
      <c r="GD127" s="80"/>
      <c r="GE127" s="80"/>
      <c r="GF127" s="80"/>
      <c r="GG127" s="80"/>
      <c r="GH127" s="80"/>
      <c r="GI127" s="80"/>
      <c r="GJ127" s="80"/>
      <c r="GK127" s="80"/>
      <c r="GL127" s="80"/>
      <c r="GM127" s="80"/>
      <c r="GN127" s="80"/>
      <c r="GO127" s="80"/>
      <c r="GP127" s="80"/>
      <c r="GQ127" s="80"/>
      <c r="GR127" s="80"/>
      <c r="GS127" s="80"/>
      <c r="GT127" s="80"/>
      <c r="GU127" s="80"/>
      <c r="GV127" s="80"/>
      <c r="GW127" s="80"/>
      <c r="GX127" s="80"/>
      <c r="GY127" s="80"/>
      <c r="GZ127" s="80"/>
      <c r="HA127" s="80"/>
      <c r="HB127" s="80"/>
      <c r="HC127" s="80"/>
      <c r="HD127" s="80"/>
      <c r="HE127" s="80"/>
      <c r="HF127" s="80"/>
      <c r="HG127" s="80"/>
      <c r="HH127" s="80"/>
      <c r="HI127" s="80"/>
      <c r="HJ127" s="80"/>
      <c r="HK127" s="80"/>
      <c r="HL127" s="80"/>
      <c r="HM127" s="80"/>
      <c r="HN127" s="80"/>
      <c r="HO127" s="80"/>
      <c r="HP127" s="80"/>
      <c r="HQ127" s="80"/>
      <c r="HR127" s="80"/>
      <c r="HS127" s="80"/>
      <c r="HT127" s="80"/>
      <c r="HU127" s="80"/>
      <c r="HV127" s="80"/>
      <c r="HW127" s="80"/>
      <c r="HX127" s="80"/>
      <c r="HY127" s="80"/>
      <c r="HZ127" s="80"/>
      <c r="IA127" s="80"/>
      <c r="IB127" s="80"/>
      <c r="IC127" s="80"/>
      <c r="ID127" s="80"/>
      <c r="IE127" s="80"/>
      <c r="IF127" s="80"/>
      <c r="IG127" s="80"/>
      <c r="IH127" s="80"/>
      <c r="II127" s="80"/>
      <c r="IJ127" s="80"/>
      <c r="IK127" s="80"/>
      <c r="IL127" s="80"/>
      <c r="IM127" s="80"/>
      <c r="IN127" s="80"/>
      <c r="IO127" s="80"/>
      <c r="IP127" s="80"/>
      <c r="IQ127" s="80"/>
      <c r="IR127" s="80"/>
      <c r="IS127" s="80"/>
      <c r="IT127" s="80"/>
      <c r="IU127" s="80"/>
      <c r="IV127" s="80"/>
      <c r="IW127" s="80"/>
      <c r="IX127" s="80"/>
      <c r="IY127" s="80"/>
      <c r="IZ127" s="80"/>
      <c r="JA127" s="80"/>
      <c r="JB127" s="80"/>
      <c r="JC127" s="80"/>
      <c r="JD127" s="80"/>
      <c r="JE127" s="80"/>
      <c r="JF127" s="80"/>
      <c r="JG127" s="80"/>
      <c r="JH127" s="80"/>
      <c r="JI127" s="80"/>
      <c r="JJ127" s="80"/>
      <c r="JK127" s="80"/>
      <c r="JL127" s="80"/>
      <c r="JM127" s="80"/>
      <c r="JN127" s="80"/>
      <c r="JO127" s="80"/>
      <c r="JP127" s="80"/>
      <c r="JQ127" s="80"/>
      <c r="JR127" s="80"/>
      <c r="JS127" s="80"/>
      <c r="JT127" s="80"/>
      <c r="JU127" s="80"/>
      <c r="JV127" s="80"/>
      <c r="JW127" s="80"/>
      <c r="JX127" s="80"/>
      <c r="JY127" s="80"/>
      <c r="JZ127" s="80"/>
      <c r="KA127" s="80"/>
      <c r="KB127" s="80"/>
      <c r="KC127" s="80"/>
      <c r="KD127" s="80"/>
      <c r="KE127" s="80"/>
      <c r="KF127" s="80"/>
      <c r="KG127" s="80"/>
      <c r="KH127" s="80"/>
      <c r="KI127" s="80"/>
      <c r="KJ127" s="80"/>
      <c r="KK127" s="80"/>
      <c r="KL127" s="80"/>
      <c r="KM127" s="80"/>
      <c r="KN127" s="80"/>
      <c r="KO127" s="80"/>
      <c r="KP127" s="80"/>
      <c r="KQ127" s="80"/>
      <c r="KR127" s="80"/>
      <c r="KS127" s="80"/>
      <c r="KT127" s="80"/>
      <c r="KU127" s="80"/>
      <c r="KV127" s="80"/>
      <c r="KW127" s="80"/>
      <c r="KX127" s="80"/>
      <c r="KY127" s="80"/>
      <c r="KZ127" s="80"/>
      <c r="LA127" s="80"/>
      <c r="LB127" s="80"/>
      <c r="LC127" s="80"/>
      <c r="LD127" s="80"/>
      <c r="LE127" s="80"/>
      <c r="LF127" s="80"/>
      <c r="LG127" s="80"/>
      <c r="LH127" s="80"/>
      <c r="LI127" s="80"/>
      <c r="LJ127" s="80"/>
      <c r="LK127" s="80"/>
      <c r="LL127" s="80"/>
      <c r="LM127" s="80"/>
      <c r="LN127" s="80"/>
      <c r="LO127" s="80"/>
      <c r="LP127" s="80"/>
      <c r="LQ127" s="80"/>
      <c r="LR127" s="80"/>
      <c r="LS127" s="80"/>
      <c r="LT127" s="80"/>
      <c r="LU127" s="80"/>
      <c r="LV127" s="80"/>
      <c r="LW127" s="80"/>
      <c r="LX127" s="80"/>
      <c r="LY127" s="80"/>
      <c r="LZ127" s="80"/>
      <c r="MA127" s="80"/>
      <c r="MB127" s="80"/>
      <c r="MC127" s="80"/>
      <c r="MD127" s="80"/>
      <c r="ME127" s="80"/>
      <c r="MF127" s="80"/>
      <c r="MG127" s="80"/>
      <c r="MH127" s="80"/>
      <c r="MI127" s="80"/>
      <c r="MJ127" s="80"/>
      <c r="MK127" s="80"/>
      <c r="ML127" s="80"/>
      <c r="MM127" s="80"/>
      <c r="MN127" s="80"/>
      <c r="MO127" s="80"/>
      <c r="MP127" s="80"/>
      <c r="MQ127" s="80"/>
      <c r="MR127" s="80"/>
      <c r="MS127" s="80"/>
      <c r="MT127" s="80"/>
      <c r="MU127" s="80"/>
      <c r="MV127" s="80"/>
      <c r="MW127" s="80"/>
      <c r="MX127" s="80"/>
      <c r="MY127" s="80"/>
      <c r="MZ127" s="80"/>
      <c r="NA127" s="80"/>
      <c r="NB127" s="80"/>
      <c r="NC127" s="80"/>
      <c r="ND127" s="80"/>
      <c r="NE127" s="80"/>
      <c r="NF127" s="80"/>
      <c r="NG127" s="80"/>
      <c r="NH127" s="80"/>
      <c r="NI127" s="80"/>
      <c r="NJ127" s="80"/>
      <c r="NK127" s="80"/>
      <c r="NL127" s="80"/>
      <c r="NM127" s="80"/>
      <c r="NN127" s="80"/>
      <c r="NO127" s="80"/>
      <c r="NP127" s="80"/>
      <c r="NQ127" s="80"/>
      <c r="NR127" s="80"/>
      <c r="NS127" s="80"/>
      <c r="NT127" s="80"/>
      <c r="NU127" s="80"/>
      <c r="NV127" s="80"/>
      <c r="NW127" s="80"/>
      <c r="NX127" s="80"/>
      <c r="NY127" s="80"/>
      <c r="NZ127" s="80"/>
      <c r="OA127" s="80"/>
      <c r="OB127" s="80"/>
      <c r="OC127" s="80"/>
      <c r="OD127" s="80"/>
      <c r="OE127" s="80"/>
      <c r="OF127" s="80"/>
      <c r="OG127" s="80"/>
      <c r="OH127" s="80"/>
      <c r="OI127" s="80"/>
      <c r="OJ127" s="80"/>
      <c r="OK127" s="80"/>
      <c r="OL127" s="80"/>
      <c r="OM127" s="80"/>
      <c r="ON127" s="80"/>
      <c r="OO127" s="80"/>
      <c r="OP127" s="80"/>
      <c r="OQ127" s="80"/>
      <c r="OR127" s="80"/>
      <c r="OS127" s="80"/>
      <c r="OT127" s="80"/>
      <c r="OU127" s="80"/>
      <c r="OV127" s="80"/>
      <c r="OW127" s="80"/>
      <c r="OX127" s="80"/>
      <c r="OY127" s="80"/>
      <c r="OZ127" s="80"/>
      <c r="PA127" s="80"/>
      <c r="PB127" s="80"/>
      <c r="PC127" s="80"/>
      <c r="PD127" s="80"/>
      <c r="PE127" s="80"/>
      <c r="PF127" s="80"/>
      <c r="PG127" s="80"/>
      <c r="PH127" s="80"/>
      <c r="PI127" s="80"/>
      <c r="PJ127" s="80"/>
      <c r="PK127" s="80"/>
      <c r="PL127" s="80"/>
      <c r="PM127" s="80"/>
      <c r="PN127" s="80"/>
      <c r="PO127" s="80"/>
      <c r="PP127" s="80"/>
      <c r="PQ127" s="80"/>
      <c r="PR127" s="80"/>
      <c r="PS127" s="80"/>
      <c r="PT127" s="80"/>
      <c r="PU127" s="80"/>
      <c r="PV127" s="80"/>
      <c r="PW127" s="80"/>
      <c r="PX127" s="80"/>
      <c r="PY127" s="80"/>
      <c r="PZ127" s="80"/>
      <c r="QA127" s="80"/>
      <c r="QB127" s="80"/>
      <c r="QC127" s="80"/>
      <c r="QD127" s="80"/>
      <c r="QE127" s="80"/>
      <c r="QF127" s="80"/>
      <c r="QG127" s="80"/>
      <c r="QH127" s="80"/>
      <c r="QI127" s="80"/>
      <c r="QJ127" s="80"/>
      <c r="QK127" s="80"/>
      <c r="QL127" s="80"/>
      <c r="QM127" s="80"/>
      <c r="QN127" s="80"/>
      <c r="QO127" s="80"/>
      <c r="QP127" s="80"/>
      <c r="QQ127" s="80"/>
      <c r="QR127" s="80"/>
      <c r="QS127" s="80"/>
      <c r="QT127" s="80"/>
      <c r="QU127" s="80"/>
      <c r="QV127" s="80"/>
      <c r="QW127" s="80"/>
      <c r="QX127" s="80"/>
      <c r="QY127" s="80"/>
      <c r="QZ127" s="80"/>
      <c r="RA127" s="80"/>
      <c r="RB127" s="80"/>
      <c r="RC127" s="80"/>
      <c r="RD127" s="80"/>
      <c r="RE127" s="80"/>
      <c r="RF127" s="80"/>
      <c r="RG127" s="80"/>
      <c r="RH127" s="80"/>
      <c r="RI127" s="80"/>
      <c r="RJ127" s="80"/>
      <c r="RK127" s="80"/>
      <c r="RL127" s="80"/>
      <c r="RM127" s="80"/>
      <c r="RN127" s="80"/>
      <c r="RO127" s="80"/>
      <c r="RP127" s="80"/>
      <c r="RQ127" s="80"/>
      <c r="RR127" s="80"/>
      <c r="RS127" s="80"/>
      <c r="RT127" s="80"/>
      <c r="RU127" s="80"/>
      <c r="RV127" s="80"/>
      <c r="RW127" s="80"/>
      <c r="RX127" s="80"/>
      <c r="RY127" s="80"/>
      <c r="RZ127" s="80"/>
      <c r="SA127" s="80"/>
      <c r="SB127" s="80"/>
      <c r="SC127" s="80"/>
      <c r="SD127" s="80"/>
      <c r="SE127" s="80"/>
      <c r="SF127" s="80"/>
      <c r="SG127" s="80"/>
      <c r="SH127" s="80"/>
      <c r="SI127" s="80"/>
      <c r="SJ127" s="80"/>
      <c r="SK127" s="80"/>
      <c r="SL127" s="80"/>
      <c r="SM127" s="80"/>
      <c r="SN127" s="80"/>
      <c r="SO127" s="80"/>
      <c r="SP127" s="80"/>
      <c r="SQ127" s="80"/>
      <c r="SR127" s="80"/>
      <c r="SS127" s="80"/>
      <c r="ST127" s="80"/>
      <c r="SU127" s="80"/>
      <c r="SV127" s="80"/>
      <c r="SW127" s="80"/>
      <c r="SX127" s="80"/>
    </row>
    <row r="128" spans="1:518" s="60" customFormat="1" ht="14.55" customHeight="1" x14ac:dyDescent="0.3">
      <c r="A128" s="65">
        <v>124</v>
      </c>
      <c r="B128" s="7">
        <v>42</v>
      </c>
      <c r="C128" s="98" t="s">
        <v>1020</v>
      </c>
      <c r="D128" s="99" t="s">
        <v>4313</v>
      </c>
      <c r="E128" s="98" t="s">
        <v>1021</v>
      </c>
      <c r="F128" s="7">
        <v>2003</v>
      </c>
      <c r="G128" s="98" t="s">
        <v>897</v>
      </c>
      <c r="H128" s="128" t="s">
        <v>1022</v>
      </c>
      <c r="I128" s="6" t="s">
        <v>50</v>
      </c>
      <c r="J128" s="98" t="s">
        <v>1026</v>
      </c>
      <c r="K128" s="6" t="s">
        <v>1027</v>
      </c>
      <c r="L128" s="6" t="s">
        <v>38</v>
      </c>
      <c r="M128" s="6" t="s">
        <v>86</v>
      </c>
      <c r="N128" s="6" t="s">
        <v>205</v>
      </c>
      <c r="O128" s="6" t="s">
        <v>25</v>
      </c>
      <c r="P128" s="6" t="s">
        <v>177</v>
      </c>
      <c r="Q128" s="6" t="s">
        <v>572</v>
      </c>
      <c r="R128" s="6" t="s">
        <v>572</v>
      </c>
      <c r="S128" s="6" t="s">
        <v>136</v>
      </c>
      <c r="T128" s="6" t="s">
        <v>1025</v>
      </c>
      <c r="U128" s="7">
        <v>1995</v>
      </c>
      <c r="V128" s="7">
        <v>2020</v>
      </c>
      <c r="W128" s="6"/>
      <c r="X128" s="6"/>
      <c r="Y128" s="6"/>
      <c r="Z128" s="6" t="s">
        <v>76</v>
      </c>
      <c r="AA128" s="6"/>
      <c r="AB128" s="6" t="s">
        <v>107</v>
      </c>
      <c r="AC128" s="6"/>
      <c r="AD128" s="6"/>
      <c r="AE128" s="6" t="s">
        <v>126</v>
      </c>
      <c r="AF128" s="6"/>
      <c r="AG128" s="6"/>
      <c r="AH128" s="6"/>
      <c r="AI128" s="6"/>
      <c r="AJ128" s="6"/>
      <c r="AK128" s="6"/>
      <c r="AL128" s="6"/>
      <c r="AM128" s="6"/>
      <c r="AN128" s="6"/>
      <c r="AO128" s="6"/>
      <c r="AP128" s="6"/>
      <c r="AQ128" s="6"/>
      <c r="AR128" s="6"/>
      <c r="AS128" s="6"/>
      <c r="AT128" s="6"/>
      <c r="AU128" s="6"/>
      <c r="AV128" s="6"/>
      <c r="AW128" s="6" t="s">
        <v>23</v>
      </c>
      <c r="AX128" s="6"/>
      <c r="AY128" s="6"/>
      <c r="AZ128" s="6"/>
      <c r="BA128" s="6" t="s">
        <v>124</v>
      </c>
      <c r="BB128" s="6"/>
      <c r="BC128" s="6" t="s">
        <v>124</v>
      </c>
      <c r="BD128" s="6"/>
      <c r="BE128" s="6"/>
      <c r="BF128" s="6" t="s">
        <v>124</v>
      </c>
      <c r="BG128" s="6"/>
      <c r="BH128" s="6"/>
      <c r="BI128" s="6"/>
      <c r="BJ128" s="6"/>
      <c r="BK128" s="6"/>
      <c r="BL128" s="6"/>
      <c r="BM128" s="6"/>
      <c r="BN128" s="6"/>
      <c r="BO128" s="6"/>
      <c r="BP128" s="6"/>
      <c r="BQ128" s="6"/>
      <c r="BR128" s="6"/>
      <c r="BS128" s="6"/>
      <c r="BT128" s="6"/>
      <c r="BU128" s="6"/>
      <c r="BV128" s="6" t="s">
        <v>38</v>
      </c>
      <c r="BW128" s="6"/>
      <c r="BX128" s="6"/>
      <c r="BY128" s="6"/>
      <c r="BZ128" s="6"/>
      <c r="CA128" s="6"/>
      <c r="CB128" s="6"/>
      <c r="CC128" s="6"/>
      <c r="CD128" s="6"/>
      <c r="CE128" s="6"/>
      <c r="CF128" s="6"/>
      <c r="CG128" s="6"/>
      <c r="CH128" s="6"/>
      <c r="CI128" s="6"/>
      <c r="CJ128" s="6"/>
      <c r="CK128" s="6"/>
      <c r="CL128" s="6"/>
      <c r="CM128" s="6"/>
      <c r="CN128" s="6"/>
      <c r="CO128" s="6"/>
      <c r="CP128" s="6"/>
      <c r="CQ128" s="6"/>
      <c r="CR128" s="6"/>
      <c r="CS128" s="28" t="s">
        <v>38</v>
      </c>
      <c r="CT128" s="6"/>
      <c r="CU128" s="6"/>
      <c r="CV128" s="6"/>
      <c r="CW128" s="6"/>
      <c r="CX128" s="6"/>
      <c r="CY128" s="6"/>
      <c r="CZ128" s="6"/>
      <c r="DA128" s="6"/>
      <c r="DB128" s="6"/>
      <c r="DC128" s="6"/>
      <c r="DD128" s="6" t="s">
        <v>38</v>
      </c>
      <c r="DE128" s="87"/>
      <c r="DF128" s="6"/>
      <c r="DG128" s="6"/>
      <c r="DH128" s="6"/>
      <c r="DI128" s="6"/>
      <c r="DJ128" s="6"/>
      <c r="DK128" s="6"/>
      <c r="DL128" s="6"/>
      <c r="DM128" s="6"/>
      <c r="DN128" s="6"/>
      <c r="DO128" s="87"/>
      <c r="DP128" s="6"/>
      <c r="DQ128" s="87"/>
      <c r="DR128" s="6"/>
      <c r="DS128" s="87"/>
      <c r="DT128" s="17"/>
      <c r="DU128" s="34"/>
      <c r="DV128" s="34"/>
      <c r="DW128" s="80"/>
      <c r="DX128" s="80"/>
      <c r="DY128" s="80"/>
      <c r="DZ128" s="80"/>
      <c r="EA128" s="80"/>
      <c r="EB128" s="80"/>
      <c r="EC128" s="80"/>
      <c r="ED128" s="80"/>
      <c r="EE128" s="80"/>
      <c r="EF128" s="80"/>
      <c r="EG128" s="80"/>
      <c r="EH128" s="80"/>
      <c r="EI128" s="80"/>
      <c r="EJ128" s="80"/>
      <c r="EK128" s="80"/>
      <c r="EL128" s="80"/>
      <c r="EM128" s="80"/>
      <c r="EN128" s="80"/>
      <c r="EO128" s="80"/>
      <c r="EP128" s="80"/>
      <c r="EQ128" s="80"/>
      <c r="ER128" s="80"/>
      <c r="ES128" s="80"/>
      <c r="ET128" s="80"/>
      <c r="EU128" s="80"/>
      <c r="EV128" s="80"/>
      <c r="EW128" s="80"/>
      <c r="EX128" s="80"/>
      <c r="EY128" s="80"/>
      <c r="EZ128" s="80"/>
      <c r="FA128" s="80"/>
      <c r="FB128" s="80"/>
      <c r="FC128" s="80"/>
      <c r="FD128" s="80"/>
      <c r="FE128" s="80"/>
      <c r="FF128" s="80"/>
      <c r="FG128" s="80"/>
      <c r="FH128" s="80"/>
      <c r="FI128" s="80"/>
      <c r="FJ128" s="80"/>
      <c r="FK128" s="80"/>
      <c r="FL128" s="80"/>
      <c r="FM128" s="80"/>
      <c r="FN128" s="80"/>
      <c r="FO128" s="80"/>
      <c r="FP128" s="80"/>
      <c r="FQ128" s="80"/>
      <c r="FR128" s="80"/>
      <c r="FS128" s="80"/>
      <c r="FT128" s="80"/>
      <c r="FU128" s="80"/>
      <c r="FV128" s="80"/>
      <c r="FW128" s="80"/>
      <c r="FX128" s="80"/>
      <c r="FY128" s="80"/>
      <c r="FZ128" s="80"/>
      <c r="GA128" s="80"/>
      <c r="GB128" s="80"/>
      <c r="GC128" s="80"/>
      <c r="GD128" s="80"/>
      <c r="GE128" s="80"/>
      <c r="GF128" s="80"/>
      <c r="GG128" s="80"/>
      <c r="GH128" s="80"/>
      <c r="GI128" s="80"/>
      <c r="GJ128" s="80"/>
      <c r="GK128" s="80"/>
      <c r="GL128" s="80"/>
      <c r="GM128" s="80"/>
      <c r="GN128" s="80"/>
      <c r="GO128" s="80"/>
      <c r="GP128" s="80"/>
      <c r="GQ128" s="80"/>
      <c r="GR128" s="80"/>
      <c r="GS128" s="80"/>
      <c r="GT128" s="80"/>
      <c r="GU128" s="80"/>
      <c r="GV128" s="80"/>
      <c r="GW128" s="80"/>
      <c r="GX128" s="80"/>
      <c r="GY128" s="80"/>
      <c r="GZ128" s="80"/>
      <c r="HA128" s="80"/>
      <c r="HB128" s="80"/>
      <c r="HC128" s="80"/>
      <c r="HD128" s="80"/>
      <c r="HE128" s="80"/>
      <c r="HF128" s="80"/>
      <c r="HG128" s="80"/>
      <c r="HH128" s="80"/>
      <c r="HI128" s="80"/>
      <c r="HJ128" s="80"/>
      <c r="HK128" s="80"/>
      <c r="HL128" s="80"/>
      <c r="HM128" s="80"/>
      <c r="HN128" s="80"/>
      <c r="HO128" s="80"/>
      <c r="HP128" s="80"/>
      <c r="HQ128" s="80"/>
      <c r="HR128" s="80"/>
      <c r="HS128" s="80"/>
      <c r="HT128" s="80"/>
      <c r="HU128" s="80"/>
      <c r="HV128" s="80"/>
      <c r="HW128" s="80"/>
      <c r="HX128" s="80"/>
      <c r="HY128" s="80"/>
      <c r="HZ128" s="80"/>
      <c r="IA128" s="80"/>
      <c r="IB128" s="80"/>
      <c r="IC128" s="80"/>
      <c r="ID128" s="80"/>
      <c r="IE128" s="80"/>
      <c r="IF128" s="80"/>
      <c r="IG128" s="80"/>
      <c r="IH128" s="80"/>
      <c r="II128" s="80"/>
      <c r="IJ128" s="80"/>
      <c r="IK128" s="80"/>
      <c r="IL128" s="80"/>
      <c r="IM128" s="80"/>
      <c r="IN128" s="80"/>
      <c r="IO128" s="80"/>
      <c r="IP128" s="80"/>
      <c r="IQ128" s="80"/>
      <c r="IR128" s="80"/>
      <c r="IS128" s="80"/>
      <c r="IT128" s="80"/>
      <c r="IU128" s="80"/>
      <c r="IV128" s="80"/>
      <c r="IW128" s="80"/>
      <c r="IX128" s="80"/>
      <c r="IY128" s="80"/>
      <c r="IZ128" s="80"/>
      <c r="JA128" s="80"/>
      <c r="JB128" s="80"/>
      <c r="JC128" s="80"/>
      <c r="JD128" s="80"/>
      <c r="JE128" s="80"/>
      <c r="JF128" s="80"/>
      <c r="JG128" s="80"/>
      <c r="JH128" s="80"/>
      <c r="JI128" s="80"/>
      <c r="JJ128" s="80"/>
      <c r="JK128" s="80"/>
      <c r="JL128" s="80"/>
      <c r="JM128" s="80"/>
      <c r="JN128" s="80"/>
      <c r="JO128" s="80"/>
      <c r="JP128" s="80"/>
      <c r="JQ128" s="80"/>
      <c r="JR128" s="80"/>
      <c r="JS128" s="80"/>
      <c r="JT128" s="80"/>
      <c r="JU128" s="80"/>
      <c r="JV128" s="80"/>
      <c r="JW128" s="80"/>
      <c r="JX128" s="80"/>
      <c r="JY128" s="80"/>
      <c r="JZ128" s="80"/>
      <c r="KA128" s="80"/>
      <c r="KB128" s="80"/>
      <c r="KC128" s="80"/>
      <c r="KD128" s="80"/>
      <c r="KE128" s="80"/>
      <c r="KF128" s="80"/>
      <c r="KG128" s="80"/>
      <c r="KH128" s="80"/>
      <c r="KI128" s="80"/>
      <c r="KJ128" s="80"/>
      <c r="KK128" s="80"/>
      <c r="KL128" s="80"/>
      <c r="KM128" s="80"/>
      <c r="KN128" s="80"/>
      <c r="KO128" s="80"/>
      <c r="KP128" s="80"/>
      <c r="KQ128" s="80"/>
      <c r="KR128" s="80"/>
      <c r="KS128" s="80"/>
      <c r="KT128" s="80"/>
      <c r="KU128" s="80"/>
      <c r="KV128" s="80"/>
      <c r="KW128" s="80"/>
      <c r="KX128" s="80"/>
      <c r="KY128" s="80"/>
      <c r="KZ128" s="80"/>
      <c r="LA128" s="80"/>
      <c r="LB128" s="80"/>
      <c r="LC128" s="80"/>
      <c r="LD128" s="80"/>
      <c r="LE128" s="80"/>
      <c r="LF128" s="80"/>
      <c r="LG128" s="80"/>
      <c r="LH128" s="80"/>
      <c r="LI128" s="80"/>
      <c r="LJ128" s="80"/>
      <c r="LK128" s="80"/>
      <c r="LL128" s="80"/>
      <c r="LM128" s="80"/>
      <c r="LN128" s="80"/>
      <c r="LO128" s="80"/>
      <c r="LP128" s="80"/>
      <c r="LQ128" s="80"/>
      <c r="LR128" s="80"/>
      <c r="LS128" s="80"/>
      <c r="LT128" s="80"/>
      <c r="LU128" s="80"/>
      <c r="LV128" s="80"/>
      <c r="LW128" s="80"/>
      <c r="LX128" s="80"/>
      <c r="LY128" s="80"/>
      <c r="LZ128" s="80"/>
      <c r="MA128" s="80"/>
      <c r="MB128" s="80"/>
      <c r="MC128" s="80"/>
      <c r="MD128" s="80"/>
      <c r="ME128" s="80"/>
      <c r="MF128" s="80"/>
      <c r="MG128" s="80"/>
      <c r="MH128" s="80"/>
      <c r="MI128" s="80"/>
      <c r="MJ128" s="80"/>
      <c r="MK128" s="80"/>
      <c r="ML128" s="80"/>
      <c r="MM128" s="80"/>
      <c r="MN128" s="80"/>
      <c r="MO128" s="80"/>
      <c r="MP128" s="80"/>
      <c r="MQ128" s="80"/>
      <c r="MR128" s="80"/>
      <c r="MS128" s="80"/>
      <c r="MT128" s="80"/>
      <c r="MU128" s="80"/>
      <c r="MV128" s="80"/>
      <c r="MW128" s="80"/>
      <c r="MX128" s="80"/>
      <c r="MY128" s="80"/>
      <c r="MZ128" s="80"/>
      <c r="NA128" s="80"/>
      <c r="NB128" s="80"/>
      <c r="NC128" s="80"/>
      <c r="ND128" s="80"/>
      <c r="NE128" s="80"/>
      <c r="NF128" s="80"/>
      <c r="NG128" s="80"/>
      <c r="NH128" s="80"/>
      <c r="NI128" s="80"/>
      <c r="NJ128" s="80"/>
      <c r="NK128" s="80"/>
      <c r="NL128" s="80"/>
      <c r="NM128" s="80"/>
      <c r="NN128" s="80"/>
      <c r="NO128" s="80"/>
      <c r="NP128" s="80"/>
      <c r="NQ128" s="80"/>
      <c r="NR128" s="80"/>
      <c r="NS128" s="80"/>
      <c r="NT128" s="80"/>
      <c r="NU128" s="80"/>
      <c r="NV128" s="80"/>
      <c r="NW128" s="80"/>
      <c r="NX128" s="80"/>
      <c r="NY128" s="80"/>
      <c r="NZ128" s="80"/>
      <c r="OA128" s="80"/>
      <c r="OB128" s="80"/>
      <c r="OC128" s="80"/>
      <c r="OD128" s="80"/>
      <c r="OE128" s="80"/>
      <c r="OF128" s="80"/>
      <c r="OG128" s="80"/>
      <c r="OH128" s="80"/>
      <c r="OI128" s="80"/>
      <c r="OJ128" s="80"/>
      <c r="OK128" s="80"/>
      <c r="OL128" s="80"/>
      <c r="OM128" s="80"/>
      <c r="ON128" s="80"/>
      <c r="OO128" s="80"/>
      <c r="OP128" s="80"/>
      <c r="OQ128" s="80"/>
      <c r="OR128" s="80"/>
      <c r="OS128" s="80"/>
      <c r="OT128" s="80"/>
      <c r="OU128" s="80"/>
      <c r="OV128" s="80"/>
      <c r="OW128" s="80"/>
      <c r="OX128" s="80"/>
      <c r="OY128" s="80"/>
      <c r="OZ128" s="80"/>
      <c r="PA128" s="80"/>
      <c r="PB128" s="80"/>
      <c r="PC128" s="80"/>
      <c r="PD128" s="80"/>
      <c r="PE128" s="80"/>
      <c r="PF128" s="80"/>
      <c r="PG128" s="80"/>
      <c r="PH128" s="80"/>
      <c r="PI128" s="80"/>
      <c r="PJ128" s="80"/>
      <c r="PK128" s="80"/>
      <c r="PL128" s="80"/>
      <c r="PM128" s="80"/>
      <c r="PN128" s="80"/>
      <c r="PO128" s="80"/>
      <c r="PP128" s="80"/>
      <c r="PQ128" s="80"/>
      <c r="PR128" s="80"/>
      <c r="PS128" s="80"/>
      <c r="PT128" s="80"/>
      <c r="PU128" s="80"/>
      <c r="PV128" s="80"/>
      <c r="PW128" s="80"/>
      <c r="PX128" s="80"/>
      <c r="PY128" s="80"/>
      <c r="PZ128" s="80"/>
      <c r="QA128" s="80"/>
      <c r="QB128" s="80"/>
      <c r="QC128" s="80"/>
      <c r="QD128" s="80"/>
      <c r="QE128" s="80"/>
      <c r="QF128" s="80"/>
      <c r="QG128" s="80"/>
      <c r="QH128" s="80"/>
      <c r="QI128" s="80"/>
      <c r="QJ128" s="80"/>
      <c r="QK128" s="80"/>
      <c r="QL128" s="80"/>
      <c r="QM128" s="80"/>
      <c r="QN128" s="80"/>
      <c r="QO128" s="80"/>
      <c r="QP128" s="80"/>
      <c r="QQ128" s="80"/>
      <c r="QR128" s="80"/>
      <c r="QS128" s="80"/>
      <c r="QT128" s="80"/>
      <c r="QU128" s="80"/>
      <c r="QV128" s="80"/>
      <c r="QW128" s="80"/>
      <c r="QX128" s="80"/>
      <c r="QY128" s="80"/>
      <c r="QZ128" s="80"/>
      <c r="RA128" s="80"/>
      <c r="RB128" s="80"/>
      <c r="RC128" s="80"/>
      <c r="RD128" s="80"/>
      <c r="RE128" s="80"/>
      <c r="RF128" s="80"/>
      <c r="RG128" s="80"/>
      <c r="RH128" s="80"/>
      <c r="RI128" s="80"/>
      <c r="RJ128" s="80"/>
      <c r="RK128" s="80"/>
      <c r="RL128" s="80"/>
      <c r="RM128" s="80"/>
      <c r="RN128" s="80"/>
      <c r="RO128" s="80"/>
      <c r="RP128" s="80"/>
      <c r="RQ128" s="80"/>
      <c r="RR128" s="80"/>
      <c r="RS128" s="80"/>
      <c r="RT128" s="80"/>
      <c r="RU128" s="80"/>
      <c r="RV128" s="80"/>
      <c r="RW128" s="80"/>
      <c r="RX128" s="80"/>
      <c r="RY128" s="80"/>
      <c r="RZ128" s="80"/>
      <c r="SA128" s="80"/>
      <c r="SB128" s="80"/>
      <c r="SC128" s="80"/>
      <c r="SD128" s="80"/>
      <c r="SE128" s="80"/>
      <c r="SF128" s="80"/>
      <c r="SG128" s="80"/>
      <c r="SH128" s="80"/>
      <c r="SI128" s="80"/>
      <c r="SJ128" s="80"/>
      <c r="SK128" s="80"/>
      <c r="SL128" s="80"/>
      <c r="SM128" s="80"/>
      <c r="SN128" s="80"/>
      <c r="SO128" s="80"/>
      <c r="SP128" s="80"/>
      <c r="SQ128" s="80"/>
      <c r="SR128" s="80"/>
      <c r="SS128" s="80"/>
      <c r="ST128" s="80"/>
      <c r="SU128" s="80"/>
      <c r="SV128" s="80"/>
      <c r="SW128" s="80"/>
      <c r="SX128" s="80"/>
    </row>
    <row r="129" spans="1:518" s="60" customFormat="1" ht="14.55" customHeight="1" x14ac:dyDescent="0.3">
      <c r="A129" s="65">
        <v>125</v>
      </c>
      <c r="B129" s="7">
        <v>42</v>
      </c>
      <c r="C129" s="98" t="s">
        <v>1020</v>
      </c>
      <c r="D129" s="99" t="s">
        <v>4313</v>
      </c>
      <c r="E129" s="98" t="s">
        <v>1021</v>
      </c>
      <c r="F129" s="7">
        <v>2003</v>
      </c>
      <c r="G129" s="98" t="s">
        <v>897</v>
      </c>
      <c r="H129" s="128" t="s">
        <v>1022</v>
      </c>
      <c r="I129" s="6" t="s">
        <v>50</v>
      </c>
      <c r="J129" s="98" t="s">
        <v>1028</v>
      </c>
      <c r="K129" s="6" t="s">
        <v>1029</v>
      </c>
      <c r="L129" s="6" t="s">
        <v>23</v>
      </c>
      <c r="M129" s="6" t="s">
        <v>86</v>
      </c>
      <c r="N129" s="6" t="s">
        <v>205</v>
      </c>
      <c r="O129" s="6" t="s">
        <v>25</v>
      </c>
      <c r="P129" s="6" t="s">
        <v>177</v>
      </c>
      <c r="Q129" s="6" t="s">
        <v>572</v>
      </c>
      <c r="R129" s="6" t="s">
        <v>572</v>
      </c>
      <c r="S129" s="6" t="s">
        <v>136</v>
      </c>
      <c r="T129" s="6" t="s">
        <v>1025</v>
      </c>
      <c r="U129" s="7">
        <v>1995</v>
      </c>
      <c r="V129" s="7">
        <v>2020</v>
      </c>
      <c r="W129" s="6"/>
      <c r="X129" s="6"/>
      <c r="Y129" s="6"/>
      <c r="Z129" s="6" t="s">
        <v>76</v>
      </c>
      <c r="AA129" s="6"/>
      <c r="AB129" s="6" t="s">
        <v>107</v>
      </c>
      <c r="AC129" s="6"/>
      <c r="AD129" s="6"/>
      <c r="AE129" s="6" t="s">
        <v>126</v>
      </c>
      <c r="AF129" s="6"/>
      <c r="AG129" s="6"/>
      <c r="AH129" s="6"/>
      <c r="AI129" s="6"/>
      <c r="AJ129" s="6"/>
      <c r="AK129" s="6"/>
      <c r="AL129" s="6"/>
      <c r="AM129" s="6"/>
      <c r="AN129" s="6"/>
      <c r="AO129" s="6"/>
      <c r="AP129" s="6"/>
      <c r="AQ129" s="6"/>
      <c r="AR129" s="6"/>
      <c r="AS129" s="6"/>
      <c r="AT129" s="6"/>
      <c r="AU129" s="6"/>
      <c r="AV129" s="6"/>
      <c r="AW129" s="6" t="s">
        <v>23</v>
      </c>
      <c r="AX129" s="6"/>
      <c r="AY129" s="6"/>
      <c r="AZ129" s="6"/>
      <c r="BA129" s="6" t="s">
        <v>78</v>
      </c>
      <c r="BB129" s="6"/>
      <c r="BC129" s="6" t="s">
        <v>124</v>
      </c>
      <c r="BD129" s="6"/>
      <c r="BE129" s="6"/>
      <c r="BF129" s="6" t="s">
        <v>124</v>
      </c>
      <c r="BG129" s="6"/>
      <c r="BH129" s="6"/>
      <c r="BI129" s="6"/>
      <c r="BJ129" s="6"/>
      <c r="BK129" s="6"/>
      <c r="BL129" s="6"/>
      <c r="BM129" s="6"/>
      <c r="BN129" s="6"/>
      <c r="BO129" s="6"/>
      <c r="BP129" s="6"/>
      <c r="BQ129" s="6"/>
      <c r="BR129" s="6"/>
      <c r="BS129" s="6"/>
      <c r="BT129" s="6"/>
      <c r="BU129" s="6"/>
      <c r="BV129" s="6" t="s">
        <v>38</v>
      </c>
      <c r="BW129" s="6"/>
      <c r="BX129" s="6"/>
      <c r="BY129" s="6"/>
      <c r="BZ129" s="6"/>
      <c r="CA129" s="6"/>
      <c r="CB129" s="6"/>
      <c r="CC129" s="6"/>
      <c r="CD129" s="6"/>
      <c r="CE129" s="6"/>
      <c r="CF129" s="6"/>
      <c r="CG129" s="6"/>
      <c r="CH129" s="6"/>
      <c r="CI129" s="6"/>
      <c r="CJ129" s="6"/>
      <c r="CK129" s="6"/>
      <c r="CL129" s="6"/>
      <c r="CM129" s="6"/>
      <c r="CN129" s="6"/>
      <c r="CO129" s="6"/>
      <c r="CP129" s="6"/>
      <c r="CQ129" s="6"/>
      <c r="CR129" s="6"/>
      <c r="CS129" s="28" t="s">
        <v>38</v>
      </c>
      <c r="CT129" s="6"/>
      <c r="CU129" s="6"/>
      <c r="CV129" s="6"/>
      <c r="CW129" s="6"/>
      <c r="CX129" s="6"/>
      <c r="CY129" s="6"/>
      <c r="CZ129" s="6"/>
      <c r="DA129" s="6"/>
      <c r="DB129" s="6"/>
      <c r="DC129" s="6"/>
      <c r="DD129" s="6" t="s">
        <v>38</v>
      </c>
      <c r="DE129" s="87"/>
      <c r="DF129" s="6"/>
      <c r="DG129" s="6"/>
      <c r="DH129" s="6"/>
      <c r="DI129" s="6"/>
      <c r="DJ129" s="6"/>
      <c r="DK129" s="6"/>
      <c r="DL129" s="6"/>
      <c r="DM129" s="6"/>
      <c r="DN129" s="6"/>
      <c r="DO129" s="87"/>
      <c r="DP129" s="6"/>
      <c r="DQ129" s="87"/>
      <c r="DR129" s="6"/>
      <c r="DS129" s="91" t="s">
        <v>1030</v>
      </c>
      <c r="DT129" s="17" t="s">
        <v>596</v>
      </c>
      <c r="DU129" s="34"/>
      <c r="DV129" s="34"/>
      <c r="DW129" s="80"/>
      <c r="DX129" s="80"/>
      <c r="DY129" s="80"/>
      <c r="DZ129" s="80"/>
      <c r="EA129" s="80"/>
      <c r="EB129" s="80"/>
      <c r="EC129" s="80"/>
      <c r="ED129" s="80"/>
      <c r="EE129" s="80"/>
      <c r="EF129" s="80"/>
      <c r="EG129" s="80"/>
      <c r="EH129" s="80"/>
      <c r="EI129" s="80"/>
      <c r="EJ129" s="80"/>
      <c r="EK129" s="80"/>
      <c r="EL129" s="80"/>
      <c r="EM129" s="80"/>
      <c r="EN129" s="80"/>
      <c r="EO129" s="80"/>
      <c r="EP129" s="80"/>
      <c r="EQ129" s="80"/>
      <c r="ER129" s="80"/>
      <c r="ES129" s="80"/>
      <c r="ET129" s="80"/>
      <c r="EU129" s="80"/>
      <c r="EV129" s="80"/>
      <c r="EW129" s="80"/>
      <c r="EX129" s="80"/>
      <c r="EY129" s="80"/>
      <c r="EZ129" s="80"/>
      <c r="FA129" s="80"/>
      <c r="FB129" s="80"/>
      <c r="FC129" s="80"/>
      <c r="FD129" s="80"/>
      <c r="FE129" s="80"/>
      <c r="FF129" s="80"/>
      <c r="FG129" s="80"/>
      <c r="FH129" s="80"/>
      <c r="FI129" s="80"/>
      <c r="FJ129" s="80"/>
      <c r="FK129" s="80"/>
      <c r="FL129" s="80"/>
      <c r="FM129" s="80"/>
      <c r="FN129" s="80"/>
      <c r="FO129" s="80"/>
      <c r="FP129" s="80"/>
      <c r="FQ129" s="80"/>
      <c r="FR129" s="80"/>
      <c r="FS129" s="80"/>
      <c r="FT129" s="80"/>
      <c r="FU129" s="80"/>
      <c r="FV129" s="80"/>
      <c r="FW129" s="80"/>
      <c r="FX129" s="80"/>
      <c r="FY129" s="80"/>
      <c r="FZ129" s="80"/>
      <c r="GA129" s="80"/>
      <c r="GB129" s="80"/>
      <c r="GC129" s="80"/>
      <c r="GD129" s="80"/>
      <c r="GE129" s="80"/>
      <c r="GF129" s="80"/>
      <c r="GG129" s="80"/>
      <c r="GH129" s="80"/>
      <c r="GI129" s="80"/>
      <c r="GJ129" s="80"/>
      <c r="GK129" s="80"/>
      <c r="GL129" s="80"/>
      <c r="GM129" s="80"/>
      <c r="GN129" s="80"/>
      <c r="GO129" s="80"/>
      <c r="GP129" s="80"/>
      <c r="GQ129" s="80"/>
      <c r="GR129" s="80"/>
      <c r="GS129" s="80"/>
      <c r="GT129" s="80"/>
      <c r="GU129" s="80"/>
      <c r="GV129" s="80"/>
      <c r="GW129" s="80"/>
      <c r="GX129" s="80"/>
      <c r="GY129" s="80"/>
      <c r="GZ129" s="80"/>
      <c r="HA129" s="80"/>
      <c r="HB129" s="80"/>
      <c r="HC129" s="80"/>
      <c r="HD129" s="80"/>
      <c r="HE129" s="80"/>
      <c r="HF129" s="80"/>
      <c r="HG129" s="80"/>
      <c r="HH129" s="80"/>
      <c r="HI129" s="80"/>
      <c r="HJ129" s="80"/>
      <c r="HK129" s="80"/>
      <c r="HL129" s="80"/>
      <c r="HM129" s="80"/>
      <c r="HN129" s="80"/>
      <c r="HO129" s="80"/>
      <c r="HP129" s="80"/>
      <c r="HQ129" s="80"/>
      <c r="HR129" s="80"/>
      <c r="HS129" s="80"/>
      <c r="HT129" s="80"/>
      <c r="HU129" s="80"/>
      <c r="HV129" s="80"/>
      <c r="HW129" s="80"/>
      <c r="HX129" s="80"/>
      <c r="HY129" s="80"/>
      <c r="HZ129" s="80"/>
      <c r="IA129" s="80"/>
      <c r="IB129" s="80"/>
      <c r="IC129" s="80"/>
      <c r="ID129" s="80"/>
      <c r="IE129" s="80"/>
      <c r="IF129" s="80"/>
      <c r="IG129" s="80"/>
      <c r="IH129" s="80"/>
      <c r="II129" s="80"/>
      <c r="IJ129" s="80"/>
      <c r="IK129" s="80"/>
      <c r="IL129" s="80"/>
      <c r="IM129" s="80"/>
      <c r="IN129" s="80"/>
      <c r="IO129" s="80"/>
      <c r="IP129" s="80"/>
      <c r="IQ129" s="80"/>
      <c r="IR129" s="80"/>
      <c r="IS129" s="80"/>
      <c r="IT129" s="80"/>
      <c r="IU129" s="80"/>
      <c r="IV129" s="80"/>
      <c r="IW129" s="80"/>
      <c r="IX129" s="80"/>
      <c r="IY129" s="80"/>
      <c r="IZ129" s="80"/>
      <c r="JA129" s="80"/>
      <c r="JB129" s="80"/>
      <c r="JC129" s="80"/>
      <c r="JD129" s="80"/>
      <c r="JE129" s="80"/>
      <c r="JF129" s="80"/>
      <c r="JG129" s="80"/>
      <c r="JH129" s="80"/>
      <c r="JI129" s="80"/>
      <c r="JJ129" s="80"/>
      <c r="JK129" s="80"/>
      <c r="JL129" s="80"/>
      <c r="JM129" s="80"/>
      <c r="JN129" s="80"/>
      <c r="JO129" s="80"/>
      <c r="JP129" s="80"/>
      <c r="JQ129" s="80"/>
      <c r="JR129" s="80"/>
      <c r="JS129" s="80"/>
      <c r="JT129" s="80"/>
      <c r="JU129" s="80"/>
      <c r="JV129" s="80"/>
      <c r="JW129" s="80"/>
      <c r="JX129" s="80"/>
      <c r="JY129" s="80"/>
      <c r="JZ129" s="80"/>
      <c r="KA129" s="80"/>
      <c r="KB129" s="80"/>
      <c r="KC129" s="80"/>
      <c r="KD129" s="80"/>
      <c r="KE129" s="80"/>
      <c r="KF129" s="80"/>
      <c r="KG129" s="80"/>
      <c r="KH129" s="80"/>
      <c r="KI129" s="80"/>
      <c r="KJ129" s="80"/>
      <c r="KK129" s="80"/>
      <c r="KL129" s="80"/>
      <c r="KM129" s="80"/>
      <c r="KN129" s="80"/>
      <c r="KO129" s="80"/>
      <c r="KP129" s="80"/>
      <c r="KQ129" s="80"/>
      <c r="KR129" s="80"/>
      <c r="KS129" s="80"/>
      <c r="KT129" s="80"/>
      <c r="KU129" s="80"/>
      <c r="KV129" s="80"/>
      <c r="KW129" s="80"/>
      <c r="KX129" s="80"/>
      <c r="KY129" s="80"/>
      <c r="KZ129" s="80"/>
      <c r="LA129" s="80"/>
      <c r="LB129" s="80"/>
      <c r="LC129" s="80"/>
      <c r="LD129" s="80"/>
      <c r="LE129" s="80"/>
      <c r="LF129" s="80"/>
      <c r="LG129" s="80"/>
      <c r="LH129" s="80"/>
      <c r="LI129" s="80"/>
      <c r="LJ129" s="80"/>
      <c r="LK129" s="80"/>
      <c r="LL129" s="80"/>
      <c r="LM129" s="80"/>
      <c r="LN129" s="80"/>
      <c r="LO129" s="80"/>
      <c r="LP129" s="80"/>
      <c r="LQ129" s="80"/>
      <c r="LR129" s="80"/>
      <c r="LS129" s="80"/>
      <c r="LT129" s="80"/>
      <c r="LU129" s="80"/>
      <c r="LV129" s="80"/>
      <c r="LW129" s="80"/>
      <c r="LX129" s="80"/>
      <c r="LY129" s="80"/>
      <c r="LZ129" s="80"/>
      <c r="MA129" s="80"/>
      <c r="MB129" s="80"/>
      <c r="MC129" s="80"/>
      <c r="MD129" s="80"/>
      <c r="ME129" s="80"/>
      <c r="MF129" s="80"/>
      <c r="MG129" s="80"/>
      <c r="MH129" s="80"/>
      <c r="MI129" s="80"/>
      <c r="MJ129" s="80"/>
      <c r="MK129" s="80"/>
      <c r="ML129" s="80"/>
      <c r="MM129" s="80"/>
      <c r="MN129" s="80"/>
      <c r="MO129" s="80"/>
      <c r="MP129" s="80"/>
      <c r="MQ129" s="80"/>
      <c r="MR129" s="80"/>
      <c r="MS129" s="80"/>
      <c r="MT129" s="80"/>
      <c r="MU129" s="80"/>
      <c r="MV129" s="80"/>
      <c r="MW129" s="80"/>
      <c r="MX129" s="80"/>
      <c r="MY129" s="80"/>
      <c r="MZ129" s="80"/>
      <c r="NA129" s="80"/>
      <c r="NB129" s="80"/>
      <c r="NC129" s="80"/>
      <c r="ND129" s="80"/>
      <c r="NE129" s="80"/>
      <c r="NF129" s="80"/>
      <c r="NG129" s="80"/>
      <c r="NH129" s="80"/>
      <c r="NI129" s="80"/>
      <c r="NJ129" s="80"/>
      <c r="NK129" s="80"/>
      <c r="NL129" s="80"/>
      <c r="NM129" s="80"/>
      <c r="NN129" s="80"/>
      <c r="NO129" s="80"/>
      <c r="NP129" s="80"/>
      <c r="NQ129" s="80"/>
      <c r="NR129" s="80"/>
      <c r="NS129" s="80"/>
      <c r="NT129" s="80"/>
      <c r="NU129" s="80"/>
      <c r="NV129" s="80"/>
      <c r="NW129" s="80"/>
      <c r="NX129" s="80"/>
      <c r="NY129" s="80"/>
      <c r="NZ129" s="80"/>
      <c r="OA129" s="80"/>
      <c r="OB129" s="80"/>
      <c r="OC129" s="80"/>
      <c r="OD129" s="80"/>
      <c r="OE129" s="80"/>
      <c r="OF129" s="80"/>
      <c r="OG129" s="80"/>
      <c r="OH129" s="80"/>
      <c r="OI129" s="80"/>
      <c r="OJ129" s="80"/>
      <c r="OK129" s="80"/>
      <c r="OL129" s="80"/>
      <c r="OM129" s="80"/>
      <c r="ON129" s="80"/>
      <c r="OO129" s="80"/>
      <c r="OP129" s="80"/>
      <c r="OQ129" s="80"/>
      <c r="OR129" s="80"/>
      <c r="OS129" s="80"/>
      <c r="OT129" s="80"/>
      <c r="OU129" s="80"/>
      <c r="OV129" s="80"/>
      <c r="OW129" s="80"/>
      <c r="OX129" s="80"/>
      <c r="OY129" s="80"/>
      <c r="OZ129" s="80"/>
      <c r="PA129" s="80"/>
      <c r="PB129" s="80"/>
      <c r="PC129" s="80"/>
      <c r="PD129" s="80"/>
      <c r="PE129" s="80"/>
      <c r="PF129" s="80"/>
      <c r="PG129" s="80"/>
      <c r="PH129" s="80"/>
      <c r="PI129" s="80"/>
      <c r="PJ129" s="80"/>
      <c r="PK129" s="80"/>
      <c r="PL129" s="80"/>
      <c r="PM129" s="80"/>
      <c r="PN129" s="80"/>
      <c r="PO129" s="80"/>
      <c r="PP129" s="80"/>
      <c r="PQ129" s="80"/>
      <c r="PR129" s="80"/>
      <c r="PS129" s="80"/>
      <c r="PT129" s="80"/>
      <c r="PU129" s="80"/>
      <c r="PV129" s="80"/>
      <c r="PW129" s="80"/>
      <c r="PX129" s="80"/>
      <c r="PY129" s="80"/>
      <c r="PZ129" s="80"/>
      <c r="QA129" s="80"/>
      <c r="QB129" s="80"/>
      <c r="QC129" s="80"/>
      <c r="QD129" s="80"/>
      <c r="QE129" s="80"/>
      <c r="QF129" s="80"/>
      <c r="QG129" s="80"/>
      <c r="QH129" s="80"/>
      <c r="QI129" s="80"/>
      <c r="QJ129" s="80"/>
      <c r="QK129" s="80"/>
      <c r="QL129" s="80"/>
      <c r="QM129" s="80"/>
      <c r="QN129" s="80"/>
      <c r="QO129" s="80"/>
      <c r="QP129" s="80"/>
      <c r="QQ129" s="80"/>
      <c r="QR129" s="80"/>
      <c r="QS129" s="80"/>
      <c r="QT129" s="80"/>
      <c r="QU129" s="80"/>
      <c r="QV129" s="80"/>
      <c r="QW129" s="80"/>
      <c r="QX129" s="80"/>
      <c r="QY129" s="80"/>
      <c r="QZ129" s="80"/>
      <c r="RA129" s="80"/>
      <c r="RB129" s="80"/>
      <c r="RC129" s="80"/>
      <c r="RD129" s="80"/>
      <c r="RE129" s="80"/>
      <c r="RF129" s="80"/>
      <c r="RG129" s="80"/>
      <c r="RH129" s="80"/>
      <c r="RI129" s="80"/>
      <c r="RJ129" s="80"/>
      <c r="RK129" s="80"/>
      <c r="RL129" s="80"/>
      <c r="RM129" s="80"/>
      <c r="RN129" s="80"/>
      <c r="RO129" s="80"/>
      <c r="RP129" s="80"/>
      <c r="RQ129" s="80"/>
      <c r="RR129" s="80"/>
      <c r="RS129" s="80"/>
      <c r="RT129" s="80"/>
      <c r="RU129" s="80"/>
      <c r="RV129" s="80"/>
      <c r="RW129" s="80"/>
      <c r="RX129" s="80"/>
      <c r="RY129" s="80"/>
      <c r="RZ129" s="80"/>
      <c r="SA129" s="80"/>
      <c r="SB129" s="80"/>
      <c r="SC129" s="80"/>
      <c r="SD129" s="80"/>
      <c r="SE129" s="80"/>
      <c r="SF129" s="80"/>
      <c r="SG129" s="80"/>
      <c r="SH129" s="80"/>
      <c r="SI129" s="80"/>
      <c r="SJ129" s="80"/>
      <c r="SK129" s="80"/>
      <c r="SL129" s="80"/>
      <c r="SM129" s="80"/>
      <c r="SN129" s="80"/>
      <c r="SO129" s="80"/>
      <c r="SP129" s="80"/>
      <c r="SQ129" s="80"/>
      <c r="SR129" s="80"/>
      <c r="SS129" s="80"/>
      <c r="ST129" s="80"/>
      <c r="SU129" s="80"/>
      <c r="SV129" s="80"/>
      <c r="SW129" s="80"/>
      <c r="SX129" s="80"/>
    </row>
    <row r="130" spans="1:518" s="60" customFormat="1" ht="14.55" customHeight="1" x14ac:dyDescent="0.3">
      <c r="A130" s="65">
        <v>126</v>
      </c>
      <c r="B130" s="7">
        <v>42</v>
      </c>
      <c r="C130" s="98" t="s">
        <v>1020</v>
      </c>
      <c r="D130" s="99" t="s">
        <v>4313</v>
      </c>
      <c r="E130" s="98" t="s">
        <v>1021</v>
      </c>
      <c r="F130" s="7">
        <v>2003</v>
      </c>
      <c r="G130" s="98" t="s">
        <v>897</v>
      </c>
      <c r="H130" s="128" t="s">
        <v>1022</v>
      </c>
      <c r="I130" s="6" t="s">
        <v>50</v>
      </c>
      <c r="J130" s="98" t="s">
        <v>1031</v>
      </c>
      <c r="K130" s="6" t="s">
        <v>1029</v>
      </c>
      <c r="L130" s="6" t="s">
        <v>23</v>
      </c>
      <c r="M130" s="6" t="s">
        <v>86</v>
      </c>
      <c r="N130" s="6" t="s">
        <v>205</v>
      </c>
      <c r="O130" s="6" t="s">
        <v>25</v>
      </c>
      <c r="P130" s="6" t="s">
        <v>177</v>
      </c>
      <c r="Q130" s="6" t="s">
        <v>572</v>
      </c>
      <c r="R130" s="6" t="s">
        <v>572</v>
      </c>
      <c r="S130" s="6" t="s">
        <v>136</v>
      </c>
      <c r="T130" s="6" t="s">
        <v>1025</v>
      </c>
      <c r="U130" s="7">
        <v>1995</v>
      </c>
      <c r="V130" s="7">
        <v>2020</v>
      </c>
      <c r="W130" s="6"/>
      <c r="X130" s="6"/>
      <c r="Y130" s="6"/>
      <c r="Z130" s="6" t="s">
        <v>76</v>
      </c>
      <c r="AA130" s="6"/>
      <c r="AB130" s="6" t="s">
        <v>107</v>
      </c>
      <c r="AC130" s="6"/>
      <c r="AD130" s="6"/>
      <c r="AE130" s="6" t="s">
        <v>126</v>
      </c>
      <c r="AF130" s="6"/>
      <c r="AG130" s="6"/>
      <c r="AH130" s="6"/>
      <c r="AI130" s="6"/>
      <c r="AJ130" s="6"/>
      <c r="AK130" s="6"/>
      <c r="AL130" s="6"/>
      <c r="AM130" s="6"/>
      <c r="AN130" s="6"/>
      <c r="AO130" s="6"/>
      <c r="AP130" s="6"/>
      <c r="AQ130" s="6"/>
      <c r="AR130" s="6"/>
      <c r="AS130" s="6"/>
      <c r="AT130" s="6"/>
      <c r="AU130" s="6"/>
      <c r="AV130" s="6"/>
      <c r="AW130" s="6" t="s">
        <v>23</v>
      </c>
      <c r="AX130" s="6"/>
      <c r="AY130" s="6"/>
      <c r="AZ130" s="6"/>
      <c r="BA130" s="6" t="s">
        <v>78</v>
      </c>
      <c r="BB130" s="6"/>
      <c r="BC130" s="6" t="s">
        <v>78</v>
      </c>
      <c r="BD130" s="6"/>
      <c r="BE130" s="6"/>
      <c r="BF130" s="6" t="s">
        <v>78</v>
      </c>
      <c r="BG130" s="6"/>
      <c r="BH130" s="6"/>
      <c r="BI130" s="6"/>
      <c r="BJ130" s="6"/>
      <c r="BK130" s="6"/>
      <c r="BL130" s="6"/>
      <c r="BM130" s="6"/>
      <c r="BN130" s="6"/>
      <c r="BO130" s="6"/>
      <c r="BP130" s="6"/>
      <c r="BQ130" s="6"/>
      <c r="BR130" s="6"/>
      <c r="BS130" s="6"/>
      <c r="BT130" s="6"/>
      <c r="BU130" s="6"/>
      <c r="BV130" s="6" t="s">
        <v>38</v>
      </c>
      <c r="BW130" s="6"/>
      <c r="BX130" s="6"/>
      <c r="BY130" s="6"/>
      <c r="BZ130" s="6"/>
      <c r="CA130" s="6"/>
      <c r="CB130" s="6"/>
      <c r="CC130" s="6"/>
      <c r="CD130" s="6"/>
      <c r="CE130" s="6"/>
      <c r="CF130" s="6"/>
      <c r="CG130" s="6"/>
      <c r="CH130" s="6"/>
      <c r="CI130" s="6"/>
      <c r="CJ130" s="6"/>
      <c r="CK130" s="6"/>
      <c r="CL130" s="6"/>
      <c r="CM130" s="6"/>
      <c r="CN130" s="6"/>
      <c r="CO130" s="6"/>
      <c r="CP130" s="6"/>
      <c r="CQ130" s="6"/>
      <c r="CR130" s="6"/>
      <c r="CS130" s="28" t="s">
        <v>38</v>
      </c>
      <c r="CT130" s="6"/>
      <c r="CU130" s="6"/>
      <c r="CV130" s="6"/>
      <c r="CW130" s="6"/>
      <c r="CX130" s="6"/>
      <c r="CY130" s="6"/>
      <c r="CZ130" s="6"/>
      <c r="DA130" s="6"/>
      <c r="DB130" s="6"/>
      <c r="DC130" s="6"/>
      <c r="DD130" s="6" t="s">
        <v>38</v>
      </c>
      <c r="DE130" s="87"/>
      <c r="DF130" s="6"/>
      <c r="DG130" s="6"/>
      <c r="DH130" s="6"/>
      <c r="DI130" s="6"/>
      <c r="DJ130" s="6"/>
      <c r="DK130" s="6"/>
      <c r="DL130" s="6"/>
      <c r="DM130" s="6"/>
      <c r="DN130" s="6"/>
      <c r="DO130" s="87"/>
      <c r="DP130" s="6"/>
      <c r="DQ130" s="87"/>
      <c r="DR130" s="6"/>
      <c r="DS130" s="91" t="s">
        <v>1032</v>
      </c>
      <c r="DT130" s="17" t="s">
        <v>1033</v>
      </c>
      <c r="DU130" s="34"/>
      <c r="DV130" s="34"/>
      <c r="DW130" s="80"/>
      <c r="DX130" s="80"/>
      <c r="DY130" s="80"/>
      <c r="DZ130" s="80"/>
      <c r="EA130" s="80"/>
      <c r="EB130" s="80"/>
      <c r="EC130" s="80"/>
      <c r="ED130" s="80"/>
      <c r="EE130" s="80"/>
      <c r="EF130" s="80"/>
      <c r="EG130" s="80"/>
      <c r="EH130" s="80"/>
      <c r="EI130" s="80"/>
      <c r="EJ130" s="80"/>
      <c r="EK130" s="80"/>
      <c r="EL130" s="80"/>
      <c r="EM130" s="80"/>
      <c r="EN130" s="80"/>
      <c r="EO130" s="80"/>
      <c r="EP130" s="80"/>
      <c r="EQ130" s="80"/>
      <c r="ER130" s="80"/>
      <c r="ES130" s="80"/>
      <c r="ET130" s="80"/>
      <c r="EU130" s="80"/>
      <c r="EV130" s="80"/>
      <c r="EW130" s="80"/>
      <c r="EX130" s="80"/>
      <c r="EY130" s="80"/>
      <c r="EZ130" s="80"/>
      <c r="FA130" s="80"/>
      <c r="FB130" s="80"/>
      <c r="FC130" s="80"/>
      <c r="FD130" s="80"/>
      <c r="FE130" s="80"/>
      <c r="FF130" s="80"/>
      <c r="FG130" s="80"/>
      <c r="FH130" s="80"/>
      <c r="FI130" s="80"/>
      <c r="FJ130" s="80"/>
      <c r="FK130" s="80"/>
      <c r="FL130" s="80"/>
      <c r="FM130" s="80"/>
      <c r="FN130" s="80"/>
      <c r="FO130" s="80"/>
      <c r="FP130" s="80"/>
      <c r="FQ130" s="80"/>
      <c r="FR130" s="80"/>
      <c r="FS130" s="80"/>
      <c r="FT130" s="80"/>
      <c r="FU130" s="80"/>
      <c r="FV130" s="80"/>
      <c r="FW130" s="80"/>
      <c r="FX130" s="80"/>
      <c r="FY130" s="80"/>
      <c r="FZ130" s="80"/>
      <c r="GA130" s="80"/>
      <c r="GB130" s="80"/>
      <c r="GC130" s="80"/>
      <c r="GD130" s="80"/>
      <c r="GE130" s="80"/>
      <c r="GF130" s="80"/>
      <c r="GG130" s="80"/>
      <c r="GH130" s="80"/>
      <c r="GI130" s="80"/>
      <c r="GJ130" s="80"/>
      <c r="GK130" s="80"/>
      <c r="GL130" s="80"/>
      <c r="GM130" s="80"/>
      <c r="GN130" s="80"/>
      <c r="GO130" s="80"/>
      <c r="GP130" s="80"/>
      <c r="GQ130" s="80"/>
      <c r="GR130" s="80"/>
      <c r="GS130" s="80"/>
      <c r="GT130" s="80"/>
      <c r="GU130" s="80"/>
      <c r="GV130" s="80"/>
      <c r="GW130" s="80"/>
      <c r="GX130" s="80"/>
      <c r="GY130" s="80"/>
      <c r="GZ130" s="80"/>
      <c r="HA130" s="80"/>
      <c r="HB130" s="80"/>
      <c r="HC130" s="80"/>
      <c r="HD130" s="80"/>
      <c r="HE130" s="80"/>
      <c r="HF130" s="80"/>
      <c r="HG130" s="80"/>
      <c r="HH130" s="80"/>
      <c r="HI130" s="80"/>
      <c r="HJ130" s="80"/>
      <c r="HK130" s="80"/>
      <c r="HL130" s="80"/>
      <c r="HM130" s="80"/>
      <c r="HN130" s="80"/>
      <c r="HO130" s="80"/>
      <c r="HP130" s="80"/>
      <c r="HQ130" s="80"/>
      <c r="HR130" s="80"/>
      <c r="HS130" s="80"/>
      <c r="HT130" s="80"/>
      <c r="HU130" s="80"/>
      <c r="HV130" s="80"/>
      <c r="HW130" s="80"/>
      <c r="HX130" s="80"/>
      <c r="HY130" s="80"/>
      <c r="HZ130" s="80"/>
      <c r="IA130" s="80"/>
      <c r="IB130" s="80"/>
      <c r="IC130" s="80"/>
      <c r="ID130" s="80"/>
      <c r="IE130" s="80"/>
      <c r="IF130" s="80"/>
      <c r="IG130" s="80"/>
      <c r="IH130" s="80"/>
      <c r="II130" s="80"/>
      <c r="IJ130" s="80"/>
      <c r="IK130" s="80"/>
      <c r="IL130" s="80"/>
      <c r="IM130" s="80"/>
      <c r="IN130" s="80"/>
      <c r="IO130" s="80"/>
      <c r="IP130" s="80"/>
      <c r="IQ130" s="80"/>
      <c r="IR130" s="80"/>
      <c r="IS130" s="80"/>
      <c r="IT130" s="80"/>
      <c r="IU130" s="80"/>
      <c r="IV130" s="80"/>
      <c r="IW130" s="80"/>
      <c r="IX130" s="80"/>
      <c r="IY130" s="80"/>
      <c r="IZ130" s="80"/>
      <c r="JA130" s="80"/>
      <c r="JB130" s="80"/>
      <c r="JC130" s="80"/>
      <c r="JD130" s="80"/>
      <c r="JE130" s="80"/>
      <c r="JF130" s="80"/>
      <c r="JG130" s="80"/>
      <c r="JH130" s="80"/>
      <c r="JI130" s="80"/>
      <c r="JJ130" s="80"/>
      <c r="JK130" s="80"/>
      <c r="JL130" s="80"/>
      <c r="JM130" s="80"/>
      <c r="JN130" s="80"/>
      <c r="JO130" s="80"/>
      <c r="JP130" s="80"/>
      <c r="JQ130" s="80"/>
      <c r="JR130" s="80"/>
      <c r="JS130" s="80"/>
      <c r="JT130" s="80"/>
      <c r="JU130" s="80"/>
      <c r="JV130" s="80"/>
      <c r="JW130" s="80"/>
      <c r="JX130" s="80"/>
      <c r="JY130" s="80"/>
      <c r="JZ130" s="80"/>
      <c r="KA130" s="80"/>
      <c r="KB130" s="80"/>
      <c r="KC130" s="80"/>
      <c r="KD130" s="80"/>
      <c r="KE130" s="80"/>
      <c r="KF130" s="80"/>
      <c r="KG130" s="80"/>
      <c r="KH130" s="80"/>
      <c r="KI130" s="80"/>
      <c r="KJ130" s="80"/>
      <c r="KK130" s="80"/>
      <c r="KL130" s="80"/>
      <c r="KM130" s="80"/>
      <c r="KN130" s="80"/>
      <c r="KO130" s="80"/>
      <c r="KP130" s="80"/>
      <c r="KQ130" s="80"/>
      <c r="KR130" s="80"/>
      <c r="KS130" s="80"/>
      <c r="KT130" s="80"/>
      <c r="KU130" s="80"/>
      <c r="KV130" s="80"/>
      <c r="KW130" s="80"/>
      <c r="KX130" s="80"/>
      <c r="KY130" s="80"/>
      <c r="KZ130" s="80"/>
      <c r="LA130" s="80"/>
      <c r="LB130" s="80"/>
      <c r="LC130" s="80"/>
      <c r="LD130" s="80"/>
      <c r="LE130" s="80"/>
      <c r="LF130" s="80"/>
      <c r="LG130" s="80"/>
      <c r="LH130" s="80"/>
      <c r="LI130" s="80"/>
      <c r="LJ130" s="80"/>
      <c r="LK130" s="80"/>
      <c r="LL130" s="80"/>
      <c r="LM130" s="80"/>
      <c r="LN130" s="80"/>
      <c r="LO130" s="80"/>
      <c r="LP130" s="80"/>
      <c r="LQ130" s="80"/>
      <c r="LR130" s="80"/>
      <c r="LS130" s="80"/>
      <c r="LT130" s="80"/>
      <c r="LU130" s="80"/>
      <c r="LV130" s="80"/>
      <c r="LW130" s="80"/>
      <c r="LX130" s="80"/>
      <c r="LY130" s="80"/>
      <c r="LZ130" s="80"/>
      <c r="MA130" s="80"/>
      <c r="MB130" s="80"/>
      <c r="MC130" s="80"/>
      <c r="MD130" s="80"/>
      <c r="ME130" s="80"/>
      <c r="MF130" s="80"/>
      <c r="MG130" s="80"/>
      <c r="MH130" s="80"/>
      <c r="MI130" s="80"/>
      <c r="MJ130" s="80"/>
      <c r="MK130" s="80"/>
      <c r="ML130" s="80"/>
      <c r="MM130" s="80"/>
      <c r="MN130" s="80"/>
      <c r="MO130" s="80"/>
      <c r="MP130" s="80"/>
      <c r="MQ130" s="80"/>
      <c r="MR130" s="80"/>
      <c r="MS130" s="80"/>
      <c r="MT130" s="80"/>
      <c r="MU130" s="80"/>
      <c r="MV130" s="80"/>
      <c r="MW130" s="80"/>
      <c r="MX130" s="80"/>
      <c r="MY130" s="80"/>
      <c r="MZ130" s="80"/>
      <c r="NA130" s="80"/>
      <c r="NB130" s="80"/>
      <c r="NC130" s="80"/>
      <c r="ND130" s="80"/>
      <c r="NE130" s="80"/>
      <c r="NF130" s="80"/>
      <c r="NG130" s="80"/>
      <c r="NH130" s="80"/>
      <c r="NI130" s="80"/>
      <c r="NJ130" s="80"/>
      <c r="NK130" s="80"/>
      <c r="NL130" s="80"/>
      <c r="NM130" s="80"/>
      <c r="NN130" s="80"/>
      <c r="NO130" s="80"/>
      <c r="NP130" s="80"/>
      <c r="NQ130" s="80"/>
      <c r="NR130" s="80"/>
      <c r="NS130" s="80"/>
      <c r="NT130" s="80"/>
      <c r="NU130" s="80"/>
      <c r="NV130" s="80"/>
      <c r="NW130" s="80"/>
      <c r="NX130" s="80"/>
      <c r="NY130" s="80"/>
      <c r="NZ130" s="80"/>
      <c r="OA130" s="80"/>
      <c r="OB130" s="80"/>
      <c r="OC130" s="80"/>
      <c r="OD130" s="80"/>
      <c r="OE130" s="80"/>
      <c r="OF130" s="80"/>
      <c r="OG130" s="80"/>
      <c r="OH130" s="80"/>
      <c r="OI130" s="80"/>
      <c r="OJ130" s="80"/>
      <c r="OK130" s="80"/>
      <c r="OL130" s="80"/>
      <c r="OM130" s="80"/>
      <c r="ON130" s="80"/>
      <c r="OO130" s="80"/>
      <c r="OP130" s="80"/>
      <c r="OQ130" s="80"/>
      <c r="OR130" s="80"/>
      <c r="OS130" s="80"/>
      <c r="OT130" s="80"/>
      <c r="OU130" s="80"/>
      <c r="OV130" s="80"/>
      <c r="OW130" s="80"/>
      <c r="OX130" s="80"/>
      <c r="OY130" s="80"/>
      <c r="OZ130" s="80"/>
      <c r="PA130" s="80"/>
      <c r="PB130" s="80"/>
      <c r="PC130" s="80"/>
      <c r="PD130" s="80"/>
      <c r="PE130" s="80"/>
      <c r="PF130" s="80"/>
      <c r="PG130" s="80"/>
      <c r="PH130" s="80"/>
      <c r="PI130" s="80"/>
      <c r="PJ130" s="80"/>
      <c r="PK130" s="80"/>
      <c r="PL130" s="80"/>
      <c r="PM130" s="80"/>
      <c r="PN130" s="80"/>
      <c r="PO130" s="80"/>
      <c r="PP130" s="80"/>
      <c r="PQ130" s="80"/>
      <c r="PR130" s="80"/>
      <c r="PS130" s="80"/>
      <c r="PT130" s="80"/>
      <c r="PU130" s="80"/>
      <c r="PV130" s="80"/>
      <c r="PW130" s="80"/>
      <c r="PX130" s="80"/>
      <c r="PY130" s="80"/>
      <c r="PZ130" s="80"/>
      <c r="QA130" s="80"/>
      <c r="QB130" s="80"/>
      <c r="QC130" s="80"/>
      <c r="QD130" s="80"/>
      <c r="QE130" s="80"/>
      <c r="QF130" s="80"/>
      <c r="QG130" s="80"/>
      <c r="QH130" s="80"/>
      <c r="QI130" s="80"/>
      <c r="QJ130" s="80"/>
      <c r="QK130" s="80"/>
      <c r="QL130" s="80"/>
      <c r="QM130" s="80"/>
      <c r="QN130" s="80"/>
      <c r="QO130" s="80"/>
      <c r="QP130" s="80"/>
      <c r="QQ130" s="80"/>
      <c r="QR130" s="80"/>
      <c r="QS130" s="80"/>
      <c r="QT130" s="80"/>
      <c r="QU130" s="80"/>
      <c r="QV130" s="80"/>
      <c r="QW130" s="80"/>
      <c r="QX130" s="80"/>
      <c r="QY130" s="80"/>
      <c r="QZ130" s="80"/>
      <c r="RA130" s="80"/>
      <c r="RB130" s="80"/>
      <c r="RC130" s="80"/>
      <c r="RD130" s="80"/>
      <c r="RE130" s="80"/>
      <c r="RF130" s="80"/>
      <c r="RG130" s="80"/>
      <c r="RH130" s="80"/>
      <c r="RI130" s="80"/>
      <c r="RJ130" s="80"/>
      <c r="RK130" s="80"/>
      <c r="RL130" s="80"/>
      <c r="RM130" s="80"/>
      <c r="RN130" s="80"/>
      <c r="RO130" s="80"/>
      <c r="RP130" s="80"/>
      <c r="RQ130" s="80"/>
      <c r="RR130" s="80"/>
      <c r="RS130" s="80"/>
      <c r="RT130" s="80"/>
      <c r="RU130" s="80"/>
      <c r="RV130" s="80"/>
      <c r="RW130" s="80"/>
      <c r="RX130" s="80"/>
      <c r="RY130" s="80"/>
      <c r="RZ130" s="80"/>
      <c r="SA130" s="80"/>
      <c r="SB130" s="80"/>
      <c r="SC130" s="80"/>
      <c r="SD130" s="80"/>
      <c r="SE130" s="80"/>
      <c r="SF130" s="80"/>
      <c r="SG130" s="80"/>
      <c r="SH130" s="80"/>
      <c r="SI130" s="80"/>
      <c r="SJ130" s="80"/>
      <c r="SK130" s="80"/>
      <c r="SL130" s="80"/>
      <c r="SM130" s="80"/>
      <c r="SN130" s="80"/>
      <c r="SO130" s="80"/>
      <c r="SP130" s="80"/>
      <c r="SQ130" s="80"/>
      <c r="SR130" s="80"/>
      <c r="SS130" s="80"/>
      <c r="ST130" s="80"/>
      <c r="SU130" s="80"/>
      <c r="SV130" s="80"/>
      <c r="SW130" s="80"/>
      <c r="SX130" s="80"/>
    </row>
    <row r="131" spans="1:518" s="60" customFormat="1" ht="14.55" customHeight="1" x14ac:dyDescent="0.3">
      <c r="A131" s="65">
        <v>127</v>
      </c>
      <c r="B131" s="7">
        <v>43</v>
      </c>
      <c r="C131" s="98" t="s">
        <v>1034</v>
      </c>
      <c r="D131" s="99" t="s">
        <v>1035</v>
      </c>
      <c r="E131" s="98" t="s">
        <v>1036</v>
      </c>
      <c r="F131" s="7">
        <v>2006</v>
      </c>
      <c r="G131" s="98" t="s">
        <v>577</v>
      </c>
      <c r="H131" s="126" t="s">
        <v>1037</v>
      </c>
      <c r="I131" s="6" t="s">
        <v>50</v>
      </c>
      <c r="J131" s="99" t="s">
        <v>1038</v>
      </c>
      <c r="K131" s="6" t="s">
        <v>1039</v>
      </c>
      <c r="L131" s="6" t="s">
        <v>38</v>
      </c>
      <c r="M131" s="6" t="s">
        <v>86</v>
      </c>
      <c r="N131" s="6" t="s">
        <v>205</v>
      </c>
      <c r="O131" s="6" t="s">
        <v>25</v>
      </c>
      <c r="P131" s="6" t="s">
        <v>177</v>
      </c>
      <c r="Q131" s="6" t="s">
        <v>572</v>
      </c>
      <c r="R131" s="6" t="s">
        <v>572</v>
      </c>
      <c r="S131" s="6" t="s">
        <v>1040</v>
      </c>
      <c r="T131" s="6" t="s">
        <v>1041</v>
      </c>
      <c r="U131" s="7" t="s">
        <v>572</v>
      </c>
      <c r="V131" s="7" t="s">
        <v>572</v>
      </c>
      <c r="W131" s="6"/>
      <c r="X131" s="6"/>
      <c r="Y131" s="6"/>
      <c r="Z131" s="6"/>
      <c r="AA131" s="6"/>
      <c r="AB131" s="6"/>
      <c r="AC131" s="6"/>
      <c r="AD131" s="6"/>
      <c r="AE131" s="6" t="s">
        <v>126</v>
      </c>
      <c r="AF131" s="6"/>
      <c r="AG131" s="6"/>
      <c r="AH131" s="6"/>
      <c r="AI131" s="6"/>
      <c r="AJ131" s="6"/>
      <c r="AK131" s="6" t="s">
        <v>232</v>
      </c>
      <c r="AL131" s="6"/>
      <c r="AM131" s="6"/>
      <c r="AN131" s="6"/>
      <c r="AO131" s="6"/>
      <c r="AP131" s="6"/>
      <c r="AQ131" s="6"/>
      <c r="AR131" s="6"/>
      <c r="AS131" s="6"/>
      <c r="AT131" s="6"/>
      <c r="AU131" s="6" t="s">
        <v>183</v>
      </c>
      <c r="AV131" s="6"/>
      <c r="AW131" s="6" t="s">
        <v>23</v>
      </c>
      <c r="AX131" s="6"/>
      <c r="AY131" s="6"/>
      <c r="AZ131" s="6"/>
      <c r="BA131" s="6"/>
      <c r="BB131" s="6"/>
      <c r="BC131" s="6"/>
      <c r="BD131" s="6"/>
      <c r="BE131" s="6"/>
      <c r="BF131" s="6" t="s">
        <v>106</v>
      </c>
      <c r="BG131" s="6"/>
      <c r="BH131" s="6"/>
      <c r="BI131" s="6"/>
      <c r="BJ131" s="6"/>
      <c r="BK131" s="6" t="s">
        <v>78</v>
      </c>
      <c r="BL131" s="6"/>
      <c r="BM131" s="6"/>
      <c r="BN131" s="6"/>
      <c r="BO131" s="6"/>
      <c r="BP131" s="6"/>
      <c r="BQ131" s="6"/>
      <c r="BR131" s="6"/>
      <c r="BS131" s="6"/>
      <c r="BT131" s="6" t="s">
        <v>80</v>
      </c>
      <c r="BU131" s="6"/>
      <c r="BV131" s="6" t="s">
        <v>38</v>
      </c>
      <c r="BW131" s="6"/>
      <c r="BX131" s="6"/>
      <c r="BY131" s="6"/>
      <c r="BZ131" s="6"/>
      <c r="CA131" s="6"/>
      <c r="CB131" s="6"/>
      <c r="CC131" s="6"/>
      <c r="CD131" s="6"/>
      <c r="CE131" s="6"/>
      <c r="CF131" s="6"/>
      <c r="CG131" s="6"/>
      <c r="CH131" s="6"/>
      <c r="CI131" s="6"/>
      <c r="CJ131" s="6"/>
      <c r="CK131" s="6"/>
      <c r="CL131" s="6"/>
      <c r="CM131" s="6"/>
      <c r="CN131" s="6"/>
      <c r="CO131" s="6"/>
      <c r="CP131" s="6"/>
      <c r="CQ131" s="6"/>
      <c r="CR131" s="6"/>
      <c r="CS131" s="28" t="s">
        <v>38</v>
      </c>
      <c r="CT131" s="6"/>
      <c r="CU131" s="6"/>
      <c r="CV131" s="6"/>
      <c r="CW131" s="6"/>
      <c r="CX131" s="6"/>
      <c r="CY131" s="6"/>
      <c r="CZ131" s="6"/>
      <c r="DA131" s="6"/>
      <c r="DB131" s="6"/>
      <c r="DC131" s="6"/>
      <c r="DD131" s="6" t="s">
        <v>38</v>
      </c>
      <c r="DE131" s="87"/>
      <c r="DF131" s="6"/>
      <c r="DG131" s="6"/>
      <c r="DH131" s="6"/>
      <c r="DI131" s="6"/>
      <c r="DJ131" s="6"/>
      <c r="DK131" s="6"/>
      <c r="DL131" s="6"/>
      <c r="DM131" s="6"/>
      <c r="DN131" s="6"/>
      <c r="DO131" s="87"/>
      <c r="DP131" s="6"/>
      <c r="DQ131" s="87"/>
      <c r="DR131" s="6"/>
      <c r="DS131" s="87"/>
      <c r="DT131" s="17"/>
      <c r="DU131" s="34"/>
      <c r="DV131" s="34"/>
      <c r="DW131" s="80"/>
      <c r="DX131" s="80"/>
      <c r="DY131" s="80"/>
      <c r="DZ131" s="80"/>
      <c r="EA131" s="80"/>
      <c r="EB131" s="80"/>
      <c r="EC131" s="80"/>
      <c r="ED131" s="80"/>
      <c r="EE131" s="80"/>
      <c r="EF131" s="80"/>
      <c r="EG131" s="80"/>
      <c r="EH131" s="80"/>
      <c r="EI131" s="80"/>
      <c r="EJ131" s="80"/>
      <c r="EK131" s="80"/>
      <c r="EL131" s="80"/>
      <c r="EM131" s="80"/>
      <c r="EN131" s="80"/>
      <c r="EO131" s="80"/>
      <c r="EP131" s="80"/>
      <c r="EQ131" s="80"/>
      <c r="ER131" s="80"/>
      <c r="ES131" s="80"/>
      <c r="ET131" s="80"/>
      <c r="EU131" s="80"/>
      <c r="EV131" s="80"/>
      <c r="EW131" s="80"/>
      <c r="EX131" s="80"/>
      <c r="EY131" s="80"/>
      <c r="EZ131" s="80"/>
      <c r="FA131" s="80"/>
      <c r="FB131" s="80"/>
      <c r="FC131" s="80"/>
      <c r="FD131" s="80"/>
      <c r="FE131" s="80"/>
      <c r="FF131" s="80"/>
      <c r="FG131" s="80"/>
      <c r="FH131" s="80"/>
      <c r="FI131" s="80"/>
      <c r="FJ131" s="80"/>
      <c r="FK131" s="80"/>
      <c r="FL131" s="80"/>
      <c r="FM131" s="80"/>
      <c r="FN131" s="80"/>
      <c r="FO131" s="80"/>
      <c r="FP131" s="80"/>
      <c r="FQ131" s="80"/>
      <c r="FR131" s="80"/>
      <c r="FS131" s="80"/>
      <c r="FT131" s="80"/>
      <c r="FU131" s="80"/>
      <c r="FV131" s="80"/>
      <c r="FW131" s="80"/>
      <c r="FX131" s="80"/>
      <c r="FY131" s="80"/>
      <c r="FZ131" s="80"/>
      <c r="GA131" s="80"/>
      <c r="GB131" s="80"/>
      <c r="GC131" s="80"/>
      <c r="GD131" s="80"/>
      <c r="GE131" s="80"/>
      <c r="GF131" s="80"/>
      <c r="GG131" s="80"/>
      <c r="GH131" s="80"/>
      <c r="GI131" s="80"/>
      <c r="GJ131" s="80"/>
      <c r="GK131" s="80"/>
      <c r="GL131" s="80"/>
      <c r="GM131" s="80"/>
      <c r="GN131" s="80"/>
      <c r="GO131" s="80"/>
      <c r="GP131" s="80"/>
      <c r="GQ131" s="80"/>
      <c r="GR131" s="80"/>
      <c r="GS131" s="80"/>
      <c r="GT131" s="80"/>
      <c r="GU131" s="80"/>
      <c r="GV131" s="80"/>
      <c r="GW131" s="80"/>
      <c r="GX131" s="80"/>
      <c r="GY131" s="80"/>
      <c r="GZ131" s="80"/>
      <c r="HA131" s="80"/>
      <c r="HB131" s="80"/>
      <c r="HC131" s="80"/>
      <c r="HD131" s="80"/>
      <c r="HE131" s="80"/>
      <c r="HF131" s="80"/>
      <c r="HG131" s="80"/>
      <c r="HH131" s="80"/>
      <c r="HI131" s="80"/>
      <c r="HJ131" s="80"/>
      <c r="HK131" s="80"/>
      <c r="HL131" s="80"/>
      <c r="HM131" s="80"/>
      <c r="HN131" s="80"/>
      <c r="HO131" s="80"/>
      <c r="HP131" s="80"/>
      <c r="HQ131" s="80"/>
      <c r="HR131" s="80"/>
      <c r="HS131" s="80"/>
      <c r="HT131" s="80"/>
      <c r="HU131" s="80"/>
      <c r="HV131" s="80"/>
      <c r="HW131" s="80"/>
      <c r="HX131" s="80"/>
      <c r="HY131" s="80"/>
      <c r="HZ131" s="80"/>
      <c r="IA131" s="80"/>
      <c r="IB131" s="80"/>
      <c r="IC131" s="80"/>
      <c r="ID131" s="80"/>
      <c r="IE131" s="80"/>
      <c r="IF131" s="80"/>
      <c r="IG131" s="80"/>
      <c r="IH131" s="80"/>
      <c r="II131" s="80"/>
      <c r="IJ131" s="80"/>
      <c r="IK131" s="80"/>
      <c r="IL131" s="80"/>
      <c r="IM131" s="80"/>
      <c r="IN131" s="80"/>
      <c r="IO131" s="80"/>
      <c r="IP131" s="80"/>
      <c r="IQ131" s="80"/>
      <c r="IR131" s="80"/>
      <c r="IS131" s="80"/>
      <c r="IT131" s="80"/>
      <c r="IU131" s="80"/>
      <c r="IV131" s="80"/>
      <c r="IW131" s="80"/>
      <c r="IX131" s="80"/>
      <c r="IY131" s="80"/>
      <c r="IZ131" s="80"/>
      <c r="JA131" s="80"/>
      <c r="JB131" s="80"/>
      <c r="JC131" s="80"/>
      <c r="JD131" s="80"/>
      <c r="JE131" s="80"/>
      <c r="JF131" s="80"/>
      <c r="JG131" s="80"/>
      <c r="JH131" s="80"/>
      <c r="JI131" s="80"/>
      <c r="JJ131" s="80"/>
      <c r="JK131" s="80"/>
      <c r="JL131" s="80"/>
      <c r="JM131" s="80"/>
      <c r="JN131" s="80"/>
      <c r="JO131" s="80"/>
      <c r="JP131" s="80"/>
      <c r="JQ131" s="80"/>
      <c r="JR131" s="80"/>
      <c r="JS131" s="80"/>
      <c r="JT131" s="80"/>
      <c r="JU131" s="80"/>
      <c r="JV131" s="80"/>
      <c r="JW131" s="80"/>
      <c r="JX131" s="80"/>
      <c r="JY131" s="80"/>
      <c r="JZ131" s="80"/>
      <c r="KA131" s="80"/>
      <c r="KB131" s="80"/>
      <c r="KC131" s="80"/>
      <c r="KD131" s="80"/>
      <c r="KE131" s="80"/>
      <c r="KF131" s="80"/>
      <c r="KG131" s="80"/>
      <c r="KH131" s="80"/>
      <c r="KI131" s="80"/>
      <c r="KJ131" s="80"/>
      <c r="KK131" s="80"/>
      <c r="KL131" s="80"/>
      <c r="KM131" s="80"/>
      <c r="KN131" s="80"/>
      <c r="KO131" s="80"/>
      <c r="KP131" s="80"/>
      <c r="KQ131" s="80"/>
      <c r="KR131" s="80"/>
      <c r="KS131" s="80"/>
      <c r="KT131" s="80"/>
      <c r="KU131" s="80"/>
      <c r="KV131" s="80"/>
      <c r="KW131" s="80"/>
      <c r="KX131" s="80"/>
      <c r="KY131" s="80"/>
      <c r="KZ131" s="80"/>
      <c r="LA131" s="80"/>
      <c r="LB131" s="80"/>
      <c r="LC131" s="80"/>
      <c r="LD131" s="80"/>
      <c r="LE131" s="80"/>
      <c r="LF131" s="80"/>
      <c r="LG131" s="80"/>
      <c r="LH131" s="80"/>
      <c r="LI131" s="80"/>
      <c r="LJ131" s="80"/>
      <c r="LK131" s="80"/>
      <c r="LL131" s="80"/>
      <c r="LM131" s="80"/>
      <c r="LN131" s="80"/>
      <c r="LO131" s="80"/>
      <c r="LP131" s="80"/>
      <c r="LQ131" s="80"/>
      <c r="LR131" s="80"/>
      <c r="LS131" s="80"/>
      <c r="LT131" s="80"/>
      <c r="LU131" s="80"/>
      <c r="LV131" s="80"/>
      <c r="LW131" s="80"/>
      <c r="LX131" s="80"/>
      <c r="LY131" s="80"/>
      <c r="LZ131" s="80"/>
      <c r="MA131" s="80"/>
      <c r="MB131" s="80"/>
      <c r="MC131" s="80"/>
      <c r="MD131" s="80"/>
      <c r="ME131" s="80"/>
      <c r="MF131" s="80"/>
      <c r="MG131" s="80"/>
      <c r="MH131" s="80"/>
      <c r="MI131" s="80"/>
      <c r="MJ131" s="80"/>
      <c r="MK131" s="80"/>
      <c r="ML131" s="80"/>
      <c r="MM131" s="80"/>
      <c r="MN131" s="80"/>
      <c r="MO131" s="80"/>
      <c r="MP131" s="80"/>
      <c r="MQ131" s="80"/>
      <c r="MR131" s="80"/>
      <c r="MS131" s="80"/>
      <c r="MT131" s="80"/>
      <c r="MU131" s="80"/>
      <c r="MV131" s="80"/>
      <c r="MW131" s="80"/>
      <c r="MX131" s="80"/>
      <c r="MY131" s="80"/>
      <c r="MZ131" s="80"/>
      <c r="NA131" s="80"/>
      <c r="NB131" s="80"/>
      <c r="NC131" s="80"/>
      <c r="ND131" s="80"/>
      <c r="NE131" s="80"/>
      <c r="NF131" s="80"/>
      <c r="NG131" s="80"/>
      <c r="NH131" s="80"/>
      <c r="NI131" s="80"/>
      <c r="NJ131" s="80"/>
      <c r="NK131" s="80"/>
      <c r="NL131" s="80"/>
      <c r="NM131" s="80"/>
      <c r="NN131" s="80"/>
      <c r="NO131" s="80"/>
      <c r="NP131" s="80"/>
      <c r="NQ131" s="80"/>
      <c r="NR131" s="80"/>
      <c r="NS131" s="80"/>
      <c r="NT131" s="80"/>
      <c r="NU131" s="80"/>
      <c r="NV131" s="80"/>
      <c r="NW131" s="80"/>
      <c r="NX131" s="80"/>
      <c r="NY131" s="80"/>
      <c r="NZ131" s="80"/>
      <c r="OA131" s="80"/>
      <c r="OB131" s="80"/>
      <c r="OC131" s="80"/>
      <c r="OD131" s="80"/>
      <c r="OE131" s="80"/>
      <c r="OF131" s="80"/>
      <c r="OG131" s="80"/>
      <c r="OH131" s="80"/>
      <c r="OI131" s="80"/>
      <c r="OJ131" s="80"/>
      <c r="OK131" s="80"/>
      <c r="OL131" s="80"/>
      <c r="OM131" s="80"/>
      <c r="ON131" s="80"/>
      <c r="OO131" s="80"/>
      <c r="OP131" s="80"/>
      <c r="OQ131" s="80"/>
      <c r="OR131" s="80"/>
      <c r="OS131" s="80"/>
      <c r="OT131" s="80"/>
      <c r="OU131" s="80"/>
      <c r="OV131" s="80"/>
      <c r="OW131" s="80"/>
      <c r="OX131" s="80"/>
      <c r="OY131" s="80"/>
      <c r="OZ131" s="80"/>
      <c r="PA131" s="80"/>
      <c r="PB131" s="80"/>
      <c r="PC131" s="80"/>
      <c r="PD131" s="80"/>
      <c r="PE131" s="80"/>
      <c r="PF131" s="80"/>
      <c r="PG131" s="80"/>
      <c r="PH131" s="80"/>
      <c r="PI131" s="80"/>
      <c r="PJ131" s="80"/>
      <c r="PK131" s="80"/>
      <c r="PL131" s="80"/>
      <c r="PM131" s="80"/>
      <c r="PN131" s="80"/>
      <c r="PO131" s="80"/>
      <c r="PP131" s="80"/>
      <c r="PQ131" s="80"/>
      <c r="PR131" s="80"/>
      <c r="PS131" s="80"/>
      <c r="PT131" s="80"/>
      <c r="PU131" s="80"/>
      <c r="PV131" s="80"/>
      <c r="PW131" s="80"/>
      <c r="PX131" s="80"/>
      <c r="PY131" s="80"/>
      <c r="PZ131" s="80"/>
      <c r="QA131" s="80"/>
      <c r="QB131" s="80"/>
      <c r="QC131" s="80"/>
      <c r="QD131" s="80"/>
      <c r="QE131" s="80"/>
      <c r="QF131" s="80"/>
      <c r="QG131" s="80"/>
      <c r="QH131" s="80"/>
      <c r="QI131" s="80"/>
      <c r="QJ131" s="80"/>
      <c r="QK131" s="80"/>
      <c r="QL131" s="80"/>
      <c r="QM131" s="80"/>
      <c r="QN131" s="80"/>
      <c r="QO131" s="80"/>
      <c r="QP131" s="80"/>
      <c r="QQ131" s="80"/>
      <c r="QR131" s="80"/>
      <c r="QS131" s="80"/>
      <c r="QT131" s="80"/>
      <c r="QU131" s="80"/>
      <c r="QV131" s="80"/>
      <c r="QW131" s="80"/>
      <c r="QX131" s="80"/>
      <c r="QY131" s="80"/>
      <c r="QZ131" s="80"/>
      <c r="RA131" s="80"/>
      <c r="RB131" s="80"/>
      <c r="RC131" s="80"/>
      <c r="RD131" s="80"/>
      <c r="RE131" s="80"/>
      <c r="RF131" s="80"/>
      <c r="RG131" s="80"/>
      <c r="RH131" s="80"/>
      <c r="RI131" s="80"/>
      <c r="RJ131" s="80"/>
      <c r="RK131" s="80"/>
      <c r="RL131" s="80"/>
      <c r="RM131" s="80"/>
      <c r="RN131" s="80"/>
      <c r="RO131" s="80"/>
      <c r="RP131" s="80"/>
      <c r="RQ131" s="80"/>
      <c r="RR131" s="80"/>
      <c r="RS131" s="80"/>
      <c r="RT131" s="80"/>
      <c r="RU131" s="80"/>
      <c r="RV131" s="80"/>
      <c r="RW131" s="80"/>
      <c r="RX131" s="80"/>
      <c r="RY131" s="80"/>
      <c r="RZ131" s="80"/>
      <c r="SA131" s="80"/>
      <c r="SB131" s="80"/>
      <c r="SC131" s="80"/>
      <c r="SD131" s="80"/>
      <c r="SE131" s="80"/>
      <c r="SF131" s="80"/>
      <c r="SG131" s="80"/>
      <c r="SH131" s="80"/>
      <c r="SI131" s="80"/>
      <c r="SJ131" s="80"/>
      <c r="SK131" s="80"/>
      <c r="SL131" s="80"/>
      <c r="SM131" s="80"/>
      <c r="SN131" s="80"/>
      <c r="SO131" s="80"/>
      <c r="SP131" s="80"/>
      <c r="SQ131" s="80"/>
      <c r="SR131" s="80"/>
      <c r="SS131" s="80"/>
      <c r="ST131" s="80"/>
      <c r="SU131" s="80"/>
      <c r="SV131" s="80"/>
      <c r="SW131" s="80"/>
      <c r="SX131" s="80"/>
    </row>
    <row r="132" spans="1:518" s="60" customFormat="1" ht="14.55" customHeight="1" x14ac:dyDescent="0.3">
      <c r="A132" s="65">
        <v>128</v>
      </c>
      <c r="B132" s="7">
        <v>43</v>
      </c>
      <c r="C132" s="98" t="s">
        <v>1034</v>
      </c>
      <c r="D132" s="99" t="s">
        <v>1035</v>
      </c>
      <c r="E132" s="98" t="s">
        <v>1036</v>
      </c>
      <c r="F132" s="7">
        <v>2006</v>
      </c>
      <c r="G132" s="98" t="s">
        <v>577</v>
      </c>
      <c r="H132" s="126" t="s">
        <v>1037</v>
      </c>
      <c r="I132" s="6" t="s">
        <v>50</v>
      </c>
      <c r="J132" s="99" t="s">
        <v>1042</v>
      </c>
      <c r="K132" s="6" t="s">
        <v>1039</v>
      </c>
      <c r="L132" s="6" t="s">
        <v>38</v>
      </c>
      <c r="M132" s="6" t="s">
        <v>86</v>
      </c>
      <c r="N132" s="6" t="s">
        <v>205</v>
      </c>
      <c r="O132" s="6" t="s">
        <v>25</v>
      </c>
      <c r="P132" s="6" t="s">
        <v>177</v>
      </c>
      <c r="Q132" s="6" t="s">
        <v>572</v>
      </c>
      <c r="R132" s="6" t="s">
        <v>572</v>
      </c>
      <c r="S132" s="6" t="s">
        <v>1040</v>
      </c>
      <c r="T132" s="6" t="s">
        <v>1041</v>
      </c>
      <c r="U132" s="7" t="s">
        <v>572</v>
      </c>
      <c r="V132" s="7" t="s">
        <v>572</v>
      </c>
      <c r="W132" s="6"/>
      <c r="X132" s="6"/>
      <c r="Y132" s="6"/>
      <c r="Z132" s="6"/>
      <c r="AA132" s="6"/>
      <c r="AB132" s="6"/>
      <c r="AC132" s="6"/>
      <c r="AD132" s="6"/>
      <c r="AE132" s="6" t="s">
        <v>126</v>
      </c>
      <c r="AF132" s="6"/>
      <c r="AG132" s="6"/>
      <c r="AH132" s="6"/>
      <c r="AI132" s="6"/>
      <c r="AJ132" s="6"/>
      <c r="AK132" s="6" t="s">
        <v>232</v>
      </c>
      <c r="AL132" s="6"/>
      <c r="AM132" s="6"/>
      <c r="AN132" s="6"/>
      <c r="AO132" s="6"/>
      <c r="AP132" s="6"/>
      <c r="AQ132" s="6"/>
      <c r="AR132" s="6"/>
      <c r="AS132" s="6"/>
      <c r="AT132" s="6"/>
      <c r="AU132" s="6" t="s">
        <v>183</v>
      </c>
      <c r="AV132" s="6"/>
      <c r="AW132" s="6" t="s">
        <v>23</v>
      </c>
      <c r="AX132" s="6"/>
      <c r="AY132" s="6"/>
      <c r="AZ132" s="6"/>
      <c r="BA132" s="6"/>
      <c r="BB132" s="6"/>
      <c r="BC132" s="6"/>
      <c r="BD132" s="6"/>
      <c r="BE132" s="6"/>
      <c r="BF132" s="6" t="s">
        <v>106</v>
      </c>
      <c r="BG132" s="6"/>
      <c r="BH132" s="6"/>
      <c r="BI132" s="6"/>
      <c r="BJ132" s="6"/>
      <c r="BK132" s="6" t="s">
        <v>124</v>
      </c>
      <c r="BL132" s="6"/>
      <c r="BM132" s="6"/>
      <c r="BN132" s="6"/>
      <c r="BO132" s="6"/>
      <c r="BP132" s="6"/>
      <c r="BQ132" s="6"/>
      <c r="BR132" s="6"/>
      <c r="BS132" s="6"/>
      <c r="BT132" s="6" t="s">
        <v>80</v>
      </c>
      <c r="BU132" s="6"/>
      <c r="BV132" s="6" t="s">
        <v>38</v>
      </c>
      <c r="BW132" s="6"/>
      <c r="BX132" s="6"/>
      <c r="BY132" s="6"/>
      <c r="BZ132" s="6"/>
      <c r="CA132" s="6"/>
      <c r="CB132" s="6"/>
      <c r="CC132" s="6"/>
      <c r="CD132" s="6"/>
      <c r="CE132" s="6"/>
      <c r="CF132" s="6"/>
      <c r="CG132" s="6"/>
      <c r="CH132" s="6"/>
      <c r="CI132" s="6"/>
      <c r="CJ132" s="6"/>
      <c r="CK132" s="6"/>
      <c r="CL132" s="6"/>
      <c r="CM132" s="6"/>
      <c r="CN132" s="6"/>
      <c r="CO132" s="6"/>
      <c r="CP132" s="6"/>
      <c r="CQ132" s="6"/>
      <c r="CR132" s="6"/>
      <c r="CS132" s="28" t="s">
        <v>38</v>
      </c>
      <c r="CT132" s="6"/>
      <c r="CU132" s="6"/>
      <c r="CV132" s="6"/>
      <c r="CW132" s="6"/>
      <c r="CX132" s="6"/>
      <c r="CY132" s="6"/>
      <c r="CZ132" s="6"/>
      <c r="DA132" s="6"/>
      <c r="DB132" s="6"/>
      <c r="DC132" s="6"/>
      <c r="DD132" s="6" t="s">
        <v>38</v>
      </c>
      <c r="DE132" s="87"/>
      <c r="DF132" s="6"/>
      <c r="DG132" s="6"/>
      <c r="DH132" s="6"/>
      <c r="DI132" s="6"/>
      <c r="DJ132" s="6"/>
      <c r="DK132" s="6"/>
      <c r="DL132" s="6"/>
      <c r="DM132" s="6"/>
      <c r="DN132" s="6"/>
      <c r="DO132" s="87"/>
      <c r="DP132" s="6"/>
      <c r="DQ132" s="87"/>
      <c r="DR132" s="6"/>
      <c r="DS132" s="87"/>
      <c r="DT132" s="17"/>
      <c r="DU132" s="34"/>
      <c r="DV132" s="34"/>
      <c r="DW132" s="80"/>
      <c r="DX132" s="80"/>
      <c r="DY132" s="80"/>
      <c r="DZ132" s="80"/>
      <c r="EA132" s="80"/>
      <c r="EB132" s="80"/>
      <c r="EC132" s="80"/>
      <c r="ED132" s="80"/>
      <c r="EE132" s="80"/>
      <c r="EF132" s="80"/>
      <c r="EG132" s="80"/>
      <c r="EH132" s="80"/>
      <c r="EI132" s="80"/>
      <c r="EJ132" s="80"/>
      <c r="EK132" s="80"/>
      <c r="EL132" s="80"/>
      <c r="EM132" s="80"/>
      <c r="EN132" s="80"/>
      <c r="EO132" s="80"/>
      <c r="EP132" s="80"/>
      <c r="EQ132" s="80"/>
      <c r="ER132" s="80"/>
      <c r="ES132" s="80"/>
      <c r="ET132" s="80"/>
      <c r="EU132" s="80"/>
      <c r="EV132" s="80"/>
      <c r="EW132" s="80"/>
      <c r="EX132" s="80"/>
      <c r="EY132" s="80"/>
      <c r="EZ132" s="80"/>
      <c r="FA132" s="80"/>
      <c r="FB132" s="80"/>
      <c r="FC132" s="80"/>
      <c r="FD132" s="80"/>
      <c r="FE132" s="80"/>
      <c r="FF132" s="80"/>
      <c r="FG132" s="80"/>
      <c r="FH132" s="80"/>
      <c r="FI132" s="80"/>
      <c r="FJ132" s="80"/>
      <c r="FK132" s="80"/>
      <c r="FL132" s="80"/>
      <c r="FM132" s="80"/>
      <c r="FN132" s="80"/>
      <c r="FO132" s="80"/>
      <c r="FP132" s="80"/>
      <c r="FQ132" s="80"/>
      <c r="FR132" s="80"/>
      <c r="FS132" s="80"/>
      <c r="FT132" s="80"/>
      <c r="FU132" s="80"/>
      <c r="FV132" s="80"/>
      <c r="FW132" s="80"/>
      <c r="FX132" s="80"/>
      <c r="FY132" s="80"/>
      <c r="FZ132" s="80"/>
      <c r="GA132" s="80"/>
      <c r="GB132" s="80"/>
      <c r="GC132" s="80"/>
      <c r="GD132" s="80"/>
      <c r="GE132" s="80"/>
      <c r="GF132" s="80"/>
      <c r="GG132" s="80"/>
      <c r="GH132" s="80"/>
      <c r="GI132" s="80"/>
      <c r="GJ132" s="80"/>
      <c r="GK132" s="80"/>
      <c r="GL132" s="80"/>
      <c r="GM132" s="80"/>
      <c r="GN132" s="80"/>
      <c r="GO132" s="80"/>
      <c r="GP132" s="80"/>
      <c r="GQ132" s="80"/>
      <c r="GR132" s="80"/>
      <c r="GS132" s="80"/>
      <c r="GT132" s="80"/>
      <c r="GU132" s="80"/>
      <c r="GV132" s="80"/>
      <c r="GW132" s="80"/>
      <c r="GX132" s="80"/>
      <c r="GY132" s="80"/>
      <c r="GZ132" s="80"/>
      <c r="HA132" s="80"/>
      <c r="HB132" s="80"/>
      <c r="HC132" s="80"/>
      <c r="HD132" s="80"/>
      <c r="HE132" s="80"/>
      <c r="HF132" s="80"/>
      <c r="HG132" s="80"/>
      <c r="HH132" s="80"/>
      <c r="HI132" s="80"/>
      <c r="HJ132" s="80"/>
      <c r="HK132" s="80"/>
      <c r="HL132" s="80"/>
      <c r="HM132" s="80"/>
      <c r="HN132" s="80"/>
      <c r="HO132" s="80"/>
      <c r="HP132" s="80"/>
      <c r="HQ132" s="80"/>
      <c r="HR132" s="80"/>
      <c r="HS132" s="80"/>
      <c r="HT132" s="80"/>
      <c r="HU132" s="80"/>
      <c r="HV132" s="80"/>
      <c r="HW132" s="80"/>
      <c r="HX132" s="80"/>
      <c r="HY132" s="80"/>
      <c r="HZ132" s="80"/>
      <c r="IA132" s="80"/>
      <c r="IB132" s="80"/>
      <c r="IC132" s="80"/>
      <c r="ID132" s="80"/>
      <c r="IE132" s="80"/>
      <c r="IF132" s="80"/>
      <c r="IG132" s="80"/>
      <c r="IH132" s="80"/>
      <c r="II132" s="80"/>
      <c r="IJ132" s="80"/>
      <c r="IK132" s="80"/>
      <c r="IL132" s="80"/>
      <c r="IM132" s="80"/>
      <c r="IN132" s="80"/>
      <c r="IO132" s="80"/>
      <c r="IP132" s="80"/>
      <c r="IQ132" s="80"/>
      <c r="IR132" s="80"/>
      <c r="IS132" s="80"/>
      <c r="IT132" s="80"/>
      <c r="IU132" s="80"/>
      <c r="IV132" s="80"/>
      <c r="IW132" s="80"/>
      <c r="IX132" s="80"/>
      <c r="IY132" s="80"/>
      <c r="IZ132" s="80"/>
      <c r="JA132" s="80"/>
      <c r="JB132" s="80"/>
      <c r="JC132" s="80"/>
      <c r="JD132" s="80"/>
      <c r="JE132" s="80"/>
      <c r="JF132" s="80"/>
      <c r="JG132" s="80"/>
      <c r="JH132" s="80"/>
      <c r="JI132" s="80"/>
      <c r="JJ132" s="80"/>
      <c r="JK132" s="80"/>
      <c r="JL132" s="80"/>
      <c r="JM132" s="80"/>
      <c r="JN132" s="80"/>
      <c r="JO132" s="80"/>
      <c r="JP132" s="80"/>
      <c r="JQ132" s="80"/>
      <c r="JR132" s="80"/>
      <c r="JS132" s="80"/>
      <c r="JT132" s="80"/>
      <c r="JU132" s="80"/>
      <c r="JV132" s="80"/>
      <c r="JW132" s="80"/>
      <c r="JX132" s="80"/>
      <c r="JY132" s="80"/>
      <c r="JZ132" s="80"/>
      <c r="KA132" s="80"/>
      <c r="KB132" s="80"/>
      <c r="KC132" s="80"/>
      <c r="KD132" s="80"/>
      <c r="KE132" s="80"/>
      <c r="KF132" s="80"/>
      <c r="KG132" s="80"/>
      <c r="KH132" s="80"/>
      <c r="KI132" s="80"/>
      <c r="KJ132" s="80"/>
      <c r="KK132" s="80"/>
      <c r="KL132" s="80"/>
      <c r="KM132" s="80"/>
      <c r="KN132" s="80"/>
      <c r="KO132" s="80"/>
      <c r="KP132" s="80"/>
      <c r="KQ132" s="80"/>
      <c r="KR132" s="80"/>
      <c r="KS132" s="80"/>
      <c r="KT132" s="80"/>
      <c r="KU132" s="80"/>
      <c r="KV132" s="80"/>
      <c r="KW132" s="80"/>
      <c r="KX132" s="80"/>
      <c r="KY132" s="80"/>
      <c r="KZ132" s="80"/>
      <c r="LA132" s="80"/>
      <c r="LB132" s="80"/>
      <c r="LC132" s="80"/>
      <c r="LD132" s="80"/>
      <c r="LE132" s="80"/>
      <c r="LF132" s="80"/>
      <c r="LG132" s="80"/>
      <c r="LH132" s="80"/>
      <c r="LI132" s="80"/>
      <c r="LJ132" s="80"/>
      <c r="LK132" s="80"/>
      <c r="LL132" s="80"/>
      <c r="LM132" s="80"/>
      <c r="LN132" s="80"/>
      <c r="LO132" s="80"/>
      <c r="LP132" s="80"/>
      <c r="LQ132" s="80"/>
      <c r="LR132" s="80"/>
      <c r="LS132" s="80"/>
      <c r="LT132" s="80"/>
      <c r="LU132" s="80"/>
      <c r="LV132" s="80"/>
      <c r="LW132" s="80"/>
      <c r="LX132" s="80"/>
      <c r="LY132" s="80"/>
      <c r="LZ132" s="80"/>
      <c r="MA132" s="80"/>
      <c r="MB132" s="80"/>
      <c r="MC132" s="80"/>
      <c r="MD132" s="80"/>
      <c r="ME132" s="80"/>
      <c r="MF132" s="80"/>
      <c r="MG132" s="80"/>
      <c r="MH132" s="80"/>
      <c r="MI132" s="80"/>
      <c r="MJ132" s="80"/>
      <c r="MK132" s="80"/>
      <c r="ML132" s="80"/>
      <c r="MM132" s="80"/>
      <c r="MN132" s="80"/>
      <c r="MO132" s="80"/>
      <c r="MP132" s="80"/>
      <c r="MQ132" s="80"/>
      <c r="MR132" s="80"/>
      <c r="MS132" s="80"/>
      <c r="MT132" s="80"/>
      <c r="MU132" s="80"/>
      <c r="MV132" s="80"/>
      <c r="MW132" s="80"/>
      <c r="MX132" s="80"/>
      <c r="MY132" s="80"/>
      <c r="MZ132" s="80"/>
      <c r="NA132" s="80"/>
      <c r="NB132" s="80"/>
      <c r="NC132" s="80"/>
      <c r="ND132" s="80"/>
      <c r="NE132" s="80"/>
      <c r="NF132" s="80"/>
      <c r="NG132" s="80"/>
      <c r="NH132" s="80"/>
      <c r="NI132" s="80"/>
      <c r="NJ132" s="80"/>
      <c r="NK132" s="80"/>
      <c r="NL132" s="80"/>
      <c r="NM132" s="80"/>
      <c r="NN132" s="80"/>
      <c r="NO132" s="80"/>
      <c r="NP132" s="80"/>
      <c r="NQ132" s="80"/>
      <c r="NR132" s="80"/>
      <c r="NS132" s="80"/>
      <c r="NT132" s="80"/>
      <c r="NU132" s="80"/>
      <c r="NV132" s="80"/>
      <c r="NW132" s="80"/>
      <c r="NX132" s="80"/>
      <c r="NY132" s="80"/>
      <c r="NZ132" s="80"/>
      <c r="OA132" s="80"/>
      <c r="OB132" s="80"/>
      <c r="OC132" s="80"/>
      <c r="OD132" s="80"/>
      <c r="OE132" s="80"/>
      <c r="OF132" s="80"/>
      <c r="OG132" s="80"/>
      <c r="OH132" s="80"/>
      <c r="OI132" s="80"/>
      <c r="OJ132" s="80"/>
      <c r="OK132" s="80"/>
      <c r="OL132" s="80"/>
      <c r="OM132" s="80"/>
      <c r="ON132" s="80"/>
      <c r="OO132" s="80"/>
      <c r="OP132" s="80"/>
      <c r="OQ132" s="80"/>
      <c r="OR132" s="80"/>
      <c r="OS132" s="80"/>
      <c r="OT132" s="80"/>
      <c r="OU132" s="80"/>
      <c r="OV132" s="80"/>
      <c r="OW132" s="80"/>
      <c r="OX132" s="80"/>
      <c r="OY132" s="80"/>
      <c r="OZ132" s="80"/>
      <c r="PA132" s="80"/>
      <c r="PB132" s="80"/>
      <c r="PC132" s="80"/>
      <c r="PD132" s="80"/>
      <c r="PE132" s="80"/>
      <c r="PF132" s="80"/>
      <c r="PG132" s="80"/>
      <c r="PH132" s="80"/>
      <c r="PI132" s="80"/>
      <c r="PJ132" s="80"/>
      <c r="PK132" s="80"/>
      <c r="PL132" s="80"/>
      <c r="PM132" s="80"/>
      <c r="PN132" s="80"/>
      <c r="PO132" s="80"/>
      <c r="PP132" s="80"/>
      <c r="PQ132" s="80"/>
      <c r="PR132" s="80"/>
      <c r="PS132" s="80"/>
      <c r="PT132" s="80"/>
      <c r="PU132" s="80"/>
      <c r="PV132" s="80"/>
      <c r="PW132" s="80"/>
      <c r="PX132" s="80"/>
      <c r="PY132" s="80"/>
      <c r="PZ132" s="80"/>
      <c r="QA132" s="80"/>
      <c r="QB132" s="80"/>
      <c r="QC132" s="80"/>
      <c r="QD132" s="80"/>
      <c r="QE132" s="80"/>
      <c r="QF132" s="80"/>
      <c r="QG132" s="80"/>
      <c r="QH132" s="80"/>
      <c r="QI132" s="80"/>
      <c r="QJ132" s="80"/>
      <c r="QK132" s="80"/>
      <c r="QL132" s="80"/>
      <c r="QM132" s="80"/>
      <c r="QN132" s="80"/>
      <c r="QO132" s="80"/>
      <c r="QP132" s="80"/>
      <c r="QQ132" s="80"/>
      <c r="QR132" s="80"/>
      <c r="QS132" s="80"/>
      <c r="QT132" s="80"/>
      <c r="QU132" s="80"/>
      <c r="QV132" s="80"/>
      <c r="QW132" s="80"/>
      <c r="QX132" s="80"/>
      <c r="QY132" s="80"/>
      <c r="QZ132" s="80"/>
      <c r="RA132" s="80"/>
      <c r="RB132" s="80"/>
      <c r="RC132" s="80"/>
      <c r="RD132" s="80"/>
      <c r="RE132" s="80"/>
      <c r="RF132" s="80"/>
      <c r="RG132" s="80"/>
      <c r="RH132" s="80"/>
      <c r="RI132" s="80"/>
      <c r="RJ132" s="80"/>
      <c r="RK132" s="80"/>
      <c r="RL132" s="80"/>
      <c r="RM132" s="80"/>
      <c r="RN132" s="80"/>
      <c r="RO132" s="80"/>
      <c r="RP132" s="80"/>
      <c r="RQ132" s="80"/>
      <c r="RR132" s="80"/>
      <c r="RS132" s="80"/>
      <c r="RT132" s="80"/>
      <c r="RU132" s="80"/>
      <c r="RV132" s="80"/>
      <c r="RW132" s="80"/>
      <c r="RX132" s="80"/>
      <c r="RY132" s="80"/>
      <c r="RZ132" s="80"/>
      <c r="SA132" s="80"/>
      <c r="SB132" s="80"/>
      <c r="SC132" s="80"/>
      <c r="SD132" s="80"/>
      <c r="SE132" s="80"/>
      <c r="SF132" s="80"/>
      <c r="SG132" s="80"/>
      <c r="SH132" s="80"/>
      <c r="SI132" s="80"/>
      <c r="SJ132" s="80"/>
      <c r="SK132" s="80"/>
      <c r="SL132" s="80"/>
      <c r="SM132" s="80"/>
      <c r="SN132" s="80"/>
      <c r="SO132" s="80"/>
      <c r="SP132" s="80"/>
      <c r="SQ132" s="80"/>
      <c r="SR132" s="80"/>
      <c r="SS132" s="80"/>
      <c r="ST132" s="80"/>
      <c r="SU132" s="80"/>
      <c r="SV132" s="80"/>
      <c r="SW132" s="80"/>
      <c r="SX132" s="80"/>
    </row>
    <row r="133" spans="1:518" s="60" customFormat="1" ht="14.55" customHeight="1" x14ac:dyDescent="0.3">
      <c r="A133" s="65">
        <v>129</v>
      </c>
      <c r="B133" s="7">
        <v>44</v>
      </c>
      <c r="C133" s="99" t="s">
        <v>1043</v>
      </c>
      <c r="D133" s="99" t="s">
        <v>1044</v>
      </c>
      <c r="E133" s="99" t="s">
        <v>1045</v>
      </c>
      <c r="F133" s="7">
        <v>2011</v>
      </c>
      <c r="G133" s="98" t="s">
        <v>807</v>
      </c>
      <c r="H133" s="126" t="s">
        <v>1046</v>
      </c>
      <c r="I133" s="6" t="s">
        <v>50</v>
      </c>
      <c r="J133" s="99" t="s">
        <v>1047</v>
      </c>
      <c r="K133" s="6" t="s">
        <v>580</v>
      </c>
      <c r="L133" s="6" t="s">
        <v>38</v>
      </c>
      <c r="M133" s="6" t="s">
        <v>72</v>
      </c>
      <c r="N133" s="6" t="s">
        <v>205</v>
      </c>
      <c r="O133" s="6" t="s">
        <v>25</v>
      </c>
      <c r="P133" s="6" t="s">
        <v>177</v>
      </c>
      <c r="Q133" s="6" t="s">
        <v>572</v>
      </c>
      <c r="R133" s="6" t="s">
        <v>572</v>
      </c>
      <c r="S133" s="6" t="s">
        <v>339</v>
      </c>
      <c r="T133" s="6" t="s">
        <v>1048</v>
      </c>
      <c r="U133" s="7">
        <v>2008</v>
      </c>
      <c r="V133" s="7">
        <v>2008</v>
      </c>
      <c r="W133" s="6"/>
      <c r="X133" s="6" t="s">
        <v>44</v>
      </c>
      <c r="Y133" s="6"/>
      <c r="Z133" s="6"/>
      <c r="AA133" s="6"/>
      <c r="AB133" s="6"/>
      <c r="AC133" s="6"/>
      <c r="AD133" s="6"/>
      <c r="AE133" s="6"/>
      <c r="AF133" s="6"/>
      <c r="AG133" s="6" t="s">
        <v>180</v>
      </c>
      <c r="AH133" s="6" t="s">
        <v>139</v>
      </c>
      <c r="AI133" s="6" t="s">
        <v>155</v>
      </c>
      <c r="AJ133" s="6"/>
      <c r="AK133" s="6"/>
      <c r="AL133" s="6"/>
      <c r="AM133" s="6"/>
      <c r="AN133" s="6"/>
      <c r="AO133" s="6"/>
      <c r="AP133" s="6"/>
      <c r="AQ133" s="6"/>
      <c r="AR133" s="6"/>
      <c r="AS133" s="6"/>
      <c r="AT133" s="6"/>
      <c r="AU133" s="6"/>
      <c r="AV133" s="6"/>
      <c r="AW133" s="6" t="s">
        <v>38</v>
      </c>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t="s">
        <v>23</v>
      </c>
      <c r="BW133" s="6"/>
      <c r="BX133" s="6" t="s">
        <v>195</v>
      </c>
      <c r="BY133" s="6"/>
      <c r="BZ133" s="6"/>
      <c r="CA133" s="6"/>
      <c r="CB133" s="6"/>
      <c r="CC133" s="6"/>
      <c r="CD133" s="6"/>
      <c r="CE133" s="6"/>
      <c r="CF133" s="6"/>
      <c r="CG133" s="6" t="s">
        <v>233</v>
      </c>
      <c r="CH133" s="6" t="s">
        <v>233</v>
      </c>
      <c r="CI133" s="6" t="s">
        <v>233</v>
      </c>
      <c r="CJ133" s="6"/>
      <c r="CK133" s="6"/>
      <c r="CL133" s="6"/>
      <c r="CM133" s="6"/>
      <c r="CN133" s="6"/>
      <c r="CO133" s="6"/>
      <c r="CP133" s="6"/>
      <c r="CQ133" s="6"/>
      <c r="CR133" s="6"/>
      <c r="CS133" s="28" t="s">
        <v>38</v>
      </c>
      <c r="CT133" s="6"/>
      <c r="CU133" s="6"/>
      <c r="CV133" s="6"/>
      <c r="CW133" s="6"/>
      <c r="CX133" s="6"/>
      <c r="CY133" s="6"/>
      <c r="CZ133" s="6"/>
      <c r="DA133" s="6"/>
      <c r="DB133" s="6"/>
      <c r="DC133" s="6"/>
      <c r="DD133" s="6" t="s">
        <v>38</v>
      </c>
      <c r="DE133" s="87"/>
      <c r="DF133" s="6"/>
      <c r="DG133" s="6"/>
      <c r="DH133" s="6"/>
      <c r="DI133" s="6"/>
      <c r="DJ133" s="6"/>
      <c r="DK133" s="6"/>
      <c r="DL133" s="6"/>
      <c r="DM133" s="6"/>
      <c r="DN133" s="6"/>
      <c r="DO133" s="87"/>
      <c r="DP133" s="6"/>
      <c r="DQ133" s="87"/>
      <c r="DR133" s="6"/>
      <c r="DS133" s="87"/>
      <c r="DT133" s="17"/>
      <c r="DU133" s="34"/>
      <c r="DV133" s="34"/>
      <c r="DW133" s="80"/>
      <c r="DX133" s="80"/>
      <c r="DY133" s="80"/>
      <c r="DZ133" s="80"/>
      <c r="EA133" s="80"/>
      <c r="EB133" s="80"/>
      <c r="EC133" s="80"/>
      <c r="ED133" s="80"/>
      <c r="EE133" s="80"/>
      <c r="EF133" s="80"/>
      <c r="EG133" s="80"/>
      <c r="EH133" s="80"/>
      <c r="EI133" s="80"/>
      <c r="EJ133" s="80"/>
      <c r="EK133" s="80"/>
      <c r="EL133" s="80"/>
      <c r="EM133" s="80"/>
      <c r="EN133" s="80"/>
      <c r="EO133" s="80"/>
      <c r="EP133" s="80"/>
      <c r="EQ133" s="80"/>
      <c r="ER133" s="80"/>
      <c r="ES133" s="80"/>
      <c r="ET133" s="80"/>
      <c r="EU133" s="80"/>
      <c r="EV133" s="80"/>
      <c r="EW133" s="80"/>
      <c r="EX133" s="80"/>
      <c r="EY133" s="80"/>
      <c r="EZ133" s="80"/>
      <c r="FA133" s="80"/>
      <c r="FB133" s="80"/>
      <c r="FC133" s="80"/>
      <c r="FD133" s="80"/>
      <c r="FE133" s="80"/>
      <c r="FF133" s="80"/>
      <c r="FG133" s="80"/>
      <c r="FH133" s="80"/>
      <c r="FI133" s="80"/>
      <c r="FJ133" s="80"/>
      <c r="FK133" s="80"/>
      <c r="FL133" s="80"/>
      <c r="FM133" s="80"/>
      <c r="FN133" s="80"/>
      <c r="FO133" s="80"/>
      <c r="FP133" s="80"/>
      <c r="FQ133" s="80"/>
      <c r="FR133" s="80"/>
      <c r="FS133" s="80"/>
      <c r="FT133" s="80"/>
      <c r="FU133" s="80"/>
      <c r="FV133" s="80"/>
      <c r="FW133" s="80"/>
      <c r="FX133" s="80"/>
      <c r="FY133" s="80"/>
      <c r="FZ133" s="80"/>
      <c r="GA133" s="80"/>
      <c r="GB133" s="80"/>
      <c r="GC133" s="80"/>
      <c r="GD133" s="80"/>
      <c r="GE133" s="80"/>
      <c r="GF133" s="80"/>
      <c r="GG133" s="80"/>
      <c r="GH133" s="80"/>
      <c r="GI133" s="80"/>
      <c r="GJ133" s="80"/>
      <c r="GK133" s="80"/>
      <c r="GL133" s="80"/>
      <c r="GM133" s="80"/>
      <c r="GN133" s="80"/>
      <c r="GO133" s="80"/>
      <c r="GP133" s="80"/>
      <c r="GQ133" s="80"/>
      <c r="GR133" s="80"/>
      <c r="GS133" s="80"/>
      <c r="GT133" s="80"/>
      <c r="GU133" s="80"/>
      <c r="GV133" s="80"/>
      <c r="GW133" s="80"/>
      <c r="GX133" s="80"/>
      <c r="GY133" s="80"/>
      <c r="GZ133" s="80"/>
      <c r="HA133" s="80"/>
      <c r="HB133" s="80"/>
      <c r="HC133" s="80"/>
      <c r="HD133" s="80"/>
      <c r="HE133" s="80"/>
      <c r="HF133" s="80"/>
      <c r="HG133" s="80"/>
      <c r="HH133" s="80"/>
      <c r="HI133" s="80"/>
      <c r="HJ133" s="80"/>
      <c r="HK133" s="80"/>
      <c r="HL133" s="80"/>
      <c r="HM133" s="80"/>
      <c r="HN133" s="80"/>
      <c r="HO133" s="80"/>
      <c r="HP133" s="80"/>
      <c r="HQ133" s="80"/>
      <c r="HR133" s="80"/>
      <c r="HS133" s="80"/>
      <c r="HT133" s="80"/>
      <c r="HU133" s="80"/>
      <c r="HV133" s="80"/>
      <c r="HW133" s="80"/>
      <c r="HX133" s="80"/>
      <c r="HY133" s="80"/>
      <c r="HZ133" s="80"/>
      <c r="IA133" s="80"/>
      <c r="IB133" s="80"/>
      <c r="IC133" s="80"/>
      <c r="ID133" s="80"/>
      <c r="IE133" s="80"/>
      <c r="IF133" s="80"/>
      <c r="IG133" s="80"/>
      <c r="IH133" s="80"/>
      <c r="II133" s="80"/>
      <c r="IJ133" s="80"/>
      <c r="IK133" s="80"/>
      <c r="IL133" s="80"/>
      <c r="IM133" s="80"/>
      <c r="IN133" s="80"/>
      <c r="IO133" s="80"/>
      <c r="IP133" s="80"/>
      <c r="IQ133" s="80"/>
      <c r="IR133" s="80"/>
      <c r="IS133" s="80"/>
      <c r="IT133" s="80"/>
      <c r="IU133" s="80"/>
      <c r="IV133" s="80"/>
      <c r="IW133" s="80"/>
      <c r="IX133" s="80"/>
      <c r="IY133" s="80"/>
      <c r="IZ133" s="80"/>
      <c r="JA133" s="80"/>
      <c r="JB133" s="80"/>
      <c r="JC133" s="80"/>
      <c r="JD133" s="80"/>
      <c r="JE133" s="80"/>
      <c r="JF133" s="80"/>
      <c r="JG133" s="80"/>
      <c r="JH133" s="80"/>
      <c r="JI133" s="80"/>
      <c r="JJ133" s="80"/>
      <c r="JK133" s="80"/>
      <c r="JL133" s="80"/>
      <c r="JM133" s="80"/>
      <c r="JN133" s="80"/>
      <c r="JO133" s="80"/>
      <c r="JP133" s="80"/>
      <c r="JQ133" s="80"/>
      <c r="JR133" s="80"/>
      <c r="JS133" s="80"/>
      <c r="JT133" s="80"/>
      <c r="JU133" s="80"/>
      <c r="JV133" s="80"/>
      <c r="JW133" s="80"/>
      <c r="JX133" s="80"/>
      <c r="JY133" s="80"/>
      <c r="JZ133" s="80"/>
      <c r="KA133" s="80"/>
      <c r="KB133" s="80"/>
      <c r="KC133" s="80"/>
      <c r="KD133" s="80"/>
      <c r="KE133" s="80"/>
      <c r="KF133" s="80"/>
      <c r="KG133" s="80"/>
      <c r="KH133" s="80"/>
      <c r="KI133" s="80"/>
      <c r="KJ133" s="80"/>
      <c r="KK133" s="80"/>
      <c r="KL133" s="80"/>
      <c r="KM133" s="80"/>
      <c r="KN133" s="80"/>
      <c r="KO133" s="80"/>
      <c r="KP133" s="80"/>
      <c r="KQ133" s="80"/>
      <c r="KR133" s="80"/>
      <c r="KS133" s="80"/>
      <c r="KT133" s="80"/>
      <c r="KU133" s="80"/>
      <c r="KV133" s="80"/>
      <c r="KW133" s="80"/>
      <c r="KX133" s="80"/>
      <c r="KY133" s="80"/>
      <c r="KZ133" s="80"/>
      <c r="LA133" s="80"/>
      <c r="LB133" s="80"/>
      <c r="LC133" s="80"/>
      <c r="LD133" s="80"/>
      <c r="LE133" s="80"/>
      <c r="LF133" s="80"/>
      <c r="LG133" s="80"/>
      <c r="LH133" s="80"/>
      <c r="LI133" s="80"/>
      <c r="LJ133" s="80"/>
      <c r="LK133" s="80"/>
      <c r="LL133" s="80"/>
      <c r="LM133" s="80"/>
      <c r="LN133" s="80"/>
      <c r="LO133" s="80"/>
      <c r="LP133" s="80"/>
      <c r="LQ133" s="80"/>
      <c r="LR133" s="80"/>
      <c r="LS133" s="80"/>
      <c r="LT133" s="80"/>
      <c r="LU133" s="80"/>
      <c r="LV133" s="80"/>
      <c r="LW133" s="80"/>
      <c r="LX133" s="80"/>
      <c r="LY133" s="80"/>
      <c r="LZ133" s="80"/>
      <c r="MA133" s="80"/>
      <c r="MB133" s="80"/>
      <c r="MC133" s="80"/>
      <c r="MD133" s="80"/>
      <c r="ME133" s="80"/>
      <c r="MF133" s="80"/>
      <c r="MG133" s="80"/>
      <c r="MH133" s="80"/>
      <c r="MI133" s="80"/>
      <c r="MJ133" s="80"/>
      <c r="MK133" s="80"/>
      <c r="ML133" s="80"/>
      <c r="MM133" s="80"/>
      <c r="MN133" s="80"/>
      <c r="MO133" s="80"/>
      <c r="MP133" s="80"/>
      <c r="MQ133" s="80"/>
      <c r="MR133" s="80"/>
      <c r="MS133" s="80"/>
      <c r="MT133" s="80"/>
      <c r="MU133" s="80"/>
      <c r="MV133" s="80"/>
      <c r="MW133" s="80"/>
      <c r="MX133" s="80"/>
      <c r="MY133" s="80"/>
      <c r="MZ133" s="80"/>
      <c r="NA133" s="80"/>
      <c r="NB133" s="80"/>
      <c r="NC133" s="80"/>
      <c r="ND133" s="80"/>
      <c r="NE133" s="80"/>
      <c r="NF133" s="80"/>
      <c r="NG133" s="80"/>
      <c r="NH133" s="80"/>
      <c r="NI133" s="80"/>
      <c r="NJ133" s="80"/>
      <c r="NK133" s="80"/>
      <c r="NL133" s="80"/>
      <c r="NM133" s="80"/>
      <c r="NN133" s="80"/>
      <c r="NO133" s="80"/>
      <c r="NP133" s="80"/>
      <c r="NQ133" s="80"/>
      <c r="NR133" s="80"/>
      <c r="NS133" s="80"/>
      <c r="NT133" s="80"/>
      <c r="NU133" s="80"/>
      <c r="NV133" s="80"/>
      <c r="NW133" s="80"/>
      <c r="NX133" s="80"/>
      <c r="NY133" s="80"/>
      <c r="NZ133" s="80"/>
      <c r="OA133" s="80"/>
      <c r="OB133" s="80"/>
      <c r="OC133" s="80"/>
      <c r="OD133" s="80"/>
      <c r="OE133" s="80"/>
      <c r="OF133" s="80"/>
      <c r="OG133" s="80"/>
      <c r="OH133" s="80"/>
      <c r="OI133" s="80"/>
      <c r="OJ133" s="80"/>
      <c r="OK133" s="80"/>
      <c r="OL133" s="80"/>
      <c r="OM133" s="80"/>
      <c r="ON133" s="80"/>
      <c r="OO133" s="80"/>
      <c r="OP133" s="80"/>
      <c r="OQ133" s="80"/>
      <c r="OR133" s="80"/>
      <c r="OS133" s="80"/>
      <c r="OT133" s="80"/>
      <c r="OU133" s="80"/>
      <c r="OV133" s="80"/>
      <c r="OW133" s="80"/>
      <c r="OX133" s="80"/>
      <c r="OY133" s="80"/>
      <c r="OZ133" s="80"/>
      <c r="PA133" s="80"/>
      <c r="PB133" s="80"/>
      <c r="PC133" s="80"/>
      <c r="PD133" s="80"/>
      <c r="PE133" s="80"/>
      <c r="PF133" s="80"/>
      <c r="PG133" s="80"/>
      <c r="PH133" s="80"/>
      <c r="PI133" s="80"/>
      <c r="PJ133" s="80"/>
      <c r="PK133" s="80"/>
      <c r="PL133" s="80"/>
      <c r="PM133" s="80"/>
      <c r="PN133" s="80"/>
      <c r="PO133" s="80"/>
      <c r="PP133" s="80"/>
      <c r="PQ133" s="80"/>
      <c r="PR133" s="80"/>
      <c r="PS133" s="80"/>
      <c r="PT133" s="80"/>
      <c r="PU133" s="80"/>
      <c r="PV133" s="80"/>
      <c r="PW133" s="80"/>
      <c r="PX133" s="80"/>
      <c r="PY133" s="80"/>
      <c r="PZ133" s="80"/>
      <c r="QA133" s="80"/>
      <c r="QB133" s="80"/>
      <c r="QC133" s="80"/>
      <c r="QD133" s="80"/>
      <c r="QE133" s="80"/>
      <c r="QF133" s="80"/>
      <c r="QG133" s="80"/>
      <c r="QH133" s="80"/>
      <c r="QI133" s="80"/>
      <c r="QJ133" s="80"/>
      <c r="QK133" s="80"/>
      <c r="QL133" s="80"/>
      <c r="QM133" s="80"/>
      <c r="QN133" s="80"/>
      <c r="QO133" s="80"/>
      <c r="QP133" s="80"/>
      <c r="QQ133" s="80"/>
      <c r="QR133" s="80"/>
      <c r="QS133" s="80"/>
      <c r="QT133" s="80"/>
      <c r="QU133" s="80"/>
      <c r="QV133" s="80"/>
      <c r="QW133" s="80"/>
      <c r="QX133" s="80"/>
      <c r="QY133" s="80"/>
      <c r="QZ133" s="80"/>
      <c r="RA133" s="80"/>
      <c r="RB133" s="80"/>
      <c r="RC133" s="80"/>
      <c r="RD133" s="80"/>
      <c r="RE133" s="80"/>
      <c r="RF133" s="80"/>
      <c r="RG133" s="80"/>
      <c r="RH133" s="80"/>
      <c r="RI133" s="80"/>
      <c r="RJ133" s="80"/>
      <c r="RK133" s="80"/>
      <c r="RL133" s="80"/>
      <c r="RM133" s="80"/>
      <c r="RN133" s="80"/>
      <c r="RO133" s="80"/>
      <c r="RP133" s="80"/>
      <c r="RQ133" s="80"/>
      <c r="RR133" s="80"/>
      <c r="RS133" s="80"/>
      <c r="RT133" s="80"/>
      <c r="RU133" s="80"/>
      <c r="RV133" s="80"/>
      <c r="RW133" s="80"/>
      <c r="RX133" s="80"/>
      <c r="RY133" s="80"/>
      <c r="RZ133" s="80"/>
      <c r="SA133" s="80"/>
      <c r="SB133" s="80"/>
      <c r="SC133" s="80"/>
      <c r="SD133" s="80"/>
      <c r="SE133" s="80"/>
      <c r="SF133" s="80"/>
      <c r="SG133" s="80"/>
      <c r="SH133" s="80"/>
      <c r="SI133" s="80"/>
      <c r="SJ133" s="80"/>
      <c r="SK133" s="80"/>
      <c r="SL133" s="80"/>
      <c r="SM133" s="80"/>
      <c r="SN133" s="80"/>
      <c r="SO133" s="80"/>
      <c r="SP133" s="80"/>
      <c r="SQ133" s="80"/>
      <c r="SR133" s="80"/>
      <c r="SS133" s="80"/>
      <c r="ST133" s="80"/>
      <c r="SU133" s="80"/>
      <c r="SV133" s="80"/>
      <c r="SW133" s="80"/>
      <c r="SX133" s="80"/>
    </row>
    <row r="134" spans="1:518" s="60" customFormat="1" ht="14.55" customHeight="1" x14ac:dyDescent="0.3">
      <c r="A134" s="65">
        <v>130</v>
      </c>
      <c r="B134" s="7">
        <v>44</v>
      </c>
      <c r="C134" s="99" t="s">
        <v>1043</v>
      </c>
      <c r="D134" s="99" t="s">
        <v>1044</v>
      </c>
      <c r="E134" s="99" t="s">
        <v>1045</v>
      </c>
      <c r="F134" s="7">
        <v>2011</v>
      </c>
      <c r="G134" s="98" t="s">
        <v>807</v>
      </c>
      <c r="H134" s="126" t="s">
        <v>1046</v>
      </c>
      <c r="I134" s="6" t="s">
        <v>50</v>
      </c>
      <c r="J134" s="99" t="s">
        <v>1049</v>
      </c>
      <c r="K134" s="6" t="s">
        <v>580</v>
      </c>
      <c r="L134" s="6" t="s">
        <v>38</v>
      </c>
      <c r="M134" s="6" t="s">
        <v>72</v>
      </c>
      <c r="N134" s="6" t="s">
        <v>205</v>
      </c>
      <c r="O134" s="6" t="s">
        <v>25</v>
      </c>
      <c r="P134" s="6" t="s">
        <v>177</v>
      </c>
      <c r="Q134" s="6" t="s">
        <v>572</v>
      </c>
      <c r="R134" s="6" t="s">
        <v>572</v>
      </c>
      <c r="S134" s="6" t="s">
        <v>339</v>
      </c>
      <c r="T134" s="6" t="s">
        <v>1048</v>
      </c>
      <c r="U134" s="7">
        <v>2008</v>
      </c>
      <c r="V134" s="7">
        <v>2008</v>
      </c>
      <c r="W134" s="6"/>
      <c r="X134" s="6" t="s">
        <v>44</v>
      </c>
      <c r="Y134" s="6"/>
      <c r="Z134" s="6"/>
      <c r="AA134" s="6"/>
      <c r="AB134" s="6"/>
      <c r="AC134" s="6"/>
      <c r="AD134" s="6"/>
      <c r="AE134" s="6"/>
      <c r="AF134" s="6"/>
      <c r="AG134" s="6" t="s">
        <v>180</v>
      </c>
      <c r="AH134" s="6" t="s">
        <v>139</v>
      </c>
      <c r="AI134" s="6" t="s">
        <v>155</v>
      </c>
      <c r="AJ134" s="6"/>
      <c r="AK134" s="6"/>
      <c r="AL134" s="6"/>
      <c r="AM134" s="6"/>
      <c r="AN134" s="6"/>
      <c r="AO134" s="6"/>
      <c r="AP134" s="6"/>
      <c r="AQ134" s="6"/>
      <c r="AR134" s="6"/>
      <c r="AS134" s="6"/>
      <c r="AT134" s="6"/>
      <c r="AU134" s="6"/>
      <c r="AV134" s="6"/>
      <c r="AW134" s="6" t="s">
        <v>38</v>
      </c>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t="s">
        <v>23</v>
      </c>
      <c r="BW134" s="6"/>
      <c r="BX134" s="6" t="s">
        <v>195</v>
      </c>
      <c r="BY134" s="6"/>
      <c r="BZ134" s="6"/>
      <c r="CA134" s="6"/>
      <c r="CB134" s="6"/>
      <c r="CC134" s="6"/>
      <c r="CD134" s="6"/>
      <c r="CE134" s="6"/>
      <c r="CF134" s="6"/>
      <c r="CG134" s="6" t="s">
        <v>233</v>
      </c>
      <c r="CH134" s="6" t="s">
        <v>233</v>
      </c>
      <c r="CI134" s="6" t="s">
        <v>233</v>
      </c>
      <c r="CJ134" s="6"/>
      <c r="CK134" s="6"/>
      <c r="CL134" s="6"/>
      <c r="CM134" s="6"/>
      <c r="CN134" s="6"/>
      <c r="CO134" s="6"/>
      <c r="CP134" s="6"/>
      <c r="CQ134" s="6"/>
      <c r="CR134" s="6"/>
      <c r="CS134" s="28" t="s">
        <v>38</v>
      </c>
      <c r="CT134" s="6"/>
      <c r="CU134" s="6"/>
      <c r="CV134" s="6"/>
      <c r="CW134" s="6"/>
      <c r="CX134" s="6"/>
      <c r="CY134" s="6"/>
      <c r="CZ134" s="6"/>
      <c r="DA134" s="6"/>
      <c r="DB134" s="6"/>
      <c r="DC134" s="6"/>
      <c r="DD134" s="6" t="s">
        <v>38</v>
      </c>
      <c r="DE134" s="87"/>
      <c r="DF134" s="6"/>
      <c r="DG134" s="6"/>
      <c r="DH134" s="6"/>
      <c r="DI134" s="6"/>
      <c r="DJ134" s="6"/>
      <c r="DK134" s="6"/>
      <c r="DL134" s="6"/>
      <c r="DM134" s="6"/>
      <c r="DN134" s="6"/>
      <c r="DO134" s="87"/>
      <c r="DP134" s="6"/>
      <c r="DQ134" s="87"/>
      <c r="DR134" s="6"/>
      <c r="DS134" s="87"/>
      <c r="DT134" s="17"/>
      <c r="DU134" s="34"/>
      <c r="DV134" s="34"/>
      <c r="DW134" s="80"/>
      <c r="DX134" s="80"/>
      <c r="DY134" s="80"/>
      <c r="DZ134" s="80"/>
      <c r="EA134" s="80"/>
      <c r="EB134" s="80"/>
      <c r="EC134" s="80"/>
      <c r="ED134" s="80"/>
      <c r="EE134" s="80"/>
      <c r="EF134" s="80"/>
      <c r="EG134" s="80"/>
      <c r="EH134" s="80"/>
      <c r="EI134" s="80"/>
      <c r="EJ134" s="80"/>
      <c r="EK134" s="80"/>
      <c r="EL134" s="80"/>
      <c r="EM134" s="80"/>
      <c r="EN134" s="80"/>
      <c r="EO134" s="80"/>
      <c r="EP134" s="80"/>
      <c r="EQ134" s="80"/>
      <c r="ER134" s="80"/>
      <c r="ES134" s="80"/>
      <c r="ET134" s="80"/>
      <c r="EU134" s="80"/>
      <c r="EV134" s="80"/>
      <c r="EW134" s="80"/>
      <c r="EX134" s="80"/>
      <c r="EY134" s="80"/>
      <c r="EZ134" s="80"/>
      <c r="FA134" s="80"/>
      <c r="FB134" s="80"/>
      <c r="FC134" s="80"/>
      <c r="FD134" s="80"/>
      <c r="FE134" s="80"/>
      <c r="FF134" s="80"/>
      <c r="FG134" s="80"/>
      <c r="FH134" s="80"/>
      <c r="FI134" s="80"/>
      <c r="FJ134" s="80"/>
      <c r="FK134" s="80"/>
      <c r="FL134" s="80"/>
      <c r="FM134" s="80"/>
      <c r="FN134" s="80"/>
      <c r="FO134" s="80"/>
      <c r="FP134" s="80"/>
      <c r="FQ134" s="80"/>
      <c r="FR134" s="80"/>
      <c r="FS134" s="80"/>
      <c r="FT134" s="80"/>
      <c r="FU134" s="80"/>
      <c r="FV134" s="80"/>
      <c r="FW134" s="80"/>
      <c r="FX134" s="80"/>
      <c r="FY134" s="80"/>
      <c r="FZ134" s="80"/>
      <c r="GA134" s="80"/>
      <c r="GB134" s="80"/>
      <c r="GC134" s="80"/>
      <c r="GD134" s="80"/>
      <c r="GE134" s="80"/>
      <c r="GF134" s="80"/>
      <c r="GG134" s="80"/>
      <c r="GH134" s="80"/>
      <c r="GI134" s="80"/>
      <c r="GJ134" s="80"/>
      <c r="GK134" s="80"/>
      <c r="GL134" s="80"/>
      <c r="GM134" s="80"/>
      <c r="GN134" s="80"/>
      <c r="GO134" s="80"/>
      <c r="GP134" s="80"/>
      <c r="GQ134" s="80"/>
      <c r="GR134" s="80"/>
      <c r="GS134" s="80"/>
      <c r="GT134" s="80"/>
      <c r="GU134" s="80"/>
      <c r="GV134" s="80"/>
      <c r="GW134" s="80"/>
      <c r="GX134" s="80"/>
      <c r="GY134" s="80"/>
      <c r="GZ134" s="80"/>
      <c r="HA134" s="80"/>
      <c r="HB134" s="80"/>
      <c r="HC134" s="80"/>
      <c r="HD134" s="80"/>
      <c r="HE134" s="80"/>
      <c r="HF134" s="80"/>
      <c r="HG134" s="80"/>
      <c r="HH134" s="80"/>
      <c r="HI134" s="80"/>
      <c r="HJ134" s="80"/>
      <c r="HK134" s="80"/>
      <c r="HL134" s="80"/>
      <c r="HM134" s="80"/>
      <c r="HN134" s="80"/>
      <c r="HO134" s="80"/>
      <c r="HP134" s="80"/>
      <c r="HQ134" s="80"/>
      <c r="HR134" s="80"/>
      <c r="HS134" s="80"/>
      <c r="HT134" s="80"/>
      <c r="HU134" s="80"/>
      <c r="HV134" s="80"/>
      <c r="HW134" s="80"/>
      <c r="HX134" s="80"/>
      <c r="HY134" s="80"/>
      <c r="HZ134" s="80"/>
      <c r="IA134" s="80"/>
      <c r="IB134" s="80"/>
      <c r="IC134" s="80"/>
      <c r="ID134" s="80"/>
      <c r="IE134" s="80"/>
      <c r="IF134" s="80"/>
      <c r="IG134" s="80"/>
      <c r="IH134" s="80"/>
      <c r="II134" s="80"/>
      <c r="IJ134" s="80"/>
      <c r="IK134" s="80"/>
      <c r="IL134" s="80"/>
      <c r="IM134" s="80"/>
      <c r="IN134" s="80"/>
      <c r="IO134" s="80"/>
      <c r="IP134" s="80"/>
      <c r="IQ134" s="80"/>
      <c r="IR134" s="80"/>
      <c r="IS134" s="80"/>
      <c r="IT134" s="80"/>
      <c r="IU134" s="80"/>
      <c r="IV134" s="80"/>
      <c r="IW134" s="80"/>
      <c r="IX134" s="80"/>
      <c r="IY134" s="80"/>
      <c r="IZ134" s="80"/>
      <c r="JA134" s="80"/>
      <c r="JB134" s="80"/>
      <c r="JC134" s="80"/>
      <c r="JD134" s="80"/>
      <c r="JE134" s="80"/>
      <c r="JF134" s="80"/>
      <c r="JG134" s="80"/>
      <c r="JH134" s="80"/>
      <c r="JI134" s="80"/>
      <c r="JJ134" s="80"/>
      <c r="JK134" s="80"/>
      <c r="JL134" s="80"/>
      <c r="JM134" s="80"/>
      <c r="JN134" s="80"/>
      <c r="JO134" s="80"/>
      <c r="JP134" s="80"/>
      <c r="JQ134" s="80"/>
      <c r="JR134" s="80"/>
      <c r="JS134" s="80"/>
      <c r="JT134" s="80"/>
      <c r="JU134" s="80"/>
      <c r="JV134" s="80"/>
      <c r="JW134" s="80"/>
      <c r="JX134" s="80"/>
      <c r="JY134" s="80"/>
      <c r="JZ134" s="80"/>
      <c r="KA134" s="80"/>
      <c r="KB134" s="80"/>
      <c r="KC134" s="80"/>
      <c r="KD134" s="80"/>
      <c r="KE134" s="80"/>
      <c r="KF134" s="80"/>
      <c r="KG134" s="80"/>
      <c r="KH134" s="80"/>
      <c r="KI134" s="80"/>
      <c r="KJ134" s="80"/>
      <c r="KK134" s="80"/>
      <c r="KL134" s="80"/>
      <c r="KM134" s="80"/>
      <c r="KN134" s="80"/>
      <c r="KO134" s="80"/>
      <c r="KP134" s="80"/>
      <c r="KQ134" s="80"/>
      <c r="KR134" s="80"/>
      <c r="KS134" s="80"/>
      <c r="KT134" s="80"/>
      <c r="KU134" s="80"/>
      <c r="KV134" s="80"/>
      <c r="KW134" s="80"/>
      <c r="KX134" s="80"/>
      <c r="KY134" s="80"/>
      <c r="KZ134" s="80"/>
      <c r="LA134" s="80"/>
      <c r="LB134" s="80"/>
      <c r="LC134" s="80"/>
      <c r="LD134" s="80"/>
      <c r="LE134" s="80"/>
      <c r="LF134" s="80"/>
      <c r="LG134" s="80"/>
      <c r="LH134" s="80"/>
      <c r="LI134" s="80"/>
      <c r="LJ134" s="80"/>
      <c r="LK134" s="80"/>
      <c r="LL134" s="80"/>
      <c r="LM134" s="80"/>
      <c r="LN134" s="80"/>
      <c r="LO134" s="80"/>
      <c r="LP134" s="80"/>
      <c r="LQ134" s="80"/>
      <c r="LR134" s="80"/>
      <c r="LS134" s="80"/>
      <c r="LT134" s="80"/>
      <c r="LU134" s="80"/>
      <c r="LV134" s="80"/>
      <c r="LW134" s="80"/>
      <c r="LX134" s="80"/>
      <c r="LY134" s="80"/>
      <c r="LZ134" s="80"/>
      <c r="MA134" s="80"/>
      <c r="MB134" s="80"/>
      <c r="MC134" s="80"/>
      <c r="MD134" s="80"/>
      <c r="ME134" s="80"/>
      <c r="MF134" s="80"/>
      <c r="MG134" s="80"/>
      <c r="MH134" s="80"/>
      <c r="MI134" s="80"/>
      <c r="MJ134" s="80"/>
      <c r="MK134" s="80"/>
      <c r="ML134" s="80"/>
      <c r="MM134" s="80"/>
      <c r="MN134" s="80"/>
      <c r="MO134" s="80"/>
      <c r="MP134" s="80"/>
      <c r="MQ134" s="80"/>
      <c r="MR134" s="80"/>
      <c r="MS134" s="80"/>
      <c r="MT134" s="80"/>
      <c r="MU134" s="80"/>
      <c r="MV134" s="80"/>
      <c r="MW134" s="80"/>
      <c r="MX134" s="80"/>
      <c r="MY134" s="80"/>
      <c r="MZ134" s="80"/>
      <c r="NA134" s="80"/>
      <c r="NB134" s="80"/>
      <c r="NC134" s="80"/>
      <c r="ND134" s="80"/>
      <c r="NE134" s="80"/>
      <c r="NF134" s="80"/>
      <c r="NG134" s="80"/>
      <c r="NH134" s="80"/>
      <c r="NI134" s="80"/>
      <c r="NJ134" s="80"/>
      <c r="NK134" s="80"/>
      <c r="NL134" s="80"/>
      <c r="NM134" s="80"/>
      <c r="NN134" s="80"/>
      <c r="NO134" s="80"/>
      <c r="NP134" s="80"/>
      <c r="NQ134" s="80"/>
      <c r="NR134" s="80"/>
      <c r="NS134" s="80"/>
      <c r="NT134" s="80"/>
      <c r="NU134" s="80"/>
      <c r="NV134" s="80"/>
      <c r="NW134" s="80"/>
      <c r="NX134" s="80"/>
      <c r="NY134" s="80"/>
      <c r="NZ134" s="80"/>
      <c r="OA134" s="80"/>
      <c r="OB134" s="80"/>
      <c r="OC134" s="80"/>
      <c r="OD134" s="80"/>
      <c r="OE134" s="80"/>
      <c r="OF134" s="80"/>
      <c r="OG134" s="80"/>
      <c r="OH134" s="80"/>
      <c r="OI134" s="80"/>
      <c r="OJ134" s="80"/>
      <c r="OK134" s="80"/>
      <c r="OL134" s="80"/>
      <c r="OM134" s="80"/>
      <c r="ON134" s="80"/>
      <c r="OO134" s="80"/>
      <c r="OP134" s="80"/>
      <c r="OQ134" s="80"/>
      <c r="OR134" s="80"/>
      <c r="OS134" s="80"/>
      <c r="OT134" s="80"/>
      <c r="OU134" s="80"/>
      <c r="OV134" s="80"/>
      <c r="OW134" s="80"/>
      <c r="OX134" s="80"/>
      <c r="OY134" s="80"/>
      <c r="OZ134" s="80"/>
      <c r="PA134" s="80"/>
      <c r="PB134" s="80"/>
      <c r="PC134" s="80"/>
      <c r="PD134" s="80"/>
      <c r="PE134" s="80"/>
      <c r="PF134" s="80"/>
      <c r="PG134" s="80"/>
      <c r="PH134" s="80"/>
      <c r="PI134" s="80"/>
      <c r="PJ134" s="80"/>
      <c r="PK134" s="80"/>
      <c r="PL134" s="80"/>
      <c r="PM134" s="80"/>
      <c r="PN134" s="80"/>
      <c r="PO134" s="80"/>
      <c r="PP134" s="80"/>
      <c r="PQ134" s="80"/>
      <c r="PR134" s="80"/>
      <c r="PS134" s="80"/>
      <c r="PT134" s="80"/>
      <c r="PU134" s="80"/>
      <c r="PV134" s="80"/>
      <c r="PW134" s="80"/>
      <c r="PX134" s="80"/>
      <c r="PY134" s="80"/>
      <c r="PZ134" s="80"/>
      <c r="QA134" s="80"/>
      <c r="QB134" s="80"/>
      <c r="QC134" s="80"/>
      <c r="QD134" s="80"/>
      <c r="QE134" s="80"/>
      <c r="QF134" s="80"/>
      <c r="QG134" s="80"/>
      <c r="QH134" s="80"/>
      <c r="QI134" s="80"/>
      <c r="QJ134" s="80"/>
      <c r="QK134" s="80"/>
      <c r="QL134" s="80"/>
      <c r="QM134" s="80"/>
      <c r="QN134" s="80"/>
      <c r="QO134" s="80"/>
      <c r="QP134" s="80"/>
      <c r="QQ134" s="80"/>
      <c r="QR134" s="80"/>
      <c r="QS134" s="80"/>
      <c r="QT134" s="80"/>
      <c r="QU134" s="80"/>
      <c r="QV134" s="80"/>
      <c r="QW134" s="80"/>
      <c r="QX134" s="80"/>
      <c r="QY134" s="80"/>
      <c r="QZ134" s="80"/>
      <c r="RA134" s="80"/>
      <c r="RB134" s="80"/>
      <c r="RC134" s="80"/>
      <c r="RD134" s="80"/>
      <c r="RE134" s="80"/>
      <c r="RF134" s="80"/>
      <c r="RG134" s="80"/>
      <c r="RH134" s="80"/>
      <c r="RI134" s="80"/>
      <c r="RJ134" s="80"/>
      <c r="RK134" s="80"/>
      <c r="RL134" s="80"/>
      <c r="RM134" s="80"/>
      <c r="RN134" s="80"/>
      <c r="RO134" s="80"/>
      <c r="RP134" s="80"/>
      <c r="RQ134" s="80"/>
      <c r="RR134" s="80"/>
      <c r="RS134" s="80"/>
      <c r="RT134" s="80"/>
      <c r="RU134" s="80"/>
      <c r="RV134" s="80"/>
      <c r="RW134" s="80"/>
      <c r="RX134" s="80"/>
      <c r="RY134" s="80"/>
      <c r="RZ134" s="80"/>
      <c r="SA134" s="80"/>
      <c r="SB134" s="80"/>
      <c r="SC134" s="80"/>
      <c r="SD134" s="80"/>
      <c r="SE134" s="80"/>
      <c r="SF134" s="80"/>
      <c r="SG134" s="80"/>
      <c r="SH134" s="80"/>
      <c r="SI134" s="80"/>
      <c r="SJ134" s="80"/>
      <c r="SK134" s="80"/>
      <c r="SL134" s="80"/>
      <c r="SM134" s="80"/>
      <c r="SN134" s="80"/>
      <c r="SO134" s="80"/>
      <c r="SP134" s="80"/>
      <c r="SQ134" s="80"/>
      <c r="SR134" s="80"/>
      <c r="SS134" s="80"/>
      <c r="ST134" s="80"/>
      <c r="SU134" s="80"/>
      <c r="SV134" s="80"/>
      <c r="SW134" s="80"/>
      <c r="SX134" s="80"/>
    </row>
    <row r="135" spans="1:518" s="60" customFormat="1" ht="14.55" customHeight="1" x14ac:dyDescent="0.3">
      <c r="A135" s="65">
        <v>131</v>
      </c>
      <c r="B135" s="7">
        <v>45</v>
      </c>
      <c r="C135" s="98" t="s">
        <v>1050</v>
      </c>
      <c r="D135" s="99" t="s">
        <v>1051</v>
      </c>
      <c r="E135" s="98" t="s">
        <v>1052</v>
      </c>
      <c r="F135" s="7">
        <v>2003</v>
      </c>
      <c r="G135" s="98" t="s">
        <v>974</v>
      </c>
      <c r="H135" s="126" t="s">
        <v>1053</v>
      </c>
      <c r="I135" s="6" t="s">
        <v>50</v>
      </c>
      <c r="J135" s="99" t="s">
        <v>1054</v>
      </c>
      <c r="K135" s="6" t="s">
        <v>240</v>
      </c>
      <c r="L135" s="6" t="s">
        <v>38</v>
      </c>
      <c r="M135" s="6" t="s">
        <v>100</v>
      </c>
      <c r="N135" s="6" t="s">
        <v>205</v>
      </c>
      <c r="O135" s="6" t="s">
        <v>25</v>
      </c>
      <c r="P135" s="6" t="s">
        <v>118</v>
      </c>
      <c r="Q135" s="7">
        <v>108</v>
      </c>
      <c r="R135" s="6" t="s">
        <v>908</v>
      </c>
      <c r="S135" s="6" t="s">
        <v>365</v>
      </c>
      <c r="T135" s="6" t="s">
        <v>1055</v>
      </c>
      <c r="U135" s="7">
        <v>2000</v>
      </c>
      <c r="V135" s="7">
        <v>2000</v>
      </c>
      <c r="W135" s="6"/>
      <c r="X135" s="6"/>
      <c r="Y135" s="6"/>
      <c r="Z135" s="6" t="s">
        <v>76</v>
      </c>
      <c r="AA135" s="6"/>
      <c r="AB135" s="6" t="s">
        <v>107</v>
      </c>
      <c r="AC135" s="6"/>
      <c r="AD135" s="6"/>
      <c r="AE135" s="6" t="s">
        <v>126</v>
      </c>
      <c r="AF135" s="6"/>
      <c r="AG135" s="6"/>
      <c r="AH135" s="6"/>
      <c r="AI135" s="6"/>
      <c r="AJ135" s="6"/>
      <c r="AK135" s="6"/>
      <c r="AL135" s="6"/>
      <c r="AM135" s="6"/>
      <c r="AN135" s="6"/>
      <c r="AO135" s="6"/>
      <c r="AP135" s="6"/>
      <c r="AQ135" s="6"/>
      <c r="AR135" s="6"/>
      <c r="AS135" s="6"/>
      <c r="AT135" s="6"/>
      <c r="AU135" s="6"/>
      <c r="AV135" s="6"/>
      <c r="AW135" s="6" t="s">
        <v>23</v>
      </c>
      <c r="AX135" s="6"/>
      <c r="AY135" s="6"/>
      <c r="AZ135" s="6"/>
      <c r="BA135" s="6" t="s">
        <v>78</v>
      </c>
      <c r="BB135" s="6"/>
      <c r="BC135" s="6" t="s">
        <v>80</v>
      </c>
      <c r="BD135" s="6"/>
      <c r="BE135" s="6"/>
      <c r="BF135" s="6" t="s">
        <v>80</v>
      </c>
      <c r="BG135" s="6"/>
      <c r="BH135" s="6"/>
      <c r="BI135" s="6"/>
      <c r="BJ135" s="6"/>
      <c r="BK135" s="6"/>
      <c r="BL135" s="6"/>
      <c r="BM135" s="6"/>
      <c r="BN135" s="6"/>
      <c r="BO135" s="6"/>
      <c r="BP135" s="6"/>
      <c r="BQ135" s="6"/>
      <c r="BR135" s="6"/>
      <c r="BS135" s="6"/>
      <c r="BT135" s="6"/>
      <c r="BU135" s="6"/>
      <c r="BV135" s="6" t="s">
        <v>38</v>
      </c>
      <c r="BW135" s="6"/>
      <c r="BX135" s="6"/>
      <c r="BY135" s="6"/>
      <c r="BZ135" s="6"/>
      <c r="CA135" s="6"/>
      <c r="CB135" s="6"/>
      <c r="CC135" s="6"/>
      <c r="CD135" s="6"/>
      <c r="CE135" s="6"/>
      <c r="CF135" s="6"/>
      <c r="CG135" s="6"/>
      <c r="CH135" s="6"/>
      <c r="CI135" s="6"/>
      <c r="CJ135" s="6"/>
      <c r="CK135" s="6"/>
      <c r="CL135" s="6"/>
      <c r="CM135" s="6"/>
      <c r="CN135" s="6"/>
      <c r="CO135" s="6"/>
      <c r="CP135" s="6"/>
      <c r="CQ135" s="6"/>
      <c r="CR135" s="6"/>
      <c r="CS135" s="28" t="s">
        <v>38</v>
      </c>
      <c r="CT135" s="6"/>
      <c r="CU135" s="6"/>
      <c r="CV135" s="6"/>
      <c r="CW135" s="6"/>
      <c r="CX135" s="6"/>
      <c r="CY135" s="6"/>
      <c r="CZ135" s="6"/>
      <c r="DA135" s="6"/>
      <c r="DB135" s="6"/>
      <c r="DC135" s="6"/>
      <c r="DD135" s="6" t="s">
        <v>38</v>
      </c>
      <c r="DE135" s="87"/>
      <c r="DF135" s="6"/>
      <c r="DG135" s="6"/>
      <c r="DH135" s="6"/>
      <c r="DI135" s="6"/>
      <c r="DJ135" s="6"/>
      <c r="DK135" s="6"/>
      <c r="DL135" s="6"/>
      <c r="DM135" s="6"/>
      <c r="DN135" s="6"/>
      <c r="DO135" s="87"/>
      <c r="DP135" s="6"/>
      <c r="DQ135" s="91" t="s">
        <v>4314</v>
      </c>
      <c r="DR135" s="6" t="s">
        <v>1056</v>
      </c>
      <c r="DS135" s="87"/>
      <c r="DT135" s="17"/>
      <c r="DU135" s="34"/>
      <c r="DV135" s="34"/>
      <c r="DW135" s="80"/>
      <c r="DX135" s="80"/>
      <c r="DY135" s="80"/>
      <c r="DZ135" s="80"/>
      <c r="EA135" s="80"/>
      <c r="EB135" s="80"/>
      <c r="EC135" s="80"/>
      <c r="ED135" s="80"/>
      <c r="EE135" s="80"/>
      <c r="EF135" s="80"/>
      <c r="EG135" s="80"/>
      <c r="EH135" s="80"/>
      <c r="EI135" s="80"/>
      <c r="EJ135" s="80"/>
      <c r="EK135" s="80"/>
      <c r="EL135" s="80"/>
      <c r="EM135" s="80"/>
      <c r="EN135" s="80"/>
      <c r="EO135" s="80"/>
      <c r="EP135" s="80"/>
      <c r="EQ135" s="80"/>
      <c r="ER135" s="80"/>
      <c r="ES135" s="80"/>
      <c r="ET135" s="80"/>
      <c r="EU135" s="80"/>
      <c r="EV135" s="80"/>
      <c r="EW135" s="80"/>
      <c r="EX135" s="80"/>
      <c r="EY135" s="80"/>
      <c r="EZ135" s="80"/>
      <c r="FA135" s="80"/>
      <c r="FB135" s="80"/>
      <c r="FC135" s="80"/>
      <c r="FD135" s="80"/>
      <c r="FE135" s="80"/>
      <c r="FF135" s="80"/>
      <c r="FG135" s="80"/>
      <c r="FH135" s="80"/>
      <c r="FI135" s="80"/>
      <c r="FJ135" s="80"/>
      <c r="FK135" s="80"/>
      <c r="FL135" s="80"/>
      <c r="FM135" s="80"/>
      <c r="FN135" s="80"/>
      <c r="FO135" s="80"/>
      <c r="FP135" s="80"/>
      <c r="FQ135" s="80"/>
      <c r="FR135" s="80"/>
      <c r="FS135" s="80"/>
      <c r="FT135" s="80"/>
      <c r="FU135" s="80"/>
      <c r="FV135" s="80"/>
      <c r="FW135" s="80"/>
      <c r="FX135" s="80"/>
      <c r="FY135" s="80"/>
      <c r="FZ135" s="80"/>
      <c r="GA135" s="80"/>
      <c r="GB135" s="80"/>
      <c r="GC135" s="80"/>
      <c r="GD135" s="80"/>
      <c r="GE135" s="80"/>
      <c r="GF135" s="80"/>
      <c r="GG135" s="80"/>
      <c r="GH135" s="80"/>
      <c r="GI135" s="80"/>
      <c r="GJ135" s="80"/>
      <c r="GK135" s="80"/>
      <c r="GL135" s="80"/>
      <c r="GM135" s="80"/>
      <c r="GN135" s="80"/>
      <c r="GO135" s="80"/>
      <c r="GP135" s="80"/>
      <c r="GQ135" s="80"/>
      <c r="GR135" s="80"/>
      <c r="GS135" s="80"/>
      <c r="GT135" s="80"/>
      <c r="GU135" s="80"/>
      <c r="GV135" s="80"/>
      <c r="GW135" s="80"/>
      <c r="GX135" s="80"/>
      <c r="GY135" s="80"/>
      <c r="GZ135" s="80"/>
      <c r="HA135" s="80"/>
      <c r="HB135" s="80"/>
      <c r="HC135" s="80"/>
      <c r="HD135" s="80"/>
      <c r="HE135" s="80"/>
      <c r="HF135" s="80"/>
      <c r="HG135" s="80"/>
      <c r="HH135" s="80"/>
      <c r="HI135" s="80"/>
      <c r="HJ135" s="80"/>
      <c r="HK135" s="80"/>
      <c r="HL135" s="80"/>
      <c r="HM135" s="80"/>
      <c r="HN135" s="80"/>
      <c r="HO135" s="80"/>
      <c r="HP135" s="80"/>
      <c r="HQ135" s="80"/>
      <c r="HR135" s="80"/>
      <c r="HS135" s="80"/>
      <c r="HT135" s="80"/>
      <c r="HU135" s="80"/>
      <c r="HV135" s="80"/>
      <c r="HW135" s="80"/>
      <c r="HX135" s="80"/>
      <c r="HY135" s="80"/>
      <c r="HZ135" s="80"/>
      <c r="IA135" s="80"/>
      <c r="IB135" s="80"/>
      <c r="IC135" s="80"/>
      <c r="ID135" s="80"/>
      <c r="IE135" s="80"/>
      <c r="IF135" s="80"/>
      <c r="IG135" s="80"/>
      <c r="IH135" s="80"/>
      <c r="II135" s="80"/>
      <c r="IJ135" s="80"/>
      <c r="IK135" s="80"/>
      <c r="IL135" s="80"/>
      <c r="IM135" s="80"/>
      <c r="IN135" s="80"/>
      <c r="IO135" s="80"/>
      <c r="IP135" s="80"/>
      <c r="IQ135" s="80"/>
      <c r="IR135" s="80"/>
      <c r="IS135" s="80"/>
      <c r="IT135" s="80"/>
      <c r="IU135" s="80"/>
      <c r="IV135" s="80"/>
      <c r="IW135" s="80"/>
      <c r="IX135" s="80"/>
      <c r="IY135" s="80"/>
      <c r="IZ135" s="80"/>
      <c r="JA135" s="80"/>
      <c r="JB135" s="80"/>
      <c r="JC135" s="80"/>
      <c r="JD135" s="80"/>
      <c r="JE135" s="80"/>
      <c r="JF135" s="80"/>
      <c r="JG135" s="80"/>
      <c r="JH135" s="80"/>
      <c r="JI135" s="80"/>
      <c r="JJ135" s="80"/>
      <c r="JK135" s="80"/>
      <c r="JL135" s="80"/>
      <c r="JM135" s="80"/>
      <c r="JN135" s="80"/>
      <c r="JO135" s="80"/>
      <c r="JP135" s="80"/>
      <c r="JQ135" s="80"/>
      <c r="JR135" s="80"/>
      <c r="JS135" s="80"/>
      <c r="JT135" s="80"/>
      <c r="JU135" s="80"/>
      <c r="JV135" s="80"/>
      <c r="JW135" s="80"/>
      <c r="JX135" s="80"/>
      <c r="JY135" s="80"/>
      <c r="JZ135" s="80"/>
      <c r="KA135" s="80"/>
      <c r="KB135" s="80"/>
      <c r="KC135" s="80"/>
      <c r="KD135" s="80"/>
      <c r="KE135" s="80"/>
      <c r="KF135" s="80"/>
      <c r="KG135" s="80"/>
      <c r="KH135" s="80"/>
      <c r="KI135" s="80"/>
      <c r="KJ135" s="80"/>
      <c r="KK135" s="80"/>
      <c r="KL135" s="80"/>
      <c r="KM135" s="80"/>
      <c r="KN135" s="80"/>
      <c r="KO135" s="80"/>
      <c r="KP135" s="80"/>
      <c r="KQ135" s="80"/>
      <c r="KR135" s="80"/>
      <c r="KS135" s="80"/>
      <c r="KT135" s="80"/>
      <c r="KU135" s="80"/>
      <c r="KV135" s="80"/>
      <c r="KW135" s="80"/>
      <c r="KX135" s="80"/>
      <c r="KY135" s="80"/>
      <c r="KZ135" s="80"/>
      <c r="LA135" s="80"/>
      <c r="LB135" s="80"/>
      <c r="LC135" s="80"/>
      <c r="LD135" s="80"/>
      <c r="LE135" s="80"/>
      <c r="LF135" s="80"/>
      <c r="LG135" s="80"/>
      <c r="LH135" s="80"/>
      <c r="LI135" s="80"/>
      <c r="LJ135" s="80"/>
      <c r="LK135" s="80"/>
      <c r="LL135" s="80"/>
      <c r="LM135" s="80"/>
      <c r="LN135" s="80"/>
      <c r="LO135" s="80"/>
      <c r="LP135" s="80"/>
      <c r="LQ135" s="80"/>
      <c r="LR135" s="80"/>
      <c r="LS135" s="80"/>
      <c r="LT135" s="80"/>
      <c r="LU135" s="80"/>
      <c r="LV135" s="80"/>
      <c r="LW135" s="80"/>
      <c r="LX135" s="80"/>
      <c r="LY135" s="80"/>
      <c r="LZ135" s="80"/>
      <c r="MA135" s="80"/>
      <c r="MB135" s="80"/>
      <c r="MC135" s="80"/>
      <c r="MD135" s="80"/>
      <c r="ME135" s="80"/>
      <c r="MF135" s="80"/>
      <c r="MG135" s="80"/>
      <c r="MH135" s="80"/>
      <c r="MI135" s="80"/>
      <c r="MJ135" s="80"/>
      <c r="MK135" s="80"/>
      <c r="ML135" s="80"/>
      <c r="MM135" s="80"/>
      <c r="MN135" s="80"/>
      <c r="MO135" s="80"/>
      <c r="MP135" s="80"/>
      <c r="MQ135" s="80"/>
      <c r="MR135" s="80"/>
      <c r="MS135" s="80"/>
      <c r="MT135" s="80"/>
      <c r="MU135" s="80"/>
      <c r="MV135" s="80"/>
      <c r="MW135" s="80"/>
      <c r="MX135" s="80"/>
      <c r="MY135" s="80"/>
      <c r="MZ135" s="80"/>
      <c r="NA135" s="80"/>
      <c r="NB135" s="80"/>
      <c r="NC135" s="80"/>
      <c r="ND135" s="80"/>
      <c r="NE135" s="80"/>
      <c r="NF135" s="80"/>
      <c r="NG135" s="80"/>
      <c r="NH135" s="80"/>
      <c r="NI135" s="80"/>
      <c r="NJ135" s="80"/>
      <c r="NK135" s="80"/>
      <c r="NL135" s="80"/>
      <c r="NM135" s="80"/>
      <c r="NN135" s="80"/>
      <c r="NO135" s="80"/>
      <c r="NP135" s="80"/>
      <c r="NQ135" s="80"/>
      <c r="NR135" s="80"/>
      <c r="NS135" s="80"/>
      <c r="NT135" s="80"/>
      <c r="NU135" s="80"/>
      <c r="NV135" s="80"/>
      <c r="NW135" s="80"/>
      <c r="NX135" s="80"/>
      <c r="NY135" s="80"/>
      <c r="NZ135" s="80"/>
      <c r="OA135" s="80"/>
      <c r="OB135" s="80"/>
      <c r="OC135" s="80"/>
      <c r="OD135" s="80"/>
      <c r="OE135" s="80"/>
      <c r="OF135" s="80"/>
      <c r="OG135" s="80"/>
      <c r="OH135" s="80"/>
      <c r="OI135" s="80"/>
      <c r="OJ135" s="80"/>
      <c r="OK135" s="80"/>
      <c r="OL135" s="80"/>
      <c r="OM135" s="80"/>
      <c r="ON135" s="80"/>
      <c r="OO135" s="80"/>
      <c r="OP135" s="80"/>
      <c r="OQ135" s="80"/>
      <c r="OR135" s="80"/>
      <c r="OS135" s="80"/>
      <c r="OT135" s="80"/>
      <c r="OU135" s="80"/>
      <c r="OV135" s="80"/>
      <c r="OW135" s="80"/>
      <c r="OX135" s="80"/>
      <c r="OY135" s="80"/>
      <c r="OZ135" s="80"/>
      <c r="PA135" s="80"/>
      <c r="PB135" s="80"/>
      <c r="PC135" s="80"/>
      <c r="PD135" s="80"/>
      <c r="PE135" s="80"/>
      <c r="PF135" s="80"/>
      <c r="PG135" s="80"/>
      <c r="PH135" s="80"/>
      <c r="PI135" s="80"/>
      <c r="PJ135" s="80"/>
      <c r="PK135" s="80"/>
      <c r="PL135" s="80"/>
      <c r="PM135" s="80"/>
      <c r="PN135" s="80"/>
      <c r="PO135" s="80"/>
      <c r="PP135" s="80"/>
      <c r="PQ135" s="80"/>
      <c r="PR135" s="80"/>
      <c r="PS135" s="80"/>
      <c r="PT135" s="80"/>
      <c r="PU135" s="80"/>
      <c r="PV135" s="80"/>
      <c r="PW135" s="80"/>
      <c r="PX135" s="80"/>
      <c r="PY135" s="80"/>
      <c r="PZ135" s="80"/>
      <c r="QA135" s="80"/>
      <c r="QB135" s="80"/>
      <c r="QC135" s="80"/>
      <c r="QD135" s="80"/>
      <c r="QE135" s="80"/>
      <c r="QF135" s="80"/>
      <c r="QG135" s="80"/>
      <c r="QH135" s="80"/>
      <c r="QI135" s="80"/>
      <c r="QJ135" s="80"/>
      <c r="QK135" s="80"/>
      <c r="QL135" s="80"/>
      <c r="QM135" s="80"/>
      <c r="QN135" s="80"/>
      <c r="QO135" s="80"/>
      <c r="QP135" s="80"/>
      <c r="QQ135" s="80"/>
      <c r="QR135" s="80"/>
      <c r="QS135" s="80"/>
      <c r="QT135" s="80"/>
      <c r="QU135" s="80"/>
      <c r="QV135" s="80"/>
      <c r="QW135" s="80"/>
      <c r="QX135" s="80"/>
      <c r="QY135" s="80"/>
      <c r="QZ135" s="80"/>
      <c r="RA135" s="80"/>
      <c r="RB135" s="80"/>
      <c r="RC135" s="80"/>
      <c r="RD135" s="80"/>
      <c r="RE135" s="80"/>
      <c r="RF135" s="80"/>
      <c r="RG135" s="80"/>
      <c r="RH135" s="80"/>
      <c r="RI135" s="80"/>
      <c r="RJ135" s="80"/>
      <c r="RK135" s="80"/>
      <c r="RL135" s="80"/>
      <c r="RM135" s="80"/>
      <c r="RN135" s="80"/>
      <c r="RO135" s="80"/>
      <c r="RP135" s="80"/>
      <c r="RQ135" s="80"/>
      <c r="RR135" s="80"/>
      <c r="RS135" s="80"/>
      <c r="RT135" s="80"/>
      <c r="RU135" s="80"/>
      <c r="RV135" s="80"/>
      <c r="RW135" s="80"/>
      <c r="RX135" s="80"/>
      <c r="RY135" s="80"/>
      <c r="RZ135" s="80"/>
      <c r="SA135" s="80"/>
      <c r="SB135" s="80"/>
      <c r="SC135" s="80"/>
      <c r="SD135" s="80"/>
      <c r="SE135" s="80"/>
      <c r="SF135" s="80"/>
      <c r="SG135" s="80"/>
      <c r="SH135" s="80"/>
      <c r="SI135" s="80"/>
      <c r="SJ135" s="80"/>
      <c r="SK135" s="80"/>
      <c r="SL135" s="80"/>
      <c r="SM135" s="80"/>
      <c r="SN135" s="80"/>
      <c r="SO135" s="80"/>
      <c r="SP135" s="80"/>
      <c r="SQ135" s="80"/>
      <c r="SR135" s="80"/>
      <c r="SS135" s="80"/>
      <c r="ST135" s="80"/>
      <c r="SU135" s="80"/>
      <c r="SV135" s="80"/>
      <c r="SW135" s="80"/>
      <c r="SX135" s="80"/>
    </row>
    <row r="136" spans="1:518" s="60" customFormat="1" ht="14.55" customHeight="1" x14ac:dyDescent="0.3">
      <c r="A136" s="65">
        <v>132</v>
      </c>
      <c r="B136" s="7">
        <v>46</v>
      </c>
      <c r="C136" s="98" t="s">
        <v>1057</v>
      </c>
      <c r="D136" s="99" t="s">
        <v>1058</v>
      </c>
      <c r="E136" s="98" t="s">
        <v>1059</v>
      </c>
      <c r="F136" s="7">
        <v>2016</v>
      </c>
      <c r="G136" s="98" t="s">
        <v>664</v>
      </c>
      <c r="H136" s="127" t="s">
        <v>1060</v>
      </c>
      <c r="I136" s="6" t="s">
        <v>50</v>
      </c>
      <c r="J136" s="99" t="s">
        <v>1061</v>
      </c>
      <c r="K136" s="6" t="s">
        <v>378</v>
      </c>
      <c r="L136" s="6" t="s">
        <v>38</v>
      </c>
      <c r="M136" s="6" t="s">
        <v>86</v>
      </c>
      <c r="N136" s="6" t="s">
        <v>205</v>
      </c>
      <c r="O136" s="6" t="s">
        <v>25</v>
      </c>
      <c r="P136" s="6" t="s">
        <v>177</v>
      </c>
      <c r="Q136" s="6" t="s">
        <v>572</v>
      </c>
      <c r="R136" s="6" t="s">
        <v>572</v>
      </c>
      <c r="S136" s="6" t="s">
        <v>136</v>
      </c>
      <c r="T136" s="6" t="s">
        <v>834</v>
      </c>
      <c r="U136" s="7">
        <v>2014</v>
      </c>
      <c r="V136" s="7">
        <v>2014</v>
      </c>
      <c r="W136" s="6"/>
      <c r="X136" s="6"/>
      <c r="Y136" s="6"/>
      <c r="Z136" s="6" t="s">
        <v>76</v>
      </c>
      <c r="AA136" s="6"/>
      <c r="AB136" s="6"/>
      <c r="AC136" s="6"/>
      <c r="AD136" s="6"/>
      <c r="AE136" s="6" t="s">
        <v>126</v>
      </c>
      <c r="AF136" s="6"/>
      <c r="AG136" s="6"/>
      <c r="AH136" s="6" t="s">
        <v>139</v>
      </c>
      <c r="AI136" s="6" t="s">
        <v>155</v>
      </c>
      <c r="AJ136" s="6"/>
      <c r="AK136" s="6"/>
      <c r="AL136" s="6"/>
      <c r="AM136" s="6"/>
      <c r="AN136" s="6"/>
      <c r="AO136" s="6" t="s">
        <v>168</v>
      </c>
      <c r="AP136" s="6"/>
      <c r="AQ136" s="6"/>
      <c r="AR136" s="6"/>
      <c r="AS136" s="6"/>
      <c r="AT136" s="6"/>
      <c r="AU136" s="6"/>
      <c r="AV136" s="6"/>
      <c r="AW136" s="6" t="s">
        <v>23</v>
      </c>
      <c r="AX136" s="6"/>
      <c r="AY136" s="6"/>
      <c r="AZ136" s="6"/>
      <c r="BA136" s="6" t="s">
        <v>80</v>
      </c>
      <c r="BB136" s="6"/>
      <c r="BC136" s="6"/>
      <c r="BD136" s="6"/>
      <c r="BE136" s="6"/>
      <c r="BF136" s="6" t="s">
        <v>80</v>
      </c>
      <c r="BG136" s="6"/>
      <c r="BH136" s="6"/>
      <c r="BI136" s="6" t="s">
        <v>80</v>
      </c>
      <c r="BJ136" s="6" t="s">
        <v>80</v>
      </c>
      <c r="BK136" s="6"/>
      <c r="BL136" s="6"/>
      <c r="BM136" s="6"/>
      <c r="BN136" s="6" t="s">
        <v>80</v>
      </c>
      <c r="BO136" s="6"/>
      <c r="BP136" s="6"/>
      <c r="BQ136" s="6"/>
      <c r="BR136" s="6"/>
      <c r="BS136" s="6"/>
      <c r="BT136" s="6"/>
      <c r="BU136" s="6"/>
      <c r="BV136" s="6" t="s">
        <v>38</v>
      </c>
      <c r="BW136" s="6"/>
      <c r="BX136" s="6"/>
      <c r="BY136" s="6"/>
      <c r="BZ136" s="6"/>
      <c r="CA136" s="6"/>
      <c r="CB136" s="6"/>
      <c r="CC136" s="6"/>
      <c r="CD136" s="6"/>
      <c r="CE136" s="6"/>
      <c r="CF136" s="6"/>
      <c r="CG136" s="6"/>
      <c r="CH136" s="6"/>
      <c r="CI136" s="6"/>
      <c r="CJ136" s="6"/>
      <c r="CK136" s="6"/>
      <c r="CL136" s="6"/>
      <c r="CM136" s="6"/>
      <c r="CN136" s="6"/>
      <c r="CO136" s="6"/>
      <c r="CP136" s="6"/>
      <c r="CQ136" s="6"/>
      <c r="CR136" s="6"/>
      <c r="CS136" s="28" t="s">
        <v>38</v>
      </c>
      <c r="CT136" s="6"/>
      <c r="CU136" s="6"/>
      <c r="CV136" s="6"/>
      <c r="CW136" s="6"/>
      <c r="CX136" s="6"/>
      <c r="CY136" s="6"/>
      <c r="CZ136" s="6"/>
      <c r="DA136" s="6"/>
      <c r="DB136" s="6"/>
      <c r="DC136" s="6"/>
      <c r="DD136" s="6" t="s">
        <v>38</v>
      </c>
      <c r="DE136" s="87"/>
      <c r="DF136" s="6"/>
      <c r="DG136" s="6"/>
      <c r="DH136" s="6"/>
      <c r="DI136" s="6"/>
      <c r="DJ136" s="6"/>
      <c r="DK136" s="6"/>
      <c r="DL136" s="6"/>
      <c r="DM136" s="6"/>
      <c r="DN136" s="6"/>
      <c r="DO136" s="87"/>
      <c r="DP136" s="6"/>
      <c r="DQ136" s="87"/>
      <c r="DR136" s="6"/>
      <c r="DS136" s="87"/>
      <c r="DT136" s="17"/>
      <c r="DU136" s="34"/>
      <c r="DV136" s="34"/>
      <c r="DW136" s="80"/>
      <c r="DX136" s="80"/>
      <c r="DY136" s="80"/>
      <c r="DZ136" s="80"/>
      <c r="EA136" s="80"/>
      <c r="EB136" s="80"/>
      <c r="EC136" s="80"/>
      <c r="ED136" s="80"/>
      <c r="EE136" s="80"/>
      <c r="EF136" s="80"/>
      <c r="EG136" s="80"/>
      <c r="EH136" s="80"/>
      <c r="EI136" s="80"/>
      <c r="EJ136" s="80"/>
      <c r="EK136" s="80"/>
      <c r="EL136" s="80"/>
      <c r="EM136" s="80"/>
      <c r="EN136" s="80"/>
      <c r="EO136" s="80"/>
      <c r="EP136" s="80"/>
      <c r="EQ136" s="80"/>
      <c r="ER136" s="80"/>
      <c r="ES136" s="80"/>
      <c r="ET136" s="80"/>
      <c r="EU136" s="80"/>
      <c r="EV136" s="80"/>
      <c r="EW136" s="80"/>
      <c r="EX136" s="80"/>
      <c r="EY136" s="80"/>
      <c r="EZ136" s="80"/>
      <c r="FA136" s="80"/>
      <c r="FB136" s="80"/>
      <c r="FC136" s="80"/>
      <c r="FD136" s="80"/>
      <c r="FE136" s="80"/>
      <c r="FF136" s="80"/>
      <c r="FG136" s="80"/>
      <c r="FH136" s="80"/>
      <c r="FI136" s="80"/>
      <c r="FJ136" s="80"/>
      <c r="FK136" s="80"/>
      <c r="FL136" s="80"/>
      <c r="FM136" s="80"/>
      <c r="FN136" s="80"/>
      <c r="FO136" s="80"/>
      <c r="FP136" s="80"/>
      <c r="FQ136" s="80"/>
      <c r="FR136" s="80"/>
      <c r="FS136" s="80"/>
      <c r="FT136" s="80"/>
      <c r="FU136" s="80"/>
      <c r="FV136" s="80"/>
      <c r="FW136" s="80"/>
      <c r="FX136" s="80"/>
      <c r="FY136" s="80"/>
      <c r="FZ136" s="80"/>
      <c r="GA136" s="80"/>
      <c r="GB136" s="80"/>
      <c r="GC136" s="80"/>
      <c r="GD136" s="80"/>
      <c r="GE136" s="80"/>
      <c r="GF136" s="80"/>
      <c r="GG136" s="80"/>
      <c r="GH136" s="80"/>
      <c r="GI136" s="80"/>
      <c r="GJ136" s="80"/>
      <c r="GK136" s="80"/>
      <c r="GL136" s="80"/>
      <c r="GM136" s="80"/>
      <c r="GN136" s="80"/>
      <c r="GO136" s="80"/>
      <c r="GP136" s="80"/>
      <c r="GQ136" s="80"/>
      <c r="GR136" s="80"/>
      <c r="GS136" s="80"/>
      <c r="GT136" s="80"/>
      <c r="GU136" s="80"/>
      <c r="GV136" s="80"/>
      <c r="GW136" s="80"/>
      <c r="GX136" s="80"/>
      <c r="GY136" s="80"/>
      <c r="GZ136" s="80"/>
      <c r="HA136" s="80"/>
      <c r="HB136" s="80"/>
      <c r="HC136" s="80"/>
      <c r="HD136" s="80"/>
      <c r="HE136" s="80"/>
      <c r="HF136" s="80"/>
      <c r="HG136" s="80"/>
      <c r="HH136" s="80"/>
      <c r="HI136" s="80"/>
      <c r="HJ136" s="80"/>
      <c r="HK136" s="80"/>
      <c r="HL136" s="80"/>
      <c r="HM136" s="80"/>
      <c r="HN136" s="80"/>
      <c r="HO136" s="80"/>
      <c r="HP136" s="80"/>
      <c r="HQ136" s="80"/>
      <c r="HR136" s="80"/>
      <c r="HS136" s="80"/>
      <c r="HT136" s="80"/>
      <c r="HU136" s="80"/>
      <c r="HV136" s="80"/>
      <c r="HW136" s="80"/>
      <c r="HX136" s="80"/>
      <c r="HY136" s="80"/>
      <c r="HZ136" s="80"/>
      <c r="IA136" s="80"/>
      <c r="IB136" s="80"/>
      <c r="IC136" s="80"/>
      <c r="ID136" s="80"/>
      <c r="IE136" s="80"/>
      <c r="IF136" s="80"/>
      <c r="IG136" s="80"/>
      <c r="IH136" s="80"/>
      <c r="II136" s="80"/>
      <c r="IJ136" s="80"/>
      <c r="IK136" s="80"/>
      <c r="IL136" s="80"/>
      <c r="IM136" s="80"/>
      <c r="IN136" s="80"/>
      <c r="IO136" s="80"/>
      <c r="IP136" s="80"/>
      <c r="IQ136" s="80"/>
      <c r="IR136" s="80"/>
      <c r="IS136" s="80"/>
      <c r="IT136" s="80"/>
      <c r="IU136" s="80"/>
      <c r="IV136" s="80"/>
      <c r="IW136" s="80"/>
      <c r="IX136" s="80"/>
      <c r="IY136" s="80"/>
      <c r="IZ136" s="80"/>
      <c r="JA136" s="80"/>
      <c r="JB136" s="80"/>
      <c r="JC136" s="80"/>
      <c r="JD136" s="80"/>
      <c r="JE136" s="80"/>
      <c r="JF136" s="80"/>
      <c r="JG136" s="80"/>
      <c r="JH136" s="80"/>
      <c r="JI136" s="80"/>
      <c r="JJ136" s="80"/>
      <c r="JK136" s="80"/>
      <c r="JL136" s="80"/>
      <c r="JM136" s="80"/>
      <c r="JN136" s="80"/>
      <c r="JO136" s="80"/>
      <c r="JP136" s="80"/>
      <c r="JQ136" s="80"/>
      <c r="JR136" s="80"/>
      <c r="JS136" s="80"/>
      <c r="JT136" s="80"/>
      <c r="JU136" s="80"/>
      <c r="JV136" s="80"/>
      <c r="JW136" s="80"/>
      <c r="JX136" s="80"/>
      <c r="JY136" s="80"/>
      <c r="JZ136" s="80"/>
      <c r="KA136" s="80"/>
      <c r="KB136" s="80"/>
      <c r="KC136" s="80"/>
      <c r="KD136" s="80"/>
      <c r="KE136" s="80"/>
      <c r="KF136" s="80"/>
      <c r="KG136" s="80"/>
      <c r="KH136" s="80"/>
      <c r="KI136" s="80"/>
      <c r="KJ136" s="80"/>
      <c r="KK136" s="80"/>
      <c r="KL136" s="80"/>
      <c r="KM136" s="80"/>
      <c r="KN136" s="80"/>
      <c r="KO136" s="80"/>
      <c r="KP136" s="80"/>
      <c r="KQ136" s="80"/>
      <c r="KR136" s="80"/>
      <c r="KS136" s="80"/>
      <c r="KT136" s="80"/>
      <c r="KU136" s="80"/>
      <c r="KV136" s="80"/>
      <c r="KW136" s="80"/>
      <c r="KX136" s="80"/>
      <c r="KY136" s="80"/>
      <c r="KZ136" s="80"/>
      <c r="LA136" s="80"/>
      <c r="LB136" s="80"/>
      <c r="LC136" s="80"/>
      <c r="LD136" s="80"/>
      <c r="LE136" s="80"/>
      <c r="LF136" s="80"/>
      <c r="LG136" s="80"/>
      <c r="LH136" s="80"/>
      <c r="LI136" s="80"/>
      <c r="LJ136" s="80"/>
      <c r="LK136" s="80"/>
      <c r="LL136" s="80"/>
      <c r="LM136" s="80"/>
      <c r="LN136" s="80"/>
      <c r="LO136" s="80"/>
      <c r="LP136" s="80"/>
      <c r="LQ136" s="80"/>
      <c r="LR136" s="80"/>
      <c r="LS136" s="80"/>
      <c r="LT136" s="80"/>
      <c r="LU136" s="80"/>
      <c r="LV136" s="80"/>
      <c r="LW136" s="80"/>
      <c r="LX136" s="80"/>
      <c r="LY136" s="80"/>
      <c r="LZ136" s="80"/>
      <c r="MA136" s="80"/>
      <c r="MB136" s="80"/>
      <c r="MC136" s="80"/>
      <c r="MD136" s="80"/>
      <c r="ME136" s="80"/>
      <c r="MF136" s="80"/>
      <c r="MG136" s="80"/>
      <c r="MH136" s="80"/>
      <c r="MI136" s="80"/>
      <c r="MJ136" s="80"/>
      <c r="MK136" s="80"/>
      <c r="ML136" s="80"/>
      <c r="MM136" s="80"/>
      <c r="MN136" s="80"/>
      <c r="MO136" s="80"/>
      <c r="MP136" s="80"/>
      <c r="MQ136" s="80"/>
      <c r="MR136" s="80"/>
      <c r="MS136" s="80"/>
      <c r="MT136" s="80"/>
      <c r="MU136" s="80"/>
      <c r="MV136" s="80"/>
      <c r="MW136" s="80"/>
      <c r="MX136" s="80"/>
      <c r="MY136" s="80"/>
      <c r="MZ136" s="80"/>
      <c r="NA136" s="80"/>
      <c r="NB136" s="80"/>
      <c r="NC136" s="80"/>
      <c r="ND136" s="80"/>
      <c r="NE136" s="80"/>
      <c r="NF136" s="80"/>
      <c r="NG136" s="80"/>
      <c r="NH136" s="80"/>
      <c r="NI136" s="80"/>
      <c r="NJ136" s="80"/>
      <c r="NK136" s="80"/>
      <c r="NL136" s="80"/>
      <c r="NM136" s="80"/>
      <c r="NN136" s="80"/>
      <c r="NO136" s="80"/>
      <c r="NP136" s="80"/>
      <c r="NQ136" s="80"/>
      <c r="NR136" s="80"/>
      <c r="NS136" s="80"/>
      <c r="NT136" s="80"/>
      <c r="NU136" s="80"/>
      <c r="NV136" s="80"/>
      <c r="NW136" s="80"/>
      <c r="NX136" s="80"/>
      <c r="NY136" s="80"/>
      <c r="NZ136" s="80"/>
      <c r="OA136" s="80"/>
      <c r="OB136" s="80"/>
      <c r="OC136" s="80"/>
      <c r="OD136" s="80"/>
      <c r="OE136" s="80"/>
      <c r="OF136" s="80"/>
      <c r="OG136" s="80"/>
      <c r="OH136" s="80"/>
      <c r="OI136" s="80"/>
      <c r="OJ136" s="80"/>
      <c r="OK136" s="80"/>
      <c r="OL136" s="80"/>
      <c r="OM136" s="80"/>
      <c r="ON136" s="80"/>
      <c r="OO136" s="80"/>
      <c r="OP136" s="80"/>
      <c r="OQ136" s="80"/>
      <c r="OR136" s="80"/>
      <c r="OS136" s="80"/>
      <c r="OT136" s="80"/>
      <c r="OU136" s="80"/>
      <c r="OV136" s="80"/>
      <c r="OW136" s="80"/>
      <c r="OX136" s="80"/>
      <c r="OY136" s="80"/>
      <c r="OZ136" s="80"/>
      <c r="PA136" s="80"/>
      <c r="PB136" s="80"/>
      <c r="PC136" s="80"/>
      <c r="PD136" s="80"/>
      <c r="PE136" s="80"/>
      <c r="PF136" s="80"/>
      <c r="PG136" s="80"/>
      <c r="PH136" s="80"/>
      <c r="PI136" s="80"/>
      <c r="PJ136" s="80"/>
      <c r="PK136" s="80"/>
      <c r="PL136" s="80"/>
      <c r="PM136" s="80"/>
      <c r="PN136" s="80"/>
      <c r="PO136" s="80"/>
      <c r="PP136" s="80"/>
      <c r="PQ136" s="80"/>
      <c r="PR136" s="80"/>
      <c r="PS136" s="80"/>
      <c r="PT136" s="80"/>
      <c r="PU136" s="80"/>
      <c r="PV136" s="80"/>
      <c r="PW136" s="80"/>
      <c r="PX136" s="80"/>
      <c r="PY136" s="80"/>
      <c r="PZ136" s="80"/>
      <c r="QA136" s="80"/>
      <c r="QB136" s="80"/>
      <c r="QC136" s="80"/>
      <c r="QD136" s="80"/>
      <c r="QE136" s="80"/>
      <c r="QF136" s="80"/>
      <c r="QG136" s="80"/>
      <c r="QH136" s="80"/>
      <c r="QI136" s="80"/>
      <c r="QJ136" s="80"/>
      <c r="QK136" s="80"/>
      <c r="QL136" s="80"/>
      <c r="QM136" s="80"/>
      <c r="QN136" s="80"/>
      <c r="QO136" s="80"/>
      <c r="QP136" s="80"/>
      <c r="QQ136" s="80"/>
      <c r="QR136" s="80"/>
      <c r="QS136" s="80"/>
      <c r="QT136" s="80"/>
      <c r="QU136" s="80"/>
      <c r="QV136" s="80"/>
      <c r="QW136" s="80"/>
      <c r="QX136" s="80"/>
      <c r="QY136" s="80"/>
      <c r="QZ136" s="80"/>
      <c r="RA136" s="80"/>
      <c r="RB136" s="80"/>
      <c r="RC136" s="80"/>
      <c r="RD136" s="80"/>
      <c r="RE136" s="80"/>
      <c r="RF136" s="80"/>
      <c r="RG136" s="80"/>
      <c r="RH136" s="80"/>
      <c r="RI136" s="80"/>
      <c r="RJ136" s="80"/>
      <c r="RK136" s="80"/>
      <c r="RL136" s="80"/>
      <c r="RM136" s="80"/>
      <c r="RN136" s="80"/>
      <c r="RO136" s="80"/>
      <c r="RP136" s="80"/>
      <c r="RQ136" s="80"/>
      <c r="RR136" s="80"/>
      <c r="RS136" s="80"/>
      <c r="RT136" s="80"/>
      <c r="RU136" s="80"/>
      <c r="RV136" s="80"/>
      <c r="RW136" s="80"/>
      <c r="RX136" s="80"/>
      <c r="RY136" s="80"/>
      <c r="RZ136" s="80"/>
      <c r="SA136" s="80"/>
      <c r="SB136" s="80"/>
      <c r="SC136" s="80"/>
      <c r="SD136" s="80"/>
      <c r="SE136" s="80"/>
      <c r="SF136" s="80"/>
      <c r="SG136" s="80"/>
      <c r="SH136" s="80"/>
      <c r="SI136" s="80"/>
      <c r="SJ136" s="80"/>
      <c r="SK136" s="80"/>
      <c r="SL136" s="80"/>
      <c r="SM136" s="80"/>
      <c r="SN136" s="80"/>
      <c r="SO136" s="80"/>
      <c r="SP136" s="80"/>
      <c r="SQ136" s="80"/>
      <c r="SR136" s="80"/>
      <c r="SS136" s="80"/>
      <c r="ST136" s="80"/>
      <c r="SU136" s="80"/>
      <c r="SV136" s="80"/>
      <c r="SW136" s="80"/>
      <c r="SX136" s="80"/>
    </row>
    <row r="137" spans="1:518" s="60" customFormat="1" ht="14.55" customHeight="1" x14ac:dyDescent="0.3">
      <c r="A137" s="65">
        <v>133</v>
      </c>
      <c r="B137" s="7">
        <v>47</v>
      </c>
      <c r="C137" s="98" t="s">
        <v>1062</v>
      </c>
      <c r="D137" s="99" t="s">
        <v>1063</v>
      </c>
      <c r="E137" s="98" t="s">
        <v>1064</v>
      </c>
      <c r="F137" s="7">
        <v>2018</v>
      </c>
      <c r="G137" s="98" t="s">
        <v>604</v>
      </c>
      <c r="H137" s="126" t="s">
        <v>1065</v>
      </c>
      <c r="I137" s="6" t="s">
        <v>50</v>
      </c>
      <c r="J137" s="99" t="s">
        <v>1066</v>
      </c>
      <c r="K137" s="6" t="s">
        <v>267</v>
      </c>
      <c r="L137" s="6" t="s">
        <v>38</v>
      </c>
      <c r="M137" s="6" t="s">
        <v>100</v>
      </c>
      <c r="N137" s="6" t="s">
        <v>205</v>
      </c>
      <c r="O137" s="6" t="s">
        <v>25</v>
      </c>
      <c r="P137" s="6" t="s">
        <v>177</v>
      </c>
      <c r="Q137" s="6" t="s">
        <v>572</v>
      </c>
      <c r="R137" s="6" t="s">
        <v>572</v>
      </c>
      <c r="S137" s="6" t="s">
        <v>393</v>
      </c>
      <c r="T137" s="7" t="s">
        <v>1067</v>
      </c>
      <c r="U137" s="7" t="s">
        <v>572</v>
      </c>
      <c r="V137" s="7" t="s">
        <v>572</v>
      </c>
      <c r="W137" s="6"/>
      <c r="X137" s="6"/>
      <c r="Y137" s="6"/>
      <c r="Z137" s="6" t="s">
        <v>76</v>
      </c>
      <c r="AA137" s="6"/>
      <c r="AB137" s="6" t="s">
        <v>107</v>
      </c>
      <c r="AC137" s="6"/>
      <c r="AD137" s="6"/>
      <c r="AE137" s="6" t="s">
        <v>126</v>
      </c>
      <c r="AF137" s="6"/>
      <c r="AG137" s="6"/>
      <c r="AH137" s="6"/>
      <c r="AI137" s="6"/>
      <c r="AJ137" s="6"/>
      <c r="AK137" s="6"/>
      <c r="AL137" s="6"/>
      <c r="AM137" s="6"/>
      <c r="AN137" s="6"/>
      <c r="AO137" s="6"/>
      <c r="AP137" s="6"/>
      <c r="AQ137" s="6"/>
      <c r="AR137" s="6"/>
      <c r="AS137" s="6"/>
      <c r="AT137" s="6"/>
      <c r="AU137" s="6"/>
      <c r="AV137" s="6"/>
      <c r="AW137" s="6" t="s">
        <v>23</v>
      </c>
      <c r="AX137" s="6"/>
      <c r="AY137" s="6"/>
      <c r="AZ137" s="6"/>
      <c r="BA137" s="6" t="s">
        <v>78</v>
      </c>
      <c r="BB137" s="6"/>
      <c r="BC137" s="6" t="s">
        <v>78</v>
      </c>
      <c r="BD137" s="6"/>
      <c r="BE137" s="6"/>
      <c r="BF137" s="6" t="s">
        <v>78</v>
      </c>
      <c r="BG137" s="6"/>
      <c r="BH137" s="6"/>
      <c r="BI137" s="6"/>
      <c r="BJ137" s="6"/>
      <c r="BK137" s="6"/>
      <c r="BL137" s="6"/>
      <c r="BM137" s="6"/>
      <c r="BN137" s="6"/>
      <c r="BO137" s="6"/>
      <c r="BP137" s="6"/>
      <c r="BQ137" s="6"/>
      <c r="BR137" s="6"/>
      <c r="BS137" s="6"/>
      <c r="BT137" s="6"/>
      <c r="BU137" s="6"/>
      <c r="BV137" s="6" t="s">
        <v>38</v>
      </c>
      <c r="BW137" s="6"/>
      <c r="BX137" s="6"/>
      <c r="BY137" s="6"/>
      <c r="BZ137" s="6"/>
      <c r="CA137" s="6"/>
      <c r="CB137" s="6"/>
      <c r="CC137" s="6"/>
      <c r="CD137" s="6"/>
      <c r="CE137" s="6"/>
      <c r="CF137" s="6"/>
      <c r="CG137" s="6"/>
      <c r="CH137" s="6"/>
      <c r="CI137" s="6"/>
      <c r="CJ137" s="6"/>
      <c r="CK137" s="6"/>
      <c r="CL137" s="6"/>
      <c r="CM137" s="6"/>
      <c r="CN137" s="6"/>
      <c r="CO137" s="6"/>
      <c r="CP137" s="6"/>
      <c r="CQ137" s="6"/>
      <c r="CR137" s="6"/>
      <c r="CS137" s="28" t="s">
        <v>38</v>
      </c>
      <c r="CT137" s="6"/>
      <c r="CU137" s="6"/>
      <c r="CV137" s="6"/>
      <c r="CW137" s="6"/>
      <c r="CX137" s="6"/>
      <c r="CY137" s="6"/>
      <c r="CZ137" s="6"/>
      <c r="DA137" s="6"/>
      <c r="DB137" s="6"/>
      <c r="DC137" s="6"/>
      <c r="DD137" s="6" t="s">
        <v>38</v>
      </c>
      <c r="DE137" s="87"/>
      <c r="DF137" s="6"/>
      <c r="DG137" s="6"/>
      <c r="DH137" s="6"/>
      <c r="DI137" s="6"/>
      <c r="DJ137" s="6"/>
      <c r="DK137" s="6"/>
      <c r="DL137" s="6"/>
      <c r="DM137" s="6"/>
      <c r="DN137" s="6"/>
      <c r="DO137" s="87"/>
      <c r="DP137" s="6"/>
      <c r="DQ137" s="91" t="s">
        <v>1068</v>
      </c>
      <c r="DR137" s="6" t="s">
        <v>263</v>
      </c>
      <c r="DS137" s="91" t="s">
        <v>1069</v>
      </c>
      <c r="DT137" s="17" t="s">
        <v>292</v>
      </c>
      <c r="DU137" s="34"/>
      <c r="DV137" s="34"/>
      <c r="DW137" s="80"/>
      <c r="DX137" s="80"/>
      <c r="DY137" s="80"/>
      <c r="DZ137" s="80"/>
      <c r="EA137" s="80"/>
      <c r="EB137" s="80"/>
      <c r="EC137" s="80"/>
      <c r="ED137" s="80"/>
      <c r="EE137" s="80"/>
      <c r="EF137" s="80"/>
      <c r="EG137" s="80"/>
      <c r="EH137" s="80"/>
      <c r="EI137" s="80"/>
      <c r="EJ137" s="80"/>
      <c r="EK137" s="80"/>
      <c r="EL137" s="80"/>
      <c r="EM137" s="80"/>
      <c r="EN137" s="80"/>
      <c r="EO137" s="80"/>
      <c r="EP137" s="80"/>
      <c r="EQ137" s="80"/>
      <c r="ER137" s="80"/>
      <c r="ES137" s="80"/>
      <c r="ET137" s="80"/>
      <c r="EU137" s="80"/>
      <c r="EV137" s="80"/>
      <c r="EW137" s="80"/>
      <c r="EX137" s="80"/>
      <c r="EY137" s="80"/>
      <c r="EZ137" s="80"/>
      <c r="FA137" s="80"/>
      <c r="FB137" s="80"/>
      <c r="FC137" s="80"/>
      <c r="FD137" s="80"/>
      <c r="FE137" s="80"/>
      <c r="FF137" s="80"/>
      <c r="FG137" s="80"/>
      <c r="FH137" s="80"/>
      <c r="FI137" s="80"/>
      <c r="FJ137" s="80"/>
      <c r="FK137" s="80"/>
      <c r="FL137" s="80"/>
      <c r="FM137" s="80"/>
      <c r="FN137" s="80"/>
      <c r="FO137" s="80"/>
      <c r="FP137" s="80"/>
      <c r="FQ137" s="80"/>
      <c r="FR137" s="80"/>
      <c r="FS137" s="80"/>
      <c r="FT137" s="80"/>
      <c r="FU137" s="80"/>
      <c r="FV137" s="80"/>
      <c r="FW137" s="80"/>
      <c r="FX137" s="80"/>
      <c r="FY137" s="80"/>
      <c r="FZ137" s="80"/>
      <c r="GA137" s="80"/>
      <c r="GB137" s="80"/>
      <c r="GC137" s="80"/>
      <c r="GD137" s="80"/>
      <c r="GE137" s="80"/>
      <c r="GF137" s="80"/>
      <c r="GG137" s="80"/>
      <c r="GH137" s="80"/>
      <c r="GI137" s="80"/>
      <c r="GJ137" s="80"/>
      <c r="GK137" s="80"/>
      <c r="GL137" s="80"/>
      <c r="GM137" s="80"/>
      <c r="GN137" s="80"/>
      <c r="GO137" s="80"/>
      <c r="GP137" s="80"/>
      <c r="GQ137" s="80"/>
      <c r="GR137" s="80"/>
      <c r="GS137" s="80"/>
      <c r="GT137" s="80"/>
      <c r="GU137" s="80"/>
      <c r="GV137" s="80"/>
      <c r="GW137" s="80"/>
      <c r="GX137" s="80"/>
      <c r="GY137" s="80"/>
      <c r="GZ137" s="80"/>
      <c r="HA137" s="80"/>
      <c r="HB137" s="80"/>
      <c r="HC137" s="80"/>
      <c r="HD137" s="80"/>
      <c r="HE137" s="80"/>
      <c r="HF137" s="80"/>
      <c r="HG137" s="80"/>
      <c r="HH137" s="80"/>
      <c r="HI137" s="80"/>
      <c r="HJ137" s="80"/>
      <c r="HK137" s="80"/>
      <c r="HL137" s="80"/>
      <c r="HM137" s="80"/>
      <c r="HN137" s="80"/>
      <c r="HO137" s="80"/>
      <c r="HP137" s="80"/>
      <c r="HQ137" s="80"/>
      <c r="HR137" s="80"/>
      <c r="HS137" s="80"/>
      <c r="HT137" s="80"/>
      <c r="HU137" s="80"/>
      <c r="HV137" s="80"/>
      <c r="HW137" s="80"/>
      <c r="HX137" s="80"/>
      <c r="HY137" s="80"/>
      <c r="HZ137" s="80"/>
      <c r="IA137" s="80"/>
      <c r="IB137" s="80"/>
      <c r="IC137" s="80"/>
      <c r="ID137" s="80"/>
      <c r="IE137" s="80"/>
      <c r="IF137" s="80"/>
      <c r="IG137" s="80"/>
      <c r="IH137" s="80"/>
      <c r="II137" s="80"/>
      <c r="IJ137" s="80"/>
      <c r="IK137" s="80"/>
      <c r="IL137" s="80"/>
      <c r="IM137" s="80"/>
      <c r="IN137" s="80"/>
      <c r="IO137" s="80"/>
      <c r="IP137" s="80"/>
      <c r="IQ137" s="80"/>
      <c r="IR137" s="80"/>
      <c r="IS137" s="80"/>
      <c r="IT137" s="80"/>
      <c r="IU137" s="80"/>
      <c r="IV137" s="80"/>
      <c r="IW137" s="80"/>
      <c r="IX137" s="80"/>
      <c r="IY137" s="80"/>
      <c r="IZ137" s="80"/>
      <c r="JA137" s="80"/>
      <c r="JB137" s="80"/>
      <c r="JC137" s="80"/>
      <c r="JD137" s="80"/>
      <c r="JE137" s="80"/>
      <c r="JF137" s="80"/>
      <c r="JG137" s="80"/>
      <c r="JH137" s="80"/>
      <c r="JI137" s="80"/>
      <c r="JJ137" s="80"/>
      <c r="JK137" s="80"/>
      <c r="JL137" s="80"/>
      <c r="JM137" s="80"/>
      <c r="JN137" s="80"/>
      <c r="JO137" s="80"/>
      <c r="JP137" s="80"/>
      <c r="JQ137" s="80"/>
      <c r="JR137" s="80"/>
      <c r="JS137" s="80"/>
      <c r="JT137" s="80"/>
      <c r="JU137" s="80"/>
      <c r="JV137" s="80"/>
      <c r="JW137" s="80"/>
      <c r="JX137" s="80"/>
      <c r="JY137" s="80"/>
      <c r="JZ137" s="80"/>
      <c r="KA137" s="80"/>
      <c r="KB137" s="80"/>
      <c r="KC137" s="80"/>
      <c r="KD137" s="80"/>
      <c r="KE137" s="80"/>
      <c r="KF137" s="80"/>
      <c r="KG137" s="80"/>
      <c r="KH137" s="80"/>
      <c r="KI137" s="80"/>
      <c r="KJ137" s="80"/>
      <c r="KK137" s="80"/>
      <c r="KL137" s="80"/>
      <c r="KM137" s="80"/>
      <c r="KN137" s="80"/>
      <c r="KO137" s="80"/>
      <c r="KP137" s="80"/>
      <c r="KQ137" s="80"/>
      <c r="KR137" s="80"/>
      <c r="KS137" s="80"/>
      <c r="KT137" s="80"/>
      <c r="KU137" s="80"/>
      <c r="KV137" s="80"/>
      <c r="KW137" s="80"/>
      <c r="KX137" s="80"/>
      <c r="KY137" s="80"/>
      <c r="KZ137" s="80"/>
      <c r="LA137" s="80"/>
      <c r="LB137" s="80"/>
      <c r="LC137" s="80"/>
      <c r="LD137" s="80"/>
      <c r="LE137" s="80"/>
      <c r="LF137" s="80"/>
      <c r="LG137" s="80"/>
      <c r="LH137" s="80"/>
      <c r="LI137" s="80"/>
      <c r="LJ137" s="80"/>
      <c r="LK137" s="80"/>
      <c r="LL137" s="80"/>
      <c r="LM137" s="80"/>
      <c r="LN137" s="80"/>
      <c r="LO137" s="80"/>
      <c r="LP137" s="80"/>
      <c r="LQ137" s="80"/>
      <c r="LR137" s="80"/>
      <c r="LS137" s="80"/>
      <c r="LT137" s="80"/>
      <c r="LU137" s="80"/>
      <c r="LV137" s="80"/>
      <c r="LW137" s="80"/>
      <c r="LX137" s="80"/>
      <c r="LY137" s="80"/>
      <c r="LZ137" s="80"/>
      <c r="MA137" s="80"/>
      <c r="MB137" s="80"/>
      <c r="MC137" s="80"/>
      <c r="MD137" s="80"/>
      <c r="ME137" s="80"/>
      <c r="MF137" s="80"/>
      <c r="MG137" s="80"/>
      <c r="MH137" s="80"/>
      <c r="MI137" s="80"/>
      <c r="MJ137" s="80"/>
      <c r="MK137" s="80"/>
      <c r="ML137" s="80"/>
      <c r="MM137" s="80"/>
      <c r="MN137" s="80"/>
      <c r="MO137" s="80"/>
      <c r="MP137" s="80"/>
      <c r="MQ137" s="80"/>
      <c r="MR137" s="80"/>
      <c r="MS137" s="80"/>
      <c r="MT137" s="80"/>
      <c r="MU137" s="80"/>
      <c r="MV137" s="80"/>
      <c r="MW137" s="80"/>
      <c r="MX137" s="80"/>
      <c r="MY137" s="80"/>
      <c r="MZ137" s="80"/>
      <c r="NA137" s="80"/>
      <c r="NB137" s="80"/>
      <c r="NC137" s="80"/>
      <c r="ND137" s="80"/>
      <c r="NE137" s="80"/>
      <c r="NF137" s="80"/>
      <c r="NG137" s="80"/>
      <c r="NH137" s="80"/>
      <c r="NI137" s="80"/>
      <c r="NJ137" s="80"/>
      <c r="NK137" s="80"/>
      <c r="NL137" s="80"/>
      <c r="NM137" s="80"/>
      <c r="NN137" s="80"/>
      <c r="NO137" s="80"/>
      <c r="NP137" s="80"/>
      <c r="NQ137" s="80"/>
      <c r="NR137" s="80"/>
      <c r="NS137" s="80"/>
      <c r="NT137" s="80"/>
      <c r="NU137" s="80"/>
      <c r="NV137" s="80"/>
      <c r="NW137" s="80"/>
      <c r="NX137" s="80"/>
      <c r="NY137" s="80"/>
      <c r="NZ137" s="80"/>
      <c r="OA137" s="80"/>
      <c r="OB137" s="80"/>
      <c r="OC137" s="80"/>
      <c r="OD137" s="80"/>
      <c r="OE137" s="80"/>
      <c r="OF137" s="80"/>
      <c r="OG137" s="80"/>
      <c r="OH137" s="80"/>
      <c r="OI137" s="80"/>
      <c r="OJ137" s="80"/>
      <c r="OK137" s="80"/>
      <c r="OL137" s="80"/>
      <c r="OM137" s="80"/>
      <c r="ON137" s="80"/>
      <c r="OO137" s="80"/>
      <c r="OP137" s="80"/>
      <c r="OQ137" s="80"/>
      <c r="OR137" s="80"/>
      <c r="OS137" s="80"/>
      <c r="OT137" s="80"/>
      <c r="OU137" s="80"/>
      <c r="OV137" s="80"/>
      <c r="OW137" s="80"/>
      <c r="OX137" s="80"/>
      <c r="OY137" s="80"/>
      <c r="OZ137" s="80"/>
      <c r="PA137" s="80"/>
      <c r="PB137" s="80"/>
      <c r="PC137" s="80"/>
      <c r="PD137" s="80"/>
      <c r="PE137" s="80"/>
      <c r="PF137" s="80"/>
      <c r="PG137" s="80"/>
      <c r="PH137" s="80"/>
      <c r="PI137" s="80"/>
      <c r="PJ137" s="80"/>
      <c r="PK137" s="80"/>
      <c r="PL137" s="80"/>
      <c r="PM137" s="80"/>
      <c r="PN137" s="80"/>
      <c r="PO137" s="80"/>
      <c r="PP137" s="80"/>
      <c r="PQ137" s="80"/>
      <c r="PR137" s="80"/>
      <c r="PS137" s="80"/>
      <c r="PT137" s="80"/>
      <c r="PU137" s="80"/>
      <c r="PV137" s="80"/>
      <c r="PW137" s="80"/>
      <c r="PX137" s="80"/>
      <c r="PY137" s="80"/>
      <c r="PZ137" s="80"/>
      <c r="QA137" s="80"/>
      <c r="QB137" s="80"/>
      <c r="QC137" s="80"/>
      <c r="QD137" s="80"/>
      <c r="QE137" s="80"/>
      <c r="QF137" s="80"/>
      <c r="QG137" s="80"/>
      <c r="QH137" s="80"/>
      <c r="QI137" s="80"/>
      <c r="QJ137" s="80"/>
      <c r="QK137" s="80"/>
      <c r="QL137" s="80"/>
      <c r="QM137" s="80"/>
      <c r="QN137" s="80"/>
      <c r="QO137" s="80"/>
      <c r="QP137" s="80"/>
      <c r="QQ137" s="80"/>
      <c r="QR137" s="80"/>
      <c r="QS137" s="80"/>
      <c r="QT137" s="80"/>
      <c r="QU137" s="80"/>
      <c r="QV137" s="80"/>
      <c r="QW137" s="80"/>
      <c r="QX137" s="80"/>
      <c r="QY137" s="80"/>
      <c r="QZ137" s="80"/>
      <c r="RA137" s="80"/>
      <c r="RB137" s="80"/>
      <c r="RC137" s="80"/>
      <c r="RD137" s="80"/>
      <c r="RE137" s="80"/>
      <c r="RF137" s="80"/>
      <c r="RG137" s="80"/>
      <c r="RH137" s="80"/>
      <c r="RI137" s="80"/>
      <c r="RJ137" s="80"/>
      <c r="RK137" s="80"/>
      <c r="RL137" s="80"/>
      <c r="RM137" s="80"/>
      <c r="RN137" s="80"/>
      <c r="RO137" s="80"/>
      <c r="RP137" s="80"/>
      <c r="RQ137" s="80"/>
      <c r="RR137" s="80"/>
      <c r="RS137" s="80"/>
      <c r="RT137" s="80"/>
      <c r="RU137" s="80"/>
      <c r="RV137" s="80"/>
      <c r="RW137" s="80"/>
      <c r="RX137" s="80"/>
      <c r="RY137" s="80"/>
      <c r="RZ137" s="80"/>
      <c r="SA137" s="80"/>
      <c r="SB137" s="80"/>
      <c r="SC137" s="80"/>
      <c r="SD137" s="80"/>
      <c r="SE137" s="80"/>
      <c r="SF137" s="80"/>
      <c r="SG137" s="80"/>
      <c r="SH137" s="80"/>
      <c r="SI137" s="80"/>
      <c r="SJ137" s="80"/>
      <c r="SK137" s="80"/>
      <c r="SL137" s="80"/>
      <c r="SM137" s="80"/>
      <c r="SN137" s="80"/>
      <c r="SO137" s="80"/>
      <c r="SP137" s="80"/>
      <c r="SQ137" s="80"/>
      <c r="SR137" s="80"/>
      <c r="SS137" s="80"/>
      <c r="ST137" s="80"/>
      <c r="SU137" s="80"/>
      <c r="SV137" s="80"/>
      <c r="SW137" s="80"/>
      <c r="SX137" s="80"/>
    </row>
    <row r="138" spans="1:518" s="60" customFormat="1" ht="14.55" customHeight="1" x14ac:dyDescent="0.3">
      <c r="A138" s="65">
        <v>134</v>
      </c>
      <c r="B138" s="7">
        <v>47</v>
      </c>
      <c r="C138" s="98" t="s">
        <v>1062</v>
      </c>
      <c r="D138" s="99" t="s">
        <v>1063</v>
      </c>
      <c r="E138" s="98" t="s">
        <v>1064</v>
      </c>
      <c r="F138" s="7">
        <v>2018</v>
      </c>
      <c r="G138" s="98" t="s">
        <v>604</v>
      </c>
      <c r="H138" s="126" t="s">
        <v>1065</v>
      </c>
      <c r="I138" s="6" t="s">
        <v>50</v>
      </c>
      <c r="J138" s="99" t="s">
        <v>1066</v>
      </c>
      <c r="K138" s="6" t="s">
        <v>267</v>
      </c>
      <c r="L138" s="6" t="s">
        <v>38</v>
      </c>
      <c r="M138" s="6" t="s">
        <v>100</v>
      </c>
      <c r="N138" s="6" t="s">
        <v>205</v>
      </c>
      <c r="O138" s="6" t="s">
        <v>25</v>
      </c>
      <c r="P138" s="6" t="s">
        <v>177</v>
      </c>
      <c r="Q138" s="6" t="s">
        <v>572</v>
      </c>
      <c r="R138" s="6" t="s">
        <v>572</v>
      </c>
      <c r="S138" s="6" t="s">
        <v>122</v>
      </c>
      <c r="T138" s="6" t="s">
        <v>1070</v>
      </c>
      <c r="U138" s="7" t="s">
        <v>572</v>
      </c>
      <c r="V138" s="7" t="s">
        <v>572</v>
      </c>
      <c r="W138" s="6"/>
      <c r="X138" s="6"/>
      <c r="Y138" s="6"/>
      <c r="Z138" s="6" t="s">
        <v>76</v>
      </c>
      <c r="AA138" s="6"/>
      <c r="AB138" s="6" t="s">
        <v>107</v>
      </c>
      <c r="AC138" s="6"/>
      <c r="AD138" s="6"/>
      <c r="AE138" s="6" t="s">
        <v>126</v>
      </c>
      <c r="AF138" s="6"/>
      <c r="AG138" s="6"/>
      <c r="AH138" s="6"/>
      <c r="AI138" s="6"/>
      <c r="AJ138" s="6"/>
      <c r="AK138" s="6"/>
      <c r="AL138" s="6"/>
      <c r="AM138" s="6"/>
      <c r="AN138" s="6"/>
      <c r="AO138" s="6"/>
      <c r="AP138" s="6"/>
      <c r="AQ138" s="6"/>
      <c r="AR138" s="6"/>
      <c r="AS138" s="6"/>
      <c r="AT138" s="6"/>
      <c r="AU138" s="6"/>
      <c r="AV138" s="6"/>
      <c r="AW138" s="6" t="s">
        <v>23</v>
      </c>
      <c r="AX138" s="6"/>
      <c r="AY138" s="6"/>
      <c r="AZ138" s="6"/>
      <c r="BA138" s="6" t="s">
        <v>78</v>
      </c>
      <c r="BB138" s="6"/>
      <c r="BC138" s="6" t="s">
        <v>78</v>
      </c>
      <c r="BD138" s="6"/>
      <c r="BE138" s="6"/>
      <c r="BF138" s="6" t="s">
        <v>78</v>
      </c>
      <c r="BG138" s="6"/>
      <c r="BH138" s="6"/>
      <c r="BI138" s="6"/>
      <c r="BJ138" s="6"/>
      <c r="BK138" s="6"/>
      <c r="BL138" s="6"/>
      <c r="BM138" s="6"/>
      <c r="BN138" s="6"/>
      <c r="BO138" s="6"/>
      <c r="BP138" s="6"/>
      <c r="BQ138" s="6"/>
      <c r="BR138" s="6"/>
      <c r="BS138" s="6"/>
      <c r="BT138" s="6"/>
      <c r="BU138" s="6"/>
      <c r="BV138" s="6" t="s">
        <v>38</v>
      </c>
      <c r="BW138" s="6"/>
      <c r="BX138" s="6"/>
      <c r="BY138" s="6"/>
      <c r="BZ138" s="6"/>
      <c r="CA138" s="6"/>
      <c r="CB138" s="6"/>
      <c r="CC138" s="6"/>
      <c r="CD138" s="6"/>
      <c r="CE138" s="6"/>
      <c r="CF138" s="6"/>
      <c r="CG138" s="6"/>
      <c r="CH138" s="6"/>
      <c r="CI138" s="6"/>
      <c r="CJ138" s="6"/>
      <c r="CK138" s="6"/>
      <c r="CL138" s="6"/>
      <c r="CM138" s="6"/>
      <c r="CN138" s="6"/>
      <c r="CO138" s="6"/>
      <c r="CP138" s="6"/>
      <c r="CQ138" s="6"/>
      <c r="CR138" s="6"/>
      <c r="CS138" s="28" t="s">
        <v>38</v>
      </c>
      <c r="CT138" s="6"/>
      <c r="CU138" s="6"/>
      <c r="CV138" s="6"/>
      <c r="CW138" s="6"/>
      <c r="CX138" s="6"/>
      <c r="CY138" s="6"/>
      <c r="CZ138" s="6"/>
      <c r="DA138" s="6"/>
      <c r="DB138" s="6"/>
      <c r="DC138" s="6"/>
      <c r="DD138" s="6" t="s">
        <v>38</v>
      </c>
      <c r="DE138" s="87"/>
      <c r="DF138" s="6"/>
      <c r="DG138" s="6"/>
      <c r="DH138" s="6"/>
      <c r="DI138" s="6"/>
      <c r="DJ138" s="6"/>
      <c r="DK138" s="6"/>
      <c r="DL138" s="6"/>
      <c r="DM138" s="6"/>
      <c r="DN138" s="6"/>
      <c r="DO138" s="87"/>
      <c r="DP138" s="6"/>
      <c r="DQ138" s="91" t="s">
        <v>1068</v>
      </c>
      <c r="DR138" s="6" t="s">
        <v>263</v>
      </c>
      <c r="DS138" s="91" t="s">
        <v>1071</v>
      </c>
      <c r="DT138" s="17" t="s">
        <v>292</v>
      </c>
      <c r="DU138" s="34"/>
      <c r="DV138" s="34"/>
      <c r="DW138" s="80"/>
      <c r="DX138" s="80"/>
      <c r="DY138" s="80"/>
      <c r="DZ138" s="80"/>
      <c r="EA138" s="80"/>
      <c r="EB138" s="80"/>
      <c r="EC138" s="80"/>
      <c r="ED138" s="80"/>
      <c r="EE138" s="80"/>
      <c r="EF138" s="80"/>
      <c r="EG138" s="80"/>
      <c r="EH138" s="80"/>
      <c r="EI138" s="80"/>
      <c r="EJ138" s="80"/>
      <c r="EK138" s="80"/>
      <c r="EL138" s="80"/>
      <c r="EM138" s="80"/>
      <c r="EN138" s="80"/>
      <c r="EO138" s="80"/>
      <c r="EP138" s="80"/>
      <c r="EQ138" s="80"/>
      <c r="ER138" s="80"/>
      <c r="ES138" s="80"/>
      <c r="ET138" s="80"/>
      <c r="EU138" s="80"/>
      <c r="EV138" s="80"/>
      <c r="EW138" s="80"/>
      <c r="EX138" s="80"/>
      <c r="EY138" s="80"/>
      <c r="EZ138" s="80"/>
      <c r="FA138" s="80"/>
      <c r="FB138" s="80"/>
      <c r="FC138" s="80"/>
      <c r="FD138" s="80"/>
      <c r="FE138" s="80"/>
      <c r="FF138" s="80"/>
      <c r="FG138" s="80"/>
      <c r="FH138" s="80"/>
      <c r="FI138" s="80"/>
      <c r="FJ138" s="80"/>
      <c r="FK138" s="80"/>
      <c r="FL138" s="80"/>
      <c r="FM138" s="80"/>
      <c r="FN138" s="80"/>
      <c r="FO138" s="80"/>
      <c r="FP138" s="80"/>
      <c r="FQ138" s="80"/>
      <c r="FR138" s="80"/>
      <c r="FS138" s="80"/>
      <c r="FT138" s="80"/>
      <c r="FU138" s="80"/>
      <c r="FV138" s="80"/>
      <c r="FW138" s="80"/>
      <c r="FX138" s="80"/>
      <c r="FY138" s="80"/>
      <c r="FZ138" s="80"/>
      <c r="GA138" s="80"/>
      <c r="GB138" s="80"/>
      <c r="GC138" s="80"/>
      <c r="GD138" s="80"/>
      <c r="GE138" s="80"/>
      <c r="GF138" s="80"/>
      <c r="GG138" s="80"/>
      <c r="GH138" s="80"/>
      <c r="GI138" s="80"/>
      <c r="GJ138" s="80"/>
      <c r="GK138" s="80"/>
      <c r="GL138" s="80"/>
      <c r="GM138" s="80"/>
      <c r="GN138" s="80"/>
      <c r="GO138" s="80"/>
      <c r="GP138" s="80"/>
      <c r="GQ138" s="80"/>
      <c r="GR138" s="80"/>
      <c r="GS138" s="80"/>
      <c r="GT138" s="80"/>
      <c r="GU138" s="80"/>
      <c r="GV138" s="80"/>
      <c r="GW138" s="80"/>
      <c r="GX138" s="80"/>
      <c r="GY138" s="80"/>
      <c r="GZ138" s="80"/>
      <c r="HA138" s="80"/>
      <c r="HB138" s="80"/>
      <c r="HC138" s="80"/>
      <c r="HD138" s="80"/>
      <c r="HE138" s="80"/>
      <c r="HF138" s="80"/>
      <c r="HG138" s="80"/>
      <c r="HH138" s="80"/>
      <c r="HI138" s="80"/>
      <c r="HJ138" s="80"/>
      <c r="HK138" s="80"/>
      <c r="HL138" s="80"/>
      <c r="HM138" s="80"/>
      <c r="HN138" s="80"/>
      <c r="HO138" s="80"/>
      <c r="HP138" s="80"/>
      <c r="HQ138" s="80"/>
      <c r="HR138" s="80"/>
      <c r="HS138" s="80"/>
      <c r="HT138" s="80"/>
      <c r="HU138" s="80"/>
      <c r="HV138" s="80"/>
      <c r="HW138" s="80"/>
      <c r="HX138" s="80"/>
      <c r="HY138" s="80"/>
      <c r="HZ138" s="80"/>
      <c r="IA138" s="80"/>
      <c r="IB138" s="80"/>
      <c r="IC138" s="80"/>
      <c r="ID138" s="80"/>
      <c r="IE138" s="80"/>
      <c r="IF138" s="80"/>
      <c r="IG138" s="80"/>
      <c r="IH138" s="80"/>
      <c r="II138" s="80"/>
      <c r="IJ138" s="80"/>
      <c r="IK138" s="80"/>
      <c r="IL138" s="80"/>
      <c r="IM138" s="80"/>
      <c r="IN138" s="80"/>
      <c r="IO138" s="80"/>
      <c r="IP138" s="80"/>
      <c r="IQ138" s="80"/>
      <c r="IR138" s="80"/>
      <c r="IS138" s="80"/>
      <c r="IT138" s="80"/>
      <c r="IU138" s="80"/>
      <c r="IV138" s="80"/>
      <c r="IW138" s="80"/>
      <c r="IX138" s="80"/>
      <c r="IY138" s="80"/>
      <c r="IZ138" s="80"/>
      <c r="JA138" s="80"/>
      <c r="JB138" s="80"/>
      <c r="JC138" s="80"/>
      <c r="JD138" s="80"/>
      <c r="JE138" s="80"/>
      <c r="JF138" s="80"/>
      <c r="JG138" s="80"/>
      <c r="JH138" s="80"/>
      <c r="JI138" s="80"/>
      <c r="JJ138" s="80"/>
      <c r="JK138" s="80"/>
      <c r="JL138" s="80"/>
      <c r="JM138" s="80"/>
      <c r="JN138" s="80"/>
      <c r="JO138" s="80"/>
      <c r="JP138" s="80"/>
      <c r="JQ138" s="80"/>
      <c r="JR138" s="80"/>
      <c r="JS138" s="80"/>
      <c r="JT138" s="80"/>
      <c r="JU138" s="80"/>
      <c r="JV138" s="80"/>
      <c r="JW138" s="80"/>
      <c r="JX138" s="80"/>
      <c r="JY138" s="80"/>
      <c r="JZ138" s="80"/>
      <c r="KA138" s="80"/>
      <c r="KB138" s="80"/>
      <c r="KC138" s="80"/>
      <c r="KD138" s="80"/>
      <c r="KE138" s="80"/>
      <c r="KF138" s="80"/>
      <c r="KG138" s="80"/>
      <c r="KH138" s="80"/>
      <c r="KI138" s="80"/>
      <c r="KJ138" s="80"/>
      <c r="KK138" s="80"/>
      <c r="KL138" s="80"/>
      <c r="KM138" s="80"/>
      <c r="KN138" s="80"/>
      <c r="KO138" s="80"/>
      <c r="KP138" s="80"/>
      <c r="KQ138" s="80"/>
      <c r="KR138" s="80"/>
      <c r="KS138" s="80"/>
      <c r="KT138" s="80"/>
      <c r="KU138" s="80"/>
      <c r="KV138" s="80"/>
      <c r="KW138" s="80"/>
      <c r="KX138" s="80"/>
      <c r="KY138" s="80"/>
      <c r="KZ138" s="80"/>
      <c r="LA138" s="80"/>
      <c r="LB138" s="80"/>
      <c r="LC138" s="80"/>
      <c r="LD138" s="80"/>
      <c r="LE138" s="80"/>
      <c r="LF138" s="80"/>
      <c r="LG138" s="80"/>
      <c r="LH138" s="80"/>
      <c r="LI138" s="80"/>
      <c r="LJ138" s="80"/>
      <c r="LK138" s="80"/>
      <c r="LL138" s="80"/>
      <c r="LM138" s="80"/>
      <c r="LN138" s="80"/>
      <c r="LO138" s="80"/>
      <c r="LP138" s="80"/>
      <c r="LQ138" s="80"/>
      <c r="LR138" s="80"/>
      <c r="LS138" s="80"/>
      <c r="LT138" s="80"/>
      <c r="LU138" s="80"/>
      <c r="LV138" s="80"/>
      <c r="LW138" s="80"/>
      <c r="LX138" s="80"/>
      <c r="LY138" s="80"/>
      <c r="LZ138" s="80"/>
      <c r="MA138" s="80"/>
      <c r="MB138" s="80"/>
      <c r="MC138" s="80"/>
      <c r="MD138" s="80"/>
      <c r="ME138" s="80"/>
      <c r="MF138" s="80"/>
      <c r="MG138" s="80"/>
      <c r="MH138" s="80"/>
      <c r="MI138" s="80"/>
      <c r="MJ138" s="80"/>
      <c r="MK138" s="80"/>
      <c r="ML138" s="80"/>
      <c r="MM138" s="80"/>
      <c r="MN138" s="80"/>
      <c r="MO138" s="80"/>
      <c r="MP138" s="80"/>
      <c r="MQ138" s="80"/>
      <c r="MR138" s="80"/>
      <c r="MS138" s="80"/>
      <c r="MT138" s="80"/>
      <c r="MU138" s="80"/>
      <c r="MV138" s="80"/>
      <c r="MW138" s="80"/>
      <c r="MX138" s="80"/>
      <c r="MY138" s="80"/>
      <c r="MZ138" s="80"/>
      <c r="NA138" s="80"/>
      <c r="NB138" s="80"/>
      <c r="NC138" s="80"/>
      <c r="ND138" s="80"/>
      <c r="NE138" s="80"/>
      <c r="NF138" s="80"/>
      <c r="NG138" s="80"/>
      <c r="NH138" s="80"/>
      <c r="NI138" s="80"/>
      <c r="NJ138" s="80"/>
      <c r="NK138" s="80"/>
      <c r="NL138" s="80"/>
      <c r="NM138" s="80"/>
      <c r="NN138" s="80"/>
      <c r="NO138" s="80"/>
      <c r="NP138" s="80"/>
      <c r="NQ138" s="80"/>
      <c r="NR138" s="80"/>
      <c r="NS138" s="80"/>
      <c r="NT138" s="80"/>
      <c r="NU138" s="80"/>
      <c r="NV138" s="80"/>
      <c r="NW138" s="80"/>
      <c r="NX138" s="80"/>
      <c r="NY138" s="80"/>
      <c r="NZ138" s="80"/>
      <c r="OA138" s="80"/>
      <c r="OB138" s="80"/>
      <c r="OC138" s="80"/>
      <c r="OD138" s="80"/>
      <c r="OE138" s="80"/>
      <c r="OF138" s="80"/>
      <c r="OG138" s="80"/>
      <c r="OH138" s="80"/>
      <c r="OI138" s="80"/>
      <c r="OJ138" s="80"/>
      <c r="OK138" s="80"/>
      <c r="OL138" s="80"/>
      <c r="OM138" s="80"/>
      <c r="ON138" s="80"/>
      <c r="OO138" s="80"/>
      <c r="OP138" s="80"/>
      <c r="OQ138" s="80"/>
      <c r="OR138" s="80"/>
      <c r="OS138" s="80"/>
      <c r="OT138" s="80"/>
      <c r="OU138" s="80"/>
      <c r="OV138" s="80"/>
      <c r="OW138" s="80"/>
      <c r="OX138" s="80"/>
      <c r="OY138" s="80"/>
      <c r="OZ138" s="80"/>
      <c r="PA138" s="80"/>
      <c r="PB138" s="80"/>
      <c r="PC138" s="80"/>
      <c r="PD138" s="80"/>
      <c r="PE138" s="80"/>
      <c r="PF138" s="80"/>
      <c r="PG138" s="80"/>
      <c r="PH138" s="80"/>
      <c r="PI138" s="80"/>
      <c r="PJ138" s="80"/>
      <c r="PK138" s="80"/>
      <c r="PL138" s="80"/>
      <c r="PM138" s="80"/>
      <c r="PN138" s="80"/>
      <c r="PO138" s="80"/>
      <c r="PP138" s="80"/>
      <c r="PQ138" s="80"/>
      <c r="PR138" s="80"/>
      <c r="PS138" s="80"/>
      <c r="PT138" s="80"/>
      <c r="PU138" s="80"/>
      <c r="PV138" s="80"/>
      <c r="PW138" s="80"/>
      <c r="PX138" s="80"/>
      <c r="PY138" s="80"/>
      <c r="PZ138" s="80"/>
      <c r="QA138" s="80"/>
      <c r="QB138" s="80"/>
      <c r="QC138" s="80"/>
      <c r="QD138" s="80"/>
      <c r="QE138" s="80"/>
      <c r="QF138" s="80"/>
      <c r="QG138" s="80"/>
      <c r="QH138" s="80"/>
      <c r="QI138" s="80"/>
      <c r="QJ138" s="80"/>
      <c r="QK138" s="80"/>
      <c r="QL138" s="80"/>
      <c r="QM138" s="80"/>
      <c r="QN138" s="80"/>
      <c r="QO138" s="80"/>
      <c r="QP138" s="80"/>
      <c r="QQ138" s="80"/>
      <c r="QR138" s="80"/>
      <c r="QS138" s="80"/>
      <c r="QT138" s="80"/>
      <c r="QU138" s="80"/>
      <c r="QV138" s="80"/>
      <c r="QW138" s="80"/>
      <c r="QX138" s="80"/>
      <c r="QY138" s="80"/>
      <c r="QZ138" s="80"/>
      <c r="RA138" s="80"/>
      <c r="RB138" s="80"/>
      <c r="RC138" s="80"/>
      <c r="RD138" s="80"/>
      <c r="RE138" s="80"/>
      <c r="RF138" s="80"/>
      <c r="RG138" s="80"/>
      <c r="RH138" s="80"/>
      <c r="RI138" s="80"/>
      <c r="RJ138" s="80"/>
      <c r="RK138" s="80"/>
      <c r="RL138" s="80"/>
      <c r="RM138" s="80"/>
      <c r="RN138" s="80"/>
      <c r="RO138" s="80"/>
      <c r="RP138" s="80"/>
      <c r="RQ138" s="80"/>
      <c r="RR138" s="80"/>
      <c r="RS138" s="80"/>
      <c r="RT138" s="80"/>
      <c r="RU138" s="80"/>
      <c r="RV138" s="80"/>
      <c r="RW138" s="80"/>
      <c r="RX138" s="80"/>
      <c r="RY138" s="80"/>
      <c r="RZ138" s="80"/>
      <c r="SA138" s="80"/>
      <c r="SB138" s="80"/>
      <c r="SC138" s="80"/>
      <c r="SD138" s="80"/>
      <c r="SE138" s="80"/>
      <c r="SF138" s="80"/>
      <c r="SG138" s="80"/>
      <c r="SH138" s="80"/>
      <c r="SI138" s="80"/>
      <c r="SJ138" s="80"/>
      <c r="SK138" s="80"/>
      <c r="SL138" s="80"/>
      <c r="SM138" s="80"/>
      <c r="SN138" s="80"/>
      <c r="SO138" s="80"/>
      <c r="SP138" s="80"/>
      <c r="SQ138" s="80"/>
      <c r="SR138" s="80"/>
      <c r="SS138" s="80"/>
      <c r="ST138" s="80"/>
      <c r="SU138" s="80"/>
      <c r="SV138" s="80"/>
      <c r="SW138" s="80"/>
      <c r="SX138" s="80"/>
    </row>
    <row r="139" spans="1:518" s="60" customFormat="1" ht="14.55" customHeight="1" x14ac:dyDescent="0.3">
      <c r="A139" s="65">
        <v>135</v>
      </c>
      <c r="B139" s="7">
        <v>48</v>
      </c>
      <c r="C139" s="99" t="s">
        <v>1072</v>
      </c>
      <c r="D139" s="99" t="s">
        <v>1073</v>
      </c>
      <c r="E139" s="98" t="s">
        <v>1074</v>
      </c>
      <c r="F139" s="7">
        <v>2020</v>
      </c>
      <c r="G139" s="98" t="s">
        <v>1075</v>
      </c>
      <c r="H139" s="126" t="s">
        <v>1076</v>
      </c>
      <c r="I139" s="6" t="s">
        <v>50</v>
      </c>
      <c r="J139" s="99" t="s">
        <v>1077</v>
      </c>
      <c r="K139" s="6" t="s">
        <v>1078</v>
      </c>
      <c r="L139" s="6" t="s">
        <v>23</v>
      </c>
      <c r="M139" s="6" t="s">
        <v>86</v>
      </c>
      <c r="N139" s="6" t="s">
        <v>205</v>
      </c>
      <c r="O139" s="6" t="s">
        <v>25</v>
      </c>
      <c r="P139" s="6" t="s">
        <v>118</v>
      </c>
      <c r="Q139" s="6" t="s">
        <v>572</v>
      </c>
      <c r="R139" s="6" t="s">
        <v>572</v>
      </c>
      <c r="S139" s="6" t="s">
        <v>97</v>
      </c>
      <c r="T139" s="6" t="s">
        <v>1079</v>
      </c>
      <c r="U139" s="7">
        <v>2012</v>
      </c>
      <c r="V139" s="7">
        <v>2020</v>
      </c>
      <c r="W139" s="6"/>
      <c r="X139" s="6"/>
      <c r="Y139" s="6"/>
      <c r="Z139" s="6"/>
      <c r="AA139" s="6"/>
      <c r="AB139" s="6"/>
      <c r="AC139" s="6"/>
      <c r="AD139" s="6" t="s">
        <v>109</v>
      </c>
      <c r="AE139" s="6"/>
      <c r="AF139" s="6"/>
      <c r="AG139" s="6"/>
      <c r="AH139" s="6" t="s">
        <v>139</v>
      </c>
      <c r="AI139" s="6"/>
      <c r="AJ139" s="6"/>
      <c r="AK139" s="6"/>
      <c r="AL139" s="6"/>
      <c r="AM139" s="6"/>
      <c r="AN139" s="6"/>
      <c r="AO139" s="6"/>
      <c r="AP139" s="6"/>
      <c r="AQ139" s="6"/>
      <c r="AR139" s="6"/>
      <c r="AS139" s="6"/>
      <c r="AT139" s="6"/>
      <c r="AU139" s="6"/>
      <c r="AV139" s="6"/>
      <c r="AW139" s="6" t="s">
        <v>38</v>
      </c>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t="s">
        <v>23</v>
      </c>
      <c r="BW139" s="6"/>
      <c r="BX139" s="6"/>
      <c r="BY139" s="6"/>
      <c r="BZ139" s="6"/>
      <c r="CA139" s="6"/>
      <c r="CB139" s="6"/>
      <c r="CC139" s="6"/>
      <c r="CD139" s="6" t="s">
        <v>195</v>
      </c>
      <c r="CE139" s="6"/>
      <c r="CF139" s="6"/>
      <c r="CG139" s="6"/>
      <c r="CH139" s="6" t="s">
        <v>195</v>
      </c>
      <c r="CI139" s="6"/>
      <c r="CJ139" s="6"/>
      <c r="CK139" s="6"/>
      <c r="CL139" s="6"/>
      <c r="CM139" s="6"/>
      <c r="CN139" s="6"/>
      <c r="CO139" s="6"/>
      <c r="CP139" s="6"/>
      <c r="CQ139" s="6"/>
      <c r="CR139" s="6"/>
      <c r="CS139" s="28" t="s">
        <v>38</v>
      </c>
      <c r="CT139" s="6"/>
      <c r="CU139" s="6"/>
      <c r="CV139" s="6"/>
      <c r="CW139" s="6"/>
      <c r="CX139" s="6"/>
      <c r="CY139" s="6"/>
      <c r="CZ139" s="6"/>
      <c r="DA139" s="6"/>
      <c r="DB139" s="6"/>
      <c r="DC139" s="6"/>
      <c r="DD139" s="6" t="s">
        <v>23</v>
      </c>
      <c r="DE139" s="91" t="s">
        <v>1080</v>
      </c>
      <c r="DF139" s="6" t="s">
        <v>640</v>
      </c>
      <c r="DG139" s="6"/>
      <c r="DH139" s="6"/>
      <c r="DI139" s="6" t="s">
        <v>109</v>
      </c>
      <c r="DJ139" s="6"/>
      <c r="DK139" s="6" t="s">
        <v>139</v>
      </c>
      <c r="DL139" s="6"/>
      <c r="DM139" s="6"/>
      <c r="DN139" s="6"/>
      <c r="DO139" s="87"/>
      <c r="DP139" s="6"/>
      <c r="DQ139" s="87"/>
      <c r="DR139" s="6"/>
      <c r="DS139" s="87"/>
      <c r="DT139" s="17"/>
      <c r="DU139" s="34"/>
      <c r="DV139" s="34"/>
      <c r="DW139" s="80"/>
      <c r="DX139" s="80"/>
      <c r="DY139" s="80"/>
      <c r="DZ139" s="80"/>
      <c r="EA139" s="80"/>
      <c r="EB139" s="80"/>
      <c r="EC139" s="80"/>
      <c r="ED139" s="80"/>
      <c r="EE139" s="80"/>
      <c r="EF139" s="80"/>
      <c r="EG139" s="80"/>
      <c r="EH139" s="80"/>
      <c r="EI139" s="80"/>
      <c r="EJ139" s="80"/>
      <c r="EK139" s="80"/>
      <c r="EL139" s="80"/>
      <c r="EM139" s="80"/>
      <c r="EN139" s="80"/>
      <c r="EO139" s="80"/>
      <c r="EP139" s="80"/>
      <c r="EQ139" s="80"/>
      <c r="ER139" s="80"/>
      <c r="ES139" s="80"/>
      <c r="ET139" s="80"/>
      <c r="EU139" s="80"/>
      <c r="EV139" s="80"/>
      <c r="EW139" s="80"/>
      <c r="EX139" s="80"/>
      <c r="EY139" s="80"/>
      <c r="EZ139" s="80"/>
      <c r="FA139" s="80"/>
      <c r="FB139" s="80"/>
      <c r="FC139" s="80"/>
      <c r="FD139" s="80"/>
      <c r="FE139" s="80"/>
      <c r="FF139" s="80"/>
      <c r="FG139" s="80"/>
      <c r="FH139" s="80"/>
      <c r="FI139" s="80"/>
      <c r="FJ139" s="80"/>
      <c r="FK139" s="80"/>
      <c r="FL139" s="80"/>
      <c r="FM139" s="80"/>
      <c r="FN139" s="80"/>
      <c r="FO139" s="80"/>
      <c r="FP139" s="80"/>
      <c r="FQ139" s="80"/>
      <c r="FR139" s="80"/>
      <c r="FS139" s="80"/>
      <c r="FT139" s="80"/>
      <c r="FU139" s="80"/>
      <c r="FV139" s="80"/>
      <c r="FW139" s="80"/>
      <c r="FX139" s="80"/>
      <c r="FY139" s="80"/>
      <c r="FZ139" s="80"/>
      <c r="GA139" s="80"/>
      <c r="GB139" s="80"/>
      <c r="GC139" s="80"/>
      <c r="GD139" s="80"/>
      <c r="GE139" s="80"/>
      <c r="GF139" s="80"/>
      <c r="GG139" s="80"/>
      <c r="GH139" s="80"/>
      <c r="GI139" s="80"/>
      <c r="GJ139" s="80"/>
      <c r="GK139" s="80"/>
      <c r="GL139" s="80"/>
      <c r="GM139" s="80"/>
      <c r="GN139" s="80"/>
      <c r="GO139" s="80"/>
      <c r="GP139" s="80"/>
      <c r="GQ139" s="80"/>
      <c r="GR139" s="80"/>
      <c r="GS139" s="80"/>
      <c r="GT139" s="80"/>
      <c r="GU139" s="80"/>
      <c r="GV139" s="80"/>
      <c r="GW139" s="80"/>
      <c r="GX139" s="80"/>
      <c r="GY139" s="80"/>
      <c r="GZ139" s="80"/>
      <c r="HA139" s="80"/>
      <c r="HB139" s="80"/>
      <c r="HC139" s="80"/>
      <c r="HD139" s="80"/>
      <c r="HE139" s="80"/>
      <c r="HF139" s="80"/>
      <c r="HG139" s="80"/>
      <c r="HH139" s="80"/>
      <c r="HI139" s="80"/>
      <c r="HJ139" s="80"/>
      <c r="HK139" s="80"/>
      <c r="HL139" s="80"/>
      <c r="HM139" s="80"/>
      <c r="HN139" s="80"/>
      <c r="HO139" s="80"/>
      <c r="HP139" s="80"/>
      <c r="HQ139" s="80"/>
      <c r="HR139" s="80"/>
      <c r="HS139" s="80"/>
      <c r="HT139" s="80"/>
      <c r="HU139" s="80"/>
      <c r="HV139" s="80"/>
      <c r="HW139" s="80"/>
      <c r="HX139" s="80"/>
      <c r="HY139" s="80"/>
      <c r="HZ139" s="80"/>
      <c r="IA139" s="80"/>
      <c r="IB139" s="80"/>
      <c r="IC139" s="80"/>
      <c r="ID139" s="80"/>
      <c r="IE139" s="80"/>
      <c r="IF139" s="80"/>
      <c r="IG139" s="80"/>
      <c r="IH139" s="80"/>
      <c r="II139" s="80"/>
      <c r="IJ139" s="80"/>
      <c r="IK139" s="80"/>
      <c r="IL139" s="80"/>
      <c r="IM139" s="80"/>
      <c r="IN139" s="80"/>
      <c r="IO139" s="80"/>
      <c r="IP139" s="80"/>
      <c r="IQ139" s="80"/>
      <c r="IR139" s="80"/>
      <c r="IS139" s="80"/>
      <c r="IT139" s="80"/>
      <c r="IU139" s="80"/>
      <c r="IV139" s="80"/>
      <c r="IW139" s="80"/>
      <c r="IX139" s="80"/>
      <c r="IY139" s="80"/>
      <c r="IZ139" s="80"/>
      <c r="JA139" s="80"/>
      <c r="JB139" s="80"/>
      <c r="JC139" s="80"/>
      <c r="JD139" s="80"/>
      <c r="JE139" s="80"/>
      <c r="JF139" s="80"/>
      <c r="JG139" s="80"/>
      <c r="JH139" s="80"/>
      <c r="JI139" s="80"/>
      <c r="JJ139" s="80"/>
      <c r="JK139" s="80"/>
      <c r="JL139" s="80"/>
      <c r="JM139" s="80"/>
      <c r="JN139" s="80"/>
      <c r="JO139" s="80"/>
      <c r="JP139" s="80"/>
      <c r="JQ139" s="80"/>
      <c r="JR139" s="80"/>
      <c r="JS139" s="80"/>
      <c r="JT139" s="80"/>
      <c r="JU139" s="80"/>
      <c r="JV139" s="80"/>
      <c r="JW139" s="80"/>
      <c r="JX139" s="80"/>
      <c r="JY139" s="80"/>
      <c r="JZ139" s="80"/>
      <c r="KA139" s="80"/>
      <c r="KB139" s="80"/>
      <c r="KC139" s="80"/>
      <c r="KD139" s="80"/>
      <c r="KE139" s="80"/>
      <c r="KF139" s="80"/>
      <c r="KG139" s="80"/>
      <c r="KH139" s="80"/>
      <c r="KI139" s="80"/>
      <c r="KJ139" s="80"/>
      <c r="KK139" s="80"/>
      <c r="KL139" s="80"/>
      <c r="KM139" s="80"/>
      <c r="KN139" s="80"/>
      <c r="KO139" s="80"/>
      <c r="KP139" s="80"/>
      <c r="KQ139" s="80"/>
      <c r="KR139" s="80"/>
      <c r="KS139" s="80"/>
      <c r="KT139" s="80"/>
      <c r="KU139" s="80"/>
      <c r="KV139" s="80"/>
      <c r="KW139" s="80"/>
      <c r="KX139" s="80"/>
      <c r="KY139" s="80"/>
      <c r="KZ139" s="80"/>
      <c r="LA139" s="80"/>
      <c r="LB139" s="80"/>
      <c r="LC139" s="80"/>
      <c r="LD139" s="80"/>
      <c r="LE139" s="80"/>
      <c r="LF139" s="80"/>
      <c r="LG139" s="80"/>
      <c r="LH139" s="80"/>
      <c r="LI139" s="80"/>
      <c r="LJ139" s="80"/>
      <c r="LK139" s="80"/>
      <c r="LL139" s="80"/>
      <c r="LM139" s="80"/>
      <c r="LN139" s="80"/>
      <c r="LO139" s="80"/>
      <c r="LP139" s="80"/>
      <c r="LQ139" s="80"/>
      <c r="LR139" s="80"/>
      <c r="LS139" s="80"/>
      <c r="LT139" s="80"/>
      <c r="LU139" s="80"/>
      <c r="LV139" s="80"/>
      <c r="LW139" s="80"/>
      <c r="LX139" s="80"/>
      <c r="LY139" s="80"/>
      <c r="LZ139" s="80"/>
      <c r="MA139" s="80"/>
      <c r="MB139" s="80"/>
      <c r="MC139" s="80"/>
      <c r="MD139" s="80"/>
      <c r="ME139" s="80"/>
      <c r="MF139" s="80"/>
      <c r="MG139" s="80"/>
      <c r="MH139" s="80"/>
      <c r="MI139" s="80"/>
      <c r="MJ139" s="80"/>
      <c r="MK139" s="80"/>
      <c r="ML139" s="80"/>
      <c r="MM139" s="80"/>
      <c r="MN139" s="80"/>
      <c r="MO139" s="80"/>
      <c r="MP139" s="80"/>
      <c r="MQ139" s="80"/>
      <c r="MR139" s="80"/>
      <c r="MS139" s="80"/>
      <c r="MT139" s="80"/>
      <c r="MU139" s="80"/>
      <c r="MV139" s="80"/>
      <c r="MW139" s="80"/>
      <c r="MX139" s="80"/>
      <c r="MY139" s="80"/>
      <c r="MZ139" s="80"/>
      <c r="NA139" s="80"/>
      <c r="NB139" s="80"/>
      <c r="NC139" s="80"/>
      <c r="ND139" s="80"/>
      <c r="NE139" s="80"/>
      <c r="NF139" s="80"/>
      <c r="NG139" s="80"/>
      <c r="NH139" s="80"/>
      <c r="NI139" s="80"/>
      <c r="NJ139" s="80"/>
      <c r="NK139" s="80"/>
      <c r="NL139" s="80"/>
      <c r="NM139" s="80"/>
      <c r="NN139" s="80"/>
      <c r="NO139" s="80"/>
      <c r="NP139" s="80"/>
      <c r="NQ139" s="80"/>
      <c r="NR139" s="80"/>
      <c r="NS139" s="80"/>
      <c r="NT139" s="80"/>
      <c r="NU139" s="80"/>
      <c r="NV139" s="80"/>
      <c r="NW139" s="80"/>
      <c r="NX139" s="80"/>
      <c r="NY139" s="80"/>
      <c r="NZ139" s="80"/>
      <c r="OA139" s="80"/>
      <c r="OB139" s="80"/>
      <c r="OC139" s="80"/>
      <c r="OD139" s="80"/>
      <c r="OE139" s="80"/>
      <c r="OF139" s="80"/>
      <c r="OG139" s="80"/>
      <c r="OH139" s="80"/>
      <c r="OI139" s="80"/>
      <c r="OJ139" s="80"/>
      <c r="OK139" s="80"/>
      <c r="OL139" s="80"/>
      <c r="OM139" s="80"/>
      <c r="ON139" s="80"/>
      <c r="OO139" s="80"/>
      <c r="OP139" s="80"/>
      <c r="OQ139" s="80"/>
      <c r="OR139" s="80"/>
      <c r="OS139" s="80"/>
      <c r="OT139" s="80"/>
      <c r="OU139" s="80"/>
      <c r="OV139" s="80"/>
      <c r="OW139" s="80"/>
      <c r="OX139" s="80"/>
      <c r="OY139" s="80"/>
      <c r="OZ139" s="80"/>
      <c r="PA139" s="80"/>
      <c r="PB139" s="80"/>
      <c r="PC139" s="80"/>
      <c r="PD139" s="80"/>
      <c r="PE139" s="80"/>
      <c r="PF139" s="80"/>
      <c r="PG139" s="80"/>
      <c r="PH139" s="80"/>
      <c r="PI139" s="80"/>
      <c r="PJ139" s="80"/>
      <c r="PK139" s="80"/>
      <c r="PL139" s="80"/>
      <c r="PM139" s="80"/>
      <c r="PN139" s="80"/>
      <c r="PO139" s="80"/>
      <c r="PP139" s="80"/>
      <c r="PQ139" s="80"/>
      <c r="PR139" s="80"/>
      <c r="PS139" s="80"/>
      <c r="PT139" s="80"/>
      <c r="PU139" s="80"/>
      <c r="PV139" s="80"/>
      <c r="PW139" s="80"/>
      <c r="PX139" s="80"/>
      <c r="PY139" s="80"/>
      <c r="PZ139" s="80"/>
      <c r="QA139" s="80"/>
      <c r="QB139" s="80"/>
      <c r="QC139" s="80"/>
      <c r="QD139" s="80"/>
      <c r="QE139" s="80"/>
      <c r="QF139" s="80"/>
      <c r="QG139" s="80"/>
      <c r="QH139" s="80"/>
      <c r="QI139" s="80"/>
      <c r="QJ139" s="80"/>
      <c r="QK139" s="80"/>
      <c r="QL139" s="80"/>
      <c r="QM139" s="80"/>
      <c r="QN139" s="80"/>
      <c r="QO139" s="80"/>
      <c r="QP139" s="80"/>
      <c r="QQ139" s="80"/>
      <c r="QR139" s="80"/>
      <c r="QS139" s="80"/>
      <c r="QT139" s="80"/>
      <c r="QU139" s="80"/>
      <c r="QV139" s="80"/>
      <c r="QW139" s="80"/>
      <c r="QX139" s="80"/>
      <c r="QY139" s="80"/>
      <c r="QZ139" s="80"/>
      <c r="RA139" s="80"/>
      <c r="RB139" s="80"/>
      <c r="RC139" s="80"/>
      <c r="RD139" s="80"/>
      <c r="RE139" s="80"/>
      <c r="RF139" s="80"/>
      <c r="RG139" s="80"/>
      <c r="RH139" s="80"/>
      <c r="RI139" s="80"/>
      <c r="RJ139" s="80"/>
      <c r="RK139" s="80"/>
      <c r="RL139" s="80"/>
      <c r="RM139" s="80"/>
      <c r="RN139" s="80"/>
      <c r="RO139" s="80"/>
      <c r="RP139" s="80"/>
      <c r="RQ139" s="80"/>
      <c r="RR139" s="80"/>
      <c r="RS139" s="80"/>
      <c r="RT139" s="80"/>
      <c r="RU139" s="80"/>
      <c r="RV139" s="80"/>
      <c r="RW139" s="80"/>
      <c r="RX139" s="80"/>
      <c r="RY139" s="80"/>
      <c r="RZ139" s="80"/>
      <c r="SA139" s="80"/>
      <c r="SB139" s="80"/>
      <c r="SC139" s="80"/>
      <c r="SD139" s="80"/>
      <c r="SE139" s="80"/>
      <c r="SF139" s="80"/>
      <c r="SG139" s="80"/>
      <c r="SH139" s="80"/>
      <c r="SI139" s="80"/>
      <c r="SJ139" s="80"/>
      <c r="SK139" s="80"/>
      <c r="SL139" s="80"/>
      <c r="SM139" s="80"/>
      <c r="SN139" s="80"/>
      <c r="SO139" s="80"/>
      <c r="SP139" s="80"/>
      <c r="SQ139" s="80"/>
      <c r="SR139" s="80"/>
      <c r="SS139" s="80"/>
      <c r="ST139" s="80"/>
      <c r="SU139" s="80"/>
      <c r="SV139" s="80"/>
      <c r="SW139" s="80"/>
      <c r="SX139" s="80"/>
    </row>
    <row r="140" spans="1:518" s="60" customFormat="1" ht="14.55" customHeight="1" x14ac:dyDescent="0.3">
      <c r="A140" s="65">
        <v>136</v>
      </c>
      <c r="B140" s="7">
        <v>49</v>
      </c>
      <c r="C140" s="98" t="s">
        <v>1081</v>
      </c>
      <c r="D140" s="99" t="s">
        <v>1082</v>
      </c>
      <c r="E140" s="98" t="s">
        <v>1083</v>
      </c>
      <c r="F140" s="7">
        <v>2016</v>
      </c>
      <c r="G140" s="99" t="s">
        <v>1084</v>
      </c>
      <c r="H140" s="126" t="s">
        <v>1085</v>
      </c>
      <c r="I140" s="6" t="s">
        <v>50</v>
      </c>
      <c r="J140" s="99" t="s">
        <v>1086</v>
      </c>
      <c r="K140" s="6" t="s">
        <v>616</v>
      </c>
      <c r="L140" s="6" t="s">
        <v>38</v>
      </c>
      <c r="M140" s="6" t="s">
        <v>100</v>
      </c>
      <c r="N140" s="6" t="s">
        <v>205</v>
      </c>
      <c r="O140" s="6" t="s">
        <v>25</v>
      </c>
      <c r="P140" s="6" t="s">
        <v>56</v>
      </c>
      <c r="Q140" s="6" t="s">
        <v>572</v>
      </c>
      <c r="R140" s="6" t="s">
        <v>572</v>
      </c>
      <c r="S140" s="6" t="s">
        <v>321</v>
      </c>
      <c r="T140" s="6" t="s">
        <v>701</v>
      </c>
      <c r="U140" s="7">
        <v>2007</v>
      </c>
      <c r="V140" s="7">
        <v>2021</v>
      </c>
      <c r="W140" s="6"/>
      <c r="X140" s="6"/>
      <c r="Y140" s="6"/>
      <c r="Z140" s="6" t="s">
        <v>76</v>
      </c>
      <c r="AA140" s="6"/>
      <c r="AB140" s="6" t="s">
        <v>107</v>
      </c>
      <c r="AC140" s="6"/>
      <c r="AD140" s="6" t="s">
        <v>109</v>
      </c>
      <c r="AE140" s="6"/>
      <c r="AF140" s="6"/>
      <c r="AG140" s="6"/>
      <c r="AH140" s="6"/>
      <c r="AI140" s="6" t="s">
        <v>155</v>
      </c>
      <c r="AJ140" s="6"/>
      <c r="AK140" s="6"/>
      <c r="AL140" s="6"/>
      <c r="AM140" s="6"/>
      <c r="AN140" s="6"/>
      <c r="AO140" s="6"/>
      <c r="AP140" s="6"/>
      <c r="AQ140" s="6"/>
      <c r="AR140" s="6"/>
      <c r="AS140" s="6"/>
      <c r="AT140" s="6"/>
      <c r="AU140" s="6"/>
      <c r="AV140" s="6"/>
      <c r="AW140" s="6" t="s">
        <v>23</v>
      </c>
      <c r="AX140" s="6"/>
      <c r="AY140" s="6"/>
      <c r="AZ140" s="6"/>
      <c r="BA140" s="6" t="s">
        <v>124</v>
      </c>
      <c r="BB140" s="6"/>
      <c r="BC140" s="6" t="s">
        <v>80</v>
      </c>
      <c r="BD140" s="6"/>
      <c r="BE140" s="6" t="s">
        <v>78</v>
      </c>
      <c r="BF140" s="6"/>
      <c r="BG140" s="6"/>
      <c r="BH140" s="6"/>
      <c r="BI140" s="6"/>
      <c r="BJ140" s="6" t="s">
        <v>78</v>
      </c>
      <c r="BK140" s="6"/>
      <c r="BL140" s="6"/>
      <c r="BM140" s="6"/>
      <c r="BN140" s="6"/>
      <c r="BO140" s="6"/>
      <c r="BP140" s="6"/>
      <c r="BQ140" s="6"/>
      <c r="BR140" s="6"/>
      <c r="BS140" s="6"/>
      <c r="BT140" s="6"/>
      <c r="BU140" s="6"/>
      <c r="BV140" s="6" t="s">
        <v>38</v>
      </c>
      <c r="BW140" s="6"/>
      <c r="BX140" s="6"/>
      <c r="BY140" s="6"/>
      <c r="BZ140" s="6"/>
      <c r="CA140" s="6"/>
      <c r="CB140" s="6"/>
      <c r="CC140" s="6"/>
      <c r="CD140" s="6"/>
      <c r="CE140" s="6"/>
      <c r="CF140" s="6"/>
      <c r="CG140" s="6"/>
      <c r="CH140" s="6"/>
      <c r="CI140" s="6"/>
      <c r="CJ140" s="6"/>
      <c r="CK140" s="6"/>
      <c r="CL140" s="6"/>
      <c r="CM140" s="6"/>
      <c r="CN140" s="6"/>
      <c r="CO140" s="6"/>
      <c r="CP140" s="6"/>
      <c r="CQ140" s="6"/>
      <c r="CR140" s="6"/>
      <c r="CS140" s="28" t="s">
        <v>38</v>
      </c>
      <c r="CT140" s="6"/>
      <c r="CU140" s="6"/>
      <c r="CV140" s="6"/>
      <c r="CW140" s="6"/>
      <c r="CX140" s="6"/>
      <c r="CY140" s="6"/>
      <c r="CZ140" s="6"/>
      <c r="DA140" s="6"/>
      <c r="DB140" s="6"/>
      <c r="DC140" s="6"/>
      <c r="DD140" s="6" t="s">
        <v>38</v>
      </c>
      <c r="DE140" s="87"/>
      <c r="DF140" s="6"/>
      <c r="DG140" s="6"/>
      <c r="DH140" s="6"/>
      <c r="DI140" s="6"/>
      <c r="DJ140" s="6"/>
      <c r="DK140" s="6"/>
      <c r="DL140" s="6"/>
      <c r="DM140" s="6"/>
      <c r="DN140" s="6"/>
      <c r="DO140" s="87"/>
      <c r="DP140" s="6"/>
      <c r="DQ140" s="87"/>
      <c r="DR140" s="6"/>
      <c r="DS140" s="87"/>
      <c r="DT140" s="17"/>
      <c r="DU140" s="34"/>
      <c r="DV140" s="34"/>
      <c r="DW140" s="80"/>
      <c r="DX140" s="80"/>
      <c r="DY140" s="80"/>
      <c r="DZ140" s="80"/>
      <c r="EA140" s="80"/>
      <c r="EB140" s="80"/>
      <c r="EC140" s="80"/>
      <c r="ED140" s="80"/>
      <c r="EE140" s="80"/>
      <c r="EF140" s="80"/>
      <c r="EG140" s="80"/>
      <c r="EH140" s="80"/>
      <c r="EI140" s="80"/>
      <c r="EJ140" s="80"/>
      <c r="EK140" s="80"/>
      <c r="EL140" s="80"/>
      <c r="EM140" s="80"/>
      <c r="EN140" s="80"/>
      <c r="EO140" s="80"/>
      <c r="EP140" s="80"/>
      <c r="EQ140" s="80"/>
      <c r="ER140" s="80"/>
      <c r="ES140" s="80"/>
      <c r="ET140" s="80"/>
      <c r="EU140" s="80"/>
      <c r="EV140" s="80"/>
      <c r="EW140" s="80"/>
      <c r="EX140" s="80"/>
      <c r="EY140" s="80"/>
      <c r="EZ140" s="80"/>
      <c r="FA140" s="80"/>
      <c r="FB140" s="80"/>
      <c r="FC140" s="80"/>
      <c r="FD140" s="80"/>
      <c r="FE140" s="80"/>
      <c r="FF140" s="80"/>
      <c r="FG140" s="80"/>
      <c r="FH140" s="80"/>
      <c r="FI140" s="80"/>
      <c r="FJ140" s="80"/>
      <c r="FK140" s="80"/>
      <c r="FL140" s="80"/>
      <c r="FM140" s="80"/>
      <c r="FN140" s="80"/>
      <c r="FO140" s="80"/>
      <c r="FP140" s="80"/>
      <c r="FQ140" s="80"/>
      <c r="FR140" s="80"/>
      <c r="FS140" s="80"/>
      <c r="FT140" s="80"/>
      <c r="FU140" s="80"/>
      <c r="FV140" s="80"/>
      <c r="FW140" s="80"/>
      <c r="FX140" s="80"/>
      <c r="FY140" s="80"/>
      <c r="FZ140" s="80"/>
      <c r="GA140" s="80"/>
      <c r="GB140" s="80"/>
      <c r="GC140" s="80"/>
      <c r="GD140" s="80"/>
      <c r="GE140" s="80"/>
      <c r="GF140" s="80"/>
      <c r="GG140" s="80"/>
      <c r="GH140" s="80"/>
      <c r="GI140" s="80"/>
      <c r="GJ140" s="80"/>
      <c r="GK140" s="80"/>
      <c r="GL140" s="80"/>
      <c r="GM140" s="80"/>
      <c r="GN140" s="80"/>
      <c r="GO140" s="80"/>
      <c r="GP140" s="80"/>
      <c r="GQ140" s="80"/>
      <c r="GR140" s="80"/>
      <c r="GS140" s="80"/>
      <c r="GT140" s="80"/>
      <c r="GU140" s="80"/>
      <c r="GV140" s="80"/>
      <c r="GW140" s="80"/>
      <c r="GX140" s="80"/>
      <c r="GY140" s="80"/>
      <c r="GZ140" s="80"/>
      <c r="HA140" s="80"/>
      <c r="HB140" s="80"/>
      <c r="HC140" s="80"/>
      <c r="HD140" s="80"/>
      <c r="HE140" s="80"/>
      <c r="HF140" s="80"/>
      <c r="HG140" s="80"/>
      <c r="HH140" s="80"/>
      <c r="HI140" s="80"/>
      <c r="HJ140" s="80"/>
      <c r="HK140" s="80"/>
      <c r="HL140" s="80"/>
      <c r="HM140" s="80"/>
      <c r="HN140" s="80"/>
      <c r="HO140" s="80"/>
      <c r="HP140" s="80"/>
      <c r="HQ140" s="80"/>
      <c r="HR140" s="80"/>
      <c r="HS140" s="80"/>
      <c r="HT140" s="80"/>
      <c r="HU140" s="80"/>
      <c r="HV140" s="80"/>
      <c r="HW140" s="80"/>
      <c r="HX140" s="80"/>
      <c r="HY140" s="80"/>
      <c r="HZ140" s="80"/>
      <c r="IA140" s="80"/>
      <c r="IB140" s="80"/>
      <c r="IC140" s="80"/>
      <c r="ID140" s="80"/>
      <c r="IE140" s="80"/>
      <c r="IF140" s="80"/>
      <c r="IG140" s="80"/>
      <c r="IH140" s="80"/>
      <c r="II140" s="80"/>
      <c r="IJ140" s="80"/>
      <c r="IK140" s="80"/>
      <c r="IL140" s="80"/>
      <c r="IM140" s="80"/>
      <c r="IN140" s="80"/>
      <c r="IO140" s="80"/>
      <c r="IP140" s="80"/>
      <c r="IQ140" s="80"/>
      <c r="IR140" s="80"/>
      <c r="IS140" s="80"/>
      <c r="IT140" s="80"/>
      <c r="IU140" s="80"/>
      <c r="IV140" s="80"/>
      <c r="IW140" s="80"/>
      <c r="IX140" s="80"/>
      <c r="IY140" s="80"/>
      <c r="IZ140" s="80"/>
      <c r="JA140" s="80"/>
      <c r="JB140" s="80"/>
      <c r="JC140" s="80"/>
      <c r="JD140" s="80"/>
      <c r="JE140" s="80"/>
      <c r="JF140" s="80"/>
      <c r="JG140" s="80"/>
      <c r="JH140" s="80"/>
      <c r="JI140" s="80"/>
      <c r="JJ140" s="80"/>
      <c r="JK140" s="80"/>
      <c r="JL140" s="80"/>
      <c r="JM140" s="80"/>
      <c r="JN140" s="80"/>
      <c r="JO140" s="80"/>
      <c r="JP140" s="80"/>
      <c r="JQ140" s="80"/>
      <c r="JR140" s="80"/>
      <c r="JS140" s="80"/>
      <c r="JT140" s="80"/>
      <c r="JU140" s="80"/>
      <c r="JV140" s="80"/>
      <c r="JW140" s="80"/>
      <c r="JX140" s="80"/>
      <c r="JY140" s="80"/>
      <c r="JZ140" s="80"/>
      <c r="KA140" s="80"/>
      <c r="KB140" s="80"/>
      <c r="KC140" s="80"/>
      <c r="KD140" s="80"/>
      <c r="KE140" s="80"/>
      <c r="KF140" s="80"/>
      <c r="KG140" s="80"/>
      <c r="KH140" s="80"/>
      <c r="KI140" s="80"/>
      <c r="KJ140" s="80"/>
      <c r="KK140" s="80"/>
      <c r="KL140" s="80"/>
      <c r="KM140" s="80"/>
      <c r="KN140" s="80"/>
      <c r="KO140" s="80"/>
      <c r="KP140" s="80"/>
      <c r="KQ140" s="80"/>
      <c r="KR140" s="80"/>
      <c r="KS140" s="80"/>
      <c r="KT140" s="80"/>
      <c r="KU140" s="80"/>
      <c r="KV140" s="80"/>
      <c r="KW140" s="80"/>
      <c r="KX140" s="80"/>
      <c r="KY140" s="80"/>
      <c r="KZ140" s="80"/>
      <c r="LA140" s="80"/>
      <c r="LB140" s="80"/>
      <c r="LC140" s="80"/>
      <c r="LD140" s="80"/>
      <c r="LE140" s="80"/>
      <c r="LF140" s="80"/>
      <c r="LG140" s="80"/>
      <c r="LH140" s="80"/>
      <c r="LI140" s="80"/>
      <c r="LJ140" s="80"/>
      <c r="LK140" s="80"/>
      <c r="LL140" s="80"/>
      <c r="LM140" s="80"/>
      <c r="LN140" s="80"/>
      <c r="LO140" s="80"/>
      <c r="LP140" s="80"/>
      <c r="LQ140" s="80"/>
      <c r="LR140" s="80"/>
      <c r="LS140" s="80"/>
      <c r="LT140" s="80"/>
      <c r="LU140" s="80"/>
      <c r="LV140" s="80"/>
      <c r="LW140" s="80"/>
      <c r="LX140" s="80"/>
      <c r="LY140" s="80"/>
      <c r="LZ140" s="80"/>
      <c r="MA140" s="80"/>
      <c r="MB140" s="80"/>
      <c r="MC140" s="80"/>
      <c r="MD140" s="80"/>
      <c r="ME140" s="80"/>
      <c r="MF140" s="80"/>
      <c r="MG140" s="80"/>
      <c r="MH140" s="80"/>
      <c r="MI140" s="80"/>
      <c r="MJ140" s="80"/>
      <c r="MK140" s="80"/>
      <c r="ML140" s="80"/>
      <c r="MM140" s="80"/>
      <c r="MN140" s="80"/>
      <c r="MO140" s="80"/>
      <c r="MP140" s="80"/>
      <c r="MQ140" s="80"/>
      <c r="MR140" s="80"/>
      <c r="MS140" s="80"/>
      <c r="MT140" s="80"/>
      <c r="MU140" s="80"/>
      <c r="MV140" s="80"/>
      <c r="MW140" s="80"/>
      <c r="MX140" s="80"/>
      <c r="MY140" s="80"/>
      <c r="MZ140" s="80"/>
      <c r="NA140" s="80"/>
      <c r="NB140" s="80"/>
      <c r="NC140" s="80"/>
      <c r="ND140" s="80"/>
      <c r="NE140" s="80"/>
      <c r="NF140" s="80"/>
      <c r="NG140" s="80"/>
      <c r="NH140" s="80"/>
      <c r="NI140" s="80"/>
      <c r="NJ140" s="80"/>
      <c r="NK140" s="80"/>
      <c r="NL140" s="80"/>
      <c r="NM140" s="80"/>
      <c r="NN140" s="80"/>
      <c r="NO140" s="80"/>
      <c r="NP140" s="80"/>
      <c r="NQ140" s="80"/>
      <c r="NR140" s="80"/>
      <c r="NS140" s="80"/>
      <c r="NT140" s="80"/>
      <c r="NU140" s="80"/>
      <c r="NV140" s="80"/>
      <c r="NW140" s="80"/>
      <c r="NX140" s="80"/>
      <c r="NY140" s="80"/>
      <c r="NZ140" s="80"/>
      <c r="OA140" s="80"/>
      <c r="OB140" s="80"/>
      <c r="OC140" s="80"/>
      <c r="OD140" s="80"/>
      <c r="OE140" s="80"/>
      <c r="OF140" s="80"/>
      <c r="OG140" s="80"/>
      <c r="OH140" s="80"/>
      <c r="OI140" s="80"/>
      <c r="OJ140" s="80"/>
      <c r="OK140" s="80"/>
      <c r="OL140" s="80"/>
      <c r="OM140" s="80"/>
      <c r="ON140" s="80"/>
      <c r="OO140" s="80"/>
      <c r="OP140" s="80"/>
      <c r="OQ140" s="80"/>
      <c r="OR140" s="80"/>
      <c r="OS140" s="80"/>
      <c r="OT140" s="80"/>
      <c r="OU140" s="80"/>
      <c r="OV140" s="80"/>
      <c r="OW140" s="80"/>
      <c r="OX140" s="80"/>
      <c r="OY140" s="80"/>
      <c r="OZ140" s="80"/>
      <c r="PA140" s="80"/>
      <c r="PB140" s="80"/>
      <c r="PC140" s="80"/>
      <c r="PD140" s="80"/>
      <c r="PE140" s="80"/>
      <c r="PF140" s="80"/>
      <c r="PG140" s="80"/>
      <c r="PH140" s="80"/>
      <c r="PI140" s="80"/>
      <c r="PJ140" s="80"/>
      <c r="PK140" s="80"/>
      <c r="PL140" s="80"/>
      <c r="PM140" s="80"/>
      <c r="PN140" s="80"/>
      <c r="PO140" s="80"/>
      <c r="PP140" s="80"/>
      <c r="PQ140" s="80"/>
      <c r="PR140" s="80"/>
      <c r="PS140" s="80"/>
      <c r="PT140" s="80"/>
      <c r="PU140" s="80"/>
      <c r="PV140" s="80"/>
      <c r="PW140" s="80"/>
      <c r="PX140" s="80"/>
      <c r="PY140" s="80"/>
      <c r="PZ140" s="80"/>
      <c r="QA140" s="80"/>
      <c r="QB140" s="80"/>
      <c r="QC140" s="80"/>
      <c r="QD140" s="80"/>
      <c r="QE140" s="80"/>
      <c r="QF140" s="80"/>
      <c r="QG140" s="80"/>
      <c r="QH140" s="80"/>
      <c r="QI140" s="80"/>
      <c r="QJ140" s="80"/>
      <c r="QK140" s="80"/>
      <c r="QL140" s="80"/>
      <c r="QM140" s="80"/>
      <c r="QN140" s="80"/>
      <c r="QO140" s="80"/>
      <c r="QP140" s="80"/>
      <c r="QQ140" s="80"/>
      <c r="QR140" s="80"/>
      <c r="QS140" s="80"/>
      <c r="QT140" s="80"/>
      <c r="QU140" s="80"/>
      <c r="QV140" s="80"/>
      <c r="QW140" s="80"/>
      <c r="QX140" s="80"/>
      <c r="QY140" s="80"/>
      <c r="QZ140" s="80"/>
      <c r="RA140" s="80"/>
      <c r="RB140" s="80"/>
      <c r="RC140" s="80"/>
      <c r="RD140" s="80"/>
      <c r="RE140" s="80"/>
      <c r="RF140" s="80"/>
      <c r="RG140" s="80"/>
      <c r="RH140" s="80"/>
      <c r="RI140" s="80"/>
      <c r="RJ140" s="80"/>
      <c r="RK140" s="80"/>
      <c r="RL140" s="80"/>
      <c r="RM140" s="80"/>
      <c r="RN140" s="80"/>
      <c r="RO140" s="80"/>
      <c r="RP140" s="80"/>
      <c r="RQ140" s="80"/>
      <c r="RR140" s="80"/>
      <c r="RS140" s="80"/>
      <c r="RT140" s="80"/>
      <c r="RU140" s="80"/>
      <c r="RV140" s="80"/>
      <c r="RW140" s="80"/>
      <c r="RX140" s="80"/>
      <c r="RY140" s="80"/>
      <c r="RZ140" s="80"/>
      <c r="SA140" s="80"/>
      <c r="SB140" s="80"/>
      <c r="SC140" s="80"/>
      <c r="SD140" s="80"/>
      <c r="SE140" s="80"/>
      <c r="SF140" s="80"/>
      <c r="SG140" s="80"/>
      <c r="SH140" s="80"/>
      <c r="SI140" s="80"/>
      <c r="SJ140" s="80"/>
      <c r="SK140" s="80"/>
      <c r="SL140" s="80"/>
      <c r="SM140" s="80"/>
      <c r="SN140" s="80"/>
      <c r="SO140" s="80"/>
      <c r="SP140" s="80"/>
      <c r="SQ140" s="80"/>
      <c r="SR140" s="80"/>
      <c r="SS140" s="80"/>
      <c r="ST140" s="80"/>
      <c r="SU140" s="80"/>
      <c r="SV140" s="80"/>
      <c r="SW140" s="80"/>
      <c r="SX140" s="80"/>
    </row>
    <row r="141" spans="1:518" s="60" customFormat="1" ht="14.55" customHeight="1" x14ac:dyDescent="0.3">
      <c r="A141" s="65">
        <v>137</v>
      </c>
      <c r="B141" s="7">
        <v>49</v>
      </c>
      <c r="C141" s="98" t="s">
        <v>1081</v>
      </c>
      <c r="D141" s="99" t="s">
        <v>1082</v>
      </c>
      <c r="E141" s="98" t="s">
        <v>1083</v>
      </c>
      <c r="F141" s="7">
        <v>2016</v>
      </c>
      <c r="G141" s="99" t="s">
        <v>1084</v>
      </c>
      <c r="H141" s="126" t="s">
        <v>1085</v>
      </c>
      <c r="I141" s="6" t="s">
        <v>50</v>
      </c>
      <c r="J141" s="99" t="s">
        <v>1087</v>
      </c>
      <c r="K141" s="6" t="s">
        <v>1088</v>
      </c>
      <c r="L141" s="6" t="s">
        <v>23</v>
      </c>
      <c r="M141" s="6" t="s">
        <v>100</v>
      </c>
      <c r="N141" s="6" t="s">
        <v>205</v>
      </c>
      <c r="O141" s="6" t="s">
        <v>25</v>
      </c>
      <c r="P141" s="6" t="s">
        <v>56</v>
      </c>
      <c r="Q141" s="6" t="s">
        <v>572</v>
      </c>
      <c r="R141" s="6" t="s">
        <v>572</v>
      </c>
      <c r="S141" s="6" t="s">
        <v>321</v>
      </c>
      <c r="T141" s="6" t="s">
        <v>701</v>
      </c>
      <c r="U141" s="7">
        <v>2007</v>
      </c>
      <c r="V141" s="7">
        <v>2021</v>
      </c>
      <c r="W141" s="6"/>
      <c r="X141" s="6"/>
      <c r="Y141" s="6"/>
      <c r="Z141" s="6" t="s">
        <v>76</v>
      </c>
      <c r="AA141" s="6"/>
      <c r="AB141" s="6" t="s">
        <v>107</v>
      </c>
      <c r="AC141" s="6"/>
      <c r="AD141" s="6" t="s">
        <v>109</v>
      </c>
      <c r="AE141" s="6"/>
      <c r="AF141" s="6"/>
      <c r="AG141" s="6"/>
      <c r="AH141" s="6"/>
      <c r="AI141" s="6" t="s">
        <v>155</v>
      </c>
      <c r="AJ141" s="6"/>
      <c r="AK141" s="6"/>
      <c r="AL141" s="6"/>
      <c r="AM141" s="6"/>
      <c r="AN141" s="6"/>
      <c r="AO141" s="6"/>
      <c r="AP141" s="6"/>
      <c r="AQ141" s="6"/>
      <c r="AR141" s="6"/>
      <c r="AS141" s="6"/>
      <c r="AT141" s="6"/>
      <c r="AU141" s="6"/>
      <c r="AV141" s="6"/>
      <c r="AW141" s="6" t="s">
        <v>23</v>
      </c>
      <c r="AX141" s="6"/>
      <c r="AY141" s="6"/>
      <c r="AZ141" s="6"/>
      <c r="BA141" s="6" t="s">
        <v>78</v>
      </c>
      <c r="BB141" s="6"/>
      <c r="BC141" s="6" t="s">
        <v>78</v>
      </c>
      <c r="BD141" s="6"/>
      <c r="BE141" s="6" t="s">
        <v>78</v>
      </c>
      <c r="BF141" s="6"/>
      <c r="BG141" s="6"/>
      <c r="BH141" s="6"/>
      <c r="BI141" s="6"/>
      <c r="BJ141" s="6" t="s">
        <v>78</v>
      </c>
      <c r="BK141" s="6"/>
      <c r="BL141" s="6"/>
      <c r="BM141" s="6"/>
      <c r="BN141" s="6"/>
      <c r="BO141" s="6"/>
      <c r="BP141" s="6"/>
      <c r="BQ141" s="6"/>
      <c r="BR141" s="6"/>
      <c r="BS141" s="6"/>
      <c r="BT141" s="6"/>
      <c r="BU141" s="6"/>
      <c r="BV141" s="6" t="s">
        <v>38</v>
      </c>
      <c r="BW141" s="6"/>
      <c r="BX141" s="6"/>
      <c r="BY141" s="6"/>
      <c r="BZ141" s="6"/>
      <c r="CA141" s="6"/>
      <c r="CB141" s="6"/>
      <c r="CC141" s="6"/>
      <c r="CD141" s="6"/>
      <c r="CE141" s="6"/>
      <c r="CF141" s="6"/>
      <c r="CG141" s="6"/>
      <c r="CH141" s="6"/>
      <c r="CI141" s="6"/>
      <c r="CJ141" s="6"/>
      <c r="CK141" s="6"/>
      <c r="CL141" s="6"/>
      <c r="CM141" s="6"/>
      <c r="CN141" s="6"/>
      <c r="CO141" s="6"/>
      <c r="CP141" s="6"/>
      <c r="CQ141" s="6"/>
      <c r="CR141" s="6"/>
      <c r="CS141" s="28" t="s">
        <v>38</v>
      </c>
      <c r="CT141" s="6"/>
      <c r="CU141" s="6"/>
      <c r="CV141" s="6"/>
      <c r="CW141" s="6"/>
      <c r="CX141" s="6"/>
      <c r="CY141" s="6"/>
      <c r="CZ141" s="6"/>
      <c r="DA141" s="6"/>
      <c r="DB141" s="6"/>
      <c r="DC141" s="6"/>
      <c r="DD141" s="6" t="s">
        <v>38</v>
      </c>
      <c r="DE141" s="87"/>
      <c r="DF141" s="6"/>
      <c r="DG141" s="6"/>
      <c r="DH141" s="6"/>
      <c r="DI141" s="6"/>
      <c r="DJ141" s="6"/>
      <c r="DK141" s="6"/>
      <c r="DL141" s="6"/>
      <c r="DM141" s="6"/>
      <c r="DN141" s="6"/>
      <c r="DO141" s="87"/>
      <c r="DP141" s="6"/>
      <c r="DQ141" s="87"/>
      <c r="DR141" s="6"/>
      <c r="DS141" s="91" t="s">
        <v>1089</v>
      </c>
      <c r="DT141" s="17" t="s">
        <v>273</v>
      </c>
      <c r="DU141" s="34"/>
      <c r="DV141" s="34"/>
      <c r="DW141" s="80"/>
      <c r="DX141" s="80"/>
      <c r="DY141" s="80"/>
      <c r="DZ141" s="80"/>
      <c r="EA141" s="80"/>
      <c r="EB141" s="80"/>
      <c r="EC141" s="80"/>
      <c r="ED141" s="80"/>
      <c r="EE141" s="80"/>
      <c r="EF141" s="80"/>
      <c r="EG141" s="80"/>
      <c r="EH141" s="80"/>
      <c r="EI141" s="80"/>
      <c r="EJ141" s="80"/>
      <c r="EK141" s="80"/>
      <c r="EL141" s="80"/>
      <c r="EM141" s="80"/>
      <c r="EN141" s="80"/>
      <c r="EO141" s="80"/>
      <c r="EP141" s="80"/>
      <c r="EQ141" s="80"/>
      <c r="ER141" s="80"/>
      <c r="ES141" s="80"/>
      <c r="ET141" s="80"/>
      <c r="EU141" s="80"/>
      <c r="EV141" s="80"/>
      <c r="EW141" s="80"/>
      <c r="EX141" s="80"/>
      <c r="EY141" s="80"/>
      <c r="EZ141" s="80"/>
      <c r="FA141" s="80"/>
      <c r="FB141" s="80"/>
      <c r="FC141" s="80"/>
      <c r="FD141" s="80"/>
      <c r="FE141" s="80"/>
      <c r="FF141" s="80"/>
      <c r="FG141" s="80"/>
      <c r="FH141" s="80"/>
      <c r="FI141" s="80"/>
      <c r="FJ141" s="80"/>
      <c r="FK141" s="80"/>
      <c r="FL141" s="80"/>
      <c r="FM141" s="80"/>
      <c r="FN141" s="80"/>
      <c r="FO141" s="80"/>
      <c r="FP141" s="80"/>
      <c r="FQ141" s="80"/>
      <c r="FR141" s="80"/>
      <c r="FS141" s="80"/>
      <c r="FT141" s="80"/>
      <c r="FU141" s="80"/>
      <c r="FV141" s="80"/>
      <c r="FW141" s="80"/>
      <c r="FX141" s="80"/>
      <c r="FY141" s="80"/>
      <c r="FZ141" s="80"/>
      <c r="GA141" s="80"/>
      <c r="GB141" s="80"/>
      <c r="GC141" s="80"/>
      <c r="GD141" s="80"/>
      <c r="GE141" s="80"/>
      <c r="GF141" s="80"/>
      <c r="GG141" s="80"/>
      <c r="GH141" s="80"/>
      <c r="GI141" s="80"/>
      <c r="GJ141" s="80"/>
      <c r="GK141" s="80"/>
      <c r="GL141" s="80"/>
      <c r="GM141" s="80"/>
      <c r="GN141" s="80"/>
      <c r="GO141" s="80"/>
      <c r="GP141" s="80"/>
      <c r="GQ141" s="80"/>
      <c r="GR141" s="80"/>
      <c r="GS141" s="80"/>
      <c r="GT141" s="80"/>
      <c r="GU141" s="80"/>
      <c r="GV141" s="80"/>
      <c r="GW141" s="80"/>
      <c r="GX141" s="80"/>
      <c r="GY141" s="80"/>
      <c r="GZ141" s="80"/>
      <c r="HA141" s="80"/>
      <c r="HB141" s="80"/>
      <c r="HC141" s="80"/>
      <c r="HD141" s="80"/>
      <c r="HE141" s="80"/>
      <c r="HF141" s="80"/>
      <c r="HG141" s="80"/>
      <c r="HH141" s="80"/>
      <c r="HI141" s="80"/>
      <c r="HJ141" s="80"/>
      <c r="HK141" s="80"/>
      <c r="HL141" s="80"/>
      <c r="HM141" s="80"/>
      <c r="HN141" s="80"/>
      <c r="HO141" s="80"/>
      <c r="HP141" s="80"/>
      <c r="HQ141" s="80"/>
      <c r="HR141" s="80"/>
      <c r="HS141" s="80"/>
      <c r="HT141" s="80"/>
      <c r="HU141" s="80"/>
      <c r="HV141" s="80"/>
      <c r="HW141" s="80"/>
      <c r="HX141" s="80"/>
      <c r="HY141" s="80"/>
      <c r="HZ141" s="80"/>
      <c r="IA141" s="80"/>
      <c r="IB141" s="80"/>
      <c r="IC141" s="80"/>
      <c r="ID141" s="80"/>
      <c r="IE141" s="80"/>
      <c r="IF141" s="80"/>
      <c r="IG141" s="80"/>
      <c r="IH141" s="80"/>
      <c r="II141" s="80"/>
      <c r="IJ141" s="80"/>
      <c r="IK141" s="80"/>
      <c r="IL141" s="80"/>
      <c r="IM141" s="80"/>
      <c r="IN141" s="80"/>
      <c r="IO141" s="80"/>
      <c r="IP141" s="80"/>
      <c r="IQ141" s="80"/>
      <c r="IR141" s="80"/>
      <c r="IS141" s="80"/>
      <c r="IT141" s="80"/>
      <c r="IU141" s="80"/>
      <c r="IV141" s="80"/>
      <c r="IW141" s="80"/>
      <c r="IX141" s="80"/>
      <c r="IY141" s="80"/>
      <c r="IZ141" s="80"/>
      <c r="JA141" s="80"/>
      <c r="JB141" s="80"/>
      <c r="JC141" s="80"/>
      <c r="JD141" s="80"/>
      <c r="JE141" s="80"/>
      <c r="JF141" s="80"/>
      <c r="JG141" s="80"/>
      <c r="JH141" s="80"/>
      <c r="JI141" s="80"/>
      <c r="JJ141" s="80"/>
      <c r="JK141" s="80"/>
      <c r="JL141" s="80"/>
      <c r="JM141" s="80"/>
      <c r="JN141" s="80"/>
      <c r="JO141" s="80"/>
      <c r="JP141" s="80"/>
      <c r="JQ141" s="80"/>
      <c r="JR141" s="80"/>
      <c r="JS141" s="80"/>
      <c r="JT141" s="80"/>
      <c r="JU141" s="80"/>
      <c r="JV141" s="80"/>
      <c r="JW141" s="80"/>
      <c r="JX141" s="80"/>
      <c r="JY141" s="80"/>
      <c r="JZ141" s="80"/>
      <c r="KA141" s="80"/>
      <c r="KB141" s="80"/>
      <c r="KC141" s="80"/>
      <c r="KD141" s="80"/>
      <c r="KE141" s="80"/>
      <c r="KF141" s="80"/>
      <c r="KG141" s="80"/>
      <c r="KH141" s="80"/>
      <c r="KI141" s="80"/>
      <c r="KJ141" s="80"/>
      <c r="KK141" s="80"/>
      <c r="KL141" s="80"/>
      <c r="KM141" s="80"/>
      <c r="KN141" s="80"/>
      <c r="KO141" s="80"/>
      <c r="KP141" s="80"/>
      <c r="KQ141" s="80"/>
      <c r="KR141" s="80"/>
      <c r="KS141" s="80"/>
      <c r="KT141" s="80"/>
      <c r="KU141" s="80"/>
      <c r="KV141" s="80"/>
      <c r="KW141" s="80"/>
      <c r="KX141" s="80"/>
      <c r="KY141" s="80"/>
      <c r="KZ141" s="80"/>
      <c r="LA141" s="80"/>
      <c r="LB141" s="80"/>
      <c r="LC141" s="80"/>
      <c r="LD141" s="80"/>
      <c r="LE141" s="80"/>
      <c r="LF141" s="80"/>
      <c r="LG141" s="80"/>
      <c r="LH141" s="80"/>
      <c r="LI141" s="80"/>
      <c r="LJ141" s="80"/>
      <c r="LK141" s="80"/>
      <c r="LL141" s="80"/>
      <c r="LM141" s="80"/>
      <c r="LN141" s="80"/>
      <c r="LO141" s="80"/>
      <c r="LP141" s="80"/>
      <c r="LQ141" s="80"/>
      <c r="LR141" s="80"/>
      <c r="LS141" s="80"/>
      <c r="LT141" s="80"/>
      <c r="LU141" s="80"/>
      <c r="LV141" s="80"/>
      <c r="LW141" s="80"/>
      <c r="LX141" s="80"/>
      <c r="LY141" s="80"/>
      <c r="LZ141" s="80"/>
      <c r="MA141" s="80"/>
      <c r="MB141" s="80"/>
      <c r="MC141" s="80"/>
      <c r="MD141" s="80"/>
      <c r="ME141" s="80"/>
      <c r="MF141" s="80"/>
      <c r="MG141" s="80"/>
      <c r="MH141" s="80"/>
      <c r="MI141" s="80"/>
      <c r="MJ141" s="80"/>
      <c r="MK141" s="80"/>
      <c r="ML141" s="80"/>
      <c r="MM141" s="80"/>
      <c r="MN141" s="80"/>
      <c r="MO141" s="80"/>
      <c r="MP141" s="80"/>
      <c r="MQ141" s="80"/>
      <c r="MR141" s="80"/>
      <c r="MS141" s="80"/>
      <c r="MT141" s="80"/>
      <c r="MU141" s="80"/>
      <c r="MV141" s="80"/>
      <c r="MW141" s="80"/>
      <c r="MX141" s="80"/>
      <c r="MY141" s="80"/>
      <c r="MZ141" s="80"/>
      <c r="NA141" s="80"/>
      <c r="NB141" s="80"/>
      <c r="NC141" s="80"/>
      <c r="ND141" s="80"/>
      <c r="NE141" s="80"/>
      <c r="NF141" s="80"/>
      <c r="NG141" s="80"/>
      <c r="NH141" s="80"/>
      <c r="NI141" s="80"/>
      <c r="NJ141" s="80"/>
      <c r="NK141" s="80"/>
      <c r="NL141" s="80"/>
      <c r="NM141" s="80"/>
      <c r="NN141" s="80"/>
      <c r="NO141" s="80"/>
      <c r="NP141" s="80"/>
      <c r="NQ141" s="80"/>
      <c r="NR141" s="80"/>
      <c r="NS141" s="80"/>
      <c r="NT141" s="80"/>
      <c r="NU141" s="80"/>
      <c r="NV141" s="80"/>
      <c r="NW141" s="80"/>
      <c r="NX141" s="80"/>
      <c r="NY141" s="80"/>
      <c r="NZ141" s="80"/>
      <c r="OA141" s="80"/>
      <c r="OB141" s="80"/>
      <c r="OC141" s="80"/>
      <c r="OD141" s="80"/>
      <c r="OE141" s="80"/>
      <c r="OF141" s="80"/>
      <c r="OG141" s="80"/>
      <c r="OH141" s="80"/>
      <c r="OI141" s="80"/>
      <c r="OJ141" s="80"/>
      <c r="OK141" s="80"/>
      <c r="OL141" s="80"/>
      <c r="OM141" s="80"/>
      <c r="ON141" s="80"/>
      <c r="OO141" s="80"/>
      <c r="OP141" s="80"/>
      <c r="OQ141" s="80"/>
      <c r="OR141" s="80"/>
      <c r="OS141" s="80"/>
      <c r="OT141" s="80"/>
      <c r="OU141" s="80"/>
      <c r="OV141" s="80"/>
      <c r="OW141" s="80"/>
      <c r="OX141" s="80"/>
      <c r="OY141" s="80"/>
      <c r="OZ141" s="80"/>
      <c r="PA141" s="80"/>
      <c r="PB141" s="80"/>
      <c r="PC141" s="80"/>
      <c r="PD141" s="80"/>
      <c r="PE141" s="80"/>
      <c r="PF141" s="80"/>
      <c r="PG141" s="80"/>
      <c r="PH141" s="80"/>
      <c r="PI141" s="80"/>
      <c r="PJ141" s="80"/>
      <c r="PK141" s="80"/>
      <c r="PL141" s="80"/>
      <c r="PM141" s="80"/>
      <c r="PN141" s="80"/>
      <c r="PO141" s="80"/>
      <c r="PP141" s="80"/>
      <c r="PQ141" s="80"/>
      <c r="PR141" s="80"/>
      <c r="PS141" s="80"/>
      <c r="PT141" s="80"/>
      <c r="PU141" s="80"/>
      <c r="PV141" s="80"/>
      <c r="PW141" s="80"/>
      <c r="PX141" s="80"/>
      <c r="PY141" s="80"/>
      <c r="PZ141" s="80"/>
      <c r="QA141" s="80"/>
      <c r="QB141" s="80"/>
      <c r="QC141" s="80"/>
      <c r="QD141" s="80"/>
      <c r="QE141" s="80"/>
      <c r="QF141" s="80"/>
      <c r="QG141" s="80"/>
      <c r="QH141" s="80"/>
      <c r="QI141" s="80"/>
      <c r="QJ141" s="80"/>
      <c r="QK141" s="80"/>
      <c r="QL141" s="80"/>
      <c r="QM141" s="80"/>
      <c r="QN141" s="80"/>
      <c r="QO141" s="80"/>
      <c r="QP141" s="80"/>
      <c r="QQ141" s="80"/>
      <c r="QR141" s="80"/>
      <c r="QS141" s="80"/>
      <c r="QT141" s="80"/>
      <c r="QU141" s="80"/>
      <c r="QV141" s="80"/>
      <c r="QW141" s="80"/>
      <c r="QX141" s="80"/>
      <c r="QY141" s="80"/>
      <c r="QZ141" s="80"/>
      <c r="RA141" s="80"/>
      <c r="RB141" s="80"/>
      <c r="RC141" s="80"/>
      <c r="RD141" s="80"/>
      <c r="RE141" s="80"/>
      <c r="RF141" s="80"/>
      <c r="RG141" s="80"/>
      <c r="RH141" s="80"/>
      <c r="RI141" s="80"/>
      <c r="RJ141" s="80"/>
      <c r="RK141" s="80"/>
      <c r="RL141" s="80"/>
      <c r="RM141" s="80"/>
      <c r="RN141" s="80"/>
      <c r="RO141" s="80"/>
      <c r="RP141" s="80"/>
      <c r="RQ141" s="80"/>
      <c r="RR141" s="80"/>
      <c r="RS141" s="80"/>
      <c r="RT141" s="80"/>
      <c r="RU141" s="80"/>
      <c r="RV141" s="80"/>
      <c r="RW141" s="80"/>
      <c r="RX141" s="80"/>
      <c r="RY141" s="80"/>
      <c r="RZ141" s="80"/>
      <c r="SA141" s="80"/>
      <c r="SB141" s="80"/>
      <c r="SC141" s="80"/>
      <c r="SD141" s="80"/>
      <c r="SE141" s="80"/>
      <c r="SF141" s="80"/>
      <c r="SG141" s="80"/>
      <c r="SH141" s="80"/>
      <c r="SI141" s="80"/>
      <c r="SJ141" s="80"/>
      <c r="SK141" s="80"/>
      <c r="SL141" s="80"/>
      <c r="SM141" s="80"/>
      <c r="SN141" s="80"/>
      <c r="SO141" s="80"/>
      <c r="SP141" s="80"/>
      <c r="SQ141" s="80"/>
      <c r="SR141" s="80"/>
      <c r="SS141" s="80"/>
      <c r="ST141" s="80"/>
      <c r="SU141" s="80"/>
      <c r="SV141" s="80"/>
      <c r="SW141" s="80"/>
      <c r="SX141" s="80"/>
    </row>
    <row r="142" spans="1:518" s="60" customFormat="1" ht="14.55" customHeight="1" x14ac:dyDescent="0.3">
      <c r="A142" s="65">
        <v>138</v>
      </c>
      <c r="B142" s="7">
        <v>49</v>
      </c>
      <c r="C142" s="98" t="s">
        <v>1081</v>
      </c>
      <c r="D142" s="99" t="s">
        <v>1082</v>
      </c>
      <c r="E142" s="98" t="s">
        <v>1083</v>
      </c>
      <c r="F142" s="7">
        <v>2016</v>
      </c>
      <c r="G142" s="99" t="s">
        <v>1084</v>
      </c>
      <c r="H142" s="126" t="s">
        <v>1085</v>
      </c>
      <c r="I142" s="6" t="s">
        <v>50</v>
      </c>
      <c r="J142" s="99" t="s">
        <v>1090</v>
      </c>
      <c r="K142" s="6" t="s">
        <v>1091</v>
      </c>
      <c r="L142" s="6" t="s">
        <v>23</v>
      </c>
      <c r="M142" s="6" t="s">
        <v>100</v>
      </c>
      <c r="N142" s="6" t="s">
        <v>205</v>
      </c>
      <c r="O142" s="6" t="s">
        <v>25</v>
      </c>
      <c r="P142" s="6" t="s">
        <v>56</v>
      </c>
      <c r="Q142" s="6" t="s">
        <v>572</v>
      </c>
      <c r="R142" s="6" t="s">
        <v>572</v>
      </c>
      <c r="S142" s="6" t="s">
        <v>321</v>
      </c>
      <c r="T142" s="6" t="s">
        <v>701</v>
      </c>
      <c r="U142" s="7">
        <v>2007</v>
      </c>
      <c r="V142" s="7">
        <v>2021</v>
      </c>
      <c r="W142" s="6"/>
      <c r="X142" s="6"/>
      <c r="Y142" s="6"/>
      <c r="Z142" s="6" t="s">
        <v>76</v>
      </c>
      <c r="AA142" s="6"/>
      <c r="AB142" s="6" t="s">
        <v>107</v>
      </c>
      <c r="AC142" s="6"/>
      <c r="AD142" s="6" t="s">
        <v>109</v>
      </c>
      <c r="AE142" s="6"/>
      <c r="AF142" s="6"/>
      <c r="AG142" s="6"/>
      <c r="AH142" s="6"/>
      <c r="AI142" s="6" t="s">
        <v>155</v>
      </c>
      <c r="AJ142" s="6"/>
      <c r="AK142" s="6"/>
      <c r="AL142" s="6"/>
      <c r="AM142" s="6"/>
      <c r="AN142" s="6"/>
      <c r="AO142" s="6"/>
      <c r="AP142" s="6"/>
      <c r="AQ142" s="6"/>
      <c r="AR142" s="6"/>
      <c r="AS142" s="6"/>
      <c r="AT142" s="6"/>
      <c r="AU142" s="6"/>
      <c r="AV142" s="6"/>
      <c r="AW142" s="6" t="s">
        <v>23</v>
      </c>
      <c r="AX142" s="6"/>
      <c r="AY142" s="6"/>
      <c r="AZ142" s="6"/>
      <c r="BA142" s="6" t="s">
        <v>78</v>
      </c>
      <c r="BB142" s="6"/>
      <c r="BC142" s="6" t="s">
        <v>78</v>
      </c>
      <c r="BD142" s="6"/>
      <c r="BE142" s="6" t="s">
        <v>78</v>
      </c>
      <c r="BF142" s="6"/>
      <c r="BG142" s="6"/>
      <c r="BH142" s="6"/>
      <c r="BI142" s="6"/>
      <c r="BJ142" s="6" t="s">
        <v>78</v>
      </c>
      <c r="BK142" s="6"/>
      <c r="BL142" s="6"/>
      <c r="BM142" s="6"/>
      <c r="BN142" s="6"/>
      <c r="BO142" s="6"/>
      <c r="BP142" s="6"/>
      <c r="BQ142" s="6"/>
      <c r="BR142" s="6"/>
      <c r="BS142" s="6"/>
      <c r="BT142" s="6"/>
      <c r="BU142" s="6"/>
      <c r="BV142" s="6" t="s">
        <v>38</v>
      </c>
      <c r="BW142" s="6"/>
      <c r="BX142" s="6"/>
      <c r="BY142" s="6"/>
      <c r="BZ142" s="6"/>
      <c r="CA142" s="6"/>
      <c r="CB142" s="6"/>
      <c r="CC142" s="6"/>
      <c r="CD142" s="6"/>
      <c r="CE142" s="6"/>
      <c r="CF142" s="6"/>
      <c r="CG142" s="6"/>
      <c r="CH142" s="6"/>
      <c r="CI142" s="6"/>
      <c r="CJ142" s="6"/>
      <c r="CK142" s="6"/>
      <c r="CL142" s="6"/>
      <c r="CM142" s="6"/>
      <c r="CN142" s="6"/>
      <c r="CO142" s="6"/>
      <c r="CP142" s="6"/>
      <c r="CQ142" s="6"/>
      <c r="CR142" s="6"/>
      <c r="CS142" s="28" t="s">
        <v>38</v>
      </c>
      <c r="CT142" s="6"/>
      <c r="CU142" s="6"/>
      <c r="CV142" s="6"/>
      <c r="CW142" s="6"/>
      <c r="CX142" s="6"/>
      <c r="CY142" s="6"/>
      <c r="CZ142" s="6"/>
      <c r="DA142" s="6"/>
      <c r="DB142" s="6"/>
      <c r="DC142" s="6"/>
      <c r="DD142" s="6" t="s">
        <v>38</v>
      </c>
      <c r="DE142" s="87"/>
      <c r="DF142" s="6"/>
      <c r="DG142" s="6"/>
      <c r="DH142" s="6"/>
      <c r="DI142" s="6"/>
      <c r="DJ142" s="6"/>
      <c r="DK142" s="6"/>
      <c r="DL142" s="6"/>
      <c r="DM142" s="6"/>
      <c r="DN142" s="6"/>
      <c r="DO142" s="87"/>
      <c r="DP142" s="6"/>
      <c r="DQ142" s="87"/>
      <c r="DR142" s="6"/>
      <c r="DS142" s="91" t="s">
        <v>1092</v>
      </c>
      <c r="DT142" s="17" t="s">
        <v>273</v>
      </c>
      <c r="DU142" s="34"/>
      <c r="DV142" s="34"/>
      <c r="DW142" s="80"/>
      <c r="DX142" s="80"/>
      <c r="DY142" s="80"/>
      <c r="DZ142" s="80"/>
      <c r="EA142" s="80"/>
      <c r="EB142" s="80"/>
      <c r="EC142" s="80"/>
      <c r="ED142" s="80"/>
      <c r="EE142" s="80"/>
      <c r="EF142" s="80"/>
      <c r="EG142" s="80"/>
      <c r="EH142" s="80"/>
      <c r="EI142" s="80"/>
      <c r="EJ142" s="80"/>
      <c r="EK142" s="80"/>
      <c r="EL142" s="80"/>
      <c r="EM142" s="80"/>
      <c r="EN142" s="80"/>
      <c r="EO142" s="80"/>
      <c r="EP142" s="80"/>
      <c r="EQ142" s="80"/>
      <c r="ER142" s="80"/>
      <c r="ES142" s="80"/>
      <c r="ET142" s="80"/>
      <c r="EU142" s="80"/>
      <c r="EV142" s="80"/>
      <c r="EW142" s="80"/>
      <c r="EX142" s="80"/>
      <c r="EY142" s="80"/>
      <c r="EZ142" s="80"/>
      <c r="FA142" s="80"/>
      <c r="FB142" s="80"/>
      <c r="FC142" s="80"/>
      <c r="FD142" s="80"/>
      <c r="FE142" s="80"/>
      <c r="FF142" s="80"/>
      <c r="FG142" s="80"/>
      <c r="FH142" s="80"/>
      <c r="FI142" s="80"/>
      <c r="FJ142" s="80"/>
      <c r="FK142" s="80"/>
      <c r="FL142" s="80"/>
      <c r="FM142" s="80"/>
      <c r="FN142" s="80"/>
      <c r="FO142" s="80"/>
      <c r="FP142" s="80"/>
      <c r="FQ142" s="80"/>
      <c r="FR142" s="80"/>
      <c r="FS142" s="80"/>
      <c r="FT142" s="80"/>
      <c r="FU142" s="80"/>
      <c r="FV142" s="80"/>
      <c r="FW142" s="80"/>
      <c r="FX142" s="80"/>
      <c r="FY142" s="80"/>
      <c r="FZ142" s="80"/>
      <c r="GA142" s="80"/>
      <c r="GB142" s="80"/>
      <c r="GC142" s="80"/>
      <c r="GD142" s="80"/>
      <c r="GE142" s="80"/>
      <c r="GF142" s="80"/>
      <c r="GG142" s="80"/>
      <c r="GH142" s="80"/>
      <c r="GI142" s="80"/>
      <c r="GJ142" s="80"/>
      <c r="GK142" s="80"/>
      <c r="GL142" s="80"/>
      <c r="GM142" s="80"/>
      <c r="GN142" s="80"/>
      <c r="GO142" s="80"/>
      <c r="GP142" s="80"/>
      <c r="GQ142" s="80"/>
      <c r="GR142" s="80"/>
      <c r="GS142" s="80"/>
      <c r="GT142" s="80"/>
      <c r="GU142" s="80"/>
      <c r="GV142" s="80"/>
      <c r="GW142" s="80"/>
      <c r="GX142" s="80"/>
      <c r="GY142" s="80"/>
      <c r="GZ142" s="80"/>
      <c r="HA142" s="80"/>
      <c r="HB142" s="80"/>
      <c r="HC142" s="80"/>
      <c r="HD142" s="80"/>
      <c r="HE142" s="80"/>
      <c r="HF142" s="80"/>
      <c r="HG142" s="80"/>
      <c r="HH142" s="80"/>
      <c r="HI142" s="80"/>
      <c r="HJ142" s="80"/>
      <c r="HK142" s="80"/>
      <c r="HL142" s="80"/>
      <c r="HM142" s="80"/>
      <c r="HN142" s="80"/>
      <c r="HO142" s="80"/>
      <c r="HP142" s="80"/>
      <c r="HQ142" s="80"/>
      <c r="HR142" s="80"/>
      <c r="HS142" s="80"/>
      <c r="HT142" s="80"/>
      <c r="HU142" s="80"/>
      <c r="HV142" s="80"/>
      <c r="HW142" s="80"/>
      <c r="HX142" s="80"/>
      <c r="HY142" s="80"/>
      <c r="HZ142" s="80"/>
      <c r="IA142" s="80"/>
      <c r="IB142" s="80"/>
      <c r="IC142" s="80"/>
      <c r="ID142" s="80"/>
      <c r="IE142" s="80"/>
      <c r="IF142" s="80"/>
      <c r="IG142" s="80"/>
      <c r="IH142" s="80"/>
      <c r="II142" s="80"/>
      <c r="IJ142" s="80"/>
      <c r="IK142" s="80"/>
      <c r="IL142" s="80"/>
      <c r="IM142" s="80"/>
      <c r="IN142" s="80"/>
      <c r="IO142" s="80"/>
      <c r="IP142" s="80"/>
      <c r="IQ142" s="80"/>
      <c r="IR142" s="80"/>
      <c r="IS142" s="80"/>
      <c r="IT142" s="80"/>
      <c r="IU142" s="80"/>
      <c r="IV142" s="80"/>
      <c r="IW142" s="80"/>
      <c r="IX142" s="80"/>
      <c r="IY142" s="80"/>
      <c r="IZ142" s="80"/>
      <c r="JA142" s="80"/>
      <c r="JB142" s="80"/>
      <c r="JC142" s="80"/>
      <c r="JD142" s="80"/>
      <c r="JE142" s="80"/>
      <c r="JF142" s="80"/>
      <c r="JG142" s="80"/>
      <c r="JH142" s="80"/>
      <c r="JI142" s="80"/>
      <c r="JJ142" s="80"/>
      <c r="JK142" s="80"/>
      <c r="JL142" s="80"/>
      <c r="JM142" s="80"/>
      <c r="JN142" s="80"/>
      <c r="JO142" s="80"/>
      <c r="JP142" s="80"/>
      <c r="JQ142" s="80"/>
      <c r="JR142" s="80"/>
      <c r="JS142" s="80"/>
      <c r="JT142" s="80"/>
      <c r="JU142" s="80"/>
      <c r="JV142" s="80"/>
      <c r="JW142" s="80"/>
      <c r="JX142" s="80"/>
      <c r="JY142" s="80"/>
      <c r="JZ142" s="80"/>
      <c r="KA142" s="80"/>
      <c r="KB142" s="80"/>
      <c r="KC142" s="80"/>
      <c r="KD142" s="80"/>
      <c r="KE142" s="80"/>
      <c r="KF142" s="80"/>
      <c r="KG142" s="80"/>
      <c r="KH142" s="80"/>
      <c r="KI142" s="80"/>
      <c r="KJ142" s="80"/>
      <c r="KK142" s="80"/>
      <c r="KL142" s="80"/>
      <c r="KM142" s="80"/>
      <c r="KN142" s="80"/>
      <c r="KO142" s="80"/>
      <c r="KP142" s="80"/>
      <c r="KQ142" s="80"/>
      <c r="KR142" s="80"/>
      <c r="KS142" s="80"/>
      <c r="KT142" s="80"/>
      <c r="KU142" s="80"/>
      <c r="KV142" s="80"/>
      <c r="KW142" s="80"/>
      <c r="KX142" s="80"/>
      <c r="KY142" s="80"/>
      <c r="KZ142" s="80"/>
      <c r="LA142" s="80"/>
      <c r="LB142" s="80"/>
      <c r="LC142" s="80"/>
      <c r="LD142" s="80"/>
      <c r="LE142" s="80"/>
      <c r="LF142" s="80"/>
      <c r="LG142" s="80"/>
      <c r="LH142" s="80"/>
      <c r="LI142" s="80"/>
      <c r="LJ142" s="80"/>
      <c r="LK142" s="80"/>
      <c r="LL142" s="80"/>
      <c r="LM142" s="80"/>
      <c r="LN142" s="80"/>
      <c r="LO142" s="80"/>
      <c r="LP142" s="80"/>
      <c r="LQ142" s="80"/>
      <c r="LR142" s="80"/>
      <c r="LS142" s="80"/>
      <c r="LT142" s="80"/>
      <c r="LU142" s="80"/>
      <c r="LV142" s="80"/>
      <c r="LW142" s="80"/>
      <c r="LX142" s="80"/>
      <c r="LY142" s="80"/>
      <c r="LZ142" s="80"/>
      <c r="MA142" s="80"/>
      <c r="MB142" s="80"/>
      <c r="MC142" s="80"/>
      <c r="MD142" s="80"/>
      <c r="ME142" s="80"/>
      <c r="MF142" s="80"/>
      <c r="MG142" s="80"/>
      <c r="MH142" s="80"/>
      <c r="MI142" s="80"/>
      <c r="MJ142" s="80"/>
      <c r="MK142" s="80"/>
      <c r="ML142" s="80"/>
      <c r="MM142" s="80"/>
      <c r="MN142" s="80"/>
      <c r="MO142" s="80"/>
      <c r="MP142" s="80"/>
      <c r="MQ142" s="80"/>
      <c r="MR142" s="80"/>
      <c r="MS142" s="80"/>
      <c r="MT142" s="80"/>
      <c r="MU142" s="80"/>
      <c r="MV142" s="80"/>
      <c r="MW142" s="80"/>
      <c r="MX142" s="80"/>
      <c r="MY142" s="80"/>
      <c r="MZ142" s="80"/>
      <c r="NA142" s="80"/>
      <c r="NB142" s="80"/>
      <c r="NC142" s="80"/>
      <c r="ND142" s="80"/>
      <c r="NE142" s="80"/>
      <c r="NF142" s="80"/>
      <c r="NG142" s="80"/>
      <c r="NH142" s="80"/>
      <c r="NI142" s="80"/>
      <c r="NJ142" s="80"/>
      <c r="NK142" s="80"/>
      <c r="NL142" s="80"/>
      <c r="NM142" s="80"/>
      <c r="NN142" s="80"/>
      <c r="NO142" s="80"/>
      <c r="NP142" s="80"/>
      <c r="NQ142" s="80"/>
      <c r="NR142" s="80"/>
      <c r="NS142" s="80"/>
      <c r="NT142" s="80"/>
      <c r="NU142" s="80"/>
      <c r="NV142" s="80"/>
      <c r="NW142" s="80"/>
      <c r="NX142" s="80"/>
      <c r="NY142" s="80"/>
      <c r="NZ142" s="80"/>
      <c r="OA142" s="80"/>
      <c r="OB142" s="80"/>
      <c r="OC142" s="80"/>
      <c r="OD142" s="80"/>
      <c r="OE142" s="80"/>
      <c r="OF142" s="80"/>
      <c r="OG142" s="80"/>
      <c r="OH142" s="80"/>
      <c r="OI142" s="80"/>
      <c r="OJ142" s="80"/>
      <c r="OK142" s="80"/>
      <c r="OL142" s="80"/>
      <c r="OM142" s="80"/>
      <c r="ON142" s="80"/>
      <c r="OO142" s="80"/>
      <c r="OP142" s="80"/>
      <c r="OQ142" s="80"/>
      <c r="OR142" s="80"/>
      <c r="OS142" s="80"/>
      <c r="OT142" s="80"/>
      <c r="OU142" s="80"/>
      <c r="OV142" s="80"/>
      <c r="OW142" s="80"/>
      <c r="OX142" s="80"/>
      <c r="OY142" s="80"/>
      <c r="OZ142" s="80"/>
      <c r="PA142" s="80"/>
      <c r="PB142" s="80"/>
      <c r="PC142" s="80"/>
      <c r="PD142" s="80"/>
      <c r="PE142" s="80"/>
      <c r="PF142" s="80"/>
      <c r="PG142" s="80"/>
      <c r="PH142" s="80"/>
      <c r="PI142" s="80"/>
      <c r="PJ142" s="80"/>
      <c r="PK142" s="80"/>
      <c r="PL142" s="80"/>
      <c r="PM142" s="80"/>
      <c r="PN142" s="80"/>
      <c r="PO142" s="80"/>
      <c r="PP142" s="80"/>
      <c r="PQ142" s="80"/>
      <c r="PR142" s="80"/>
      <c r="PS142" s="80"/>
      <c r="PT142" s="80"/>
      <c r="PU142" s="80"/>
      <c r="PV142" s="80"/>
      <c r="PW142" s="80"/>
      <c r="PX142" s="80"/>
      <c r="PY142" s="80"/>
      <c r="PZ142" s="80"/>
      <c r="QA142" s="80"/>
      <c r="QB142" s="80"/>
      <c r="QC142" s="80"/>
      <c r="QD142" s="80"/>
      <c r="QE142" s="80"/>
      <c r="QF142" s="80"/>
      <c r="QG142" s="80"/>
      <c r="QH142" s="80"/>
      <c r="QI142" s="80"/>
      <c r="QJ142" s="80"/>
      <c r="QK142" s="80"/>
      <c r="QL142" s="80"/>
      <c r="QM142" s="80"/>
      <c r="QN142" s="80"/>
      <c r="QO142" s="80"/>
      <c r="QP142" s="80"/>
      <c r="QQ142" s="80"/>
      <c r="QR142" s="80"/>
      <c r="QS142" s="80"/>
      <c r="QT142" s="80"/>
      <c r="QU142" s="80"/>
      <c r="QV142" s="80"/>
      <c r="QW142" s="80"/>
      <c r="QX142" s="80"/>
      <c r="QY142" s="80"/>
      <c r="QZ142" s="80"/>
      <c r="RA142" s="80"/>
      <c r="RB142" s="80"/>
      <c r="RC142" s="80"/>
      <c r="RD142" s="80"/>
      <c r="RE142" s="80"/>
      <c r="RF142" s="80"/>
      <c r="RG142" s="80"/>
      <c r="RH142" s="80"/>
      <c r="RI142" s="80"/>
      <c r="RJ142" s="80"/>
      <c r="RK142" s="80"/>
      <c r="RL142" s="80"/>
      <c r="RM142" s="80"/>
      <c r="RN142" s="80"/>
      <c r="RO142" s="80"/>
      <c r="RP142" s="80"/>
      <c r="RQ142" s="80"/>
      <c r="RR142" s="80"/>
      <c r="RS142" s="80"/>
      <c r="RT142" s="80"/>
      <c r="RU142" s="80"/>
      <c r="RV142" s="80"/>
      <c r="RW142" s="80"/>
      <c r="RX142" s="80"/>
      <c r="RY142" s="80"/>
      <c r="RZ142" s="80"/>
      <c r="SA142" s="80"/>
      <c r="SB142" s="80"/>
      <c r="SC142" s="80"/>
      <c r="SD142" s="80"/>
      <c r="SE142" s="80"/>
      <c r="SF142" s="80"/>
      <c r="SG142" s="80"/>
      <c r="SH142" s="80"/>
      <c r="SI142" s="80"/>
      <c r="SJ142" s="80"/>
      <c r="SK142" s="80"/>
      <c r="SL142" s="80"/>
      <c r="SM142" s="80"/>
      <c r="SN142" s="80"/>
      <c r="SO142" s="80"/>
      <c r="SP142" s="80"/>
      <c r="SQ142" s="80"/>
      <c r="SR142" s="80"/>
      <c r="SS142" s="80"/>
      <c r="ST142" s="80"/>
      <c r="SU142" s="80"/>
      <c r="SV142" s="80"/>
      <c r="SW142" s="80"/>
      <c r="SX142" s="80"/>
    </row>
    <row r="143" spans="1:518" s="60" customFormat="1" ht="14.55" customHeight="1" x14ac:dyDescent="0.3">
      <c r="A143" s="65">
        <v>139</v>
      </c>
      <c r="B143" s="7">
        <v>49</v>
      </c>
      <c r="C143" s="98" t="s">
        <v>1081</v>
      </c>
      <c r="D143" s="99" t="s">
        <v>1082</v>
      </c>
      <c r="E143" s="98" t="s">
        <v>1083</v>
      </c>
      <c r="F143" s="7">
        <v>2016</v>
      </c>
      <c r="G143" s="99" t="s">
        <v>1084</v>
      </c>
      <c r="H143" s="126" t="s">
        <v>1085</v>
      </c>
      <c r="I143" s="6" t="s">
        <v>50</v>
      </c>
      <c r="J143" s="99" t="s">
        <v>1093</v>
      </c>
      <c r="K143" s="6" t="s">
        <v>616</v>
      </c>
      <c r="L143" s="6" t="s">
        <v>38</v>
      </c>
      <c r="M143" s="6" t="s">
        <v>100</v>
      </c>
      <c r="N143" s="6" t="s">
        <v>205</v>
      </c>
      <c r="O143" s="6" t="s">
        <v>25</v>
      </c>
      <c r="P143" s="6" t="s">
        <v>56</v>
      </c>
      <c r="Q143" s="6" t="s">
        <v>572</v>
      </c>
      <c r="R143" s="6" t="s">
        <v>572</v>
      </c>
      <c r="S143" s="6" t="s">
        <v>321</v>
      </c>
      <c r="T143" s="6" t="s">
        <v>701</v>
      </c>
      <c r="U143" s="7">
        <v>2007</v>
      </c>
      <c r="V143" s="7">
        <v>2021</v>
      </c>
      <c r="W143" s="6"/>
      <c r="X143" s="6"/>
      <c r="Y143" s="6"/>
      <c r="Z143" s="6" t="s">
        <v>76</v>
      </c>
      <c r="AA143" s="6"/>
      <c r="AB143" s="6" t="s">
        <v>107</v>
      </c>
      <c r="AC143" s="6"/>
      <c r="AD143" s="6" t="s">
        <v>109</v>
      </c>
      <c r="AE143" s="6"/>
      <c r="AF143" s="6"/>
      <c r="AG143" s="6"/>
      <c r="AH143" s="6"/>
      <c r="AI143" s="6" t="s">
        <v>155</v>
      </c>
      <c r="AJ143" s="6"/>
      <c r="AK143" s="6"/>
      <c r="AL143" s="6"/>
      <c r="AM143" s="6"/>
      <c r="AN143" s="6"/>
      <c r="AO143" s="6"/>
      <c r="AP143" s="6"/>
      <c r="AQ143" s="6"/>
      <c r="AR143" s="6"/>
      <c r="AS143" s="6"/>
      <c r="AT143" s="6"/>
      <c r="AU143" s="6"/>
      <c r="AV143" s="6"/>
      <c r="AW143" s="6" t="s">
        <v>23</v>
      </c>
      <c r="AX143" s="6"/>
      <c r="AY143" s="6"/>
      <c r="AZ143" s="6"/>
      <c r="BA143" s="6" t="s">
        <v>124</v>
      </c>
      <c r="BB143" s="6"/>
      <c r="BC143" s="6" t="s">
        <v>124</v>
      </c>
      <c r="BD143" s="6"/>
      <c r="BE143" s="6" t="s">
        <v>78</v>
      </c>
      <c r="BF143" s="6"/>
      <c r="BG143" s="6"/>
      <c r="BH143" s="6"/>
      <c r="BI143" s="6"/>
      <c r="BJ143" s="6" t="s">
        <v>78</v>
      </c>
      <c r="BK143" s="6"/>
      <c r="BL143" s="6"/>
      <c r="BM143" s="6"/>
      <c r="BN143" s="6"/>
      <c r="BO143" s="6"/>
      <c r="BP143" s="6"/>
      <c r="BQ143" s="6"/>
      <c r="BR143" s="6"/>
      <c r="BS143" s="6"/>
      <c r="BT143" s="6"/>
      <c r="BU143" s="6"/>
      <c r="BV143" s="6" t="s">
        <v>38</v>
      </c>
      <c r="BW143" s="6"/>
      <c r="BX143" s="6"/>
      <c r="BY143" s="6"/>
      <c r="BZ143" s="6"/>
      <c r="CA143" s="6"/>
      <c r="CB143" s="6"/>
      <c r="CC143" s="6"/>
      <c r="CD143" s="6"/>
      <c r="CE143" s="6"/>
      <c r="CF143" s="6"/>
      <c r="CG143" s="6"/>
      <c r="CH143" s="6"/>
      <c r="CI143" s="6"/>
      <c r="CJ143" s="6"/>
      <c r="CK143" s="6"/>
      <c r="CL143" s="6"/>
      <c r="CM143" s="6"/>
      <c r="CN143" s="6"/>
      <c r="CO143" s="6"/>
      <c r="CP143" s="6"/>
      <c r="CQ143" s="6"/>
      <c r="CR143" s="6"/>
      <c r="CS143" s="28" t="s">
        <v>38</v>
      </c>
      <c r="CT143" s="6"/>
      <c r="CU143" s="6"/>
      <c r="CV143" s="6"/>
      <c r="CW143" s="6"/>
      <c r="CX143" s="6"/>
      <c r="CY143" s="6"/>
      <c r="CZ143" s="6"/>
      <c r="DA143" s="6"/>
      <c r="DB143" s="6"/>
      <c r="DC143" s="6"/>
      <c r="DD143" s="6" t="s">
        <v>38</v>
      </c>
      <c r="DE143" s="87"/>
      <c r="DF143" s="6"/>
      <c r="DG143" s="6"/>
      <c r="DH143" s="6"/>
      <c r="DI143" s="6"/>
      <c r="DJ143" s="6"/>
      <c r="DK143" s="6"/>
      <c r="DL143" s="6"/>
      <c r="DM143" s="6"/>
      <c r="DN143" s="6"/>
      <c r="DO143" s="87"/>
      <c r="DP143" s="6"/>
      <c r="DQ143" s="87"/>
      <c r="DR143" s="6"/>
      <c r="DS143" s="87"/>
      <c r="DT143" s="17"/>
      <c r="DU143" s="34"/>
      <c r="DV143" s="34"/>
      <c r="DW143" s="80"/>
      <c r="DX143" s="80"/>
      <c r="DY143" s="80"/>
      <c r="DZ143" s="80"/>
      <c r="EA143" s="80"/>
      <c r="EB143" s="80"/>
      <c r="EC143" s="80"/>
      <c r="ED143" s="80"/>
      <c r="EE143" s="80"/>
      <c r="EF143" s="80"/>
      <c r="EG143" s="80"/>
      <c r="EH143" s="80"/>
      <c r="EI143" s="80"/>
      <c r="EJ143" s="80"/>
      <c r="EK143" s="80"/>
      <c r="EL143" s="80"/>
      <c r="EM143" s="80"/>
      <c r="EN143" s="80"/>
      <c r="EO143" s="80"/>
      <c r="EP143" s="80"/>
      <c r="EQ143" s="80"/>
      <c r="ER143" s="80"/>
      <c r="ES143" s="80"/>
      <c r="ET143" s="80"/>
      <c r="EU143" s="80"/>
      <c r="EV143" s="80"/>
      <c r="EW143" s="80"/>
      <c r="EX143" s="80"/>
      <c r="EY143" s="80"/>
      <c r="EZ143" s="80"/>
      <c r="FA143" s="80"/>
      <c r="FB143" s="80"/>
      <c r="FC143" s="80"/>
      <c r="FD143" s="80"/>
      <c r="FE143" s="80"/>
      <c r="FF143" s="80"/>
      <c r="FG143" s="80"/>
      <c r="FH143" s="80"/>
      <c r="FI143" s="80"/>
      <c r="FJ143" s="80"/>
      <c r="FK143" s="80"/>
      <c r="FL143" s="80"/>
      <c r="FM143" s="80"/>
      <c r="FN143" s="80"/>
      <c r="FO143" s="80"/>
      <c r="FP143" s="80"/>
      <c r="FQ143" s="80"/>
      <c r="FR143" s="80"/>
      <c r="FS143" s="80"/>
      <c r="FT143" s="80"/>
      <c r="FU143" s="80"/>
      <c r="FV143" s="80"/>
      <c r="FW143" s="80"/>
      <c r="FX143" s="80"/>
      <c r="FY143" s="80"/>
      <c r="FZ143" s="80"/>
      <c r="GA143" s="80"/>
      <c r="GB143" s="80"/>
      <c r="GC143" s="80"/>
      <c r="GD143" s="80"/>
      <c r="GE143" s="80"/>
      <c r="GF143" s="80"/>
      <c r="GG143" s="80"/>
      <c r="GH143" s="80"/>
      <c r="GI143" s="80"/>
      <c r="GJ143" s="80"/>
      <c r="GK143" s="80"/>
      <c r="GL143" s="80"/>
      <c r="GM143" s="80"/>
      <c r="GN143" s="80"/>
      <c r="GO143" s="80"/>
      <c r="GP143" s="80"/>
      <c r="GQ143" s="80"/>
      <c r="GR143" s="80"/>
      <c r="GS143" s="80"/>
      <c r="GT143" s="80"/>
      <c r="GU143" s="80"/>
      <c r="GV143" s="80"/>
      <c r="GW143" s="80"/>
      <c r="GX143" s="80"/>
      <c r="GY143" s="80"/>
      <c r="GZ143" s="80"/>
      <c r="HA143" s="80"/>
      <c r="HB143" s="80"/>
      <c r="HC143" s="80"/>
      <c r="HD143" s="80"/>
      <c r="HE143" s="80"/>
      <c r="HF143" s="80"/>
      <c r="HG143" s="80"/>
      <c r="HH143" s="80"/>
      <c r="HI143" s="80"/>
      <c r="HJ143" s="80"/>
      <c r="HK143" s="80"/>
      <c r="HL143" s="80"/>
      <c r="HM143" s="80"/>
      <c r="HN143" s="80"/>
      <c r="HO143" s="80"/>
      <c r="HP143" s="80"/>
      <c r="HQ143" s="80"/>
      <c r="HR143" s="80"/>
      <c r="HS143" s="80"/>
      <c r="HT143" s="80"/>
      <c r="HU143" s="80"/>
      <c r="HV143" s="80"/>
      <c r="HW143" s="80"/>
      <c r="HX143" s="80"/>
      <c r="HY143" s="80"/>
      <c r="HZ143" s="80"/>
      <c r="IA143" s="80"/>
      <c r="IB143" s="80"/>
      <c r="IC143" s="80"/>
      <c r="ID143" s="80"/>
      <c r="IE143" s="80"/>
      <c r="IF143" s="80"/>
      <c r="IG143" s="80"/>
      <c r="IH143" s="80"/>
      <c r="II143" s="80"/>
      <c r="IJ143" s="80"/>
      <c r="IK143" s="80"/>
      <c r="IL143" s="80"/>
      <c r="IM143" s="80"/>
      <c r="IN143" s="80"/>
      <c r="IO143" s="80"/>
      <c r="IP143" s="80"/>
      <c r="IQ143" s="80"/>
      <c r="IR143" s="80"/>
      <c r="IS143" s="80"/>
      <c r="IT143" s="80"/>
      <c r="IU143" s="80"/>
      <c r="IV143" s="80"/>
      <c r="IW143" s="80"/>
      <c r="IX143" s="80"/>
      <c r="IY143" s="80"/>
      <c r="IZ143" s="80"/>
      <c r="JA143" s="80"/>
      <c r="JB143" s="80"/>
      <c r="JC143" s="80"/>
      <c r="JD143" s="80"/>
      <c r="JE143" s="80"/>
      <c r="JF143" s="80"/>
      <c r="JG143" s="80"/>
      <c r="JH143" s="80"/>
      <c r="JI143" s="80"/>
      <c r="JJ143" s="80"/>
      <c r="JK143" s="80"/>
      <c r="JL143" s="80"/>
      <c r="JM143" s="80"/>
      <c r="JN143" s="80"/>
      <c r="JO143" s="80"/>
      <c r="JP143" s="80"/>
      <c r="JQ143" s="80"/>
      <c r="JR143" s="80"/>
      <c r="JS143" s="80"/>
      <c r="JT143" s="80"/>
      <c r="JU143" s="80"/>
      <c r="JV143" s="80"/>
      <c r="JW143" s="80"/>
      <c r="JX143" s="80"/>
      <c r="JY143" s="80"/>
      <c r="JZ143" s="80"/>
      <c r="KA143" s="80"/>
      <c r="KB143" s="80"/>
      <c r="KC143" s="80"/>
      <c r="KD143" s="80"/>
      <c r="KE143" s="80"/>
      <c r="KF143" s="80"/>
      <c r="KG143" s="80"/>
      <c r="KH143" s="80"/>
      <c r="KI143" s="80"/>
      <c r="KJ143" s="80"/>
      <c r="KK143" s="80"/>
      <c r="KL143" s="80"/>
      <c r="KM143" s="80"/>
      <c r="KN143" s="80"/>
      <c r="KO143" s="80"/>
      <c r="KP143" s="80"/>
      <c r="KQ143" s="80"/>
      <c r="KR143" s="80"/>
      <c r="KS143" s="80"/>
      <c r="KT143" s="80"/>
      <c r="KU143" s="80"/>
      <c r="KV143" s="80"/>
      <c r="KW143" s="80"/>
      <c r="KX143" s="80"/>
      <c r="KY143" s="80"/>
      <c r="KZ143" s="80"/>
      <c r="LA143" s="80"/>
      <c r="LB143" s="80"/>
      <c r="LC143" s="80"/>
      <c r="LD143" s="80"/>
      <c r="LE143" s="80"/>
      <c r="LF143" s="80"/>
      <c r="LG143" s="80"/>
      <c r="LH143" s="80"/>
      <c r="LI143" s="80"/>
      <c r="LJ143" s="80"/>
      <c r="LK143" s="80"/>
      <c r="LL143" s="80"/>
      <c r="LM143" s="80"/>
      <c r="LN143" s="80"/>
      <c r="LO143" s="80"/>
      <c r="LP143" s="80"/>
      <c r="LQ143" s="80"/>
      <c r="LR143" s="80"/>
      <c r="LS143" s="80"/>
      <c r="LT143" s="80"/>
      <c r="LU143" s="80"/>
      <c r="LV143" s="80"/>
      <c r="LW143" s="80"/>
      <c r="LX143" s="80"/>
      <c r="LY143" s="80"/>
      <c r="LZ143" s="80"/>
      <c r="MA143" s="80"/>
      <c r="MB143" s="80"/>
      <c r="MC143" s="80"/>
      <c r="MD143" s="80"/>
      <c r="ME143" s="80"/>
      <c r="MF143" s="80"/>
      <c r="MG143" s="80"/>
      <c r="MH143" s="80"/>
      <c r="MI143" s="80"/>
      <c r="MJ143" s="80"/>
      <c r="MK143" s="80"/>
      <c r="ML143" s="80"/>
      <c r="MM143" s="80"/>
      <c r="MN143" s="80"/>
      <c r="MO143" s="80"/>
      <c r="MP143" s="80"/>
      <c r="MQ143" s="80"/>
      <c r="MR143" s="80"/>
      <c r="MS143" s="80"/>
      <c r="MT143" s="80"/>
      <c r="MU143" s="80"/>
      <c r="MV143" s="80"/>
      <c r="MW143" s="80"/>
      <c r="MX143" s="80"/>
      <c r="MY143" s="80"/>
      <c r="MZ143" s="80"/>
      <c r="NA143" s="80"/>
      <c r="NB143" s="80"/>
      <c r="NC143" s="80"/>
      <c r="ND143" s="80"/>
      <c r="NE143" s="80"/>
      <c r="NF143" s="80"/>
      <c r="NG143" s="80"/>
      <c r="NH143" s="80"/>
      <c r="NI143" s="80"/>
      <c r="NJ143" s="80"/>
      <c r="NK143" s="80"/>
      <c r="NL143" s="80"/>
      <c r="NM143" s="80"/>
      <c r="NN143" s="80"/>
      <c r="NO143" s="80"/>
      <c r="NP143" s="80"/>
      <c r="NQ143" s="80"/>
      <c r="NR143" s="80"/>
      <c r="NS143" s="80"/>
      <c r="NT143" s="80"/>
      <c r="NU143" s="80"/>
      <c r="NV143" s="80"/>
      <c r="NW143" s="80"/>
      <c r="NX143" s="80"/>
      <c r="NY143" s="80"/>
      <c r="NZ143" s="80"/>
      <c r="OA143" s="80"/>
      <c r="OB143" s="80"/>
      <c r="OC143" s="80"/>
      <c r="OD143" s="80"/>
      <c r="OE143" s="80"/>
      <c r="OF143" s="80"/>
      <c r="OG143" s="80"/>
      <c r="OH143" s="80"/>
      <c r="OI143" s="80"/>
      <c r="OJ143" s="80"/>
      <c r="OK143" s="80"/>
      <c r="OL143" s="80"/>
      <c r="OM143" s="80"/>
      <c r="ON143" s="80"/>
      <c r="OO143" s="80"/>
      <c r="OP143" s="80"/>
      <c r="OQ143" s="80"/>
      <c r="OR143" s="80"/>
      <c r="OS143" s="80"/>
      <c r="OT143" s="80"/>
      <c r="OU143" s="80"/>
      <c r="OV143" s="80"/>
      <c r="OW143" s="80"/>
      <c r="OX143" s="80"/>
      <c r="OY143" s="80"/>
      <c r="OZ143" s="80"/>
      <c r="PA143" s="80"/>
      <c r="PB143" s="80"/>
      <c r="PC143" s="80"/>
      <c r="PD143" s="80"/>
      <c r="PE143" s="80"/>
      <c r="PF143" s="80"/>
      <c r="PG143" s="80"/>
      <c r="PH143" s="80"/>
      <c r="PI143" s="80"/>
      <c r="PJ143" s="80"/>
      <c r="PK143" s="80"/>
      <c r="PL143" s="80"/>
      <c r="PM143" s="80"/>
      <c r="PN143" s="80"/>
      <c r="PO143" s="80"/>
      <c r="PP143" s="80"/>
      <c r="PQ143" s="80"/>
      <c r="PR143" s="80"/>
      <c r="PS143" s="80"/>
      <c r="PT143" s="80"/>
      <c r="PU143" s="80"/>
      <c r="PV143" s="80"/>
      <c r="PW143" s="80"/>
      <c r="PX143" s="80"/>
      <c r="PY143" s="80"/>
      <c r="PZ143" s="80"/>
      <c r="QA143" s="80"/>
      <c r="QB143" s="80"/>
      <c r="QC143" s="80"/>
      <c r="QD143" s="80"/>
      <c r="QE143" s="80"/>
      <c r="QF143" s="80"/>
      <c r="QG143" s="80"/>
      <c r="QH143" s="80"/>
      <c r="QI143" s="80"/>
      <c r="QJ143" s="80"/>
      <c r="QK143" s="80"/>
      <c r="QL143" s="80"/>
      <c r="QM143" s="80"/>
      <c r="QN143" s="80"/>
      <c r="QO143" s="80"/>
      <c r="QP143" s="80"/>
      <c r="QQ143" s="80"/>
      <c r="QR143" s="80"/>
      <c r="QS143" s="80"/>
      <c r="QT143" s="80"/>
      <c r="QU143" s="80"/>
      <c r="QV143" s="80"/>
      <c r="QW143" s="80"/>
      <c r="QX143" s="80"/>
      <c r="QY143" s="80"/>
      <c r="QZ143" s="80"/>
      <c r="RA143" s="80"/>
      <c r="RB143" s="80"/>
      <c r="RC143" s="80"/>
      <c r="RD143" s="80"/>
      <c r="RE143" s="80"/>
      <c r="RF143" s="80"/>
      <c r="RG143" s="80"/>
      <c r="RH143" s="80"/>
      <c r="RI143" s="80"/>
      <c r="RJ143" s="80"/>
      <c r="RK143" s="80"/>
      <c r="RL143" s="80"/>
      <c r="RM143" s="80"/>
      <c r="RN143" s="80"/>
      <c r="RO143" s="80"/>
      <c r="RP143" s="80"/>
      <c r="RQ143" s="80"/>
      <c r="RR143" s="80"/>
      <c r="RS143" s="80"/>
      <c r="RT143" s="80"/>
      <c r="RU143" s="80"/>
      <c r="RV143" s="80"/>
      <c r="RW143" s="80"/>
      <c r="RX143" s="80"/>
      <c r="RY143" s="80"/>
      <c r="RZ143" s="80"/>
      <c r="SA143" s="80"/>
      <c r="SB143" s="80"/>
      <c r="SC143" s="80"/>
      <c r="SD143" s="80"/>
      <c r="SE143" s="80"/>
      <c r="SF143" s="80"/>
      <c r="SG143" s="80"/>
      <c r="SH143" s="80"/>
      <c r="SI143" s="80"/>
      <c r="SJ143" s="80"/>
      <c r="SK143" s="80"/>
      <c r="SL143" s="80"/>
      <c r="SM143" s="80"/>
      <c r="SN143" s="80"/>
      <c r="SO143" s="80"/>
      <c r="SP143" s="80"/>
      <c r="SQ143" s="80"/>
      <c r="SR143" s="80"/>
      <c r="SS143" s="80"/>
      <c r="ST143" s="80"/>
      <c r="SU143" s="80"/>
      <c r="SV143" s="80"/>
      <c r="SW143" s="80"/>
      <c r="SX143" s="80"/>
    </row>
    <row r="144" spans="1:518" s="60" customFormat="1" ht="14.55" customHeight="1" x14ac:dyDescent="0.3">
      <c r="A144" s="65">
        <v>140</v>
      </c>
      <c r="B144" s="7">
        <v>49</v>
      </c>
      <c r="C144" s="98" t="s">
        <v>1081</v>
      </c>
      <c r="D144" s="99" t="s">
        <v>1082</v>
      </c>
      <c r="E144" s="98" t="s">
        <v>1083</v>
      </c>
      <c r="F144" s="7">
        <v>2016</v>
      </c>
      <c r="G144" s="99" t="s">
        <v>1084</v>
      </c>
      <c r="H144" s="126" t="s">
        <v>1085</v>
      </c>
      <c r="I144" s="6" t="s">
        <v>50</v>
      </c>
      <c r="J144" s="99" t="s">
        <v>1094</v>
      </c>
      <c r="K144" s="6" t="s">
        <v>607</v>
      </c>
      <c r="L144" s="6" t="s">
        <v>23</v>
      </c>
      <c r="M144" s="6" t="s">
        <v>100</v>
      </c>
      <c r="N144" s="6" t="s">
        <v>205</v>
      </c>
      <c r="O144" s="6" t="s">
        <v>25</v>
      </c>
      <c r="P144" s="6" t="s">
        <v>56</v>
      </c>
      <c r="Q144" s="6" t="s">
        <v>572</v>
      </c>
      <c r="R144" s="6" t="s">
        <v>572</v>
      </c>
      <c r="S144" s="6" t="s">
        <v>321</v>
      </c>
      <c r="T144" s="6" t="s">
        <v>701</v>
      </c>
      <c r="U144" s="7">
        <v>2007</v>
      </c>
      <c r="V144" s="7">
        <v>2021</v>
      </c>
      <c r="W144" s="6"/>
      <c r="X144" s="6"/>
      <c r="Y144" s="6"/>
      <c r="Z144" s="6" t="s">
        <v>76</v>
      </c>
      <c r="AA144" s="6"/>
      <c r="AB144" s="6" t="s">
        <v>107</v>
      </c>
      <c r="AC144" s="6"/>
      <c r="AD144" s="6" t="s">
        <v>109</v>
      </c>
      <c r="AE144" s="6"/>
      <c r="AF144" s="6"/>
      <c r="AG144" s="6"/>
      <c r="AH144" s="6"/>
      <c r="AI144" s="6" t="s">
        <v>155</v>
      </c>
      <c r="AJ144" s="6"/>
      <c r="AK144" s="6"/>
      <c r="AL144" s="6"/>
      <c r="AM144" s="6"/>
      <c r="AN144" s="6"/>
      <c r="AO144" s="6"/>
      <c r="AP144" s="6"/>
      <c r="AQ144" s="6"/>
      <c r="AR144" s="6"/>
      <c r="AS144" s="6"/>
      <c r="AT144" s="6"/>
      <c r="AU144" s="6"/>
      <c r="AV144" s="6"/>
      <c r="AW144" s="6" t="s">
        <v>23</v>
      </c>
      <c r="AX144" s="6"/>
      <c r="AY144" s="6"/>
      <c r="AZ144" s="6"/>
      <c r="BA144" s="6" t="s">
        <v>124</v>
      </c>
      <c r="BB144" s="6"/>
      <c r="BC144" s="6" t="s">
        <v>124</v>
      </c>
      <c r="BD144" s="6"/>
      <c r="BE144" s="6" t="s">
        <v>78</v>
      </c>
      <c r="BF144" s="6"/>
      <c r="BG144" s="6"/>
      <c r="BH144" s="6"/>
      <c r="BI144" s="6"/>
      <c r="BJ144" s="6" t="s">
        <v>78</v>
      </c>
      <c r="BK144" s="6"/>
      <c r="BL144" s="6"/>
      <c r="BM144" s="6"/>
      <c r="BN144" s="6"/>
      <c r="BO144" s="6"/>
      <c r="BP144" s="6"/>
      <c r="BQ144" s="6"/>
      <c r="BR144" s="6"/>
      <c r="BS144" s="6"/>
      <c r="BT144" s="6"/>
      <c r="BU144" s="6"/>
      <c r="BV144" s="6" t="s">
        <v>38</v>
      </c>
      <c r="BW144" s="6"/>
      <c r="BX144" s="6"/>
      <c r="BY144" s="6"/>
      <c r="BZ144" s="6"/>
      <c r="CA144" s="6"/>
      <c r="CB144" s="6"/>
      <c r="CC144" s="6"/>
      <c r="CD144" s="6"/>
      <c r="CE144" s="6"/>
      <c r="CF144" s="6"/>
      <c r="CG144" s="6"/>
      <c r="CH144" s="6"/>
      <c r="CI144" s="6"/>
      <c r="CJ144" s="6"/>
      <c r="CK144" s="6"/>
      <c r="CL144" s="6"/>
      <c r="CM144" s="6"/>
      <c r="CN144" s="6"/>
      <c r="CO144" s="6"/>
      <c r="CP144" s="6"/>
      <c r="CQ144" s="6"/>
      <c r="CR144" s="6"/>
      <c r="CS144" s="28" t="s">
        <v>38</v>
      </c>
      <c r="CT144" s="6"/>
      <c r="CU144" s="6"/>
      <c r="CV144" s="6"/>
      <c r="CW144" s="6"/>
      <c r="CX144" s="6"/>
      <c r="CY144" s="6"/>
      <c r="CZ144" s="6"/>
      <c r="DA144" s="6"/>
      <c r="DB144" s="6"/>
      <c r="DC144" s="6"/>
      <c r="DD144" s="6" t="s">
        <v>38</v>
      </c>
      <c r="DE144" s="87"/>
      <c r="DF144" s="6"/>
      <c r="DG144" s="6"/>
      <c r="DH144" s="6"/>
      <c r="DI144" s="6"/>
      <c r="DJ144" s="6"/>
      <c r="DK144" s="6"/>
      <c r="DL144" s="6"/>
      <c r="DM144" s="6"/>
      <c r="DN144" s="6"/>
      <c r="DO144" s="87"/>
      <c r="DP144" s="6"/>
      <c r="DQ144" s="87"/>
      <c r="DR144" s="6"/>
      <c r="DS144" s="87"/>
      <c r="DT144" s="17"/>
      <c r="DU144" s="34"/>
      <c r="DV144" s="34"/>
      <c r="DW144" s="80"/>
      <c r="DX144" s="80"/>
      <c r="DY144" s="80"/>
      <c r="DZ144" s="80"/>
      <c r="EA144" s="80"/>
      <c r="EB144" s="80"/>
      <c r="EC144" s="80"/>
      <c r="ED144" s="80"/>
      <c r="EE144" s="80"/>
      <c r="EF144" s="80"/>
      <c r="EG144" s="80"/>
      <c r="EH144" s="80"/>
      <c r="EI144" s="80"/>
      <c r="EJ144" s="80"/>
      <c r="EK144" s="80"/>
      <c r="EL144" s="80"/>
      <c r="EM144" s="80"/>
      <c r="EN144" s="80"/>
      <c r="EO144" s="80"/>
      <c r="EP144" s="80"/>
      <c r="EQ144" s="80"/>
      <c r="ER144" s="80"/>
      <c r="ES144" s="80"/>
      <c r="ET144" s="80"/>
      <c r="EU144" s="80"/>
      <c r="EV144" s="80"/>
      <c r="EW144" s="80"/>
      <c r="EX144" s="80"/>
      <c r="EY144" s="80"/>
      <c r="EZ144" s="80"/>
      <c r="FA144" s="80"/>
      <c r="FB144" s="80"/>
      <c r="FC144" s="80"/>
      <c r="FD144" s="80"/>
      <c r="FE144" s="80"/>
      <c r="FF144" s="80"/>
      <c r="FG144" s="80"/>
      <c r="FH144" s="80"/>
      <c r="FI144" s="80"/>
      <c r="FJ144" s="80"/>
      <c r="FK144" s="80"/>
      <c r="FL144" s="80"/>
      <c r="FM144" s="80"/>
      <c r="FN144" s="80"/>
      <c r="FO144" s="80"/>
      <c r="FP144" s="80"/>
      <c r="FQ144" s="80"/>
      <c r="FR144" s="80"/>
      <c r="FS144" s="80"/>
      <c r="FT144" s="80"/>
      <c r="FU144" s="80"/>
      <c r="FV144" s="80"/>
      <c r="FW144" s="80"/>
      <c r="FX144" s="80"/>
      <c r="FY144" s="80"/>
      <c r="FZ144" s="80"/>
      <c r="GA144" s="80"/>
      <c r="GB144" s="80"/>
      <c r="GC144" s="80"/>
      <c r="GD144" s="80"/>
      <c r="GE144" s="80"/>
      <c r="GF144" s="80"/>
      <c r="GG144" s="80"/>
      <c r="GH144" s="80"/>
      <c r="GI144" s="80"/>
      <c r="GJ144" s="80"/>
      <c r="GK144" s="80"/>
      <c r="GL144" s="80"/>
      <c r="GM144" s="80"/>
      <c r="GN144" s="80"/>
      <c r="GO144" s="80"/>
      <c r="GP144" s="80"/>
      <c r="GQ144" s="80"/>
      <c r="GR144" s="80"/>
      <c r="GS144" s="80"/>
      <c r="GT144" s="80"/>
      <c r="GU144" s="80"/>
      <c r="GV144" s="80"/>
      <c r="GW144" s="80"/>
      <c r="GX144" s="80"/>
      <c r="GY144" s="80"/>
      <c r="GZ144" s="80"/>
      <c r="HA144" s="80"/>
      <c r="HB144" s="80"/>
      <c r="HC144" s="80"/>
      <c r="HD144" s="80"/>
      <c r="HE144" s="80"/>
      <c r="HF144" s="80"/>
      <c r="HG144" s="80"/>
      <c r="HH144" s="80"/>
      <c r="HI144" s="80"/>
      <c r="HJ144" s="80"/>
      <c r="HK144" s="80"/>
      <c r="HL144" s="80"/>
      <c r="HM144" s="80"/>
      <c r="HN144" s="80"/>
      <c r="HO144" s="80"/>
      <c r="HP144" s="80"/>
      <c r="HQ144" s="80"/>
      <c r="HR144" s="80"/>
      <c r="HS144" s="80"/>
      <c r="HT144" s="80"/>
      <c r="HU144" s="80"/>
      <c r="HV144" s="80"/>
      <c r="HW144" s="80"/>
      <c r="HX144" s="80"/>
      <c r="HY144" s="80"/>
      <c r="HZ144" s="80"/>
      <c r="IA144" s="80"/>
      <c r="IB144" s="80"/>
      <c r="IC144" s="80"/>
      <c r="ID144" s="80"/>
      <c r="IE144" s="80"/>
      <c r="IF144" s="80"/>
      <c r="IG144" s="80"/>
      <c r="IH144" s="80"/>
      <c r="II144" s="80"/>
      <c r="IJ144" s="80"/>
      <c r="IK144" s="80"/>
      <c r="IL144" s="80"/>
      <c r="IM144" s="80"/>
      <c r="IN144" s="80"/>
      <c r="IO144" s="80"/>
      <c r="IP144" s="80"/>
      <c r="IQ144" s="80"/>
      <c r="IR144" s="80"/>
      <c r="IS144" s="80"/>
      <c r="IT144" s="80"/>
      <c r="IU144" s="80"/>
      <c r="IV144" s="80"/>
      <c r="IW144" s="80"/>
      <c r="IX144" s="80"/>
      <c r="IY144" s="80"/>
      <c r="IZ144" s="80"/>
      <c r="JA144" s="80"/>
      <c r="JB144" s="80"/>
      <c r="JC144" s="80"/>
      <c r="JD144" s="80"/>
      <c r="JE144" s="80"/>
      <c r="JF144" s="80"/>
      <c r="JG144" s="80"/>
      <c r="JH144" s="80"/>
      <c r="JI144" s="80"/>
      <c r="JJ144" s="80"/>
      <c r="JK144" s="80"/>
      <c r="JL144" s="80"/>
      <c r="JM144" s="80"/>
      <c r="JN144" s="80"/>
      <c r="JO144" s="80"/>
      <c r="JP144" s="80"/>
      <c r="JQ144" s="80"/>
      <c r="JR144" s="80"/>
      <c r="JS144" s="80"/>
      <c r="JT144" s="80"/>
      <c r="JU144" s="80"/>
      <c r="JV144" s="80"/>
      <c r="JW144" s="80"/>
      <c r="JX144" s="80"/>
      <c r="JY144" s="80"/>
      <c r="JZ144" s="80"/>
      <c r="KA144" s="80"/>
      <c r="KB144" s="80"/>
      <c r="KC144" s="80"/>
      <c r="KD144" s="80"/>
      <c r="KE144" s="80"/>
      <c r="KF144" s="80"/>
      <c r="KG144" s="80"/>
      <c r="KH144" s="80"/>
      <c r="KI144" s="80"/>
      <c r="KJ144" s="80"/>
      <c r="KK144" s="80"/>
      <c r="KL144" s="80"/>
      <c r="KM144" s="80"/>
      <c r="KN144" s="80"/>
      <c r="KO144" s="80"/>
      <c r="KP144" s="80"/>
      <c r="KQ144" s="80"/>
      <c r="KR144" s="80"/>
      <c r="KS144" s="80"/>
      <c r="KT144" s="80"/>
      <c r="KU144" s="80"/>
      <c r="KV144" s="80"/>
      <c r="KW144" s="80"/>
      <c r="KX144" s="80"/>
      <c r="KY144" s="80"/>
      <c r="KZ144" s="80"/>
      <c r="LA144" s="80"/>
      <c r="LB144" s="80"/>
      <c r="LC144" s="80"/>
      <c r="LD144" s="80"/>
      <c r="LE144" s="80"/>
      <c r="LF144" s="80"/>
      <c r="LG144" s="80"/>
      <c r="LH144" s="80"/>
      <c r="LI144" s="80"/>
      <c r="LJ144" s="80"/>
      <c r="LK144" s="80"/>
      <c r="LL144" s="80"/>
      <c r="LM144" s="80"/>
      <c r="LN144" s="80"/>
      <c r="LO144" s="80"/>
      <c r="LP144" s="80"/>
      <c r="LQ144" s="80"/>
      <c r="LR144" s="80"/>
      <c r="LS144" s="80"/>
      <c r="LT144" s="80"/>
      <c r="LU144" s="80"/>
      <c r="LV144" s="80"/>
      <c r="LW144" s="80"/>
      <c r="LX144" s="80"/>
      <c r="LY144" s="80"/>
      <c r="LZ144" s="80"/>
      <c r="MA144" s="80"/>
      <c r="MB144" s="80"/>
      <c r="MC144" s="80"/>
      <c r="MD144" s="80"/>
      <c r="ME144" s="80"/>
      <c r="MF144" s="80"/>
      <c r="MG144" s="80"/>
      <c r="MH144" s="80"/>
      <c r="MI144" s="80"/>
      <c r="MJ144" s="80"/>
      <c r="MK144" s="80"/>
      <c r="ML144" s="80"/>
      <c r="MM144" s="80"/>
      <c r="MN144" s="80"/>
      <c r="MO144" s="80"/>
      <c r="MP144" s="80"/>
      <c r="MQ144" s="80"/>
      <c r="MR144" s="80"/>
      <c r="MS144" s="80"/>
      <c r="MT144" s="80"/>
      <c r="MU144" s="80"/>
      <c r="MV144" s="80"/>
      <c r="MW144" s="80"/>
      <c r="MX144" s="80"/>
      <c r="MY144" s="80"/>
      <c r="MZ144" s="80"/>
      <c r="NA144" s="80"/>
      <c r="NB144" s="80"/>
      <c r="NC144" s="80"/>
      <c r="ND144" s="80"/>
      <c r="NE144" s="80"/>
      <c r="NF144" s="80"/>
      <c r="NG144" s="80"/>
      <c r="NH144" s="80"/>
      <c r="NI144" s="80"/>
      <c r="NJ144" s="80"/>
      <c r="NK144" s="80"/>
      <c r="NL144" s="80"/>
      <c r="NM144" s="80"/>
      <c r="NN144" s="80"/>
      <c r="NO144" s="80"/>
      <c r="NP144" s="80"/>
      <c r="NQ144" s="80"/>
      <c r="NR144" s="80"/>
      <c r="NS144" s="80"/>
      <c r="NT144" s="80"/>
      <c r="NU144" s="80"/>
      <c r="NV144" s="80"/>
      <c r="NW144" s="80"/>
      <c r="NX144" s="80"/>
      <c r="NY144" s="80"/>
      <c r="NZ144" s="80"/>
      <c r="OA144" s="80"/>
      <c r="OB144" s="80"/>
      <c r="OC144" s="80"/>
      <c r="OD144" s="80"/>
      <c r="OE144" s="80"/>
      <c r="OF144" s="80"/>
      <c r="OG144" s="80"/>
      <c r="OH144" s="80"/>
      <c r="OI144" s="80"/>
      <c r="OJ144" s="80"/>
      <c r="OK144" s="80"/>
      <c r="OL144" s="80"/>
      <c r="OM144" s="80"/>
      <c r="ON144" s="80"/>
      <c r="OO144" s="80"/>
      <c r="OP144" s="80"/>
      <c r="OQ144" s="80"/>
      <c r="OR144" s="80"/>
      <c r="OS144" s="80"/>
      <c r="OT144" s="80"/>
      <c r="OU144" s="80"/>
      <c r="OV144" s="80"/>
      <c r="OW144" s="80"/>
      <c r="OX144" s="80"/>
      <c r="OY144" s="80"/>
      <c r="OZ144" s="80"/>
      <c r="PA144" s="80"/>
      <c r="PB144" s="80"/>
      <c r="PC144" s="80"/>
      <c r="PD144" s="80"/>
      <c r="PE144" s="80"/>
      <c r="PF144" s="80"/>
      <c r="PG144" s="80"/>
      <c r="PH144" s="80"/>
      <c r="PI144" s="80"/>
      <c r="PJ144" s="80"/>
      <c r="PK144" s="80"/>
      <c r="PL144" s="80"/>
      <c r="PM144" s="80"/>
      <c r="PN144" s="80"/>
      <c r="PO144" s="80"/>
      <c r="PP144" s="80"/>
      <c r="PQ144" s="80"/>
      <c r="PR144" s="80"/>
      <c r="PS144" s="80"/>
      <c r="PT144" s="80"/>
      <c r="PU144" s="80"/>
      <c r="PV144" s="80"/>
      <c r="PW144" s="80"/>
      <c r="PX144" s="80"/>
      <c r="PY144" s="80"/>
      <c r="PZ144" s="80"/>
      <c r="QA144" s="80"/>
      <c r="QB144" s="80"/>
      <c r="QC144" s="80"/>
      <c r="QD144" s="80"/>
      <c r="QE144" s="80"/>
      <c r="QF144" s="80"/>
      <c r="QG144" s="80"/>
      <c r="QH144" s="80"/>
      <c r="QI144" s="80"/>
      <c r="QJ144" s="80"/>
      <c r="QK144" s="80"/>
      <c r="QL144" s="80"/>
      <c r="QM144" s="80"/>
      <c r="QN144" s="80"/>
      <c r="QO144" s="80"/>
      <c r="QP144" s="80"/>
      <c r="QQ144" s="80"/>
      <c r="QR144" s="80"/>
      <c r="QS144" s="80"/>
      <c r="QT144" s="80"/>
      <c r="QU144" s="80"/>
      <c r="QV144" s="80"/>
      <c r="QW144" s="80"/>
      <c r="QX144" s="80"/>
      <c r="QY144" s="80"/>
      <c r="QZ144" s="80"/>
      <c r="RA144" s="80"/>
      <c r="RB144" s="80"/>
      <c r="RC144" s="80"/>
      <c r="RD144" s="80"/>
      <c r="RE144" s="80"/>
      <c r="RF144" s="80"/>
      <c r="RG144" s="80"/>
      <c r="RH144" s="80"/>
      <c r="RI144" s="80"/>
      <c r="RJ144" s="80"/>
      <c r="RK144" s="80"/>
      <c r="RL144" s="80"/>
      <c r="RM144" s="80"/>
      <c r="RN144" s="80"/>
      <c r="RO144" s="80"/>
      <c r="RP144" s="80"/>
      <c r="RQ144" s="80"/>
      <c r="RR144" s="80"/>
      <c r="RS144" s="80"/>
      <c r="RT144" s="80"/>
      <c r="RU144" s="80"/>
      <c r="RV144" s="80"/>
      <c r="RW144" s="80"/>
      <c r="RX144" s="80"/>
      <c r="RY144" s="80"/>
      <c r="RZ144" s="80"/>
      <c r="SA144" s="80"/>
      <c r="SB144" s="80"/>
      <c r="SC144" s="80"/>
      <c r="SD144" s="80"/>
      <c r="SE144" s="80"/>
      <c r="SF144" s="80"/>
      <c r="SG144" s="80"/>
      <c r="SH144" s="80"/>
      <c r="SI144" s="80"/>
      <c r="SJ144" s="80"/>
      <c r="SK144" s="80"/>
      <c r="SL144" s="80"/>
      <c r="SM144" s="80"/>
      <c r="SN144" s="80"/>
      <c r="SO144" s="80"/>
      <c r="SP144" s="80"/>
      <c r="SQ144" s="80"/>
      <c r="SR144" s="80"/>
      <c r="SS144" s="80"/>
      <c r="ST144" s="80"/>
      <c r="SU144" s="80"/>
      <c r="SV144" s="80"/>
      <c r="SW144" s="80"/>
      <c r="SX144" s="80"/>
    </row>
    <row r="145" spans="1:518" s="60" customFormat="1" ht="14.55" customHeight="1" x14ac:dyDescent="0.3">
      <c r="A145" s="65">
        <v>141</v>
      </c>
      <c r="B145" s="7">
        <v>50</v>
      </c>
      <c r="C145" s="98" t="s">
        <v>1095</v>
      </c>
      <c r="D145" s="99" t="s">
        <v>1096</v>
      </c>
      <c r="E145" s="98" t="s">
        <v>1097</v>
      </c>
      <c r="F145" s="7">
        <v>2006</v>
      </c>
      <c r="G145" s="98" t="s">
        <v>1098</v>
      </c>
      <c r="H145" s="126" t="s">
        <v>1099</v>
      </c>
      <c r="I145" s="6" t="s">
        <v>50</v>
      </c>
      <c r="J145" s="99" t="s">
        <v>1100</v>
      </c>
      <c r="K145" s="6" t="s">
        <v>1101</v>
      </c>
      <c r="L145" s="6" t="s">
        <v>23</v>
      </c>
      <c r="M145" s="6" t="s">
        <v>100</v>
      </c>
      <c r="N145" s="6" t="s">
        <v>205</v>
      </c>
      <c r="O145" s="6" t="s">
        <v>25</v>
      </c>
      <c r="P145" s="6" t="s">
        <v>56</v>
      </c>
      <c r="Q145" s="6" t="s">
        <v>572</v>
      </c>
      <c r="R145" s="6" t="s">
        <v>572</v>
      </c>
      <c r="S145" s="6" t="s">
        <v>321</v>
      </c>
      <c r="T145" s="6" t="s">
        <v>701</v>
      </c>
      <c r="U145" s="7">
        <v>1996</v>
      </c>
      <c r="V145" s="7">
        <v>2002</v>
      </c>
      <c r="W145" s="6"/>
      <c r="X145" s="6"/>
      <c r="Y145" s="6"/>
      <c r="Z145" s="6" t="s">
        <v>76</v>
      </c>
      <c r="AA145" s="6"/>
      <c r="AB145" s="6" t="s">
        <v>107</v>
      </c>
      <c r="AC145" s="6"/>
      <c r="AD145" s="6"/>
      <c r="AE145" s="6" t="s">
        <v>126</v>
      </c>
      <c r="AF145" s="6"/>
      <c r="AG145" s="6"/>
      <c r="AH145" s="6"/>
      <c r="AI145" s="6"/>
      <c r="AJ145" s="6"/>
      <c r="AK145" s="6" t="s">
        <v>232</v>
      </c>
      <c r="AL145" s="6"/>
      <c r="AM145" s="6"/>
      <c r="AN145" s="6"/>
      <c r="AO145" s="6"/>
      <c r="AP145" s="6"/>
      <c r="AQ145" s="6"/>
      <c r="AR145" s="6"/>
      <c r="AS145" s="6"/>
      <c r="AT145" s="6"/>
      <c r="AU145" s="6"/>
      <c r="AV145" s="6"/>
      <c r="AW145" s="6" t="s">
        <v>23</v>
      </c>
      <c r="AX145" s="6"/>
      <c r="AY145" s="6"/>
      <c r="AZ145" s="6"/>
      <c r="BA145" s="6" t="s">
        <v>78</v>
      </c>
      <c r="BB145" s="6"/>
      <c r="BC145" s="6" t="s">
        <v>78</v>
      </c>
      <c r="BD145" s="6"/>
      <c r="BE145" s="6"/>
      <c r="BF145" s="6" t="s">
        <v>78</v>
      </c>
      <c r="BG145" s="6"/>
      <c r="BH145" s="6"/>
      <c r="BI145" s="6"/>
      <c r="BJ145" s="6"/>
      <c r="BK145" s="6" t="s">
        <v>78</v>
      </c>
      <c r="BL145" s="6"/>
      <c r="BM145" s="6"/>
      <c r="BN145" s="6"/>
      <c r="BO145" s="6"/>
      <c r="BP145" s="6"/>
      <c r="BQ145" s="6"/>
      <c r="BR145" s="6"/>
      <c r="BS145" s="6"/>
      <c r="BT145" s="6"/>
      <c r="BU145" s="6"/>
      <c r="BV145" s="6" t="s">
        <v>38</v>
      </c>
      <c r="BW145" s="6"/>
      <c r="BX145" s="6"/>
      <c r="BY145" s="6"/>
      <c r="BZ145" s="6"/>
      <c r="CA145" s="6"/>
      <c r="CB145" s="6"/>
      <c r="CC145" s="6"/>
      <c r="CD145" s="6"/>
      <c r="CE145" s="6"/>
      <c r="CF145" s="6"/>
      <c r="CG145" s="6"/>
      <c r="CH145" s="6"/>
      <c r="CI145" s="6"/>
      <c r="CJ145" s="6"/>
      <c r="CK145" s="6"/>
      <c r="CL145" s="6"/>
      <c r="CM145" s="6"/>
      <c r="CN145" s="6"/>
      <c r="CO145" s="6"/>
      <c r="CP145" s="6"/>
      <c r="CQ145" s="6"/>
      <c r="CR145" s="6"/>
      <c r="CS145" s="28" t="s">
        <v>38</v>
      </c>
      <c r="CT145" s="6"/>
      <c r="CU145" s="6"/>
      <c r="CV145" s="6"/>
      <c r="CW145" s="6"/>
      <c r="CX145" s="6"/>
      <c r="CY145" s="6"/>
      <c r="CZ145" s="6"/>
      <c r="DA145" s="6"/>
      <c r="DB145" s="6"/>
      <c r="DC145" s="6"/>
      <c r="DD145" s="6" t="s">
        <v>38</v>
      </c>
      <c r="DE145" s="87"/>
      <c r="DF145" s="6"/>
      <c r="DG145" s="6"/>
      <c r="DH145" s="6"/>
      <c r="DI145" s="6"/>
      <c r="DJ145" s="6"/>
      <c r="DK145" s="6"/>
      <c r="DL145" s="6"/>
      <c r="DM145" s="6"/>
      <c r="DN145" s="6"/>
      <c r="DO145" s="87"/>
      <c r="DP145" s="6"/>
      <c r="DQ145" s="87"/>
      <c r="DR145" s="6"/>
      <c r="DS145" s="87"/>
      <c r="DT145" s="17"/>
      <c r="DU145" s="34"/>
      <c r="DV145" s="34"/>
      <c r="DW145" s="80"/>
      <c r="DX145" s="80"/>
      <c r="DY145" s="80"/>
      <c r="DZ145" s="80"/>
      <c r="EA145" s="80"/>
      <c r="EB145" s="80"/>
      <c r="EC145" s="80"/>
      <c r="ED145" s="80"/>
      <c r="EE145" s="80"/>
      <c r="EF145" s="80"/>
      <c r="EG145" s="80"/>
      <c r="EH145" s="80"/>
      <c r="EI145" s="80"/>
      <c r="EJ145" s="80"/>
      <c r="EK145" s="80"/>
      <c r="EL145" s="80"/>
      <c r="EM145" s="80"/>
      <c r="EN145" s="80"/>
      <c r="EO145" s="80"/>
      <c r="EP145" s="80"/>
      <c r="EQ145" s="80"/>
      <c r="ER145" s="80"/>
      <c r="ES145" s="80"/>
      <c r="ET145" s="80"/>
      <c r="EU145" s="80"/>
      <c r="EV145" s="80"/>
      <c r="EW145" s="80"/>
      <c r="EX145" s="80"/>
      <c r="EY145" s="80"/>
      <c r="EZ145" s="80"/>
      <c r="FA145" s="80"/>
      <c r="FB145" s="80"/>
      <c r="FC145" s="80"/>
      <c r="FD145" s="80"/>
      <c r="FE145" s="80"/>
      <c r="FF145" s="80"/>
      <c r="FG145" s="80"/>
      <c r="FH145" s="80"/>
      <c r="FI145" s="80"/>
      <c r="FJ145" s="80"/>
      <c r="FK145" s="80"/>
      <c r="FL145" s="80"/>
      <c r="FM145" s="80"/>
      <c r="FN145" s="80"/>
      <c r="FO145" s="80"/>
      <c r="FP145" s="80"/>
      <c r="FQ145" s="80"/>
      <c r="FR145" s="80"/>
      <c r="FS145" s="80"/>
      <c r="FT145" s="80"/>
      <c r="FU145" s="80"/>
      <c r="FV145" s="80"/>
      <c r="FW145" s="80"/>
      <c r="FX145" s="80"/>
      <c r="FY145" s="80"/>
      <c r="FZ145" s="80"/>
      <c r="GA145" s="80"/>
      <c r="GB145" s="80"/>
      <c r="GC145" s="80"/>
      <c r="GD145" s="80"/>
      <c r="GE145" s="80"/>
      <c r="GF145" s="80"/>
      <c r="GG145" s="80"/>
      <c r="GH145" s="80"/>
      <c r="GI145" s="80"/>
      <c r="GJ145" s="80"/>
      <c r="GK145" s="80"/>
      <c r="GL145" s="80"/>
      <c r="GM145" s="80"/>
      <c r="GN145" s="80"/>
      <c r="GO145" s="80"/>
      <c r="GP145" s="80"/>
      <c r="GQ145" s="80"/>
      <c r="GR145" s="80"/>
      <c r="GS145" s="80"/>
      <c r="GT145" s="80"/>
      <c r="GU145" s="80"/>
      <c r="GV145" s="80"/>
      <c r="GW145" s="80"/>
      <c r="GX145" s="80"/>
      <c r="GY145" s="80"/>
      <c r="GZ145" s="80"/>
      <c r="HA145" s="80"/>
      <c r="HB145" s="80"/>
      <c r="HC145" s="80"/>
      <c r="HD145" s="80"/>
      <c r="HE145" s="80"/>
      <c r="HF145" s="80"/>
      <c r="HG145" s="80"/>
      <c r="HH145" s="80"/>
      <c r="HI145" s="80"/>
      <c r="HJ145" s="80"/>
      <c r="HK145" s="80"/>
      <c r="HL145" s="80"/>
      <c r="HM145" s="80"/>
      <c r="HN145" s="80"/>
      <c r="HO145" s="80"/>
      <c r="HP145" s="80"/>
      <c r="HQ145" s="80"/>
      <c r="HR145" s="80"/>
      <c r="HS145" s="80"/>
      <c r="HT145" s="80"/>
      <c r="HU145" s="80"/>
      <c r="HV145" s="80"/>
      <c r="HW145" s="80"/>
      <c r="HX145" s="80"/>
      <c r="HY145" s="80"/>
      <c r="HZ145" s="80"/>
      <c r="IA145" s="80"/>
      <c r="IB145" s="80"/>
      <c r="IC145" s="80"/>
      <c r="ID145" s="80"/>
      <c r="IE145" s="80"/>
      <c r="IF145" s="80"/>
      <c r="IG145" s="80"/>
      <c r="IH145" s="80"/>
      <c r="II145" s="80"/>
      <c r="IJ145" s="80"/>
      <c r="IK145" s="80"/>
      <c r="IL145" s="80"/>
      <c r="IM145" s="80"/>
      <c r="IN145" s="80"/>
      <c r="IO145" s="80"/>
      <c r="IP145" s="80"/>
      <c r="IQ145" s="80"/>
      <c r="IR145" s="80"/>
      <c r="IS145" s="80"/>
      <c r="IT145" s="80"/>
      <c r="IU145" s="80"/>
      <c r="IV145" s="80"/>
      <c r="IW145" s="80"/>
      <c r="IX145" s="80"/>
      <c r="IY145" s="80"/>
      <c r="IZ145" s="80"/>
      <c r="JA145" s="80"/>
      <c r="JB145" s="80"/>
      <c r="JC145" s="80"/>
      <c r="JD145" s="80"/>
      <c r="JE145" s="80"/>
      <c r="JF145" s="80"/>
      <c r="JG145" s="80"/>
      <c r="JH145" s="80"/>
      <c r="JI145" s="80"/>
      <c r="JJ145" s="80"/>
      <c r="JK145" s="80"/>
      <c r="JL145" s="80"/>
      <c r="JM145" s="80"/>
      <c r="JN145" s="80"/>
      <c r="JO145" s="80"/>
      <c r="JP145" s="80"/>
      <c r="JQ145" s="80"/>
      <c r="JR145" s="80"/>
      <c r="JS145" s="80"/>
      <c r="JT145" s="80"/>
      <c r="JU145" s="80"/>
      <c r="JV145" s="80"/>
      <c r="JW145" s="80"/>
      <c r="JX145" s="80"/>
      <c r="JY145" s="80"/>
      <c r="JZ145" s="80"/>
      <c r="KA145" s="80"/>
      <c r="KB145" s="80"/>
      <c r="KC145" s="80"/>
      <c r="KD145" s="80"/>
      <c r="KE145" s="80"/>
      <c r="KF145" s="80"/>
      <c r="KG145" s="80"/>
      <c r="KH145" s="80"/>
      <c r="KI145" s="80"/>
      <c r="KJ145" s="80"/>
      <c r="KK145" s="80"/>
      <c r="KL145" s="80"/>
      <c r="KM145" s="80"/>
      <c r="KN145" s="80"/>
      <c r="KO145" s="80"/>
      <c r="KP145" s="80"/>
      <c r="KQ145" s="80"/>
      <c r="KR145" s="80"/>
      <c r="KS145" s="80"/>
      <c r="KT145" s="80"/>
      <c r="KU145" s="80"/>
      <c r="KV145" s="80"/>
      <c r="KW145" s="80"/>
      <c r="KX145" s="80"/>
      <c r="KY145" s="80"/>
      <c r="KZ145" s="80"/>
      <c r="LA145" s="80"/>
      <c r="LB145" s="80"/>
      <c r="LC145" s="80"/>
      <c r="LD145" s="80"/>
      <c r="LE145" s="80"/>
      <c r="LF145" s="80"/>
      <c r="LG145" s="80"/>
      <c r="LH145" s="80"/>
      <c r="LI145" s="80"/>
      <c r="LJ145" s="80"/>
      <c r="LK145" s="80"/>
      <c r="LL145" s="80"/>
      <c r="LM145" s="80"/>
      <c r="LN145" s="80"/>
      <c r="LO145" s="80"/>
      <c r="LP145" s="80"/>
      <c r="LQ145" s="80"/>
      <c r="LR145" s="80"/>
      <c r="LS145" s="80"/>
      <c r="LT145" s="80"/>
      <c r="LU145" s="80"/>
      <c r="LV145" s="80"/>
      <c r="LW145" s="80"/>
      <c r="LX145" s="80"/>
      <c r="LY145" s="80"/>
      <c r="LZ145" s="80"/>
      <c r="MA145" s="80"/>
      <c r="MB145" s="80"/>
      <c r="MC145" s="80"/>
      <c r="MD145" s="80"/>
      <c r="ME145" s="80"/>
      <c r="MF145" s="80"/>
      <c r="MG145" s="80"/>
      <c r="MH145" s="80"/>
      <c r="MI145" s="80"/>
      <c r="MJ145" s="80"/>
      <c r="MK145" s="80"/>
      <c r="ML145" s="80"/>
      <c r="MM145" s="80"/>
      <c r="MN145" s="80"/>
      <c r="MO145" s="80"/>
      <c r="MP145" s="80"/>
      <c r="MQ145" s="80"/>
      <c r="MR145" s="80"/>
      <c r="MS145" s="80"/>
      <c r="MT145" s="80"/>
      <c r="MU145" s="80"/>
      <c r="MV145" s="80"/>
      <c r="MW145" s="80"/>
      <c r="MX145" s="80"/>
      <c r="MY145" s="80"/>
      <c r="MZ145" s="80"/>
      <c r="NA145" s="80"/>
      <c r="NB145" s="80"/>
      <c r="NC145" s="80"/>
      <c r="ND145" s="80"/>
      <c r="NE145" s="80"/>
      <c r="NF145" s="80"/>
      <c r="NG145" s="80"/>
      <c r="NH145" s="80"/>
      <c r="NI145" s="80"/>
      <c r="NJ145" s="80"/>
      <c r="NK145" s="80"/>
      <c r="NL145" s="80"/>
      <c r="NM145" s="80"/>
      <c r="NN145" s="80"/>
      <c r="NO145" s="80"/>
      <c r="NP145" s="80"/>
      <c r="NQ145" s="80"/>
      <c r="NR145" s="80"/>
      <c r="NS145" s="80"/>
      <c r="NT145" s="80"/>
      <c r="NU145" s="80"/>
      <c r="NV145" s="80"/>
      <c r="NW145" s="80"/>
      <c r="NX145" s="80"/>
      <c r="NY145" s="80"/>
      <c r="NZ145" s="80"/>
      <c r="OA145" s="80"/>
      <c r="OB145" s="80"/>
      <c r="OC145" s="80"/>
      <c r="OD145" s="80"/>
      <c r="OE145" s="80"/>
      <c r="OF145" s="80"/>
      <c r="OG145" s="80"/>
      <c r="OH145" s="80"/>
      <c r="OI145" s="80"/>
      <c r="OJ145" s="80"/>
      <c r="OK145" s="80"/>
      <c r="OL145" s="80"/>
      <c r="OM145" s="80"/>
      <c r="ON145" s="80"/>
      <c r="OO145" s="80"/>
      <c r="OP145" s="80"/>
      <c r="OQ145" s="80"/>
      <c r="OR145" s="80"/>
      <c r="OS145" s="80"/>
      <c r="OT145" s="80"/>
      <c r="OU145" s="80"/>
      <c r="OV145" s="80"/>
      <c r="OW145" s="80"/>
      <c r="OX145" s="80"/>
      <c r="OY145" s="80"/>
      <c r="OZ145" s="80"/>
      <c r="PA145" s="80"/>
      <c r="PB145" s="80"/>
      <c r="PC145" s="80"/>
      <c r="PD145" s="80"/>
      <c r="PE145" s="80"/>
      <c r="PF145" s="80"/>
      <c r="PG145" s="80"/>
      <c r="PH145" s="80"/>
      <c r="PI145" s="80"/>
      <c r="PJ145" s="80"/>
      <c r="PK145" s="80"/>
      <c r="PL145" s="80"/>
      <c r="PM145" s="80"/>
      <c r="PN145" s="80"/>
      <c r="PO145" s="80"/>
      <c r="PP145" s="80"/>
      <c r="PQ145" s="80"/>
      <c r="PR145" s="80"/>
      <c r="PS145" s="80"/>
      <c r="PT145" s="80"/>
      <c r="PU145" s="80"/>
      <c r="PV145" s="80"/>
      <c r="PW145" s="80"/>
      <c r="PX145" s="80"/>
      <c r="PY145" s="80"/>
      <c r="PZ145" s="80"/>
      <c r="QA145" s="80"/>
      <c r="QB145" s="80"/>
      <c r="QC145" s="80"/>
      <c r="QD145" s="80"/>
      <c r="QE145" s="80"/>
      <c r="QF145" s="80"/>
      <c r="QG145" s="80"/>
      <c r="QH145" s="80"/>
      <c r="QI145" s="80"/>
      <c r="QJ145" s="80"/>
      <c r="QK145" s="80"/>
      <c r="QL145" s="80"/>
      <c r="QM145" s="80"/>
      <c r="QN145" s="80"/>
      <c r="QO145" s="80"/>
      <c r="QP145" s="80"/>
      <c r="QQ145" s="80"/>
      <c r="QR145" s="80"/>
      <c r="QS145" s="80"/>
      <c r="QT145" s="80"/>
      <c r="QU145" s="80"/>
      <c r="QV145" s="80"/>
      <c r="QW145" s="80"/>
      <c r="QX145" s="80"/>
      <c r="QY145" s="80"/>
      <c r="QZ145" s="80"/>
      <c r="RA145" s="80"/>
      <c r="RB145" s="80"/>
      <c r="RC145" s="80"/>
      <c r="RD145" s="80"/>
      <c r="RE145" s="80"/>
      <c r="RF145" s="80"/>
      <c r="RG145" s="80"/>
      <c r="RH145" s="80"/>
      <c r="RI145" s="80"/>
      <c r="RJ145" s="80"/>
      <c r="RK145" s="80"/>
      <c r="RL145" s="80"/>
      <c r="RM145" s="80"/>
      <c r="RN145" s="80"/>
      <c r="RO145" s="80"/>
      <c r="RP145" s="80"/>
      <c r="RQ145" s="80"/>
      <c r="RR145" s="80"/>
      <c r="RS145" s="80"/>
      <c r="RT145" s="80"/>
      <c r="RU145" s="80"/>
      <c r="RV145" s="80"/>
      <c r="RW145" s="80"/>
      <c r="RX145" s="80"/>
      <c r="RY145" s="80"/>
      <c r="RZ145" s="80"/>
      <c r="SA145" s="80"/>
      <c r="SB145" s="80"/>
      <c r="SC145" s="80"/>
      <c r="SD145" s="80"/>
      <c r="SE145" s="80"/>
      <c r="SF145" s="80"/>
      <c r="SG145" s="80"/>
      <c r="SH145" s="80"/>
      <c r="SI145" s="80"/>
      <c r="SJ145" s="80"/>
      <c r="SK145" s="80"/>
      <c r="SL145" s="80"/>
      <c r="SM145" s="80"/>
      <c r="SN145" s="80"/>
      <c r="SO145" s="80"/>
      <c r="SP145" s="80"/>
      <c r="SQ145" s="80"/>
      <c r="SR145" s="80"/>
      <c r="SS145" s="80"/>
      <c r="ST145" s="80"/>
      <c r="SU145" s="80"/>
      <c r="SV145" s="80"/>
      <c r="SW145" s="80"/>
      <c r="SX145" s="80"/>
    </row>
    <row r="146" spans="1:518" s="60" customFormat="1" ht="14.55" customHeight="1" x14ac:dyDescent="0.3">
      <c r="A146" s="65">
        <v>142</v>
      </c>
      <c r="B146" s="7">
        <v>50</v>
      </c>
      <c r="C146" s="98" t="s">
        <v>1095</v>
      </c>
      <c r="D146" s="99" t="s">
        <v>1096</v>
      </c>
      <c r="E146" s="98" t="s">
        <v>1097</v>
      </c>
      <c r="F146" s="7">
        <v>2006</v>
      </c>
      <c r="G146" s="98" t="s">
        <v>1098</v>
      </c>
      <c r="H146" s="126" t="s">
        <v>1099</v>
      </c>
      <c r="I146" s="6" t="s">
        <v>50</v>
      </c>
      <c r="J146" s="99" t="s">
        <v>1102</v>
      </c>
      <c r="K146" s="6" t="s">
        <v>1103</v>
      </c>
      <c r="L146" s="6" t="s">
        <v>23</v>
      </c>
      <c r="M146" s="6" t="s">
        <v>100</v>
      </c>
      <c r="N146" s="6" t="s">
        <v>205</v>
      </c>
      <c r="O146" s="6" t="s">
        <v>25</v>
      </c>
      <c r="P146" s="6" t="s">
        <v>56</v>
      </c>
      <c r="Q146" s="6" t="s">
        <v>572</v>
      </c>
      <c r="R146" s="6" t="s">
        <v>572</v>
      </c>
      <c r="S146" s="6" t="s">
        <v>321</v>
      </c>
      <c r="T146" s="6" t="s">
        <v>701</v>
      </c>
      <c r="U146" s="7">
        <v>1996</v>
      </c>
      <c r="V146" s="7">
        <v>2002</v>
      </c>
      <c r="W146" s="6"/>
      <c r="X146" s="6"/>
      <c r="Y146" s="6"/>
      <c r="Z146" s="6" t="s">
        <v>76</v>
      </c>
      <c r="AA146" s="6"/>
      <c r="AB146" s="6" t="s">
        <v>107</v>
      </c>
      <c r="AC146" s="6"/>
      <c r="AD146" s="6"/>
      <c r="AE146" s="6" t="s">
        <v>126</v>
      </c>
      <c r="AF146" s="6"/>
      <c r="AG146" s="6"/>
      <c r="AH146" s="6"/>
      <c r="AI146" s="6"/>
      <c r="AJ146" s="6"/>
      <c r="AK146" s="6" t="s">
        <v>232</v>
      </c>
      <c r="AL146" s="6"/>
      <c r="AM146" s="6"/>
      <c r="AN146" s="6"/>
      <c r="AO146" s="6"/>
      <c r="AP146" s="6"/>
      <c r="AQ146" s="6"/>
      <c r="AR146" s="6"/>
      <c r="AS146" s="6"/>
      <c r="AT146" s="6"/>
      <c r="AU146" s="6"/>
      <c r="AV146" s="6"/>
      <c r="AW146" s="6" t="s">
        <v>23</v>
      </c>
      <c r="AX146" s="6"/>
      <c r="AY146" s="6"/>
      <c r="AZ146" s="6"/>
      <c r="BA146" s="6" t="s">
        <v>78</v>
      </c>
      <c r="BB146" s="6"/>
      <c r="BC146" s="6" t="s">
        <v>78</v>
      </c>
      <c r="BD146" s="6"/>
      <c r="BE146" s="6"/>
      <c r="BF146" s="6" t="s">
        <v>78</v>
      </c>
      <c r="BG146" s="6"/>
      <c r="BH146" s="6"/>
      <c r="BI146" s="6"/>
      <c r="BJ146" s="6"/>
      <c r="BK146" s="6" t="s">
        <v>78</v>
      </c>
      <c r="BL146" s="6"/>
      <c r="BM146" s="6"/>
      <c r="BN146" s="6"/>
      <c r="BO146" s="6"/>
      <c r="BP146" s="6"/>
      <c r="BQ146" s="6"/>
      <c r="BR146" s="6"/>
      <c r="BS146" s="6"/>
      <c r="BT146" s="6"/>
      <c r="BU146" s="6"/>
      <c r="BV146" s="6" t="s">
        <v>38</v>
      </c>
      <c r="BW146" s="6"/>
      <c r="BX146" s="6"/>
      <c r="BY146" s="6"/>
      <c r="BZ146" s="6"/>
      <c r="CA146" s="6"/>
      <c r="CB146" s="6"/>
      <c r="CC146" s="6"/>
      <c r="CD146" s="6"/>
      <c r="CE146" s="6"/>
      <c r="CF146" s="6"/>
      <c r="CG146" s="6"/>
      <c r="CH146" s="6"/>
      <c r="CI146" s="6"/>
      <c r="CJ146" s="6"/>
      <c r="CK146" s="6"/>
      <c r="CL146" s="6"/>
      <c r="CM146" s="6"/>
      <c r="CN146" s="6"/>
      <c r="CO146" s="6"/>
      <c r="CP146" s="6"/>
      <c r="CQ146" s="6"/>
      <c r="CR146" s="6"/>
      <c r="CS146" s="28" t="s">
        <v>38</v>
      </c>
      <c r="CT146" s="6"/>
      <c r="CU146" s="6"/>
      <c r="CV146" s="6"/>
      <c r="CW146" s="6"/>
      <c r="CX146" s="6"/>
      <c r="CY146" s="6"/>
      <c r="CZ146" s="6"/>
      <c r="DA146" s="6"/>
      <c r="DB146" s="6"/>
      <c r="DC146" s="6"/>
      <c r="DD146" s="6" t="s">
        <v>38</v>
      </c>
      <c r="DE146" s="87"/>
      <c r="DF146" s="6"/>
      <c r="DG146" s="6"/>
      <c r="DH146" s="6"/>
      <c r="DI146" s="6"/>
      <c r="DJ146" s="6"/>
      <c r="DK146" s="6"/>
      <c r="DL146" s="6"/>
      <c r="DM146" s="6"/>
      <c r="DN146" s="6"/>
      <c r="DO146" s="87"/>
      <c r="DP146" s="6"/>
      <c r="DQ146" s="87"/>
      <c r="DR146" s="6"/>
      <c r="DS146" s="87"/>
      <c r="DT146" s="17"/>
      <c r="DU146" s="34"/>
      <c r="DV146" s="34"/>
      <c r="DW146" s="80"/>
      <c r="DX146" s="80"/>
      <c r="DY146" s="80"/>
      <c r="DZ146" s="80"/>
      <c r="EA146" s="80"/>
      <c r="EB146" s="80"/>
      <c r="EC146" s="80"/>
      <c r="ED146" s="80"/>
      <c r="EE146" s="80"/>
      <c r="EF146" s="80"/>
      <c r="EG146" s="80"/>
      <c r="EH146" s="80"/>
      <c r="EI146" s="80"/>
      <c r="EJ146" s="80"/>
      <c r="EK146" s="80"/>
      <c r="EL146" s="80"/>
      <c r="EM146" s="80"/>
      <c r="EN146" s="80"/>
      <c r="EO146" s="80"/>
      <c r="EP146" s="80"/>
      <c r="EQ146" s="80"/>
      <c r="ER146" s="80"/>
      <c r="ES146" s="80"/>
      <c r="ET146" s="80"/>
      <c r="EU146" s="80"/>
      <c r="EV146" s="80"/>
      <c r="EW146" s="80"/>
      <c r="EX146" s="80"/>
      <c r="EY146" s="80"/>
      <c r="EZ146" s="80"/>
      <c r="FA146" s="80"/>
      <c r="FB146" s="80"/>
      <c r="FC146" s="80"/>
      <c r="FD146" s="80"/>
      <c r="FE146" s="80"/>
      <c r="FF146" s="80"/>
      <c r="FG146" s="80"/>
      <c r="FH146" s="80"/>
      <c r="FI146" s="80"/>
      <c r="FJ146" s="80"/>
      <c r="FK146" s="80"/>
      <c r="FL146" s="80"/>
      <c r="FM146" s="80"/>
      <c r="FN146" s="80"/>
      <c r="FO146" s="80"/>
      <c r="FP146" s="80"/>
      <c r="FQ146" s="80"/>
      <c r="FR146" s="80"/>
      <c r="FS146" s="80"/>
      <c r="FT146" s="80"/>
      <c r="FU146" s="80"/>
      <c r="FV146" s="80"/>
      <c r="FW146" s="80"/>
      <c r="FX146" s="80"/>
      <c r="FY146" s="80"/>
      <c r="FZ146" s="80"/>
      <c r="GA146" s="80"/>
      <c r="GB146" s="80"/>
      <c r="GC146" s="80"/>
      <c r="GD146" s="80"/>
      <c r="GE146" s="80"/>
      <c r="GF146" s="80"/>
      <c r="GG146" s="80"/>
      <c r="GH146" s="80"/>
      <c r="GI146" s="80"/>
      <c r="GJ146" s="80"/>
      <c r="GK146" s="80"/>
      <c r="GL146" s="80"/>
      <c r="GM146" s="80"/>
      <c r="GN146" s="80"/>
      <c r="GO146" s="80"/>
      <c r="GP146" s="80"/>
      <c r="GQ146" s="80"/>
      <c r="GR146" s="80"/>
      <c r="GS146" s="80"/>
      <c r="GT146" s="80"/>
      <c r="GU146" s="80"/>
      <c r="GV146" s="80"/>
      <c r="GW146" s="80"/>
      <c r="GX146" s="80"/>
      <c r="GY146" s="80"/>
      <c r="GZ146" s="80"/>
      <c r="HA146" s="80"/>
      <c r="HB146" s="80"/>
      <c r="HC146" s="80"/>
      <c r="HD146" s="80"/>
      <c r="HE146" s="80"/>
      <c r="HF146" s="80"/>
      <c r="HG146" s="80"/>
      <c r="HH146" s="80"/>
      <c r="HI146" s="80"/>
      <c r="HJ146" s="80"/>
      <c r="HK146" s="80"/>
      <c r="HL146" s="80"/>
      <c r="HM146" s="80"/>
      <c r="HN146" s="80"/>
      <c r="HO146" s="80"/>
      <c r="HP146" s="80"/>
      <c r="HQ146" s="80"/>
      <c r="HR146" s="80"/>
      <c r="HS146" s="80"/>
      <c r="HT146" s="80"/>
      <c r="HU146" s="80"/>
      <c r="HV146" s="80"/>
      <c r="HW146" s="80"/>
      <c r="HX146" s="80"/>
      <c r="HY146" s="80"/>
      <c r="HZ146" s="80"/>
      <c r="IA146" s="80"/>
      <c r="IB146" s="80"/>
      <c r="IC146" s="80"/>
      <c r="ID146" s="80"/>
      <c r="IE146" s="80"/>
      <c r="IF146" s="80"/>
      <c r="IG146" s="80"/>
      <c r="IH146" s="80"/>
      <c r="II146" s="80"/>
      <c r="IJ146" s="80"/>
      <c r="IK146" s="80"/>
      <c r="IL146" s="80"/>
      <c r="IM146" s="80"/>
      <c r="IN146" s="80"/>
      <c r="IO146" s="80"/>
      <c r="IP146" s="80"/>
      <c r="IQ146" s="80"/>
      <c r="IR146" s="80"/>
      <c r="IS146" s="80"/>
      <c r="IT146" s="80"/>
      <c r="IU146" s="80"/>
      <c r="IV146" s="80"/>
      <c r="IW146" s="80"/>
      <c r="IX146" s="80"/>
      <c r="IY146" s="80"/>
      <c r="IZ146" s="80"/>
      <c r="JA146" s="80"/>
      <c r="JB146" s="80"/>
      <c r="JC146" s="80"/>
      <c r="JD146" s="80"/>
      <c r="JE146" s="80"/>
      <c r="JF146" s="80"/>
      <c r="JG146" s="80"/>
      <c r="JH146" s="80"/>
      <c r="JI146" s="80"/>
      <c r="JJ146" s="80"/>
      <c r="JK146" s="80"/>
      <c r="JL146" s="80"/>
      <c r="JM146" s="80"/>
      <c r="JN146" s="80"/>
      <c r="JO146" s="80"/>
      <c r="JP146" s="80"/>
      <c r="JQ146" s="80"/>
      <c r="JR146" s="80"/>
      <c r="JS146" s="80"/>
      <c r="JT146" s="80"/>
      <c r="JU146" s="80"/>
      <c r="JV146" s="80"/>
      <c r="JW146" s="80"/>
      <c r="JX146" s="80"/>
      <c r="JY146" s="80"/>
      <c r="JZ146" s="80"/>
      <c r="KA146" s="80"/>
      <c r="KB146" s="80"/>
      <c r="KC146" s="80"/>
      <c r="KD146" s="80"/>
      <c r="KE146" s="80"/>
      <c r="KF146" s="80"/>
      <c r="KG146" s="80"/>
      <c r="KH146" s="80"/>
      <c r="KI146" s="80"/>
      <c r="KJ146" s="80"/>
      <c r="KK146" s="80"/>
      <c r="KL146" s="80"/>
      <c r="KM146" s="80"/>
      <c r="KN146" s="80"/>
      <c r="KO146" s="80"/>
      <c r="KP146" s="80"/>
      <c r="KQ146" s="80"/>
      <c r="KR146" s="80"/>
      <c r="KS146" s="80"/>
      <c r="KT146" s="80"/>
      <c r="KU146" s="80"/>
      <c r="KV146" s="80"/>
      <c r="KW146" s="80"/>
      <c r="KX146" s="80"/>
      <c r="KY146" s="80"/>
      <c r="KZ146" s="80"/>
      <c r="LA146" s="80"/>
      <c r="LB146" s="80"/>
      <c r="LC146" s="80"/>
      <c r="LD146" s="80"/>
      <c r="LE146" s="80"/>
      <c r="LF146" s="80"/>
      <c r="LG146" s="80"/>
      <c r="LH146" s="80"/>
      <c r="LI146" s="80"/>
      <c r="LJ146" s="80"/>
      <c r="LK146" s="80"/>
      <c r="LL146" s="80"/>
      <c r="LM146" s="80"/>
      <c r="LN146" s="80"/>
      <c r="LO146" s="80"/>
      <c r="LP146" s="80"/>
      <c r="LQ146" s="80"/>
      <c r="LR146" s="80"/>
      <c r="LS146" s="80"/>
      <c r="LT146" s="80"/>
      <c r="LU146" s="80"/>
      <c r="LV146" s="80"/>
      <c r="LW146" s="80"/>
      <c r="LX146" s="80"/>
      <c r="LY146" s="80"/>
      <c r="LZ146" s="80"/>
      <c r="MA146" s="80"/>
      <c r="MB146" s="80"/>
      <c r="MC146" s="80"/>
      <c r="MD146" s="80"/>
      <c r="ME146" s="80"/>
      <c r="MF146" s="80"/>
      <c r="MG146" s="80"/>
      <c r="MH146" s="80"/>
      <c r="MI146" s="80"/>
      <c r="MJ146" s="80"/>
      <c r="MK146" s="80"/>
      <c r="ML146" s="80"/>
      <c r="MM146" s="80"/>
      <c r="MN146" s="80"/>
      <c r="MO146" s="80"/>
      <c r="MP146" s="80"/>
      <c r="MQ146" s="80"/>
      <c r="MR146" s="80"/>
      <c r="MS146" s="80"/>
      <c r="MT146" s="80"/>
      <c r="MU146" s="80"/>
      <c r="MV146" s="80"/>
      <c r="MW146" s="80"/>
      <c r="MX146" s="80"/>
      <c r="MY146" s="80"/>
      <c r="MZ146" s="80"/>
      <c r="NA146" s="80"/>
      <c r="NB146" s="80"/>
      <c r="NC146" s="80"/>
      <c r="ND146" s="80"/>
      <c r="NE146" s="80"/>
      <c r="NF146" s="80"/>
      <c r="NG146" s="80"/>
      <c r="NH146" s="80"/>
      <c r="NI146" s="80"/>
      <c r="NJ146" s="80"/>
      <c r="NK146" s="80"/>
      <c r="NL146" s="80"/>
      <c r="NM146" s="80"/>
      <c r="NN146" s="80"/>
      <c r="NO146" s="80"/>
      <c r="NP146" s="80"/>
      <c r="NQ146" s="80"/>
      <c r="NR146" s="80"/>
      <c r="NS146" s="80"/>
      <c r="NT146" s="80"/>
      <c r="NU146" s="80"/>
      <c r="NV146" s="80"/>
      <c r="NW146" s="80"/>
      <c r="NX146" s="80"/>
      <c r="NY146" s="80"/>
      <c r="NZ146" s="80"/>
      <c r="OA146" s="80"/>
      <c r="OB146" s="80"/>
      <c r="OC146" s="80"/>
      <c r="OD146" s="80"/>
      <c r="OE146" s="80"/>
      <c r="OF146" s="80"/>
      <c r="OG146" s="80"/>
      <c r="OH146" s="80"/>
      <c r="OI146" s="80"/>
      <c r="OJ146" s="80"/>
      <c r="OK146" s="80"/>
      <c r="OL146" s="80"/>
      <c r="OM146" s="80"/>
      <c r="ON146" s="80"/>
      <c r="OO146" s="80"/>
      <c r="OP146" s="80"/>
      <c r="OQ146" s="80"/>
      <c r="OR146" s="80"/>
      <c r="OS146" s="80"/>
      <c r="OT146" s="80"/>
      <c r="OU146" s="80"/>
      <c r="OV146" s="80"/>
      <c r="OW146" s="80"/>
      <c r="OX146" s="80"/>
      <c r="OY146" s="80"/>
      <c r="OZ146" s="80"/>
      <c r="PA146" s="80"/>
      <c r="PB146" s="80"/>
      <c r="PC146" s="80"/>
      <c r="PD146" s="80"/>
      <c r="PE146" s="80"/>
      <c r="PF146" s="80"/>
      <c r="PG146" s="80"/>
      <c r="PH146" s="80"/>
      <c r="PI146" s="80"/>
      <c r="PJ146" s="80"/>
      <c r="PK146" s="80"/>
      <c r="PL146" s="80"/>
      <c r="PM146" s="80"/>
      <c r="PN146" s="80"/>
      <c r="PO146" s="80"/>
      <c r="PP146" s="80"/>
      <c r="PQ146" s="80"/>
      <c r="PR146" s="80"/>
      <c r="PS146" s="80"/>
      <c r="PT146" s="80"/>
      <c r="PU146" s="80"/>
      <c r="PV146" s="80"/>
      <c r="PW146" s="80"/>
      <c r="PX146" s="80"/>
      <c r="PY146" s="80"/>
      <c r="PZ146" s="80"/>
      <c r="QA146" s="80"/>
      <c r="QB146" s="80"/>
      <c r="QC146" s="80"/>
      <c r="QD146" s="80"/>
      <c r="QE146" s="80"/>
      <c r="QF146" s="80"/>
      <c r="QG146" s="80"/>
      <c r="QH146" s="80"/>
      <c r="QI146" s="80"/>
      <c r="QJ146" s="80"/>
      <c r="QK146" s="80"/>
      <c r="QL146" s="80"/>
      <c r="QM146" s="80"/>
      <c r="QN146" s="80"/>
      <c r="QO146" s="80"/>
      <c r="QP146" s="80"/>
      <c r="QQ146" s="80"/>
      <c r="QR146" s="80"/>
      <c r="QS146" s="80"/>
      <c r="QT146" s="80"/>
      <c r="QU146" s="80"/>
      <c r="QV146" s="80"/>
      <c r="QW146" s="80"/>
      <c r="QX146" s="80"/>
      <c r="QY146" s="80"/>
      <c r="QZ146" s="80"/>
      <c r="RA146" s="80"/>
      <c r="RB146" s="80"/>
      <c r="RC146" s="80"/>
      <c r="RD146" s="80"/>
      <c r="RE146" s="80"/>
      <c r="RF146" s="80"/>
      <c r="RG146" s="80"/>
      <c r="RH146" s="80"/>
      <c r="RI146" s="80"/>
      <c r="RJ146" s="80"/>
      <c r="RK146" s="80"/>
      <c r="RL146" s="80"/>
      <c r="RM146" s="80"/>
      <c r="RN146" s="80"/>
      <c r="RO146" s="80"/>
      <c r="RP146" s="80"/>
      <c r="RQ146" s="80"/>
      <c r="RR146" s="80"/>
      <c r="RS146" s="80"/>
      <c r="RT146" s="80"/>
      <c r="RU146" s="80"/>
      <c r="RV146" s="80"/>
      <c r="RW146" s="80"/>
      <c r="RX146" s="80"/>
      <c r="RY146" s="80"/>
      <c r="RZ146" s="80"/>
      <c r="SA146" s="80"/>
      <c r="SB146" s="80"/>
      <c r="SC146" s="80"/>
      <c r="SD146" s="80"/>
      <c r="SE146" s="80"/>
      <c r="SF146" s="80"/>
      <c r="SG146" s="80"/>
      <c r="SH146" s="80"/>
      <c r="SI146" s="80"/>
      <c r="SJ146" s="80"/>
      <c r="SK146" s="80"/>
      <c r="SL146" s="80"/>
      <c r="SM146" s="80"/>
      <c r="SN146" s="80"/>
      <c r="SO146" s="80"/>
      <c r="SP146" s="80"/>
      <c r="SQ146" s="80"/>
      <c r="SR146" s="80"/>
      <c r="SS146" s="80"/>
      <c r="ST146" s="80"/>
      <c r="SU146" s="80"/>
      <c r="SV146" s="80"/>
      <c r="SW146" s="80"/>
      <c r="SX146" s="80"/>
    </row>
    <row r="147" spans="1:518" s="60" customFormat="1" ht="14.55" customHeight="1" x14ac:dyDescent="0.3">
      <c r="A147" s="65">
        <v>143</v>
      </c>
      <c r="B147" s="7">
        <v>50</v>
      </c>
      <c r="C147" s="98" t="s">
        <v>1095</v>
      </c>
      <c r="D147" s="99" t="s">
        <v>1096</v>
      </c>
      <c r="E147" s="98" t="s">
        <v>1097</v>
      </c>
      <c r="F147" s="7">
        <v>2006</v>
      </c>
      <c r="G147" s="98" t="s">
        <v>1098</v>
      </c>
      <c r="H147" s="126" t="s">
        <v>1099</v>
      </c>
      <c r="I147" s="6" t="s">
        <v>50</v>
      </c>
      <c r="J147" s="99" t="s">
        <v>1104</v>
      </c>
      <c r="K147" s="6" t="s">
        <v>718</v>
      </c>
      <c r="L147" s="6" t="s">
        <v>38</v>
      </c>
      <c r="M147" s="6" t="s">
        <v>100</v>
      </c>
      <c r="N147" s="6" t="s">
        <v>205</v>
      </c>
      <c r="O147" s="6" t="s">
        <v>25</v>
      </c>
      <c r="P147" s="6" t="s">
        <v>56</v>
      </c>
      <c r="Q147" s="6" t="s">
        <v>572</v>
      </c>
      <c r="R147" s="6" t="s">
        <v>572</v>
      </c>
      <c r="S147" s="6" t="s">
        <v>321</v>
      </c>
      <c r="T147" s="6" t="s">
        <v>701</v>
      </c>
      <c r="U147" s="7">
        <v>1996</v>
      </c>
      <c r="V147" s="7">
        <v>2002</v>
      </c>
      <c r="W147" s="6"/>
      <c r="X147" s="6"/>
      <c r="Y147" s="6"/>
      <c r="Z147" s="6" t="s">
        <v>76</v>
      </c>
      <c r="AA147" s="6"/>
      <c r="AB147" s="6" t="s">
        <v>107</v>
      </c>
      <c r="AC147" s="6"/>
      <c r="AD147" s="6"/>
      <c r="AE147" s="6" t="s">
        <v>126</v>
      </c>
      <c r="AF147" s="6"/>
      <c r="AG147" s="6"/>
      <c r="AH147" s="6"/>
      <c r="AI147" s="6"/>
      <c r="AJ147" s="6"/>
      <c r="AK147" s="6" t="s">
        <v>232</v>
      </c>
      <c r="AL147" s="6"/>
      <c r="AM147" s="6"/>
      <c r="AN147" s="6"/>
      <c r="AO147" s="6"/>
      <c r="AP147" s="6"/>
      <c r="AQ147" s="6"/>
      <c r="AR147" s="6"/>
      <c r="AS147" s="6"/>
      <c r="AT147" s="6"/>
      <c r="AU147" s="6"/>
      <c r="AV147" s="6"/>
      <c r="AW147" s="6" t="s">
        <v>23</v>
      </c>
      <c r="AX147" s="6"/>
      <c r="AY147" s="6"/>
      <c r="AZ147" s="6"/>
      <c r="BA147" s="6" t="s">
        <v>78</v>
      </c>
      <c r="BB147" s="6"/>
      <c r="BC147" s="6" t="s">
        <v>78</v>
      </c>
      <c r="BD147" s="6"/>
      <c r="BE147" s="6"/>
      <c r="BF147" s="6" t="s">
        <v>78</v>
      </c>
      <c r="BG147" s="6"/>
      <c r="BH147" s="6"/>
      <c r="BI147" s="6"/>
      <c r="BJ147" s="6"/>
      <c r="BK147" s="6" t="s">
        <v>78</v>
      </c>
      <c r="BL147" s="6"/>
      <c r="BM147" s="6"/>
      <c r="BN147" s="6"/>
      <c r="BO147" s="6"/>
      <c r="BP147" s="6"/>
      <c r="BQ147" s="6"/>
      <c r="BR147" s="6"/>
      <c r="BS147" s="6"/>
      <c r="BT147" s="6"/>
      <c r="BU147" s="6"/>
      <c r="BV147" s="6" t="s">
        <v>38</v>
      </c>
      <c r="BW147" s="6"/>
      <c r="BX147" s="6"/>
      <c r="BY147" s="6"/>
      <c r="BZ147" s="6"/>
      <c r="CA147" s="6"/>
      <c r="CB147" s="6"/>
      <c r="CC147" s="6"/>
      <c r="CD147" s="6"/>
      <c r="CE147" s="6"/>
      <c r="CF147" s="6"/>
      <c r="CG147" s="6"/>
      <c r="CH147" s="6"/>
      <c r="CI147" s="6"/>
      <c r="CJ147" s="6"/>
      <c r="CK147" s="6"/>
      <c r="CL147" s="6"/>
      <c r="CM147" s="6"/>
      <c r="CN147" s="6"/>
      <c r="CO147" s="6"/>
      <c r="CP147" s="6"/>
      <c r="CQ147" s="6"/>
      <c r="CR147" s="6"/>
      <c r="CS147" s="28" t="s">
        <v>38</v>
      </c>
      <c r="CT147" s="6"/>
      <c r="CU147" s="6"/>
      <c r="CV147" s="6"/>
      <c r="CW147" s="6"/>
      <c r="CX147" s="6"/>
      <c r="CY147" s="6"/>
      <c r="CZ147" s="6"/>
      <c r="DA147" s="6"/>
      <c r="DB147" s="6"/>
      <c r="DC147" s="6"/>
      <c r="DD147" s="6" t="s">
        <v>38</v>
      </c>
      <c r="DE147" s="87"/>
      <c r="DF147" s="6"/>
      <c r="DG147" s="6"/>
      <c r="DH147" s="6"/>
      <c r="DI147" s="6"/>
      <c r="DJ147" s="6"/>
      <c r="DK147" s="6"/>
      <c r="DL147" s="6"/>
      <c r="DM147" s="6"/>
      <c r="DN147" s="6"/>
      <c r="DO147" s="87"/>
      <c r="DP147" s="6"/>
      <c r="DQ147" s="87"/>
      <c r="DR147" s="6"/>
      <c r="DS147" s="87"/>
      <c r="DT147" s="17"/>
      <c r="DU147" s="34"/>
      <c r="DV147" s="34"/>
      <c r="DW147" s="80"/>
      <c r="DX147" s="80"/>
      <c r="DY147" s="80"/>
      <c r="DZ147" s="80"/>
      <c r="EA147" s="80"/>
      <c r="EB147" s="80"/>
      <c r="EC147" s="80"/>
      <c r="ED147" s="80"/>
      <c r="EE147" s="80"/>
      <c r="EF147" s="80"/>
      <c r="EG147" s="80"/>
      <c r="EH147" s="80"/>
      <c r="EI147" s="80"/>
      <c r="EJ147" s="80"/>
      <c r="EK147" s="80"/>
      <c r="EL147" s="80"/>
      <c r="EM147" s="80"/>
      <c r="EN147" s="80"/>
      <c r="EO147" s="80"/>
      <c r="EP147" s="80"/>
      <c r="EQ147" s="80"/>
      <c r="ER147" s="80"/>
      <c r="ES147" s="80"/>
      <c r="ET147" s="80"/>
      <c r="EU147" s="80"/>
      <c r="EV147" s="80"/>
      <c r="EW147" s="80"/>
      <c r="EX147" s="80"/>
      <c r="EY147" s="80"/>
      <c r="EZ147" s="80"/>
      <c r="FA147" s="80"/>
      <c r="FB147" s="80"/>
      <c r="FC147" s="80"/>
      <c r="FD147" s="80"/>
      <c r="FE147" s="80"/>
      <c r="FF147" s="80"/>
      <c r="FG147" s="80"/>
      <c r="FH147" s="80"/>
      <c r="FI147" s="80"/>
      <c r="FJ147" s="80"/>
      <c r="FK147" s="80"/>
      <c r="FL147" s="80"/>
      <c r="FM147" s="80"/>
      <c r="FN147" s="80"/>
      <c r="FO147" s="80"/>
      <c r="FP147" s="80"/>
      <c r="FQ147" s="80"/>
      <c r="FR147" s="80"/>
      <c r="FS147" s="80"/>
      <c r="FT147" s="80"/>
      <c r="FU147" s="80"/>
      <c r="FV147" s="80"/>
      <c r="FW147" s="80"/>
      <c r="FX147" s="80"/>
      <c r="FY147" s="80"/>
      <c r="FZ147" s="80"/>
      <c r="GA147" s="80"/>
      <c r="GB147" s="80"/>
      <c r="GC147" s="80"/>
      <c r="GD147" s="80"/>
      <c r="GE147" s="80"/>
      <c r="GF147" s="80"/>
      <c r="GG147" s="80"/>
      <c r="GH147" s="80"/>
      <c r="GI147" s="80"/>
      <c r="GJ147" s="80"/>
      <c r="GK147" s="80"/>
      <c r="GL147" s="80"/>
      <c r="GM147" s="80"/>
      <c r="GN147" s="80"/>
      <c r="GO147" s="80"/>
      <c r="GP147" s="80"/>
      <c r="GQ147" s="80"/>
      <c r="GR147" s="80"/>
      <c r="GS147" s="80"/>
      <c r="GT147" s="80"/>
      <c r="GU147" s="80"/>
      <c r="GV147" s="80"/>
      <c r="GW147" s="80"/>
      <c r="GX147" s="80"/>
      <c r="GY147" s="80"/>
      <c r="GZ147" s="80"/>
      <c r="HA147" s="80"/>
      <c r="HB147" s="80"/>
      <c r="HC147" s="80"/>
      <c r="HD147" s="80"/>
      <c r="HE147" s="80"/>
      <c r="HF147" s="80"/>
      <c r="HG147" s="80"/>
      <c r="HH147" s="80"/>
      <c r="HI147" s="80"/>
      <c r="HJ147" s="80"/>
      <c r="HK147" s="80"/>
      <c r="HL147" s="80"/>
      <c r="HM147" s="80"/>
      <c r="HN147" s="80"/>
      <c r="HO147" s="80"/>
      <c r="HP147" s="80"/>
      <c r="HQ147" s="80"/>
      <c r="HR147" s="80"/>
      <c r="HS147" s="80"/>
      <c r="HT147" s="80"/>
      <c r="HU147" s="80"/>
      <c r="HV147" s="80"/>
      <c r="HW147" s="80"/>
      <c r="HX147" s="80"/>
      <c r="HY147" s="80"/>
      <c r="HZ147" s="80"/>
      <c r="IA147" s="80"/>
      <c r="IB147" s="80"/>
      <c r="IC147" s="80"/>
      <c r="ID147" s="80"/>
      <c r="IE147" s="80"/>
      <c r="IF147" s="80"/>
      <c r="IG147" s="80"/>
      <c r="IH147" s="80"/>
      <c r="II147" s="80"/>
      <c r="IJ147" s="80"/>
      <c r="IK147" s="80"/>
      <c r="IL147" s="80"/>
      <c r="IM147" s="80"/>
      <c r="IN147" s="80"/>
      <c r="IO147" s="80"/>
      <c r="IP147" s="80"/>
      <c r="IQ147" s="80"/>
      <c r="IR147" s="80"/>
      <c r="IS147" s="80"/>
      <c r="IT147" s="80"/>
      <c r="IU147" s="80"/>
      <c r="IV147" s="80"/>
      <c r="IW147" s="80"/>
      <c r="IX147" s="80"/>
      <c r="IY147" s="80"/>
      <c r="IZ147" s="80"/>
      <c r="JA147" s="80"/>
      <c r="JB147" s="80"/>
      <c r="JC147" s="80"/>
      <c r="JD147" s="80"/>
      <c r="JE147" s="80"/>
      <c r="JF147" s="80"/>
      <c r="JG147" s="80"/>
      <c r="JH147" s="80"/>
      <c r="JI147" s="80"/>
      <c r="JJ147" s="80"/>
      <c r="JK147" s="80"/>
      <c r="JL147" s="80"/>
      <c r="JM147" s="80"/>
      <c r="JN147" s="80"/>
      <c r="JO147" s="80"/>
      <c r="JP147" s="80"/>
      <c r="JQ147" s="80"/>
      <c r="JR147" s="80"/>
      <c r="JS147" s="80"/>
      <c r="JT147" s="80"/>
      <c r="JU147" s="80"/>
      <c r="JV147" s="80"/>
      <c r="JW147" s="80"/>
      <c r="JX147" s="80"/>
      <c r="JY147" s="80"/>
      <c r="JZ147" s="80"/>
      <c r="KA147" s="80"/>
      <c r="KB147" s="80"/>
      <c r="KC147" s="80"/>
      <c r="KD147" s="80"/>
      <c r="KE147" s="80"/>
      <c r="KF147" s="80"/>
      <c r="KG147" s="80"/>
      <c r="KH147" s="80"/>
      <c r="KI147" s="80"/>
      <c r="KJ147" s="80"/>
      <c r="KK147" s="80"/>
      <c r="KL147" s="80"/>
      <c r="KM147" s="80"/>
      <c r="KN147" s="80"/>
      <c r="KO147" s="80"/>
      <c r="KP147" s="80"/>
      <c r="KQ147" s="80"/>
      <c r="KR147" s="80"/>
      <c r="KS147" s="80"/>
      <c r="KT147" s="80"/>
      <c r="KU147" s="80"/>
      <c r="KV147" s="80"/>
      <c r="KW147" s="80"/>
      <c r="KX147" s="80"/>
      <c r="KY147" s="80"/>
      <c r="KZ147" s="80"/>
      <c r="LA147" s="80"/>
      <c r="LB147" s="80"/>
      <c r="LC147" s="80"/>
      <c r="LD147" s="80"/>
      <c r="LE147" s="80"/>
      <c r="LF147" s="80"/>
      <c r="LG147" s="80"/>
      <c r="LH147" s="80"/>
      <c r="LI147" s="80"/>
      <c r="LJ147" s="80"/>
      <c r="LK147" s="80"/>
      <c r="LL147" s="80"/>
      <c r="LM147" s="80"/>
      <c r="LN147" s="80"/>
      <c r="LO147" s="80"/>
      <c r="LP147" s="80"/>
      <c r="LQ147" s="80"/>
      <c r="LR147" s="80"/>
      <c r="LS147" s="80"/>
      <c r="LT147" s="80"/>
      <c r="LU147" s="80"/>
      <c r="LV147" s="80"/>
      <c r="LW147" s="80"/>
      <c r="LX147" s="80"/>
      <c r="LY147" s="80"/>
      <c r="LZ147" s="80"/>
      <c r="MA147" s="80"/>
      <c r="MB147" s="80"/>
      <c r="MC147" s="80"/>
      <c r="MD147" s="80"/>
      <c r="ME147" s="80"/>
      <c r="MF147" s="80"/>
      <c r="MG147" s="80"/>
      <c r="MH147" s="80"/>
      <c r="MI147" s="80"/>
      <c r="MJ147" s="80"/>
      <c r="MK147" s="80"/>
      <c r="ML147" s="80"/>
      <c r="MM147" s="80"/>
      <c r="MN147" s="80"/>
      <c r="MO147" s="80"/>
      <c r="MP147" s="80"/>
      <c r="MQ147" s="80"/>
      <c r="MR147" s="80"/>
      <c r="MS147" s="80"/>
      <c r="MT147" s="80"/>
      <c r="MU147" s="80"/>
      <c r="MV147" s="80"/>
      <c r="MW147" s="80"/>
      <c r="MX147" s="80"/>
      <c r="MY147" s="80"/>
      <c r="MZ147" s="80"/>
      <c r="NA147" s="80"/>
      <c r="NB147" s="80"/>
      <c r="NC147" s="80"/>
      <c r="ND147" s="80"/>
      <c r="NE147" s="80"/>
      <c r="NF147" s="80"/>
      <c r="NG147" s="80"/>
      <c r="NH147" s="80"/>
      <c r="NI147" s="80"/>
      <c r="NJ147" s="80"/>
      <c r="NK147" s="80"/>
      <c r="NL147" s="80"/>
      <c r="NM147" s="80"/>
      <c r="NN147" s="80"/>
      <c r="NO147" s="80"/>
      <c r="NP147" s="80"/>
      <c r="NQ147" s="80"/>
      <c r="NR147" s="80"/>
      <c r="NS147" s="80"/>
      <c r="NT147" s="80"/>
      <c r="NU147" s="80"/>
      <c r="NV147" s="80"/>
      <c r="NW147" s="80"/>
      <c r="NX147" s="80"/>
      <c r="NY147" s="80"/>
      <c r="NZ147" s="80"/>
      <c r="OA147" s="80"/>
      <c r="OB147" s="80"/>
      <c r="OC147" s="80"/>
      <c r="OD147" s="80"/>
      <c r="OE147" s="80"/>
      <c r="OF147" s="80"/>
      <c r="OG147" s="80"/>
      <c r="OH147" s="80"/>
      <c r="OI147" s="80"/>
      <c r="OJ147" s="80"/>
      <c r="OK147" s="80"/>
      <c r="OL147" s="80"/>
      <c r="OM147" s="80"/>
      <c r="ON147" s="80"/>
      <c r="OO147" s="80"/>
      <c r="OP147" s="80"/>
      <c r="OQ147" s="80"/>
      <c r="OR147" s="80"/>
      <c r="OS147" s="80"/>
      <c r="OT147" s="80"/>
      <c r="OU147" s="80"/>
      <c r="OV147" s="80"/>
      <c r="OW147" s="80"/>
      <c r="OX147" s="80"/>
      <c r="OY147" s="80"/>
      <c r="OZ147" s="80"/>
      <c r="PA147" s="80"/>
      <c r="PB147" s="80"/>
      <c r="PC147" s="80"/>
      <c r="PD147" s="80"/>
      <c r="PE147" s="80"/>
      <c r="PF147" s="80"/>
      <c r="PG147" s="80"/>
      <c r="PH147" s="80"/>
      <c r="PI147" s="80"/>
      <c r="PJ147" s="80"/>
      <c r="PK147" s="80"/>
      <c r="PL147" s="80"/>
      <c r="PM147" s="80"/>
      <c r="PN147" s="80"/>
      <c r="PO147" s="80"/>
      <c r="PP147" s="80"/>
      <c r="PQ147" s="80"/>
      <c r="PR147" s="80"/>
      <c r="PS147" s="80"/>
      <c r="PT147" s="80"/>
      <c r="PU147" s="80"/>
      <c r="PV147" s="80"/>
      <c r="PW147" s="80"/>
      <c r="PX147" s="80"/>
      <c r="PY147" s="80"/>
      <c r="PZ147" s="80"/>
      <c r="QA147" s="80"/>
      <c r="QB147" s="80"/>
      <c r="QC147" s="80"/>
      <c r="QD147" s="80"/>
      <c r="QE147" s="80"/>
      <c r="QF147" s="80"/>
      <c r="QG147" s="80"/>
      <c r="QH147" s="80"/>
      <c r="QI147" s="80"/>
      <c r="QJ147" s="80"/>
      <c r="QK147" s="80"/>
      <c r="QL147" s="80"/>
      <c r="QM147" s="80"/>
      <c r="QN147" s="80"/>
      <c r="QO147" s="80"/>
      <c r="QP147" s="80"/>
      <c r="QQ147" s="80"/>
      <c r="QR147" s="80"/>
      <c r="QS147" s="80"/>
      <c r="QT147" s="80"/>
      <c r="QU147" s="80"/>
      <c r="QV147" s="80"/>
      <c r="QW147" s="80"/>
      <c r="QX147" s="80"/>
      <c r="QY147" s="80"/>
      <c r="QZ147" s="80"/>
      <c r="RA147" s="80"/>
      <c r="RB147" s="80"/>
      <c r="RC147" s="80"/>
      <c r="RD147" s="80"/>
      <c r="RE147" s="80"/>
      <c r="RF147" s="80"/>
      <c r="RG147" s="80"/>
      <c r="RH147" s="80"/>
      <c r="RI147" s="80"/>
      <c r="RJ147" s="80"/>
      <c r="RK147" s="80"/>
      <c r="RL147" s="80"/>
      <c r="RM147" s="80"/>
      <c r="RN147" s="80"/>
      <c r="RO147" s="80"/>
      <c r="RP147" s="80"/>
      <c r="RQ147" s="80"/>
      <c r="RR147" s="80"/>
      <c r="RS147" s="80"/>
      <c r="RT147" s="80"/>
      <c r="RU147" s="80"/>
      <c r="RV147" s="80"/>
      <c r="RW147" s="80"/>
      <c r="RX147" s="80"/>
      <c r="RY147" s="80"/>
      <c r="RZ147" s="80"/>
      <c r="SA147" s="80"/>
      <c r="SB147" s="80"/>
      <c r="SC147" s="80"/>
      <c r="SD147" s="80"/>
      <c r="SE147" s="80"/>
      <c r="SF147" s="80"/>
      <c r="SG147" s="80"/>
      <c r="SH147" s="80"/>
      <c r="SI147" s="80"/>
      <c r="SJ147" s="80"/>
      <c r="SK147" s="80"/>
      <c r="SL147" s="80"/>
      <c r="SM147" s="80"/>
      <c r="SN147" s="80"/>
      <c r="SO147" s="80"/>
      <c r="SP147" s="80"/>
      <c r="SQ147" s="80"/>
      <c r="SR147" s="80"/>
      <c r="SS147" s="80"/>
      <c r="ST147" s="80"/>
      <c r="SU147" s="80"/>
      <c r="SV147" s="80"/>
      <c r="SW147" s="80"/>
      <c r="SX147" s="80"/>
    </row>
    <row r="148" spans="1:518" s="60" customFormat="1" ht="14.55" customHeight="1" x14ac:dyDescent="0.3">
      <c r="A148" s="65">
        <v>144</v>
      </c>
      <c r="B148" s="7">
        <v>51</v>
      </c>
      <c r="C148" s="98" t="s">
        <v>1105</v>
      </c>
      <c r="D148" s="99" t="s">
        <v>1106</v>
      </c>
      <c r="E148" s="99" t="s">
        <v>1107</v>
      </c>
      <c r="F148" s="7">
        <v>2011</v>
      </c>
      <c r="G148" s="98" t="s">
        <v>807</v>
      </c>
      <c r="H148" s="126" t="s">
        <v>1108</v>
      </c>
      <c r="I148" s="6" t="s">
        <v>50</v>
      </c>
      <c r="J148" s="99" t="s">
        <v>1109</v>
      </c>
      <c r="K148" s="6" t="s">
        <v>616</v>
      </c>
      <c r="L148" s="6" t="s">
        <v>38</v>
      </c>
      <c r="M148" s="6" t="s">
        <v>72</v>
      </c>
      <c r="N148" s="6" t="s">
        <v>205</v>
      </c>
      <c r="O148" s="6" t="s">
        <v>25</v>
      </c>
      <c r="P148" s="6" t="s">
        <v>191</v>
      </c>
      <c r="Q148" s="7">
        <v>54599</v>
      </c>
      <c r="R148" s="6" t="s">
        <v>582</v>
      </c>
      <c r="S148" s="6" t="s">
        <v>432</v>
      </c>
      <c r="T148" s="6" t="s">
        <v>629</v>
      </c>
      <c r="U148" s="7">
        <v>2008</v>
      </c>
      <c r="V148" s="7">
        <v>2008</v>
      </c>
      <c r="W148" s="6"/>
      <c r="X148" s="6"/>
      <c r="Y148" s="6"/>
      <c r="Z148" s="6" t="s">
        <v>76</v>
      </c>
      <c r="AA148" s="6"/>
      <c r="AB148" s="6" t="s">
        <v>107</v>
      </c>
      <c r="AC148" s="6" t="s">
        <v>122</v>
      </c>
      <c r="AD148" s="6"/>
      <c r="AE148" s="6"/>
      <c r="AF148" s="6"/>
      <c r="AG148" s="6"/>
      <c r="AH148" s="6"/>
      <c r="AI148" s="6"/>
      <c r="AJ148" s="6"/>
      <c r="AK148" s="6"/>
      <c r="AL148" s="6"/>
      <c r="AM148" s="6"/>
      <c r="AN148" s="6"/>
      <c r="AO148" s="6"/>
      <c r="AP148" s="6"/>
      <c r="AQ148" s="6"/>
      <c r="AR148" s="6"/>
      <c r="AS148" s="6"/>
      <c r="AT148" s="6"/>
      <c r="AU148" s="6"/>
      <c r="AV148" s="6"/>
      <c r="AW148" s="6" t="s">
        <v>23</v>
      </c>
      <c r="AX148" s="6"/>
      <c r="AY148" s="6"/>
      <c r="AZ148" s="6"/>
      <c r="BA148" s="6" t="s">
        <v>78</v>
      </c>
      <c r="BB148" s="6"/>
      <c r="BC148" s="6" t="s">
        <v>78</v>
      </c>
      <c r="BD148" s="6" t="s">
        <v>78</v>
      </c>
      <c r="BE148" s="6"/>
      <c r="BF148" s="6"/>
      <c r="BG148" s="6"/>
      <c r="BH148" s="6"/>
      <c r="BI148" s="6"/>
      <c r="BJ148" s="6"/>
      <c r="BK148" s="6"/>
      <c r="BL148" s="6"/>
      <c r="BM148" s="6"/>
      <c r="BN148" s="6"/>
      <c r="BO148" s="6"/>
      <c r="BP148" s="6"/>
      <c r="BQ148" s="6"/>
      <c r="BR148" s="6"/>
      <c r="BS148" s="6"/>
      <c r="BT148" s="6"/>
      <c r="BU148" s="6"/>
      <c r="BV148" s="6" t="s">
        <v>38</v>
      </c>
      <c r="BW148" s="6"/>
      <c r="BX148" s="6"/>
      <c r="BY148" s="6"/>
      <c r="BZ148" s="6"/>
      <c r="CA148" s="6"/>
      <c r="CB148" s="6"/>
      <c r="CC148" s="6"/>
      <c r="CD148" s="6"/>
      <c r="CE148" s="6"/>
      <c r="CF148" s="6"/>
      <c r="CG148" s="6"/>
      <c r="CH148" s="6"/>
      <c r="CI148" s="6"/>
      <c r="CJ148" s="6"/>
      <c r="CK148" s="6"/>
      <c r="CL148" s="6"/>
      <c r="CM148" s="6"/>
      <c r="CN148" s="6"/>
      <c r="CO148" s="6"/>
      <c r="CP148" s="6"/>
      <c r="CQ148" s="6"/>
      <c r="CR148" s="6"/>
      <c r="CS148" s="28" t="s">
        <v>38</v>
      </c>
      <c r="CT148" s="6"/>
      <c r="CU148" s="6"/>
      <c r="CV148" s="6"/>
      <c r="CW148" s="6"/>
      <c r="CX148" s="6"/>
      <c r="CY148" s="6"/>
      <c r="CZ148" s="6"/>
      <c r="DA148" s="6"/>
      <c r="DB148" s="6"/>
      <c r="DC148" s="6"/>
      <c r="DD148" s="6" t="s">
        <v>38</v>
      </c>
      <c r="DE148" s="87"/>
      <c r="DF148" s="6"/>
      <c r="DG148" s="6"/>
      <c r="DH148" s="6"/>
      <c r="DI148" s="6"/>
      <c r="DJ148" s="6"/>
      <c r="DK148" s="6"/>
      <c r="DL148" s="6"/>
      <c r="DM148" s="6"/>
      <c r="DN148" s="6"/>
      <c r="DO148" s="87"/>
      <c r="DP148" s="6"/>
      <c r="DQ148" s="87"/>
      <c r="DR148" s="6"/>
      <c r="DS148" s="87"/>
      <c r="DT148" s="17"/>
      <c r="DU148" s="34"/>
      <c r="DV148" s="34"/>
      <c r="DW148" s="80"/>
      <c r="DX148" s="80"/>
      <c r="DY148" s="80"/>
      <c r="DZ148" s="80"/>
      <c r="EA148" s="80"/>
      <c r="EB148" s="80"/>
      <c r="EC148" s="80"/>
      <c r="ED148" s="80"/>
      <c r="EE148" s="80"/>
      <c r="EF148" s="80"/>
      <c r="EG148" s="80"/>
      <c r="EH148" s="80"/>
      <c r="EI148" s="80"/>
      <c r="EJ148" s="80"/>
      <c r="EK148" s="80"/>
      <c r="EL148" s="80"/>
      <c r="EM148" s="80"/>
      <c r="EN148" s="80"/>
      <c r="EO148" s="80"/>
      <c r="EP148" s="80"/>
      <c r="EQ148" s="80"/>
      <c r="ER148" s="80"/>
      <c r="ES148" s="80"/>
      <c r="ET148" s="80"/>
      <c r="EU148" s="80"/>
      <c r="EV148" s="80"/>
      <c r="EW148" s="80"/>
      <c r="EX148" s="80"/>
      <c r="EY148" s="80"/>
      <c r="EZ148" s="80"/>
      <c r="FA148" s="80"/>
      <c r="FB148" s="80"/>
      <c r="FC148" s="80"/>
      <c r="FD148" s="80"/>
      <c r="FE148" s="80"/>
      <c r="FF148" s="80"/>
      <c r="FG148" s="80"/>
      <c r="FH148" s="80"/>
      <c r="FI148" s="80"/>
      <c r="FJ148" s="80"/>
      <c r="FK148" s="80"/>
      <c r="FL148" s="80"/>
      <c r="FM148" s="80"/>
      <c r="FN148" s="80"/>
      <c r="FO148" s="80"/>
      <c r="FP148" s="80"/>
      <c r="FQ148" s="80"/>
      <c r="FR148" s="80"/>
      <c r="FS148" s="80"/>
      <c r="FT148" s="80"/>
      <c r="FU148" s="80"/>
      <c r="FV148" s="80"/>
      <c r="FW148" s="80"/>
      <c r="FX148" s="80"/>
      <c r="FY148" s="80"/>
      <c r="FZ148" s="80"/>
      <c r="GA148" s="80"/>
      <c r="GB148" s="80"/>
      <c r="GC148" s="80"/>
      <c r="GD148" s="80"/>
      <c r="GE148" s="80"/>
      <c r="GF148" s="80"/>
      <c r="GG148" s="80"/>
      <c r="GH148" s="80"/>
      <c r="GI148" s="80"/>
      <c r="GJ148" s="80"/>
      <c r="GK148" s="80"/>
      <c r="GL148" s="80"/>
      <c r="GM148" s="80"/>
      <c r="GN148" s="80"/>
      <c r="GO148" s="80"/>
      <c r="GP148" s="80"/>
      <c r="GQ148" s="80"/>
      <c r="GR148" s="80"/>
      <c r="GS148" s="80"/>
      <c r="GT148" s="80"/>
      <c r="GU148" s="80"/>
      <c r="GV148" s="80"/>
      <c r="GW148" s="80"/>
      <c r="GX148" s="80"/>
      <c r="GY148" s="80"/>
      <c r="GZ148" s="80"/>
      <c r="HA148" s="80"/>
      <c r="HB148" s="80"/>
      <c r="HC148" s="80"/>
      <c r="HD148" s="80"/>
      <c r="HE148" s="80"/>
      <c r="HF148" s="80"/>
      <c r="HG148" s="80"/>
      <c r="HH148" s="80"/>
      <c r="HI148" s="80"/>
      <c r="HJ148" s="80"/>
      <c r="HK148" s="80"/>
      <c r="HL148" s="80"/>
      <c r="HM148" s="80"/>
      <c r="HN148" s="80"/>
      <c r="HO148" s="80"/>
      <c r="HP148" s="80"/>
      <c r="HQ148" s="80"/>
      <c r="HR148" s="80"/>
      <c r="HS148" s="80"/>
      <c r="HT148" s="80"/>
      <c r="HU148" s="80"/>
      <c r="HV148" s="80"/>
      <c r="HW148" s="80"/>
      <c r="HX148" s="80"/>
      <c r="HY148" s="80"/>
      <c r="HZ148" s="80"/>
      <c r="IA148" s="80"/>
      <c r="IB148" s="80"/>
      <c r="IC148" s="80"/>
      <c r="ID148" s="80"/>
      <c r="IE148" s="80"/>
      <c r="IF148" s="80"/>
      <c r="IG148" s="80"/>
      <c r="IH148" s="80"/>
      <c r="II148" s="80"/>
      <c r="IJ148" s="80"/>
      <c r="IK148" s="80"/>
      <c r="IL148" s="80"/>
      <c r="IM148" s="80"/>
      <c r="IN148" s="80"/>
      <c r="IO148" s="80"/>
      <c r="IP148" s="80"/>
      <c r="IQ148" s="80"/>
      <c r="IR148" s="80"/>
      <c r="IS148" s="80"/>
      <c r="IT148" s="80"/>
      <c r="IU148" s="80"/>
      <c r="IV148" s="80"/>
      <c r="IW148" s="80"/>
      <c r="IX148" s="80"/>
      <c r="IY148" s="80"/>
      <c r="IZ148" s="80"/>
      <c r="JA148" s="80"/>
      <c r="JB148" s="80"/>
      <c r="JC148" s="80"/>
      <c r="JD148" s="80"/>
      <c r="JE148" s="80"/>
      <c r="JF148" s="80"/>
      <c r="JG148" s="80"/>
      <c r="JH148" s="80"/>
      <c r="JI148" s="80"/>
      <c r="JJ148" s="80"/>
      <c r="JK148" s="80"/>
      <c r="JL148" s="80"/>
      <c r="JM148" s="80"/>
      <c r="JN148" s="80"/>
      <c r="JO148" s="80"/>
      <c r="JP148" s="80"/>
      <c r="JQ148" s="80"/>
      <c r="JR148" s="80"/>
      <c r="JS148" s="80"/>
      <c r="JT148" s="80"/>
      <c r="JU148" s="80"/>
      <c r="JV148" s="80"/>
      <c r="JW148" s="80"/>
      <c r="JX148" s="80"/>
      <c r="JY148" s="80"/>
      <c r="JZ148" s="80"/>
      <c r="KA148" s="80"/>
      <c r="KB148" s="80"/>
      <c r="KC148" s="80"/>
      <c r="KD148" s="80"/>
      <c r="KE148" s="80"/>
      <c r="KF148" s="80"/>
      <c r="KG148" s="80"/>
      <c r="KH148" s="80"/>
      <c r="KI148" s="80"/>
      <c r="KJ148" s="80"/>
      <c r="KK148" s="80"/>
      <c r="KL148" s="80"/>
      <c r="KM148" s="80"/>
      <c r="KN148" s="80"/>
      <c r="KO148" s="80"/>
      <c r="KP148" s="80"/>
      <c r="KQ148" s="80"/>
      <c r="KR148" s="80"/>
      <c r="KS148" s="80"/>
      <c r="KT148" s="80"/>
      <c r="KU148" s="80"/>
      <c r="KV148" s="80"/>
      <c r="KW148" s="80"/>
      <c r="KX148" s="80"/>
      <c r="KY148" s="80"/>
      <c r="KZ148" s="80"/>
      <c r="LA148" s="80"/>
      <c r="LB148" s="80"/>
      <c r="LC148" s="80"/>
      <c r="LD148" s="80"/>
      <c r="LE148" s="80"/>
      <c r="LF148" s="80"/>
      <c r="LG148" s="80"/>
      <c r="LH148" s="80"/>
      <c r="LI148" s="80"/>
      <c r="LJ148" s="80"/>
      <c r="LK148" s="80"/>
      <c r="LL148" s="80"/>
      <c r="LM148" s="80"/>
      <c r="LN148" s="80"/>
      <c r="LO148" s="80"/>
      <c r="LP148" s="80"/>
      <c r="LQ148" s="80"/>
      <c r="LR148" s="80"/>
      <c r="LS148" s="80"/>
      <c r="LT148" s="80"/>
      <c r="LU148" s="80"/>
      <c r="LV148" s="80"/>
      <c r="LW148" s="80"/>
      <c r="LX148" s="80"/>
      <c r="LY148" s="80"/>
      <c r="LZ148" s="80"/>
      <c r="MA148" s="80"/>
      <c r="MB148" s="80"/>
      <c r="MC148" s="80"/>
      <c r="MD148" s="80"/>
      <c r="ME148" s="80"/>
      <c r="MF148" s="80"/>
      <c r="MG148" s="80"/>
      <c r="MH148" s="80"/>
      <c r="MI148" s="80"/>
      <c r="MJ148" s="80"/>
      <c r="MK148" s="80"/>
      <c r="ML148" s="80"/>
      <c r="MM148" s="80"/>
      <c r="MN148" s="80"/>
      <c r="MO148" s="80"/>
      <c r="MP148" s="80"/>
      <c r="MQ148" s="80"/>
      <c r="MR148" s="80"/>
      <c r="MS148" s="80"/>
      <c r="MT148" s="80"/>
      <c r="MU148" s="80"/>
      <c r="MV148" s="80"/>
      <c r="MW148" s="80"/>
      <c r="MX148" s="80"/>
      <c r="MY148" s="80"/>
      <c r="MZ148" s="80"/>
      <c r="NA148" s="80"/>
      <c r="NB148" s="80"/>
      <c r="NC148" s="80"/>
      <c r="ND148" s="80"/>
      <c r="NE148" s="80"/>
      <c r="NF148" s="80"/>
      <c r="NG148" s="80"/>
      <c r="NH148" s="80"/>
      <c r="NI148" s="80"/>
      <c r="NJ148" s="80"/>
      <c r="NK148" s="80"/>
      <c r="NL148" s="80"/>
      <c r="NM148" s="80"/>
      <c r="NN148" s="80"/>
      <c r="NO148" s="80"/>
      <c r="NP148" s="80"/>
      <c r="NQ148" s="80"/>
      <c r="NR148" s="80"/>
      <c r="NS148" s="80"/>
      <c r="NT148" s="80"/>
      <c r="NU148" s="80"/>
      <c r="NV148" s="80"/>
      <c r="NW148" s="80"/>
      <c r="NX148" s="80"/>
      <c r="NY148" s="80"/>
      <c r="NZ148" s="80"/>
      <c r="OA148" s="80"/>
      <c r="OB148" s="80"/>
      <c r="OC148" s="80"/>
      <c r="OD148" s="80"/>
      <c r="OE148" s="80"/>
      <c r="OF148" s="80"/>
      <c r="OG148" s="80"/>
      <c r="OH148" s="80"/>
      <c r="OI148" s="80"/>
      <c r="OJ148" s="80"/>
      <c r="OK148" s="80"/>
      <c r="OL148" s="80"/>
      <c r="OM148" s="80"/>
      <c r="ON148" s="80"/>
      <c r="OO148" s="80"/>
      <c r="OP148" s="80"/>
      <c r="OQ148" s="80"/>
      <c r="OR148" s="80"/>
      <c r="OS148" s="80"/>
      <c r="OT148" s="80"/>
      <c r="OU148" s="80"/>
      <c r="OV148" s="80"/>
      <c r="OW148" s="80"/>
      <c r="OX148" s="80"/>
      <c r="OY148" s="80"/>
      <c r="OZ148" s="80"/>
      <c r="PA148" s="80"/>
      <c r="PB148" s="80"/>
      <c r="PC148" s="80"/>
      <c r="PD148" s="80"/>
      <c r="PE148" s="80"/>
      <c r="PF148" s="80"/>
      <c r="PG148" s="80"/>
      <c r="PH148" s="80"/>
      <c r="PI148" s="80"/>
      <c r="PJ148" s="80"/>
      <c r="PK148" s="80"/>
      <c r="PL148" s="80"/>
      <c r="PM148" s="80"/>
      <c r="PN148" s="80"/>
      <c r="PO148" s="80"/>
      <c r="PP148" s="80"/>
      <c r="PQ148" s="80"/>
      <c r="PR148" s="80"/>
      <c r="PS148" s="80"/>
      <c r="PT148" s="80"/>
      <c r="PU148" s="80"/>
      <c r="PV148" s="80"/>
      <c r="PW148" s="80"/>
      <c r="PX148" s="80"/>
      <c r="PY148" s="80"/>
      <c r="PZ148" s="80"/>
      <c r="QA148" s="80"/>
      <c r="QB148" s="80"/>
      <c r="QC148" s="80"/>
      <c r="QD148" s="80"/>
      <c r="QE148" s="80"/>
      <c r="QF148" s="80"/>
      <c r="QG148" s="80"/>
      <c r="QH148" s="80"/>
      <c r="QI148" s="80"/>
      <c r="QJ148" s="80"/>
      <c r="QK148" s="80"/>
      <c r="QL148" s="80"/>
      <c r="QM148" s="80"/>
      <c r="QN148" s="80"/>
      <c r="QO148" s="80"/>
      <c r="QP148" s="80"/>
      <c r="QQ148" s="80"/>
      <c r="QR148" s="80"/>
      <c r="QS148" s="80"/>
      <c r="QT148" s="80"/>
      <c r="QU148" s="80"/>
      <c r="QV148" s="80"/>
      <c r="QW148" s="80"/>
      <c r="QX148" s="80"/>
      <c r="QY148" s="80"/>
      <c r="QZ148" s="80"/>
      <c r="RA148" s="80"/>
      <c r="RB148" s="80"/>
      <c r="RC148" s="80"/>
      <c r="RD148" s="80"/>
      <c r="RE148" s="80"/>
      <c r="RF148" s="80"/>
      <c r="RG148" s="80"/>
      <c r="RH148" s="80"/>
      <c r="RI148" s="80"/>
      <c r="RJ148" s="80"/>
      <c r="RK148" s="80"/>
      <c r="RL148" s="80"/>
      <c r="RM148" s="80"/>
      <c r="RN148" s="80"/>
      <c r="RO148" s="80"/>
      <c r="RP148" s="80"/>
      <c r="RQ148" s="80"/>
      <c r="RR148" s="80"/>
      <c r="RS148" s="80"/>
      <c r="RT148" s="80"/>
      <c r="RU148" s="80"/>
      <c r="RV148" s="80"/>
      <c r="RW148" s="80"/>
      <c r="RX148" s="80"/>
      <c r="RY148" s="80"/>
      <c r="RZ148" s="80"/>
      <c r="SA148" s="80"/>
      <c r="SB148" s="80"/>
      <c r="SC148" s="80"/>
      <c r="SD148" s="80"/>
      <c r="SE148" s="80"/>
      <c r="SF148" s="80"/>
      <c r="SG148" s="80"/>
      <c r="SH148" s="80"/>
      <c r="SI148" s="80"/>
      <c r="SJ148" s="80"/>
      <c r="SK148" s="80"/>
      <c r="SL148" s="80"/>
      <c r="SM148" s="80"/>
      <c r="SN148" s="80"/>
      <c r="SO148" s="80"/>
      <c r="SP148" s="80"/>
      <c r="SQ148" s="80"/>
      <c r="SR148" s="80"/>
      <c r="SS148" s="80"/>
      <c r="ST148" s="80"/>
      <c r="SU148" s="80"/>
      <c r="SV148" s="80"/>
      <c r="SW148" s="80"/>
      <c r="SX148" s="80"/>
    </row>
    <row r="149" spans="1:518" s="60" customFormat="1" ht="14.55" customHeight="1" x14ac:dyDescent="0.3">
      <c r="A149" s="65">
        <v>145</v>
      </c>
      <c r="B149" s="7">
        <v>52</v>
      </c>
      <c r="C149" s="98" t="s">
        <v>1110</v>
      </c>
      <c r="D149" s="99" t="s">
        <v>1111</v>
      </c>
      <c r="E149" s="98" t="s">
        <v>1112</v>
      </c>
      <c r="F149" s="7">
        <v>2020</v>
      </c>
      <c r="G149" s="98" t="s">
        <v>1113</v>
      </c>
      <c r="H149" s="126" t="s">
        <v>1114</v>
      </c>
      <c r="I149" s="6" t="s">
        <v>50</v>
      </c>
      <c r="J149" s="99" t="s">
        <v>1115</v>
      </c>
      <c r="K149" s="6" t="s">
        <v>70</v>
      </c>
      <c r="L149" s="6" t="s">
        <v>38</v>
      </c>
      <c r="M149" s="6" t="s">
        <v>86</v>
      </c>
      <c r="N149" s="6" t="s">
        <v>205</v>
      </c>
      <c r="O149" s="6" t="s">
        <v>25</v>
      </c>
      <c r="P149" s="6" t="s">
        <v>177</v>
      </c>
      <c r="Q149" s="6" t="s">
        <v>1116</v>
      </c>
      <c r="R149" s="6" t="s">
        <v>921</v>
      </c>
      <c r="S149" s="6" t="s">
        <v>395</v>
      </c>
      <c r="T149" s="6" t="s">
        <v>1117</v>
      </c>
      <c r="U149" s="7">
        <v>2013</v>
      </c>
      <c r="V149" s="7">
        <v>2013</v>
      </c>
      <c r="W149" s="6"/>
      <c r="X149" s="6"/>
      <c r="Y149" s="6"/>
      <c r="Z149" s="6"/>
      <c r="AA149" s="6"/>
      <c r="AB149" s="6"/>
      <c r="AC149" s="6"/>
      <c r="AD149" s="6"/>
      <c r="AE149" s="6"/>
      <c r="AF149" s="6"/>
      <c r="AG149" s="6"/>
      <c r="AH149" s="6" t="s">
        <v>139</v>
      </c>
      <c r="AI149" s="6" t="s">
        <v>155</v>
      </c>
      <c r="AJ149" s="6"/>
      <c r="AK149" s="6"/>
      <c r="AL149" s="6"/>
      <c r="AM149" s="6"/>
      <c r="AN149" s="6"/>
      <c r="AO149" s="6"/>
      <c r="AP149" s="6"/>
      <c r="AQ149" s="6"/>
      <c r="AR149" s="6"/>
      <c r="AS149" s="6"/>
      <c r="AT149" s="6"/>
      <c r="AU149" s="6"/>
      <c r="AV149" s="6"/>
      <c r="AW149" s="6" t="s">
        <v>23</v>
      </c>
      <c r="AX149" s="6"/>
      <c r="AY149" s="6"/>
      <c r="AZ149" s="6"/>
      <c r="BA149" s="6"/>
      <c r="BB149" s="6"/>
      <c r="BC149" s="6"/>
      <c r="BD149" s="6"/>
      <c r="BE149" s="6"/>
      <c r="BF149" s="6"/>
      <c r="BG149" s="6"/>
      <c r="BH149" s="6"/>
      <c r="BI149" s="6"/>
      <c r="BJ149" s="6" t="s">
        <v>78</v>
      </c>
      <c r="BK149" s="6"/>
      <c r="BL149" s="6"/>
      <c r="BM149" s="6"/>
      <c r="BN149" s="6"/>
      <c r="BO149" s="6"/>
      <c r="BP149" s="6"/>
      <c r="BQ149" s="6"/>
      <c r="BR149" s="6"/>
      <c r="BS149" s="6"/>
      <c r="BT149" s="6"/>
      <c r="BU149" s="6"/>
      <c r="BV149" s="6" t="s">
        <v>38</v>
      </c>
      <c r="BW149" s="6"/>
      <c r="BX149" s="6"/>
      <c r="BY149" s="6"/>
      <c r="BZ149" s="6"/>
      <c r="CA149" s="6"/>
      <c r="CB149" s="6"/>
      <c r="CC149" s="6"/>
      <c r="CD149" s="6"/>
      <c r="CE149" s="6"/>
      <c r="CF149" s="6"/>
      <c r="CG149" s="6"/>
      <c r="CH149" s="6"/>
      <c r="CI149" s="6"/>
      <c r="CJ149" s="6"/>
      <c r="CK149" s="6"/>
      <c r="CL149" s="6"/>
      <c r="CM149" s="6"/>
      <c r="CN149" s="6"/>
      <c r="CO149" s="6"/>
      <c r="CP149" s="6"/>
      <c r="CQ149" s="6"/>
      <c r="CR149" s="6"/>
      <c r="CS149" s="28" t="s">
        <v>23</v>
      </c>
      <c r="CT149" s="6"/>
      <c r="CU149" s="6"/>
      <c r="CV149" s="6"/>
      <c r="CW149" s="6"/>
      <c r="CX149" s="6"/>
      <c r="CY149" s="6"/>
      <c r="CZ149" s="6" t="s">
        <v>139</v>
      </c>
      <c r="DA149" s="6"/>
      <c r="DB149" s="6"/>
      <c r="DC149" s="6"/>
      <c r="DD149" s="6" t="s">
        <v>23</v>
      </c>
      <c r="DE149" s="91" t="s">
        <v>1118</v>
      </c>
      <c r="DF149" s="6" t="s">
        <v>1119</v>
      </c>
      <c r="DG149" s="6"/>
      <c r="DH149" s="6"/>
      <c r="DI149" s="6"/>
      <c r="DJ149" s="6"/>
      <c r="DK149" s="6" t="s">
        <v>139</v>
      </c>
      <c r="DL149" s="6"/>
      <c r="DM149" s="6"/>
      <c r="DN149" s="6"/>
      <c r="DO149" s="87"/>
      <c r="DP149" s="6"/>
      <c r="DQ149" s="87"/>
      <c r="DR149" s="6"/>
      <c r="DS149" s="91" t="s">
        <v>1120</v>
      </c>
      <c r="DT149" s="17" t="s">
        <v>1121</v>
      </c>
      <c r="DU149" s="34"/>
      <c r="DV149" s="34"/>
      <c r="DW149" s="80"/>
      <c r="DX149" s="80"/>
      <c r="DY149" s="80"/>
      <c r="DZ149" s="80"/>
      <c r="EA149" s="80"/>
      <c r="EB149" s="80"/>
      <c r="EC149" s="80"/>
      <c r="ED149" s="80"/>
      <c r="EE149" s="80"/>
      <c r="EF149" s="80"/>
      <c r="EG149" s="80"/>
      <c r="EH149" s="80"/>
      <c r="EI149" s="80"/>
      <c r="EJ149" s="80"/>
      <c r="EK149" s="80"/>
      <c r="EL149" s="80"/>
      <c r="EM149" s="80"/>
      <c r="EN149" s="80"/>
      <c r="EO149" s="80"/>
      <c r="EP149" s="80"/>
      <c r="EQ149" s="80"/>
      <c r="ER149" s="80"/>
      <c r="ES149" s="80"/>
      <c r="ET149" s="80"/>
      <c r="EU149" s="80"/>
      <c r="EV149" s="80"/>
      <c r="EW149" s="80"/>
      <c r="EX149" s="80"/>
      <c r="EY149" s="80"/>
      <c r="EZ149" s="80"/>
      <c r="FA149" s="80"/>
      <c r="FB149" s="80"/>
      <c r="FC149" s="80"/>
      <c r="FD149" s="80"/>
      <c r="FE149" s="80"/>
      <c r="FF149" s="80"/>
      <c r="FG149" s="80"/>
      <c r="FH149" s="80"/>
      <c r="FI149" s="80"/>
      <c r="FJ149" s="80"/>
      <c r="FK149" s="80"/>
      <c r="FL149" s="80"/>
      <c r="FM149" s="80"/>
      <c r="FN149" s="80"/>
      <c r="FO149" s="80"/>
      <c r="FP149" s="80"/>
      <c r="FQ149" s="80"/>
      <c r="FR149" s="80"/>
      <c r="FS149" s="80"/>
      <c r="FT149" s="80"/>
      <c r="FU149" s="80"/>
      <c r="FV149" s="80"/>
      <c r="FW149" s="80"/>
      <c r="FX149" s="80"/>
      <c r="FY149" s="80"/>
      <c r="FZ149" s="80"/>
      <c r="GA149" s="80"/>
      <c r="GB149" s="80"/>
      <c r="GC149" s="80"/>
      <c r="GD149" s="80"/>
      <c r="GE149" s="80"/>
      <c r="GF149" s="80"/>
      <c r="GG149" s="80"/>
      <c r="GH149" s="80"/>
      <c r="GI149" s="80"/>
      <c r="GJ149" s="80"/>
      <c r="GK149" s="80"/>
      <c r="GL149" s="80"/>
      <c r="GM149" s="80"/>
      <c r="GN149" s="80"/>
      <c r="GO149" s="80"/>
      <c r="GP149" s="80"/>
      <c r="GQ149" s="80"/>
      <c r="GR149" s="80"/>
      <c r="GS149" s="80"/>
      <c r="GT149" s="80"/>
      <c r="GU149" s="80"/>
      <c r="GV149" s="80"/>
      <c r="GW149" s="80"/>
      <c r="GX149" s="80"/>
      <c r="GY149" s="80"/>
      <c r="GZ149" s="80"/>
      <c r="HA149" s="80"/>
      <c r="HB149" s="80"/>
      <c r="HC149" s="80"/>
      <c r="HD149" s="80"/>
      <c r="HE149" s="80"/>
      <c r="HF149" s="80"/>
      <c r="HG149" s="80"/>
      <c r="HH149" s="80"/>
      <c r="HI149" s="80"/>
      <c r="HJ149" s="80"/>
      <c r="HK149" s="80"/>
      <c r="HL149" s="80"/>
      <c r="HM149" s="80"/>
      <c r="HN149" s="80"/>
      <c r="HO149" s="80"/>
      <c r="HP149" s="80"/>
      <c r="HQ149" s="80"/>
      <c r="HR149" s="80"/>
      <c r="HS149" s="80"/>
      <c r="HT149" s="80"/>
      <c r="HU149" s="80"/>
      <c r="HV149" s="80"/>
      <c r="HW149" s="80"/>
      <c r="HX149" s="80"/>
      <c r="HY149" s="80"/>
      <c r="HZ149" s="80"/>
      <c r="IA149" s="80"/>
      <c r="IB149" s="80"/>
      <c r="IC149" s="80"/>
      <c r="ID149" s="80"/>
      <c r="IE149" s="80"/>
      <c r="IF149" s="80"/>
      <c r="IG149" s="80"/>
      <c r="IH149" s="80"/>
      <c r="II149" s="80"/>
      <c r="IJ149" s="80"/>
      <c r="IK149" s="80"/>
      <c r="IL149" s="80"/>
      <c r="IM149" s="80"/>
      <c r="IN149" s="80"/>
      <c r="IO149" s="80"/>
      <c r="IP149" s="80"/>
      <c r="IQ149" s="80"/>
      <c r="IR149" s="80"/>
      <c r="IS149" s="80"/>
      <c r="IT149" s="80"/>
      <c r="IU149" s="80"/>
      <c r="IV149" s="80"/>
      <c r="IW149" s="80"/>
      <c r="IX149" s="80"/>
      <c r="IY149" s="80"/>
      <c r="IZ149" s="80"/>
      <c r="JA149" s="80"/>
      <c r="JB149" s="80"/>
      <c r="JC149" s="80"/>
      <c r="JD149" s="80"/>
      <c r="JE149" s="80"/>
      <c r="JF149" s="80"/>
      <c r="JG149" s="80"/>
      <c r="JH149" s="80"/>
      <c r="JI149" s="80"/>
      <c r="JJ149" s="80"/>
      <c r="JK149" s="80"/>
      <c r="JL149" s="80"/>
      <c r="JM149" s="80"/>
      <c r="JN149" s="80"/>
      <c r="JO149" s="80"/>
      <c r="JP149" s="80"/>
      <c r="JQ149" s="80"/>
      <c r="JR149" s="80"/>
      <c r="JS149" s="80"/>
      <c r="JT149" s="80"/>
      <c r="JU149" s="80"/>
      <c r="JV149" s="80"/>
      <c r="JW149" s="80"/>
      <c r="JX149" s="80"/>
      <c r="JY149" s="80"/>
      <c r="JZ149" s="80"/>
      <c r="KA149" s="80"/>
      <c r="KB149" s="80"/>
      <c r="KC149" s="80"/>
      <c r="KD149" s="80"/>
      <c r="KE149" s="80"/>
      <c r="KF149" s="80"/>
      <c r="KG149" s="80"/>
      <c r="KH149" s="80"/>
      <c r="KI149" s="80"/>
      <c r="KJ149" s="80"/>
      <c r="KK149" s="80"/>
      <c r="KL149" s="80"/>
      <c r="KM149" s="80"/>
      <c r="KN149" s="80"/>
      <c r="KO149" s="80"/>
      <c r="KP149" s="80"/>
      <c r="KQ149" s="80"/>
      <c r="KR149" s="80"/>
      <c r="KS149" s="80"/>
      <c r="KT149" s="80"/>
      <c r="KU149" s="80"/>
      <c r="KV149" s="80"/>
      <c r="KW149" s="80"/>
      <c r="KX149" s="80"/>
      <c r="KY149" s="80"/>
      <c r="KZ149" s="80"/>
      <c r="LA149" s="80"/>
      <c r="LB149" s="80"/>
      <c r="LC149" s="80"/>
      <c r="LD149" s="80"/>
      <c r="LE149" s="80"/>
      <c r="LF149" s="80"/>
      <c r="LG149" s="80"/>
      <c r="LH149" s="80"/>
      <c r="LI149" s="80"/>
      <c r="LJ149" s="80"/>
      <c r="LK149" s="80"/>
      <c r="LL149" s="80"/>
      <c r="LM149" s="80"/>
      <c r="LN149" s="80"/>
      <c r="LO149" s="80"/>
      <c r="LP149" s="80"/>
      <c r="LQ149" s="80"/>
      <c r="LR149" s="80"/>
      <c r="LS149" s="80"/>
      <c r="LT149" s="80"/>
      <c r="LU149" s="80"/>
      <c r="LV149" s="80"/>
      <c r="LW149" s="80"/>
      <c r="LX149" s="80"/>
      <c r="LY149" s="80"/>
      <c r="LZ149" s="80"/>
      <c r="MA149" s="80"/>
      <c r="MB149" s="80"/>
      <c r="MC149" s="80"/>
      <c r="MD149" s="80"/>
      <c r="ME149" s="80"/>
      <c r="MF149" s="80"/>
      <c r="MG149" s="80"/>
      <c r="MH149" s="80"/>
      <c r="MI149" s="80"/>
      <c r="MJ149" s="80"/>
      <c r="MK149" s="80"/>
      <c r="ML149" s="80"/>
      <c r="MM149" s="80"/>
      <c r="MN149" s="80"/>
      <c r="MO149" s="80"/>
      <c r="MP149" s="80"/>
      <c r="MQ149" s="80"/>
      <c r="MR149" s="80"/>
      <c r="MS149" s="80"/>
      <c r="MT149" s="80"/>
      <c r="MU149" s="80"/>
      <c r="MV149" s="80"/>
      <c r="MW149" s="80"/>
      <c r="MX149" s="80"/>
      <c r="MY149" s="80"/>
      <c r="MZ149" s="80"/>
      <c r="NA149" s="80"/>
      <c r="NB149" s="80"/>
      <c r="NC149" s="80"/>
      <c r="ND149" s="80"/>
      <c r="NE149" s="80"/>
      <c r="NF149" s="80"/>
      <c r="NG149" s="80"/>
      <c r="NH149" s="80"/>
      <c r="NI149" s="80"/>
      <c r="NJ149" s="80"/>
      <c r="NK149" s="80"/>
      <c r="NL149" s="80"/>
      <c r="NM149" s="80"/>
      <c r="NN149" s="80"/>
      <c r="NO149" s="80"/>
      <c r="NP149" s="80"/>
      <c r="NQ149" s="80"/>
      <c r="NR149" s="80"/>
      <c r="NS149" s="80"/>
      <c r="NT149" s="80"/>
      <c r="NU149" s="80"/>
      <c r="NV149" s="80"/>
      <c r="NW149" s="80"/>
      <c r="NX149" s="80"/>
      <c r="NY149" s="80"/>
      <c r="NZ149" s="80"/>
      <c r="OA149" s="80"/>
      <c r="OB149" s="80"/>
      <c r="OC149" s="80"/>
      <c r="OD149" s="80"/>
      <c r="OE149" s="80"/>
      <c r="OF149" s="80"/>
      <c r="OG149" s="80"/>
      <c r="OH149" s="80"/>
      <c r="OI149" s="80"/>
      <c r="OJ149" s="80"/>
      <c r="OK149" s="80"/>
      <c r="OL149" s="80"/>
      <c r="OM149" s="80"/>
      <c r="ON149" s="80"/>
      <c r="OO149" s="80"/>
      <c r="OP149" s="80"/>
      <c r="OQ149" s="80"/>
      <c r="OR149" s="80"/>
      <c r="OS149" s="80"/>
      <c r="OT149" s="80"/>
      <c r="OU149" s="80"/>
      <c r="OV149" s="80"/>
      <c r="OW149" s="80"/>
      <c r="OX149" s="80"/>
      <c r="OY149" s="80"/>
      <c r="OZ149" s="80"/>
      <c r="PA149" s="80"/>
      <c r="PB149" s="80"/>
      <c r="PC149" s="80"/>
      <c r="PD149" s="80"/>
      <c r="PE149" s="80"/>
      <c r="PF149" s="80"/>
      <c r="PG149" s="80"/>
      <c r="PH149" s="80"/>
      <c r="PI149" s="80"/>
      <c r="PJ149" s="80"/>
      <c r="PK149" s="80"/>
      <c r="PL149" s="80"/>
      <c r="PM149" s="80"/>
      <c r="PN149" s="80"/>
      <c r="PO149" s="80"/>
      <c r="PP149" s="80"/>
      <c r="PQ149" s="80"/>
      <c r="PR149" s="80"/>
      <c r="PS149" s="80"/>
      <c r="PT149" s="80"/>
      <c r="PU149" s="80"/>
      <c r="PV149" s="80"/>
      <c r="PW149" s="80"/>
      <c r="PX149" s="80"/>
      <c r="PY149" s="80"/>
      <c r="PZ149" s="80"/>
      <c r="QA149" s="80"/>
      <c r="QB149" s="80"/>
      <c r="QC149" s="80"/>
      <c r="QD149" s="80"/>
      <c r="QE149" s="80"/>
      <c r="QF149" s="80"/>
      <c r="QG149" s="80"/>
      <c r="QH149" s="80"/>
      <c r="QI149" s="80"/>
      <c r="QJ149" s="80"/>
      <c r="QK149" s="80"/>
      <c r="QL149" s="80"/>
      <c r="QM149" s="80"/>
      <c r="QN149" s="80"/>
      <c r="QO149" s="80"/>
      <c r="QP149" s="80"/>
      <c r="QQ149" s="80"/>
      <c r="QR149" s="80"/>
      <c r="QS149" s="80"/>
      <c r="QT149" s="80"/>
      <c r="QU149" s="80"/>
      <c r="QV149" s="80"/>
      <c r="QW149" s="80"/>
      <c r="QX149" s="80"/>
      <c r="QY149" s="80"/>
      <c r="QZ149" s="80"/>
      <c r="RA149" s="80"/>
      <c r="RB149" s="80"/>
      <c r="RC149" s="80"/>
      <c r="RD149" s="80"/>
      <c r="RE149" s="80"/>
      <c r="RF149" s="80"/>
      <c r="RG149" s="80"/>
      <c r="RH149" s="80"/>
      <c r="RI149" s="80"/>
      <c r="RJ149" s="80"/>
      <c r="RK149" s="80"/>
      <c r="RL149" s="80"/>
      <c r="RM149" s="80"/>
      <c r="RN149" s="80"/>
      <c r="RO149" s="80"/>
      <c r="RP149" s="80"/>
      <c r="RQ149" s="80"/>
      <c r="RR149" s="80"/>
      <c r="RS149" s="80"/>
      <c r="RT149" s="80"/>
      <c r="RU149" s="80"/>
      <c r="RV149" s="80"/>
      <c r="RW149" s="80"/>
      <c r="RX149" s="80"/>
      <c r="RY149" s="80"/>
      <c r="RZ149" s="80"/>
      <c r="SA149" s="80"/>
      <c r="SB149" s="80"/>
      <c r="SC149" s="80"/>
      <c r="SD149" s="80"/>
      <c r="SE149" s="80"/>
      <c r="SF149" s="80"/>
      <c r="SG149" s="80"/>
      <c r="SH149" s="80"/>
      <c r="SI149" s="80"/>
      <c r="SJ149" s="80"/>
      <c r="SK149" s="80"/>
      <c r="SL149" s="80"/>
      <c r="SM149" s="80"/>
      <c r="SN149" s="80"/>
      <c r="SO149" s="80"/>
      <c r="SP149" s="80"/>
      <c r="SQ149" s="80"/>
      <c r="SR149" s="80"/>
      <c r="SS149" s="80"/>
      <c r="ST149" s="80"/>
      <c r="SU149" s="80"/>
      <c r="SV149" s="80"/>
      <c r="SW149" s="80"/>
      <c r="SX149" s="80"/>
    </row>
    <row r="150" spans="1:518" s="60" customFormat="1" ht="14.55" customHeight="1" x14ac:dyDescent="0.3">
      <c r="A150" s="65">
        <v>146</v>
      </c>
      <c r="B150" s="7">
        <v>52</v>
      </c>
      <c r="C150" s="98" t="s">
        <v>1110</v>
      </c>
      <c r="D150" s="99" t="s">
        <v>1111</v>
      </c>
      <c r="E150" s="98" t="s">
        <v>1112</v>
      </c>
      <c r="F150" s="7">
        <v>2020</v>
      </c>
      <c r="G150" s="98" t="s">
        <v>1113</v>
      </c>
      <c r="H150" s="126" t="s">
        <v>1114</v>
      </c>
      <c r="I150" s="6" t="s">
        <v>50</v>
      </c>
      <c r="J150" s="99" t="s">
        <v>1122</v>
      </c>
      <c r="K150" s="6" t="s">
        <v>70</v>
      </c>
      <c r="L150" s="6" t="s">
        <v>38</v>
      </c>
      <c r="M150" s="6" t="s">
        <v>86</v>
      </c>
      <c r="N150" s="6" t="s">
        <v>205</v>
      </c>
      <c r="O150" s="6" t="s">
        <v>25</v>
      </c>
      <c r="P150" s="6" t="s">
        <v>177</v>
      </c>
      <c r="Q150" s="6" t="s">
        <v>1116</v>
      </c>
      <c r="R150" s="6" t="s">
        <v>921</v>
      </c>
      <c r="S150" s="6" t="s">
        <v>395</v>
      </c>
      <c r="T150" s="6" t="s">
        <v>1117</v>
      </c>
      <c r="U150" s="7">
        <v>2013</v>
      </c>
      <c r="V150" s="7">
        <v>2013</v>
      </c>
      <c r="W150" s="6"/>
      <c r="X150" s="6"/>
      <c r="Y150" s="6"/>
      <c r="Z150" s="6"/>
      <c r="AA150" s="6"/>
      <c r="AB150" s="6"/>
      <c r="AC150" s="6"/>
      <c r="AD150" s="6"/>
      <c r="AE150" s="6"/>
      <c r="AF150" s="6"/>
      <c r="AG150" s="6"/>
      <c r="AH150" s="6" t="s">
        <v>139</v>
      </c>
      <c r="AI150" s="6" t="s">
        <v>155</v>
      </c>
      <c r="AJ150" s="6"/>
      <c r="AK150" s="6"/>
      <c r="AL150" s="6"/>
      <c r="AM150" s="6"/>
      <c r="AN150" s="6"/>
      <c r="AO150" s="6"/>
      <c r="AP150" s="6"/>
      <c r="AQ150" s="6"/>
      <c r="AR150" s="6"/>
      <c r="AS150" s="6"/>
      <c r="AT150" s="6"/>
      <c r="AU150" s="6"/>
      <c r="AV150" s="6"/>
      <c r="AW150" s="6" t="s">
        <v>23</v>
      </c>
      <c r="AX150" s="6"/>
      <c r="AY150" s="6"/>
      <c r="AZ150" s="6"/>
      <c r="BA150" s="6"/>
      <c r="BB150" s="6"/>
      <c r="BC150" s="6"/>
      <c r="BD150" s="6"/>
      <c r="BE150" s="6"/>
      <c r="BF150" s="6"/>
      <c r="BG150" s="6"/>
      <c r="BH150" s="6"/>
      <c r="BI150" s="6"/>
      <c r="BJ150" s="6" t="s">
        <v>78</v>
      </c>
      <c r="BK150" s="6"/>
      <c r="BL150" s="6"/>
      <c r="BM150" s="6"/>
      <c r="BN150" s="6"/>
      <c r="BO150" s="6"/>
      <c r="BP150" s="6"/>
      <c r="BQ150" s="6"/>
      <c r="BR150" s="6"/>
      <c r="BS150" s="6"/>
      <c r="BT150" s="6"/>
      <c r="BU150" s="6"/>
      <c r="BV150" s="6" t="s">
        <v>38</v>
      </c>
      <c r="BW150" s="6"/>
      <c r="BX150" s="6"/>
      <c r="BY150" s="6"/>
      <c r="BZ150" s="6"/>
      <c r="CA150" s="6"/>
      <c r="CB150" s="6"/>
      <c r="CC150" s="6"/>
      <c r="CD150" s="6"/>
      <c r="CE150" s="6"/>
      <c r="CF150" s="6"/>
      <c r="CG150" s="6"/>
      <c r="CH150" s="6"/>
      <c r="CI150" s="6"/>
      <c r="CJ150" s="6"/>
      <c r="CK150" s="6"/>
      <c r="CL150" s="6"/>
      <c r="CM150" s="6"/>
      <c r="CN150" s="6"/>
      <c r="CO150" s="6"/>
      <c r="CP150" s="6"/>
      <c r="CQ150" s="6"/>
      <c r="CR150" s="6"/>
      <c r="CS150" s="28" t="s">
        <v>23</v>
      </c>
      <c r="CT150" s="6"/>
      <c r="CU150" s="6"/>
      <c r="CV150" s="6"/>
      <c r="CW150" s="6"/>
      <c r="CX150" s="6"/>
      <c r="CY150" s="6"/>
      <c r="CZ150" s="6" t="s">
        <v>139</v>
      </c>
      <c r="DA150" s="6"/>
      <c r="DB150" s="6"/>
      <c r="DC150" s="6"/>
      <c r="DD150" s="6" t="s">
        <v>23</v>
      </c>
      <c r="DE150" s="91" t="s">
        <v>1123</v>
      </c>
      <c r="DF150" s="6" t="s">
        <v>1119</v>
      </c>
      <c r="DG150" s="6"/>
      <c r="DH150" s="6"/>
      <c r="DI150" s="6"/>
      <c r="DJ150" s="6"/>
      <c r="DK150" s="6" t="s">
        <v>139</v>
      </c>
      <c r="DL150" s="6"/>
      <c r="DM150" s="6"/>
      <c r="DN150" s="6"/>
      <c r="DO150" s="87"/>
      <c r="DP150" s="6"/>
      <c r="DQ150" s="87"/>
      <c r="DR150" s="6"/>
      <c r="DS150" s="91" t="s">
        <v>1124</v>
      </c>
      <c r="DT150" s="17" t="s">
        <v>1121</v>
      </c>
      <c r="DU150" s="34"/>
      <c r="DV150" s="34"/>
      <c r="DW150" s="80"/>
      <c r="DX150" s="80"/>
      <c r="DY150" s="80"/>
      <c r="DZ150" s="80"/>
      <c r="EA150" s="80"/>
      <c r="EB150" s="80"/>
      <c r="EC150" s="80"/>
      <c r="ED150" s="80"/>
      <c r="EE150" s="80"/>
      <c r="EF150" s="80"/>
      <c r="EG150" s="80"/>
      <c r="EH150" s="80"/>
      <c r="EI150" s="80"/>
      <c r="EJ150" s="80"/>
      <c r="EK150" s="80"/>
      <c r="EL150" s="80"/>
      <c r="EM150" s="80"/>
      <c r="EN150" s="80"/>
      <c r="EO150" s="80"/>
      <c r="EP150" s="80"/>
      <c r="EQ150" s="80"/>
      <c r="ER150" s="80"/>
      <c r="ES150" s="80"/>
      <c r="ET150" s="80"/>
      <c r="EU150" s="80"/>
      <c r="EV150" s="80"/>
      <c r="EW150" s="80"/>
      <c r="EX150" s="80"/>
      <c r="EY150" s="80"/>
      <c r="EZ150" s="80"/>
      <c r="FA150" s="80"/>
      <c r="FB150" s="80"/>
      <c r="FC150" s="80"/>
      <c r="FD150" s="80"/>
      <c r="FE150" s="80"/>
      <c r="FF150" s="80"/>
      <c r="FG150" s="80"/>
      <c r="FH150" s="80"/>
      <c r="FI150" s="80"/>
      <c r="FJ150" s="80"/>
      <c r="FK150" s="80"/>
      <c r="FL150" s="80"/>
      <c r="FM150" s="80"/>
      <c r="FN150" s="80"/>
      <c r="FO150" s="80"/>
      <c r="FP150" s="80"/>
      <c r="FQ150" s="80"/>
      <c r="FR150" s="80"/>
      <c r="FS150" s="80"/>
      <c r="FT150" s="80"/>
      <c r="FU150" s="80"/>
      <c r="FV150" s="80"/>
      <c r="FW150" s="80"/>
      <c r="FX150" s="80"/>
      <c r="FY150" s="80"/>
      <c r="FZ150" s="80"/>
      <c r="GA150" s="80"/>
      <c r="GB150" s="80"/>
      <c r="GC150" s="80"/>
      <c r="GD150" s="80"/>
      <c r="GE150" s="80"/>
      <c r="GF150" s="80"/>
      <c r="GG150" s="80"/>
      <c r="GH150" s="80"/>
      <c r="GI150" s="80"/>
      <c r="GJ150" s="80"/>
      <c r="GK150" s="80"/>
      <c r="GL150" s="80"/>
      <c r="GM150" s="80"/>
      <c r="GN150" s="80"/>
      <c r="GO150" s="80"/>
      <c r="GP150" s="80"/>
      <c r="GQ150" s="80"/>
      <c r="GR150" s="80"/>
      <c r="GS150" s="80"/>
      <c r="GT150" s="80"/>
      <c r="GU150" s="80"/>
      <c r="GV150" s="80"/>
      <c r="GW150" s="80"/>
      <c r="GX150" s="80"/>
      <c r="GY150" s="80"/>
      <c r="GZ150" s="80"/>
      <c r="HA150" s="80"/>
      <c r="HB150" s="80"/>
      <c r="HC150" s="80"/>
      <c r="HD150" s="80"/>
      <c r="HE150" s="80"/>
      <c r="HF150" s="80"/>
      <c r="HG150" s="80"/>
      <c r="HH150" s="80"/>
      <c r="HI150" s="80"/>
      <c r="HJ150" s="80"/>
      <c r="HK150" s="80"/>
      <c r="HL150" s="80"/>
      <c r="HM150" s="80"/>
      <c r="HN150" s="80"/>
      <c r="HO150" s="80"/>
      <c r="HP150" s="80"/>
      <c r="HQ150" s="80"/>
      <c r="HR150" s="80"/>
      <c r="HS150" s="80"/>
      <c r="HT150" s="80"/>
      <c r="HU150" s="80"/>
      <c r="HV150" s="80"/>
      <c r="HW150" s="80"/>
      <c r="HX150" s="80"/>
      <c r="HY150" s="80"/>
      <c r="HZ150" s="80"/>
      <c r="IA150" s="80"/>
      <c r="IB150" s="80"/>
      <c r="IC150" s="80"/>
      <c r="ID150" s="80"/>
      <c r="IE150" s="80"/>
      <c r="IF150" s="80"/>
      <c r="IG150" s="80"/>
      <c r="IH150" s="80"/>
      <c r="II150" s="80"/>
      <c r="IJ150" s="80"/>
      <c r="IK150" s="80"/>
      <c r="IL150" s="80"/>
      <c r="IM150" s="80"/>
      <c r="IN150" s="80"/>
      <c r="IO150" s="80"/>
      <c r="IP150" s="80"/>
      <c r="IQ150" s="80"/>
      <c r="IR150" s="80"/>
      <c r="IS150" s="80"/>
      <c r="IT150" s="80"/>
      <c r="IU150" s="80"/>
      <c r="IV150" s="80"/>
      <c r="IW150" s="80"/>
      <c r="IX150" s="80"/>
      <c r="IY150" s="80"/>
      <c r="IZ150" s="80"/>
      <c r="JA150" s="80"/>
      <c r="JB150" s="80"/>
      <c r="JC150" s="80"/>
      <c r="JD150" s="80"/>
      <c r="JE150" s="80"/>
      <c r="JF150" s="80"/>
      <c r="JG150" s="80"/>
      <c r="JH150" s="80"/>
      <c r="JI150" s="80"/>
      <c r="JJ150" s="80"/>
      <c r="JK150" s="80"/>
      <c r="JL150" s="80"/>
      <c r="JM150" s="80"/>
      <c r="JN150" s="80"/>
      <c r="JO150" s="80"/>
      <c r="JP150" s="80"/>
      <c r="JQ150" s="80"/>
      <c r="JR150" s="80"/>
      <c r="JS150" s="80"/>
      <c r="JT150" s="80"/>
      <c r="JU150" s="80"/>
      <c r="JV150" s="80"/>
      <c r="JW150" s="80"/>
      <c r="JX150" s="80"/>
      <c r="JY150" s="80"/>
      <c r="JZ150" s="80"/>
      <c r="KA150" s="80"/>
      <c r="KB150" s="80"/>
      <c r="KC150" s="80"/>
      <c r="KD150" s="80"/>
      <c r="KE150" s="80"/>
      <c r="KF150" s="80"/>
      <c r="KG150" s="80"/>
      <c r="KH150" s="80"/>
      <c r="KI150" s="80"/>
      <c r="KJ150" s="80"/>
      <c r="KK150" s="80"/>
      <c r="KL150" s="80"/>
      <c r="KM150" s="80"/>
      <c r="KN150" s="80"/>
      <c r="KO150" s="80"/>
      <c r="KP150" s="80"/>
      <c r="KQ150" s="80"/>
      <c r="KR150" s="80"/>
      <c r="KS150" s="80"/>
      <c r="KT150" s="80"/>
      <c r="KU150" s="80"/>
      <c r="KV150" s="80"/>
      <c r="KW150" s="80"/>
      <c r="KX150" s="80"/>
      <c r="KY150" s="80"/>
      <c r="KZ150" s="80"/>
      <c r="LA150" s="80"/>
      <c r="LB150" s="80"/>
      <c r="LC150" s="80"/>
      <c r="LD150" s="80"/>
      <c r="LE150" s="80"/>
      <c r="LF150" s="80"/>
      <c r="LG150" s="80"/>
      <c r="LH150" s="80"/>
      <c r="LI150" s="80"/>
      <c r="LJ150" s="80"/>
      <c r="LK150" s="80"/>
      <c r="LL150" s="80"/>
      <c r="LM150" s="80"/>
      <c r="LN150" s="80"/>
      <c r="LO150" s="80"/>
      <c r="LP150" s="80"/>
      <c r="LQ150" s="80"/>
      <c r="LR150" s="80"/>
      <c r="LS150" s="80"/>
      <c r="LT150" s="80"/>
      <c r="LU150" s="80"/>
      <c r="LV150" s="80"/>
      <c r="LW150" s="80"/>
      <c r="LX150" s="80"/>
      <c r="LY150" s="80"/>
      <c r="LZ150" s="80"/>
      <c r="MA150" s="80"/>
      <c r="MB150" s="80"/>
      <c r="MC150" s="80"/>
      <c r="MD150" s="80"/>
      <c r="ME150" s="80"/>
      <c r="MF150" s="80"/>
      <c r="MG150" s="80"/>
      <c r="MH150" s="80"/>
      <c r="MI150" s="80"/>
      <c r="MJ150" s="80"/>
      <c r="MK150" s="80"/>
      <c r="ML150" s="80"/>
      <c r="MM150" s="80"/>
      <c r="MN150" s="80"/>
      <c r="MO150" s="80"/>
      <c r="MP150" s="80"/>
      <c r="MQ150" s="80"/>
      <c r="MR150" s="80"/>
      <c r="MS150" s="80"/>
      <c r="MT150" s="80"/>
      <c r="MU150" s="80"/>
      <c r="MV150" s="80"/>
      <c r="MW150" s="80"/>
      <c r="MX150" s="80"/>
      <c r="MY150" s="80"/>
      <c r="MZ150" s="80"/>
      <c r="NA150" s="80"/>
      <c r="NB150" s="80"/>
      <c r="NC150" s="80"/>
      <c r="ND150" s="80"/>
      <c r="NE150" s="80"/>
      <c r="NF150" s="80"/>
      <c r="NG150" s="80"/>
      <c r="NH150" s="80"/>
      <c r="NI150" s="80"/>
      <c r="NJ150" s="80"/>
      <c r="NK150" s="80"/>
      <c r="NL150" s="80"/>
      <c r="NM150" s="80"/>
      <c r="NN150" s="80"/>
      <c r="NO150" s="80"/>
      <c r="NP150" s="80"/>
      <c r="NQ150" s="80"/>
      <c r="NR150" s="80"/>
      <c r="NS150" s="80"/>
      <c r="NT150" s="80"/>
      <c r="NU150" s="80"/>
      <c r="NV150" s="80"/>
      <c r="NW150" s="80"/>
      <c r="NX150" s="80"/>
      <c r="NY150" s="80"/>
      <c r="NZ150" s="80"/>
      <c r="OA150" s="80"/>
      <c r="OB150" s="80"/>
      <c r="OC150" s="80"/>
      <c r="OD150" s="80"/>
      <c r="OE150" s="80"/>
      <c r="OF150" s="80"/>
      <c r="OG150" s="80"/>
      <c r="OH150" s="80"/>
      <c r="OI150" s="80"/>
      <c r="OJ150" s="80"/>
      <c r="OK150" s="80"/>
      <c r="OL150" s="80"/>
      <c r="OM150" s="80"/>
      <c r="ON150" s="80"/>
      <c r="OO150" s="80"/>
      <c r="OP150" s="80"/>
      <c r="OQ150" s="80"/>
      <c r="OR150" s="80"/>
      <c r="OS150" s="80"/>
      <c r="OT150" s="80"/>
      <c r="OU150" s="80"/>
      <c r="OV150" s="80"/>
      <c r="OW150" s="80"/>
      <c r="OX150" s="80"/>
      <c r="OY150" s="80"/>
      <c r="OZ150" s="80"/>
      <c r="PA150" s="80"/>
      <c r="PB150" s="80"/>
      <c r="PC150" s="80"/>
      <c r="PD150" s="80"/>
      <c r="PE150" s="80"/>
      <c r="PF150" s="80"/>
      <c r="PG150" s="80"/>
      <c r="PH150" s="80"/>
      <c r="PI150" s="80"/>
      <c r="PJ150" s="80"/>
      <c r="PK150" s="80"/>
      <c r="PL150" s="80"/>
      <c r="PM150" s="80"/>
      <c r="PN150" s="80"/>
      <c r="PO150" s="80"/>
      <c r="PP150" s="80"/>
      <c r="PQ150" s="80"/>
      <c r="PR150" s="80"/>
      <c r="PS150" s="80"/>
      <c r="PT150" s="80"/>
      <c r="PU150" s="80"/>
      <c r="PV150" s="80"/>
      <c r="PW150" s="80"/>
      <c r="PX150" s="80"/>
      <c r="PY150" s="80"/>
      <c r="PZ150" s="80"/>
      <c r="QA150" s="80"/>
      <c r="QB150" s="80"/>
      <c r="QC150" s="80"/>
      <c r="QD150" s="80"/>
      <c r="QE150" s="80"/>
      <c r="QF150" s="80"/>
      <c r="QG150" s="80"/>
      <c r="QH150" s="80"/>
      <c r="QI150" s="80"/>
      <c r="QJ150" s="80"/>
      <c r="QK150" s="80"/>
      <c r="QL150" s="80"/>
      <c r="QM150" s="80"/>
      <c r="QN150" s="80"/>
      <c r="QO150" s="80"/>
      <c r="QP150" s="80"/>
      <c r="QQ150" s="80"/>
      <c r="QR150" s="80"/>
      <c r="QS150" s="80"/>
      <c r="QT150" s="80"/>
      <c r="QU150" s="80"/>
      <c r="QV150" s="80"/>
      <c r="QW150" s="80"/>
      <c r="QX150" s="80"/>
      <c r="QY150" s="80"/>
      <c r="QZ150" s="80"/>
      <c r="RA150" s="80"/>
      <c r="RB150" s="80"/>
      <c r="RC150" s="80"/>
      <c r="RD150" s="80"/>
      <c r="RE150" s="80"/>
      <c r="RF150" s="80"/>
      <c r="RG150" s="80"/>
      <c r="RH150" s="80"/>
      <c r="RI150" s="80"/>
      <c r="RJ150" s="80"/>
      <c r="RK150" s="80"/>
      <c r="RL150" s="80"/>
      <c r="RM150" s="80"/>
      <c r="RN150" s="80"/>
      <c r="RO150" s="80"/>
      <c r="RP150" s="80"/>
      <c r="RQ150" s="80"/>
      <c r="RR150" s="80"/>
      <c r="RS150" s="80"/>
      <c r="RT150" s="80"/>
      <c r="RU150" s="80"/>
      <c r="RV150" s="80"/>
      <c r="RW150" s="80"/>
      <c r="RX150" s="80"/>
      <c r="RY150" s="80"/>
      <c r="RZ150" s="80"/>
      <c r="SA150" s="80"/>
      <c r="SB150" s="80"/>
      <c r="SC150" s="80"/>
      <c r="SD150" s="80"/>
      <c r="SE150" s="80"/>
      <c r="SF150" s="80"/>
      <c r="SG150" s="80"/>
      <c r="SH150" s="80"/>
      <c r="SI150" s="80"/>
      <c r="SJ150" s="80"/>
      <c r="SK150" s="80"/>
      <c r="SL150" s="80"/>
      <c r="SM150" s="80"/>
      <c r="SN150" s="80"/>
      <c r="SO150" s="80"/>
      <c r="SP150" s="80"/>
      <c r="SQ150" s="80"/>
      <c r="SR150" s="80"/>
      <c r="SS150" s="80"/>
      <c r="ST150" s="80"/>
      <c r="SU150" s="80"/>
      <c r="SV150" s="80"/>
      <c r="SW150" s="80"/>
      <c r="SX150" s="80"/>
    </row>
    <row r="151" spans="1:518" s="60" customFormat="1" ht="14.55" customHeight="1" x14ac:dyDescent="0.3">
      <c r="A151" s="65">
        <v>147</v>
      </c>
      <c r="B151" s="7">
        <v>52</v>
      </c>
      <c r="C151" s="98" t="s">
        <v>1110</v>
      </c>
      <c r="D151" s="99" t="s">
        <v>1111</v>
      </c>
      <c r="E151" s="98" t="s">
        <v>1112</v>
      </c>
      <c r="F151" s="7">
        <v>2020</v>
      </c>
      <c r="G151" s="98" t="s">
        <v>1113</v>
      </c>
      <c r="H151" s="126" t="s">
        <v>1114</v>
      </c>
      <c r="I151" s="6" t="s">
        <v>50</v>
      </c>
      <c r="J151" s="99" t="s">
        <v>1125</v>
      </c>
      <c r="K151" s="6" t="s">
        <v>70</v>
      </c>
      <c r="L151" s="6" t="s">
        <v>38</v>
      </c>
      <c r="M151" s="6" t="s">
        <v>86</v>
      </c>
      <c r="N151" s="6" t="s">
        <v>205</v>
      </c>
      <c r="O151" s="6" t="s">
        <v>25</v>
      </c>
      <c r="P151" s="6" t="s">
        <v>177</v>
      </c>
      <c r="Q151" s="6" t="s">
        <v>1116</v>
      </c>
      <c r="R151" s="6" t="s">
        <v>921</v>
      </c>
      <c r="S151" s="6" t="s">
        <v>395</v>
      </c>
      <c r="T151" s="6" t="s">
        <v>1117</v>
      </c>
      <c r="U151" s="7">
        <v>2013</v>
      </c>
      <c r="V151" s="7">
        <v>2013</v>
      </c>
      <c r="W151" s="6"/>
      <c r="X151" s="6"/>
      <c r="Y151" s="6"/>
      <c r="Z151" s="6"/>
      <c r="AA151" s="6"/>
      <c r="AB151" s="6"/>
      <c r="AC151" s="6"/>
      <c r="AD151" s="6"/>
      <c r="AE151" s="6"/>
      <c r="AF151" s="6"/>
      <c r="AG151" s="6"/>
      <c r="AH151" s="6" t="s">
        <v>139</v>
      </c>
      <c r="AI151" s="6" t="s">
        <v>155</v>
      </c>
      <c r="AJ151" s="6"/>
      <c r="AK151" s="6"/>
      <c r="AL151" s="6"/>
      <c r="AM151" s="6"/>
      <c r="AN151" s="6"/>
      <c r="AO151" s="6"/>
      <c r="AP151" s="6"/>
      <c r="AQ151" s="6"/>
      <c r="AR151" s="6"/>
      <c r="AS151" s="6"/>
      <c r="AT151" s="6"/>
      <c r="AU151" s="6"/>
      <c r="AV151" s="6"/>
      <c r="AW151" s="6" t="s">
        <v>23</v>
      </c>
      <c r="AX151" s="6"/>
      <c r="AY151" s="6"/>
      <c r="AZ151" s="6"/>
      <c r="BA151" s="6"/>
      <c r="BB151" s="6"/>
      <c r="BC151" s="6"/>
      <c r="BD151" s="6"/>
      <c r="BE151" s="6"/>
      <c r="BF151" s="6"/>
      <c r="BG151" s="6"/>
      <c r="BH151" s="6"/>
      <c r="BI151" s="6"/>
      <c r="BJ151" s="6" t="s">
        <v>78</v>
      </c>
      <c r="BK151" s="6"/>
      <c r="BL151" s="6"/>
      <c r="BM151" s="6"/>
      <c r="BN151" s="6"/>
      <c r="BO151" s="6"/>
      <c r="BP151" s="6"/>
      <c r="BQ151" s="6"/>
      <c r="BR151" s="6"/>
      <c r="BS151" s="6"/>
      <c r="BT151" s="6"/>
      <c r="BU151" s="6"/>
      <c r="BV151" s="6" t="s">
        <v>38</v>
      </c>
      <c r="BW151" s="6"/>
      <c r="BX151" s="6"/>
      <c r="BY151" s="6"/>
      <c r="BZ151" s="6"/>
      <c r="CA151" s="6"/>
      <c r="CB151" s="6"/>
      <c r="CC151" s="6"/>
      <c r="CD151" s="6"/>
      <c r="CE151" s="6"/>
      <c r="CF151" s="6"/>
      <c r="CG151" s="6"/>
      <c r="CH151" s="6"/>
      <c r="CI151" s="6"/>
      <c r="CJ151" s="6"/>
      <c r="CK151" s="6"/>
      <c r="CL151" s="6"/>
      <c r="CM151" s="6"/>
      <c r="CN151" s="6"/>
      <c r="CO151" s="6"/>
      <c r="CP151" s="6"/>
      <c r="CQ151" s="6"/>
      <c r="CR151" s="6"/>
      <c r="CS151" s="28" t="s">
        <v>23</v>
      </c>
      <c r="CT151" s="6"/>
      <c r="CU151" s="6"/>
      <c r="CV151" s="6"/>
      <c r="CW151" s="6"/>
      <c r="CX151" s="6"/>
      <c r="CY151" s="6"/>
      <c r="CZ151" s="6" t="s">
        <v>139</v>
      </c>
      <c r="DA151" s="6"/>
      <c r="DB151" s="6"/>
      <c r="DC151" s="6"/>
      <c r="DD151" s="6" t="s">
        <v>23</v>
      </c>
      <c r="DE151" s="91" t="s">
        <v>1126</v>
      </c>
      <c r="DF151" s="6" t="s">
        <v>1119</v>
      </c>
      <c r="DG151" s="6"/>
      <c r="DH151" s="6"/>
      <c r="DI151" s="6"/>
      <c r="DJ151" s="6"/>
      <c r="DK151" s="6" t="s">
        <v>139</v>
      </c>
      <c r="DL151" s="6"/>
      <c r="DM151" s="6"/>
      <c r="DN151" s="6"/>
      <c r="DO151" s="87"/>
      <c r="DP151" s="6"/>
      <c r="DQ151" s="87"/>
      <c r="DR151" s="6"/>
      <c r="DS151" s="91" t="s">
        <v>1127</v>
      </c>
      <c r="DT151" s="17" t="s">
        <v>1121</v>
      </c>
      <c r="DU151" s="34"/>
      <c r="DV151" s="34"/>
      <c r="DW151" s="80"/>
      <c r="DX151" s="80"/>
      <c r="DY151" s="80"/>
      <c r="DZ151" s="80"/>
      <c r="EA151" s="80"/>
      <c r="EB151" s="80"/>
      <c r="EC151" s="80"/>
      <c r="ED151" s="80"/>
      <c r="EE151" s="80"/>
      <c r="EF151" s="80"/>
      <c r="EG151" s="80"/>
      <c r="EH151" s="80"/>
      <c r="EI151" s="80"/>
      <c r="EJ151" s="80"/>
      <c r="EK151" s="80"/>
      <c r="EL151" s="80"/>
      <c r="EM151" s="80"/>
      <c r="EN151" s="80"/>
      <c r="EO151" s="80"/>
      <c r="EP151" s="80"/>
      <c r="EQ151" s="80"/>
      <c r="ER151" s="80"/>
      <c r="ES151" s="80"/>
      <c r="ET151" s="80"/>
      <c r="EU151" s="80"/>
      <c r="EV151" s="80"/>
      <c r="EW151" s="80"/>
      <c r="EX151" s="80"/>
      <c r="EY151" s="80"/>
      <c r="EZ151" s="80"/>
      <c r="FA151" s="80"/>
      <c r="FB151" s="80"/>
      <c r="FC151" s="80"/>
      <c r="FD151" s="80"/>
      <c r="FE151" s="80"/>
      <c r="FF151" s="80"/>
      <c r="FG151" s="80"/>
      <c r="FH151" s="80"/>
      <c r="FI151" s="80"/>
      <c r="FJ151" s="80"/>
      <c r="FK151" s="80"/>
      <c r="FL151" s="80"/>
      <c r="FM151" s="80"/>
      <c r="FN151" s="80"/>
      <c r="FO151" s="80"/>
      <c r="FP151" s="80"/>
      <c r="FQ151" s="80"/>
      <c r="FR151" s="80"/>
      <c r="FS151" s="80"/>
      <c r="FT151" s="80"/>
      <c r="FU151" s="80"/>
      <c r="FV151" s="80"/>
      <c r="FW151" s="80"/>
      <c r="FX151" s="80"/>
      <c r="FY151" s="80"/>
      <c r="FZ151" s="80"/>
      <c r="GA151" s="80"/>
      <c r="GB151" s="80"/>
      <c r="GC151" s="80"/>
      <c r="GD151" s="80"/>
      <c r="GE151" s="80"/>
      <c r="GF151" s="80"/>
      <c r="GG151" s="80"/>
      <c r="GH151" s="80"/>
      <c r="GI151" s="80"/>
      <c r="GJ151" s="80"/>
      <c r="GK151" s="80"/>
      <c r="GL151" s="80"/>
      <c r="GM151" s="80"/>
      <c r="GN151" s="80"/>
      <c r="GO151" s="80"/>
      <c r="GP151" s="80"/>
      <c r="GQ151" s="80"/>
      <c r="GR151" s="80"/>
      <c r="GS151" s="80"/>
      <c r="GT151" s="80"/>
      <c r="GU151" s="80"/>
      <c r="GV151" s="80"/>
      <c r="GW151" s="80"/>
      <c r="GX151" s="80"/>
      <c r="GY151" s="80"/>
      <c r="GZ151" s="80"/>
      <c r="HA151" s="80"/>
      <c r="HB151" s="80"/>
      <c r="HC151" s="80"/>
      <c r="HD151" s="80"/>
      <c r="HE151" s="80"/>
      <c r="HF151" s="80"/>
      <c r="HG151" s="80"/>
      <c r="HH151" s="80"/>
      <c r="HI151" s="80"/>
      <c r="HJ151" s="80"/>
      <c r="HK151" s="80"/>
      <c r="HL151" s="80"/>
      <c r="HM151" s="80"/>
      <c r="HN151" s="80"/>
      <c r="HO151" s="80"/>
      <c r="HP151" s="80"/>
      <c r="HQ151" s="80"/>
      <c r="HR151" s="80"/>
      <c r="HS151" s="80"/>
      <c r="HT151" s="80"/>
      <c r="HU151" s="80"/>
      <c r="HV151" s="80"/>
      <c r="HW151" s="80"/>
      <c r="HX151" s="80"/>
      <c r="HY151" s="80"/>
      <c r="HZ151" s="80"/>
      <c r="IA151" s="80"/>
      <c r="IB151" s="80"/>
      <c r="IC151" s="80"/>
      <c r="ID151" s="80"/>
      <c r="IE151" s="80"/>
      <c r="IF151" s="80"/>
      <c r="IG151" s="80"/>
      <c r="IH151" s="80"/>
      <c r="II151" s="80"/>
      <c r="IJ151" s="80"/>
      <c r="IK151" s="80"/>
      <c r="IL151" s="80"/>
      <c r="IM151" s="80"/>
      <c r="IN151" s="80"/>
      <c r="IO151" s="80"/>
      <c r="IP151" s="80"/>
      <c r="IQ151" s="80"/>
      <c r="IR151" s="80"/>
      <c r="IS151" s="80"/>
      <c r="IT151" s="80"/>
      <c r="IU151" s="80"/>
      <c r="IV151" s="80"/>
      <c r="IW151" s="80"/>
      <c r="IX151" s="80"/>
      <c r="IY151" s="80"/>
      <c r="IZ151" s="80"/>
      <c r="JA151" s="80"/>
      <c r="JB151" s="80"/>
      <c r="JC151" s="80"/>
      <c r="JD151" s="80"/>
      <c r="JE151" s="80"/>
      <c r="JF151" s="80"/>
      <c r="JG151" s="80"/>
      <c r="JH151" s="80"/>
      <c r="JI151" s="80"/>
      <c r="JJ151" s="80"/>
      <c r="JK151" s="80"/>
      <c r="JL151" s="80"/>
      <c r="JM151" s="80"/>
      <c r="JN151" s="80"/>
      <c r="JO151" s="80"/>
      <c r="JP151" s="80"/>
      <c r="JQ151" s="80"/>
      <c r="JR151" s="80"/>
      <c r="JS151" s="80"/>
      <c r="JT151" s="80"/>
      <c r="JU151" s="80"/>
      <c r="JV151" s="80"/>
      <c r="JW151" s="80"/>
      <c r="JX151" s="80"/>
      <c r="JY151" s="80"/>
      <c r="JZ151" s="80"/>
      <c r="KA151" s="80"/>
      <c r="KB151" s="80"/>
      <c r="KC151" s="80"/>
      <c r="KD151" s="80"/>
      <c r="KE151" s="80"/>
      <c r="KF151" s="80"/>
      <c r="KG151" s="80"/>
      <c r="KH151" s="80"/>
      <c r="KI151" s="80"/>
      <c r="KJ151" s="80"/>
      <c r="KK151" s="80"/>
      <c r="KL151" s="80"/>
      <c r="KM151" s="80"/>
      <c r="KN151" s="80"/>
      <c r="KO151" s="80"/>
      <c r="KP151" s="80"/>
      <c r="KQ151" s="80"/>
      <c r="KR151" s="80"/>
      <c r="KS151" s="80"/>
      <c r="KT151" s="80"/>
      <c r="KU151" s="80"/>
      <c r="KV151" s="80"/>
      <c r="KW151" s="80"/>
      <c r="KX151" s="80"/>
      <c r="KY151" s="80"/>
      <c r="KZ151" s="80"/>
      <c r="LA151" s="80"/>
      <c r="LB151" s="80"/>
      <c r="LC151" s="80"/>
      <c r="LD151" s="80"/>
      <c r="LE151" s="80"/>
      <c r="LF151" s="80"/>
      <c r="LG151" s="80"/>
      <c r="LH151" s="80"/>
      <c r="LI151" s="80"/>
      <c r="LJ151" s="80"/>
      <c r="LK151" s="80"/>
      <c r="LL151" s="80"/>
      <c r="LM151" s="80"/>
      <c r="LN151" s="80"/>
      <c r="LO151" s="80"/>
      <c r="LP151" s="80"/>
      <c r="LQ151" s="80"/>
      <c r="LR151" s="80"/>
      <c r="LS151" s="80"/>
      <c r="LT151" s="80"/>
      <c r="LU151" s="80"/>
      <c r="LV151" s="80"/>
      <c r="LW151" s="80"/>
      <c r="LX151" s="80"/>
      <c r="LY151" s="80"/>
      <c r="LZ151" s="80"/>
      <c r="MA151" s="80"/>
      <c r="MB151" s="80"/>
      <c r="MC151" s="80"/>
      <c r="MD151" s="80"/>
      <c r="ME151" s="80"/>
      <c r="MF151" s="80"/>
      <c r="MG151" s="80"/>
      <c r="MH151" s="80"/>
      <c r="MI151" s="80"/>
      <c r="MJ151" s="80"/>
      <c r="MK151" s="80"/>
      <c r="ML151" s="80"/>
      <c r="MM151" s="80"/>
      <c r="MN151" s="80"/>
      <c r="MO151" s="80"/>
      <c r="MP151" s="80"/>
      <c r="MQ151" s="80"/>
      <c r="MR151" s="80"/>
      <c r="MS151" s="80"/>
      <c r="MT151" s="80"/>
      <c r="MU151" s="80"/>
      <c r="MV151" s="80"/>
      <c r="MW151" s="80"/>
      <c r="MX151" s="80"/>
      <c r="MY151" s="80"/>
      <c r="MZ151" s="80"/>
      <c r="NA151" s="80"/>
      <c r="NB151" s="80"/>
      <c r="NC151" s="80"/>
      <c r="ND151" s="80"/>
      <c r="NE151" s="80"/>
      <c r="NF151" s="80"/>
      <c r="NG151" s="80"/>
      <c r="NH151" s="80"/>
      <c r="NI151" s="80"/>
      <c r="NJ151" s="80"/>
      <c r="NK151" s="80"/>
      <c r="NL151" s="80"/>
      <c r="NM151" s="80"/>
      <c r="NN151" s="80"/>
      <c r="NO151" s="80"/>
      <c r="NP151" s="80"/>
      <c r="NQ151" s="80"/>
      <c r="NR151" s="80"/>
      <c r="NS151" s="80"/>
      <c r="NT151" s="80"/>
      <c r="NU151" s="80"/>
      <c r="NV151" s="80"/>
      <c r="NW151" s="80"/>
      <c r="NX151" s="80"/>
      <c r="NY151" s="80"/>
      <c r="NZ151" s="80"/>
      <c r="OA151" s="80"/>
      <c r="OB151" s="80"/>
      <c r="OC151" s="80"/>
      <c r="OD151" s="80"/>
      <c r="OE151" s="80"/>
      <c r="OF151" s="80"/>
      <c r="OG151" s="80"/>
      <c r="OH151" s="80"/>
      <c r="OI151" s="80"/>
      <c r="OJ151" s="80"/>
      <c r="OK151" s="80"/>
      <c r="OL151" s="80"/>
      <c r="OM151" s="80"/>
      <c r="ON151" s="80"/>
      <c r="OO151" s="80"/>
      <c r="OP151" s="80"/>
      <c r="OQ151" s="80"/>
      <c r="OR151" s="80"/>
      <c r="OS151" s="80"/>
      <c r="OT151" s="80"/>
      <c r="OU151" s="80"/>
      <c r="OV151" s="80"/>
      <c r="OW151" s="80"/>
      <c r="OX151" s="80"/>
      <c r="OY151" s="80"/>
      <c r="OZ151" s="80"/>
      <c r="PA151" s="80"/>
      <c r="PB151" s="80"/>
      <c r="PC151" s="80"/>
      <c r="PD151" s="80"/>
      <c r="PE151" s="80"/>
      <c r="PF151" s="80"/>
      <c r="PG151" s="80"/>
      <c r="PH151" s="80"/>
      <c r="PI151" s="80"/>
      <c r="PJ151" s="80"/>
      <c r="PK151" s="80"/>
      <c r="PL151" s="80"/>
      <c r="PM151" s="80"/>
      <c r="PN151" s="80"/>
      <c r="PO151" s="80"/>
      <c r="PP151" s="80"/>
      <c r="PQ151" s="80"/>
      <c r="PR151" s="80"/>
      <c r="PS151" s="80"/>
      <c r="PT151" s="80"/>
      <c r="PU151" s="80"/>
      <c r="PV151" s="80"/>
      <c r="PW151" s="80"/>
      <c r="PX151" s="80"/>
      <c r="PY151" s="80"/>
      <c r="PZ151" s="80"/>
      <c r="QA151" s="80"/>
      <c r="QB151" s="80"/>
      <c r="QC151" s="80"/>
      <c r="QD151" s="80"/>
      <c r="QE151" s="80"/>
      <c r="QF151" s="80"/>
      <c r="QG151" s="80"/>
      <c r="QH151" s="80"/>
      <c r="QI151" s="80"/>
      <c r="QJ151" s="80"/>
      <c r="QK151" s="80"/>
      <c r="QL151" s="80"/>
      <c r="QM151" s="80"/>
      <c r="QN151" s="80"/>
      <c r="QO151" s="80"/>
      <c r="QP151" s="80"/>
      <c r="QQ151" s="80"/>
      <c r="QR151" s="80"/>
      <c r="QS151" s="80"/>
      <c r="QT151" s="80"/>
      <c r="QU151" s="80"/>
      <c r="QV151" s="80"/>
      <c r="QW151" s="80"/>
      <c r="QX151" s="80"/>
      <c r="QY151" s="80"/>
      <c r="QZ151" s="80"/>
      <c r="RA151" s="80"/>
      <c r="RB151" s="80"/>
      <c r="RC151" s="80"/>
      <c r="RD151" s="80"/>
      <c r="RE151" s="80"/>
      <c r="RF151" s="80"/>
      <c r="RG151" s="80"/>
      <c r="RH151" s="80"/>
      <c r="RI151" s="80"/>
      <c r="RJ151" s="80"/>
      <c r="RK151" s="80"/>
      <c r="RL151" s="80"/>
      <c r="RM151" s="80"/>
      <c r="RN151" s="80"/>
      <c r="RO151" s="80"/>
      <c r="RP151" s="80"/>
      <c r="RQ151" s="80"/>
      <c r="RR151" s="80"/>
      <c r="RS151" s="80"/>
      <c r="RT151" s="80"/>
      <c r="RU151" s="80"/>
      <c r="RV151" s="80"/>
      <c r="RW151" s="80"/>
      <c r="RX151" s="80"/>
      <c r="RY151" s="80"/>
      <c r="RZ151" s="80"/>
      <c r="SA151" s="80"/>
      <c r="SB151" s="80"/>
      <c r="SC151" s="80"/>
      <c r="SD151" s="80"/>
      <c r="SE151" s="80"/>
      <c r="SF151" s="80"/>
      <c r="SG151" s="80"/>
      <c r="SH151" s="80"/>
      <c r="SI151" s="80"/>
      <c r="SJ151" s="80"/>
      <c r="SK151" s="80"/>
      <c r="SL151" s="80"/>
      <c r="SM151" s="80"/>
      <c r="SN151" s="80"/>
      <c r="SO151" s="80"/>
      <c r="SP151" s="80"/>
      <c r="SQ151" s="80"/>
      <c r="SR151" s="80"/>
      <c r="SS151" s="80"/>
      <c r="ST151" s="80"/>
      <c r="SU151" s="80"/>
      <c r="SV151" s="80"/>
      <c r="SW151" s="80"/>
      <c r="SX151" s="80"/>
    </row>
    <row r="152" spans="1:518" s="60" customFormat="1" ht="14.55" customHeight="1" x14ac:dyDescent="0.3">
      <c r="A152" s="65">
        <v>148</v>
      </c>
      <c r="B152" s="7">
        <v>53</v>
      </c>
      <c r="C152" s="98" t="s">
        <v>1128</v>
      </c>
      <c r="D152" s="99" t="s">
        <v>1129</v>
      </c>
      <c r="E152" s="98" t="s">
        <v>1130</v>
      </c>
      <c r="F152" s="7">
        <v>2012</v>
      </c>
      <c r="G152" s="98" t="s">
        <v>698</v>
      </c>
      <c r="H152" s="126" t="s">
        <v>1131</v>
      </c>
      <c r="I152" s="6" t="s">
        <v>50</v>
      </c>
      <c r="J152" s="98" t="s">
        <v>1132</v>
      </c>
      <c r="K152" s="6" t="s">
        <v>70</v>
      </c>
      <c r="L152" s="6" t="s">
        <v>38</v>
      </c>
      <c r="M152" s="6" t="s">
        <v>86</v>
      </c>
      <c r="N152" s="6" t="s">
        <v>205</v>
      </c>
      <c r="O152" s="6" t="s">
        <v>25</v>
      </c>
      <c r="P152" s="6" t="s">
        <v>118</v>
      </c>
      <c r="Q152" s="6" t="s">
        <v>572</v>
      </c>
      <c r="R152" s="6" t="s">
        <v>572</v>
      </c>
      <c r="S152" s="6" t="s">
        <v>97</v>
      </c>
      <c r="T152" s="6" t="s">
        <v>1133</v>
      </c>
      <c r="U152" s="7">
        <v>2002</v>
      </c>
      <c r="V152" s="7">
        <v>2010</v>
      </c>
      <c r="W152" s="6"/>
      <c r="X152" s="6"/>
      <c r="Y152" s="6"/>
      <c r="Z152" s="6"/>
      <c r="AA152" s="6"/>
      <c r="AB152" s="6"/>
      <c r="AC152" s="6"/>
      <c r="AD152" s="6"/>
      <c r="AE152" s="6"/>
      <c r="AF152" s="6"/>
      <c r="AG152" s="6"/>
      <c r="AH152" s="6" t="s">
        <v>139</v>
      </c>
      <c r="AI152" s="6"/>
      <c r="AJ152" s="6"/>
      <c r="AK152" s="6"/>
      <c r="AL152" s="6"/>
      <c r="AM152" s="6"/>
      <c r="AN152" s="6"/>
      <c r="AO152" s="6"/>
      <c r="AP152" s="6"/>
      <c r="AQ152" s="6"/>
      <c r="AR152" s="6"/>
      <c r="AS152" s="6"/>
      <c r="AT152" s="6"/>
      <c r="AU152" s="6"/>
      <c r="AV152" s="6"/>
      <c r="AW152" s="6" t="s">
        <v>38</v>
      </c>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t="s">
        <v>23</v>
      </c>
      <c r="BW152" s="6"/>
      <c r="BX152" s="6"/>
      <c r="BY152" s="6"/>
      <c r="BZ152" s="6"/>
      <c r="CA152" s="6"/>
      <c r="CB152" s="6"/>
      <c r="CC152" s="6"/>
      <c r="CD152" s="6"/>
      <c r="CE152" s="6"/>
      <c r="CF152" s="6"/>
      <c r="CG152" s="6"/>
      <c r="CH152" s="6" t="s">
        <v>195</v>
      </c>
      <c r="CI152" s="6"/>
      <c r="CJ152" s="6"/>
      <c r="CK152" s="6"/>
      <c r="CL152" s="6"/>
      <c r="CM152" s="6"/>
      <c r="CN152" s="6"/>
      <c r="CO152" s="6"/>
      <c r="CP152" s="6"/>
      <c r="CQ152" s="6"/>
      <c r="CR152" s="6"/>
      <c r="CS152" s="28" t="s">
        <v>23</v>
      </c>
      <c r="CT152" s="6"/>
      <c r="CU152" s="6"/>
      <c r="CV152" s="6"/>
      <c r="CW152" s="6"/>
      <c r="CX152" s="6"/>
      <c r="CY152" s="6"/>
      <c r="CZ152" s="6" t="s">
        <v>139</v>
      </c>
      <c r="DA152" s="6"/>
      <c r="DB152" s="6"/>
      <c r="DC152" s="6"/>
      <c r="DD152" s="6" t="s">
        <v>23</v>
      </c>
      <c r="DE152" s="91" t="s">
        <v>1134</v>
      </c>
      <c r="DF152" s="6" t="s">
        <v>640</v>
      </c>
      <c r="DG152" s="6"/>
      <c r="DH152" s="6"/>
      <c r="DI152" s="6"/>
      <c r="DJ152" s="6"/>
      <c r="DK152" s="6" t="s">
        <v>139</v>
      </c>
      <c r="DL152" s="6"/>
      <c r="DM152" s="6"/>
      <c r="DN152" s="6"/>
      <c r="DO152" s="87"/>
      <c r="DP152" s="6"/>
      <c r="DQ152" s="87"/>
      <c r="DR152" s="6"/>
      <c r="DS152" s="91" t="s">
        <v>1135</v>
      </c>
      <c r="DT152" s="17" t="s">
        <v>1136</v>
      </c>
      <c r="DU152" s="34"/>
      <c r="DV152" s="34"/>
      <c r="DW152" s="80"/>
      <c r="DX152" s="80"/>
      <c r="DY152" s="80"/>
      <c r="DZ152" s="80"/>
      <c r="EA152" s="80"/>
      <c r="EB152" s="80"/>
      <c r="EC152" s="80"/>
      <c r="ED152" s="80"/>
      <c r="EE152" s="80"/>
      <c r="EF152" s="80"/>
      <c r="EG152" s="80"/>
      <c r="EH152" s="80"/>
      <c r="EI152" s="80"/>
      <c r="EJ152" s="80"/>
      <c r="EK152" s="80"/>
      <c r="EL152" s="80"/>
      <c r="EM152" s="80"/>
      <c r="EN152" s="80"/>
      <c r="EO152" s="80"/>
      <c r="EP152" s="80"/>
      <c r="EQ152" s="80"/>
      <c r="ER152" s="80"/>
      <c r="ES152" s="80"/>
      <c r="ET152" s="80"/>
      <c r="EU152" s="80"/>
      <c r="EV152" s="80"/>
      <c r="EW152" s="80"/>
      <c r="EX152" s="80"/>
      <c r="EY152" s="80"/>
      <c r="EZ152" s="80"/>
      <c r="FA152" s="80"/>
      <c r="FB152" s="80"/>
      <c r="FC152" s="80"/>
      <c r="FD152" s="80"/>
      <c r="FE152" s="80"/>
      <c r="FF152" s="80"/>
      <c r="FG152" s="80"/>
      <c r="FH152" s="80"/>
      <c r="FI152" s="80"/>
      <c r="FJ152" s="80"/>
      <c r="FK152" s="80"/>
      <c r="FL152" s="80"/>
      <c r="FM152" s="80"/>
      <c r="FN152" s="80"/>
      <c r="FO152" s="80"/>
      <c r="FP152" s="80"/>
      <c r="FQ152" s="80"/>
      <c r="FR152" s="80"/>
      <c r="FS152" s="80"/>
      <c r="FT152" s="80"/>
      <c r="FU152" s="80"/>
      <c r="FV152" s="80"/>
      <c r="FW152" s="80"/>
      <c r="FX152" s="80"/>
      <c r="FY152" s="80"/>
      <c r="FZ152" s="80"/>
      <c r="GA152" s="80"/>
      <c r="GB152" s="80"/>
      <c r="GC152" s="80"/>
      <c r="GD152" s="80"/>
      <c r="GE152" s="80"/>
      <c r="GF152" s="80"/>
      <c r="GG152" s="80"/>
      <c r="GH152" s="80"/>
      <c r="GI152" s="80"/>
      <c r="GJ152" s="80"/>
      <c r="GK152" s="80"/>
      <c r="GL152" s="80"/>
      <c r="GM152" s="80"/>
      <c r="GN152" s="80"/>
      <c r="GO152" s="80"/>
      <c r="GP152" s="80"/>
      <c r="GQ152" s="80"/>
      <c r="GR152" s="80"/>
      <c r="GS152" s="80"/>
      <c r="GT152" s="80"/>
      <c r="GU152" s="80"/>
      <c r="GV152" s="80"/>
      <c r="GW152" s="80"/>
      <c r="GX152" s="80"/>
      <c r="GY152" s="80"/>
      <c r="GZ152" s="80"/>
      <c r="HA152" s="80"/>
      <c r="HB152" s="80"/>
      <c r="HC152" s="80"/>
      <c r="HD152" s="80"/>
      <c r="HE152" s="80"/>
      <c r="HF152" s="80"/>
      <c r="HG152" s="80"/>
      <c r="HH152" s="80"/>
      <c r="HI152" s="80"/>
      <c r="HJ152" s="80"/>
      <c r="HK152" s="80"/>
      <c r="HL152" s="80"/>
      <c r="HM152" s="80"/>
      <c r="HN152" s="80"/>
      <c r="HO152" s="80"/>
      <c r="HP152" s="80"/>
      <c r="HQ152" s="80"/>
      <c r="HR152" s="80"/>
      <c r="HS152" s="80"/>
      <c r="HT152" s="80"/>
      <c r="HU152" s="80"/>
      <c r="HV152" s="80"/>
      <c r="HW152" s="80"/>
      <c r="HX152" s="80"/>
      <c r="HY152" s="80"/>
      <c r="HZ152" s="80"/>
      <c r="IA152" s="80"/>
      <c r="IB152" s="80"/>
      <c r="IC152" s="80"/>
      <c r="ID152" s="80"/>
      <c r="IE152" s="80"/>
      <c r="IF152" s="80"/>
      <c r="IG152" s="80"/>
      <c r="IH152" s="80"/>
      <c r="II152" s="80"/>
      <c r="IJ152" s="80"/>
      <c r="IK152" s="80"/>
      <c r="IL152" s="80"/>
      <c r="IM152" s="80"/>
      <c r="IN152" s="80"/>
      <c r="IO152" s="80"/>
      <c r="IP152" s="80"/>
      <c r="IQ152" s="80"/>
      <c r="IR152" s="80"/>
      <c r="IS152" s="80"/>
      <c r="IT152" s="80"/>
      <c r="IU152" s="80"/>
      <c r="IV152" s="80"/>
      <c r="IW152" s="80"/>
      <c r="IX152" s="80"/>
      <c r="IY152" s="80"/>
      <c r="IZ152" s="80"/>
      <c r="JA152" s="80"/>
      <c r="JB152" s="80"/>
      <c r="JC152" s="80"/>
      <c r="JD152" s="80"/>
      <c r="JE152" s="80"/>
      <c r="JF152" s="80"/>
      <c r="JG152" s="80"/>
      <c r="JH152" s="80"/>
      <c r="JI152" s="80"/>
      <c r="JJ152" s="80"/>
      <c r="JK152" s="80"/>
      <c r="JL152" s="80"/>
      <c r="JM152" s="80"/>
      <c r="JN152" s="80"/>
      <c r="JO152" s="80"/>
      <c r="JP152" s="80"/>
      <c r="JQ152" s="80"/>
      <c r="JR152" s="80"/>
      <c r="JS152" s="80"/>
      <c r="JT152" s="80"/>
      <c r="JU152" s="80"/>
      <c r="JV152" s="80"/>
      <c r="JW152" s="80"/>
      <c r="JX152" s="80"/>
      <c r="JY152" s="80"/>
      <c r="JZ152" s="80"/>
      <c r="KA152" s="80"/>
      <c r="KB152" s="80"/>
      <c r="KC152" s="80"/>
      <c r="KD152" s="80"/>
      <c r="KE152" s="80"/>
      <c r="KF152" s="80"/>
      <c r="KG152" s="80"/>
      <c r="KH152" s="80"/>
      <c r="KI152" s="80"/>
      <c r="KJ152" s="80"/>
      <c r="KK152" s="80"/>
      <c r="KL152" s="80"/>
      <c r="KM152" s="80"/>
      <c r="KN152" s="80"/>
      <c r="KO152" s="80"/>
      <c r="KP152" s="80"/>
      <c r="KQ152" s="80"/>
      <c r="KR152" s="80"/>
      <c r="KS152" s="80"/>
      <c r="KT152" s="80"/>
      <c r="KU152" s="80"/>
      <c r="KV152" s="80"/>
      <c r="KW152" s="80"/>
      <c r="KX152" s="80"/>
      <c r="KY152" s="80"/>
      <c r="KZ152" s="80"/>
      <c r="LA152" s="80"/>
      <c r="LB152" s="80"/>
      <c r="LC152" s="80"/>
      <c r="LD152" s="80"/>
      <c r="LE152" s="80"/>
      <c r="LF152" s="80"/>
      <c r="LG152" s="80"/>
      <c r="LH152" s="80"/>
      <c r="LI152" s="80"/>
      <c r="LJ152" s="80"/>
      <c r="LK152" s="80"/>
      <c r="LL152" s="80"/>
      <c r="LM152" s="80"/>
      <c r="LN152" s="80"/>
      <c r="LO152" s="80"/>
      <c r="LP152" s="80"/>
      <c r="LQ152" s="80"/>
      <c r="LR152" s="80"/>
      <c r="LS152" s="80"/>
      <c r="LT152" s="80"/>
      <c r="LU152" s="80"/>
      <c r="LV152" s="80"/>
      <c r="LW152" s="80"/>
      <c r="LX152" s="80"/>
      <c r="LY152" s="80"/>
      <c r="LZ152" s="80"/>
      <c r="MA152" s="80"/>
      <c r="MB152" s="80"/>
      <c r="MC152" s="80"/>
      <c r="MD152" s="80"/>
      <c r="ME152" s="80"/>
      <c r="MF152" s="80"/>
      <c r="MG152" s="80"/>
      <c r="MH152" s="80"/>
      <c r="MI152" s="80"/>
      <c r="MJ152" s="80"/>
      <c r="MK152" s="80"/>
      <c r="ML152" s="80"/>
      <c r="MM152" s="80"/>
      <c r="MN152" s="80"/>
      <c r="MO152" s="80"/>
      <c r="MP152" s="80"/>
      <c r="MQ152" s="80"/>
      <c r="MR152" s="80"/>
      <c r="MS152" s="80"/>
      <c r="MT152" s="80"/>
      <c r="MU152" s="80"/>
      <c r="MV152" s="80"/>
      <c r="MW152" s="80"/>
      <c r="MX152" s="80"/>
      <c r="MY152" s="80"/>
      <c r="MZ152" s="80"/>
      <c r="NA152" s="80"/>
      <c r="NB152" s="80"/>
      <c r="NC152" s="80"/>
      <c r="ND152" s="80"/>
      <c r="NE152" s="80"/>
      <c r="NF152" s="80"/>
      <c r="NG152" s="80"/>
      <c r="NH152" s="80"/>
      <c r="NI152" s="80"/>
      <c r="NJ152" s="80"/>
      <c r="NK152" s="80"/>
      <c r="NL152" s="80"/>
      <c r="NM152" s="80"/>
      <c r="NN152" s="80"/>
      <c r="NO152" s="80"/>
      <c r="NP152" s="80"/>
      <c r="NQ152" s="80"/>
      <c r="NR152" s="80"/>
      <c r="NS152" s="80"/>
      <c r="NT152" s="80"/>
      <c r="NU152" s="80"/>
      <c r="NV152" s="80"/>
      <c r="NW152" s="80"/>
      <c r="NX152" s="80"/>
      <c r="NY152" s="80"/>
      <c r="NZ152" s="80"/>
      <c r="OA152" s="80"/>
      <c r="OB152" s="80"/>
      <c r="OC152" s="80"/>
      <c r="OD152" s="80"/>
      <c r="OE152" s="80"/>
      <c r="OF152" s="80"/>
      <c r="OG152" s="80"/>
      <c r="OH152" s="80"/>
      <c r="OI152" s="80"/>
      <c r="OJ152" s="80"/>
      <c r="OK152" s="80"/>
      <c r="OL152" s="80"/>
      <c r="OM152" s="80"/>
      <c r="ON152" s="80"/>
      <c r="OO152" s="80"/>
      <c r="OP152" s="80"/>
      <c r="OQ152" s="80"/>
      <c r="OR152" s="80"/>
      <c r="OS152" s="80"/>
      <c r="OT152" s="80"/>
      <c r="OU152" s="80"/>
      <c r="OV152" s="80"/>
      <c r="OW152" s="80"/>
      <c r="OX152" s="80"/>
      <c r="OY152" s="80"/>
      <c r="OZ152" s="80"/>
      <c r="PA152" s="80"/>
      <c r="PB152" s="80"/>
      <c r="PC152" s="80"/>
      <c r="PD152" s="80"/>
      <c r="PE152" s="80"/>
      <c r="PF152" s="80"/>
      <c r="PG152" s="80"/>
      <c r="PH152" s="80"/>
      <c r="PI152" s="80"/>
      <c r="PJ152" s="80"/>
      <c r="PK152" s="80"/>
      <c r="PL152" s="80"/>
      <c r="PM152" s="80"/>
      <c r="PN152" s="80"/>
      <c r="PO152" s="80"/>
      <c r="PP152" s="80"/>
      <c r="PQ152" s="80"/>
      <c r="PR152" s="80"/>
      <c r="PS152" s="80"/>
      <c r="PT152" s="80"/>
      <c r="PU152" s="80"/>
      <c r="PV152" s="80"/>
      <c r="PW152" s="80"/>
      <c r="PX152" s="80"/>
      <c r="PY152" s="80"/>
      <c r="PZ152" s="80"/>
      <c r="QA152" s="80"/>
      <c r="QB152" s="80"/>
      <c r="QC152" s="80"/>
      <c r="QD152" s="80"/>
      <c r="QE152" s="80"/>
      <c r="QF152" s="80"/>
      <c r="QG152" s="80"/>
      <c r="QH152" s="80"/>
      <c r="QI152" s="80"/>
      <c r="QJ152" s="80"/>
      <c r="QK152" s="80"/>
      <c r="QL152" s="80"/>
      <c r="QM152" s="80"/>
      <c r="QN152" s="80"/>
      <c r="QO152" s="80"/>
      <c r="QP152" s="80"/>
      <c r="QQ152" s="80"/>
      <c r="QR152" s="80"/>
      <c r="QS152" s="80"/>
      <c r="QT152" s="80"/>
      <c r="QU152" s="80"/>
      <c r="QV152" s="80"/>
      <c r="QW152" s="80"/>
      <c r="QX152" s="80"/>
      <c r="QY152" s="80"/>
      <c r="QZ152" s="80"/>
      <c r="RA152" s="80"/>
      <c r="RB152" s="80"/>
      <c r="RC152" s="80"/>
      <c r="RD152" s="80"/>
      <c r="RE152" s="80"/>
      <c r="RF152" s="80"/>
      <c r="RG152" s="80"/>
      <c r="RH152" s="80"/>
      <c r="RI152" s="80"/>
      <c r="RJ152" s="80"/>
      <c r="RK152" s="80"/>
      <c r="RL152" s="80"/>
      <c r="RM152" s="80"/>
      <c r="RN152" s="80"/>
      <c r="RO152" s="80"/>
      <c r="RP152" s="80"/>
      <c r="RQ152" s="80"/>
      <c r="RR152" s="80"/>
      <c r="RS152" s="80"/>
      <c r="RT152" s="80"/>
      <c r="RU152" s="80"/>
      <c r="RV152" s="80"/>
      <c r="RW152" s="80"/>
      <c r="RX152" s="80"/>
      <c r="RY152" s="80"/>
      <c r="RZ152" s="80"/>
      <c r="SA152" s="80"/>
      <c r="SB152" s="80"/>
      <c r="SC152" s="80"/>
      <c r="SD152" s="80"/>
      <c r="SE152" s="80"/>
      <c r="SF152" s="80"/>
      <c r="SG152" s="80"/>
      <c r="SH152" s="80"/>
      <c r="SI152" s="80"/>
      <c r="SJ152" s="80"/>
      <c r="SK152" s="80"/>
      <c r="SL152" s="80"/>
      <c r="SM152" s="80"/>
      <c r="SN152" s="80"/>
      <c r="SO152" s="80"/>
      <c r="SP152" s="80"/>
      <c r="SQ152" s="80"/>
      <c r="SR152" s="80"/>
      <c r="SS152" s="80"/>
      <c r="ST152" s="80"/>
      <c r="SU152" s="80"/>
      <c r="SV152" s="80"/>
      <c r="SW152" s="80"/>
      <c r="SX152" s="80"/>
    </row>
    <row r="153" spans="1:518" s="60" customFormat="1" ht="14.55" customHeight="1" x14ac:dyDescent="0.3">
      <c r="A153" s="65">
        <v>149</v>
      </c>
      <c r="B153" s="7">
        <v>53</v>
      </c>
      <c r="C153" s="98" t="s">
        <v>1128</v>
      </c>
      <c r="D153" s="99" t="s">
        <v>1129</v>
      </c>
      <c r="E153" s="98" t="s">
        <v>1130</v>
      </c>
      <c r="F153" s="7">
        <v>2012</v>
      </c>
      <c r="G153" s="98" t="s">
        <v>698</v>
      </c>
      <c r="H153" s="126" t="s">
        <v>1131</v>
      </c>
      <c r="I153" s="6" t="s">
        <v>50</v>
      </c>
      <c r="J153" s="98" t="s">
        <v>1137</v>
      </c>
      <c r="K153" s="6" t="s">
        <v>70</v>
      </c>
      <c r="L153" s="6" t="s">
        <v>38</v>
      </c>
      <c r="M153" s="6" t="s">
        <v>86</v>
      </c>
      <c r="N153" s="6" t="s">
        <v>205</v>
      </c>
      <c r="O153" s="6" t="s">
        <v>25</v>
      </c>
      <c r="P153" s="6" t="s">
        <v>118</v>
      </c>
      <c r="Q153" s="6" t="s">
        <v>572</v>
      </c>
      <c r="R153" s="6" t="s">
        <v>572</v>
      </c>
      <c r="S153" s="6" t="s">
        <v>97</v>
      </c>
      <c r="T153" s="6" t="s">
        <v>1133</v>
      </c>
      <c r="U153" s="7">
        <v>2002</v>
      </c>
      <c r="V153" s="7">
        <v>2010</v>
      </c>
      <c r="W153" s="6"/>
      <c r="X153" s="6"/>
      <c r="Y153" s="6"/>
      <c r="Z153" s="6"/>
      <c r="AA153" s="6"/>
      <c r="AB153" s="6"/>
      <c r="AC153" s="6"/>
      <c r="AD153" s="6"/>
      <c r="AE153" s="6"/>
      <c r="AF153" s="6"/>
      <c r="AG153" s="6"/>
      <c r="AH153" s="6" t="s">
        <v>139</v>
      </c>
      <c r="AI153" s="6"/>
      <c r="AJ153" s="6"/>
      <c r="AK153" s="6"/>
      <c r="AL153" s="6"/>
      <c r="AM153" s="6"/>
      <c r="AN153" s="6"/>
      <c r="AO153" s="6"/>
      <c r="AP153" s="6"/>
      <c r="AQ153" s="6"/>
      <c r="AR153" s="6"/>
      <c r="AS153" s="6"/>
      <c r="AT153" s="6"/>
      <c r="AU153" s="6"/>
      <c r="AV153" s="6"/>
      <c r="AW153" s="6" t="s">
        <v>38</v>
      </c>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t="s">
        <v>23</v>
      </c>
      <c r="BW153" s="6"/>
      <c r="BX153" s="6"/>
      <c r="BY153" s="6"/>
      <c r="BZ153" s="6"/>
      <c r="CA153" s="6"/>
      <c r="CB153" s="6"/>
      <c r="CC153" s="6"/>
      <c r="CD153" s="6"/>
      <c r="CE153" s="6"/>
      <c r="CF153" s="6"/>
      <c r="CG153" s="6"/>
      <c r="CH153" s="6" t="s">
        <v>195</v>
      </c>
      <c r="CI153" s="6"/>
      <c r="CJ153" s="6"/>
      <c r="CK153" s="6"/>
      <c r="CL153" s="6"/>
      <c r="CM153" s="6"/>
      <c r="CN153" s="6"/>
      <c r="CO153" s="6"/>
      <c r="CP153" s="6"/>
      <c r="CQ153" s="6"/>
      <c r="CR153" s="6"/>
      <c r="CS153" s="28" t="s">
        <v>23</v>
      </c>
      <c r="CT153" s="6"/>
      <c r="CU153" s="6"/>
      <c r="CV153" s="6"/>
      <c r="CW153" s="6"/>
      <c r="CX153" s="6"/>
      <c r="CY153" s="6"/>
      <c r="CZ153" s="6" t="s">
        <v>139</v>
      </c>
      <c r="DA153" s="6"/>
      <c r="DB153" s="6"/>
      <c r="DC153" s="6"/>
      <c r="DD153" s="6" t="s">
        <v>23</v>
      </c>
      <c r="DE153" s="91" t="s">
        <v>1134</v>
      </c>
      <c r="DF153" s="6" t="s">
        <v>640</v>
      </c>
      <c r="DG153" s="6"/>
      <c r="DH153" s="6"/>
      <c r="DI153" s="6"/>
      <c r="DJ153" s="6"/>
      <c r="DK153" s="6" t="s">
        <v>139</v>
      </c>
      <c r="DL153" s="6"/>
      <c r="DM153" s="6"/>
      <c r="DN153" s="6"/>
      <c r="DO153" s="87"/>
      <c r="DP153" s="6"/>
      <c r="DQ153" s="87"/>
      <c r="DR153" s="6"/>
      <c r="DS153" s="91" t="s">
        <v>1135</v>
      </c>
      <c r="DT153" s="17" t="s">
        <v>1136</v>
      </c>
      <c r="DU153" s="34"/>
      <c r="DV153" s="34"/>
      <c r="DW153" s="80"/>
      <c r="DX153" s="80"/>
      <c r="DY153" s="80"/>
      <c r="DZ153" s="80"/>
      <c r="EA153" s="80"/>
      <c r="EB153" s="80"/>
      <c r="EC153" s="80"/>
      <c r="ED153" s="80"/>
      <c r="EE153" s="80"/>
      <c r="EF153" s="80"/>
      <c r="EG153" s="80"/>
      <c r="EH153" s="80"/>
      <c r="EI153" s="80"/>
      <c r="EJ153" s="80"/>
      <c r="EK153" s="80"/>
      <c r="EL153" s="80"/>
      <c r="EM153" s="80"/>
      <c r="EN153" s="80"/>
      <c r="EO153" s="80"/>
      <c r="EP153" s="80"/>
      <c r="EQ153" s="80"/>
      <c r="ER153" s="80"/>
      <c r="ES153" s="80"/>
      <c r="ET153" s="80"/>
      <c r="EU153" s="80"/>
      <c r="EV153" s="80"/>
      <c r="EW153" s="80"/>
      <c r="EX153" s="80"/>
      <c r="EY153" s="80"/>
      <c r="EZ153" s="80"/>
      <c r="FA153" s="80"/>
      <c r="FB153" s="80"/>
      <c r="FC153" s="80"/>
      <c r="FD153" s="80"/>
      <c r="FE153" s="80"/>
      <c r="FF153" s="80"/>
      <c r="FG153" s="80"/>
      <c r="FH153" s="80"/>
      <c r="FI153" s="80"/>
      <c r="FJ153" s="80"/>
      <c r="FK153" s="80"/>
      <c r="FL153" s="80"/>
      <c r="FM153" s="80"/>
      <c r="FN153" s="80"/>
      <c r="FO153" s="80"/>
      <c r="FP153" s="80"/>
      <c r="FQ153" s="80"/>
      <c r="FR153" s="80"/>
      <c r="FS153" s="80"/>
      <c r="FT153" s="80"/>
      <c r="FU153" s="80"/>
      <c r="FV153" s="80"/>
      <c r="FW153" s="80"/>
      <c r="FX153" s="80"/>
      <c r="FY153" s="80"/>
      <c r="FZ153" s="80"/>
      <c r="GA153" s="80"/>
      <c r="GB153" s="80"/>
      <c r="GC153" s="80"/>
      <c r="GD153" s="80"/>
      <c r="GE153" s="80"/>
      <c r="GF153" s="80"/>
      <c r="GG153" s="80"/>
      <c r="GH153" s="80"/>
      <c r="GI153" s="80"/>
      <c r="GJ153" s="80"/>
      <c r="GK153" s="80"/>
      <c r="GL153" s="80"/>
      <c r="GM153" s="80"/>
      <c r="GN153" s="80"/>
      <c r="GO153" s="80"/>
      <c r="GP153" s="80"/>
      <c r="GQ153" s="80"/>
      <c r="GR153" s="80"/>
      <c r="GS153" s="80"/>
      <c r="GT153" s="80"/>
      <c r="GU153" s="80"/>
      <c r="GV153" s="80"/>
      <c r="GW153" s="80"/>
      <c r="GX153" s="80"/>
      <c r="GY153" s="80"/>
      <c r="GZ153" s="80"/>
      <c r="HA153" s="80"/>
      <c r="HB153" s="80"/>
      <c r="HC153" s="80"/>
      <c r="HD153" s="80"/>
      <c r="HE153" s="80"/>
      <c r="HF153" s="80"/>
      <c r="HG153" s="80"/>
      <c r="HH153" s="80"/>
      <c r="HI153" s="80"/>
      <c r="HJ153" s="80"/>
      <c r="HK153" s="80"/>
      <c r="HL153" s="80"/>
      <c r="HM153" s="80"/>
      <c r="HN153" s="80"/>
      <c r="HO153" s="80"/>
      <c r="HP153" s="80"/>
      <c r="HQ153" s="80"/>
      <c r="HR153" s="80"/>
      <c r="HS153" s="80"/>
      <c r="HT153" s="80"/>
      <c r="HU153" s="80"/>
      <c r="HV153" s="80"/>
      <c r="HW153" s="80"/>
      <c r="HX153" s="80"/>
      <c r="HY153" s="80"/>
      <c r="HZ153" s="80"/>
      <c r="IA153" s="80"/>
      <c r="IB153" s="80"/>
      <c r="IC153" s="80"/>
      <c r="ID153" s="80"/>
      <c r="IE153" s="80"/>
      <c r="IF153" s="80"/>
      <c r="IG153" s="80"/>
      <c r="IH153" s="80"/>
      <c r="II153" s="80"/>
      <c r="IJ153" s="80"/>
      <c r="IK153" s="80"/>
      <c r="IL153" s="80"/>
      <c r="IM153" s="80"/>
      <c r="IN153" s="80"/>
      <c r="IO153" s="80"/>
      <c r="IP153" s="80"/>
      <c r="IQ153" s="80"/>
      <c r="IR153" s="80"/>
      <c r="IS153" s="80"/>
      <c r="IT153" s="80"/>
      <c r="IU153" s="80"/>
      <c r="IV153" s="80"/>
      <c r="IW153" s="80"/>
      <c r="IX153" s="80"/>
      <c r="IY153" s="80"/>
      <c r="IZ153" s="80"/>
      <c r="JA153" s="80"/>
      <c r="JB153" s="80"/>
      <c r="JC153" s="80"/>
      <c r="JD153" s="80"/>
      <c r="JE153" s="80"/>
      <c r="JF153" s="80"/>
      <c r="JG153" s="80"/>
      <c r="JH153" s="80"/>
      <c r="JI153" s="80"/>
      <c r="JJ153" s="80"/>
      <c r="JK153" s="80"/>
      <c r="JL153" s="80"/>
      <c r="JM153" s="80"/>
      <c r="JN153" s="80"/>
      <c r="JO153" s="80"/>
      <c r="JP153" s="80"/>
      <c r="JQ153" s="80"/>
      <c r="JR153" s="80"/>
      <c r="JS153" s="80"/>
      <c r="JT153" s="80"/>
      <c r="JU153" s="80"/>
      <c r="JV153" s="80"/>
      <c r="JW153" s="80"/>
      <c r="JX153" s="80"/>
      <c r="JY153" s="80"/>
      <c r="JZ153" s="80"/>
      <c r="KA153" s="80"/>
      <c r="KB153" s="80"/>
      <c r="KC153" s="80"/>
      <c r="KD153" s="80"/>
      <c r="KE153" s="80"/>
      <c r="KF153" s="80"/>
      <c r="KG153" s="80"/>
      <c r="KH153" s="80"/>
      <c r="KI153" s="80"/>
      <c r="KJ153" s="80"/>
      <c r="KK153" s="80"/>
      <c r="KL153" s="80"/>
      <c r="KM153" s="80"/>
      <c r="KN153" s="80"/>
      <c r="KO153" s="80"/>
      <c r="KP153" s="80"/>
      <c r="KQ153" s="80"/>
      <c r="KR153" s="80"/>
      <c r="KS153" s="80"/>
      <c r="KT153" s="80"/>
      <c r="KU153" s="80"/>
      <c r="KV153" s="80"/>
      <c r="KW153" s="80"/>
      <c r="KX153" s="80"/>
      <c r="KY153" s="80"/>
      <c r="KZ153" s="80"/>
      <c r="LA153" s="80"/>
      <c r="LB153" s="80"/>
      <c r="LC153" s="80"/>
      <c r="LD153" s="80"/>
      <c r="LE153" s="80"/>
      <c r="LF153" s="80"/>
      <c r="LG153" s="80"/>
      <c r="LH153" s="80"/>
      <c r="LI153" s="80"/>
      <c r="LJ153" s="80"/>
      <c r="LK153" s="80"/>
      <c r="LL153" s="80"/>
      <c r="LM153" s="80"/>
      <c r="LN153" s="80"/>
      <c r="LO153" s="80"/>
      <c r="LP153" s="80"/>
      <c r="LQ153" s="80"/>
      <c r="LR153" s="80"/>
      <c r="LS153" s="80"/>
      <c r="LT153" s="80"/>
      <c r="LU153" s="80"/>
      <c r="LV153" s="80"/>
      <c r="LW153" s="80"/>
      <c r="LX153" s="80"/>
      <c r="LY153" s="80"/>
      <c r="LZ153" s="80"/>
      <c r="MA153" s="80"/>
      <c r="MB153" s="80"/>
      <c r="MC153" s="80"/>
      <c r="MD153" s="80"/>
      <c r="ME153" s="80"/>
      <c r="MF153" s="80"/>
      <c r="MG153" s="80"/>
      <c r="MH153" s="80"/>
      <c r="MI153" s="80"/>
      <c r="MJ153" s="80"/>
      <c r="MK153" s="80"/>
      <c r="ML153" s="80"/>
      <c r="MM153" s="80"/>
      <c r="MN153" s="80"/>
      <c r="MO153" s="80"/>
      <c r="MP153" s="80"/>
      <c r="MQ153" s="80"/>
      <c r="MR153" s="80"/>
      <c r="MS153" s="80"/>
      <c r="MT153" s="80"/>
      <c r="MU153" s="80"/>
      <c r="MV153" s="80"/>
      <c r="MW153" s="80"/>
      <c r="MX153" s="80"/>
      <c r="MY153" s="80"/>
      <c r="MZ153" s="80"/>
      <c r="NA153" s="80"/>
      <c r="NB153" s="80"/>
      <c r="NC153" s="80"/>
      <c r="ND153" s="80"/>
      <c r="NE153" s="80"/>
      <c r="NF153" s="80"/>
      <c r="NG153" s="80"/>
      <c r="NH153" s="80"/>
      <c r="NI153" s="80"/>
      <c r="NJ153" s="80"/>
      <c r="NK153" s="80"/>
      <c r="NL153" s="80"/>
      <c r="NM153" s="80"/>
      <c r="NN153" s="80"/>
      <c r="NO153" s="80"/>
      <c r="NP153" s="80"/>
      <c r="NQ153" s="80"/>
      <c r="NR153" s="80"/>
      <c r="NS153" s="80"/>
      <c r="NT153" s="80"/>
      <c r="NU153" s="80"/>
      <c r="NV153" s="80"/>
      <c r="NW153" s="80"/>
      <c r="NX153" s="80"/>
      <c r="NY153" s="80"/>
      <c r="NZ153" s="80"/>
      <c r="OA153" s="80"/>
      <c r="OB153" s="80"/>
      <c r="OC153" s="80"/>
      <c r="OD153" s="80"/>
      <c r="OE153" s="80"/>
      <c r="OF153" s="80"/>
      <c r="OG153" s="80"/>
      <c r="OH153" s="80"/>
      <c r="OI153" s="80"/>
      <c r="OJ153" s="80"/>
      <c r="OK153" s="80"/>
      <c r="OL153" s="80"/>
      <c r="OM153" s="80"/>
      <c r="ON153" s="80"/>
      <c r="OO153" s="80"/>
      <c r="OP153" s="80"/>
      <c r="OQ153" s="80"/>
      <c r="OR153" s="80"/>
      <c r="OS153" s="80"/>
      <c r="OT153" s="80"/>
      <c r="OU153" s="80"/>
      <c r="OV153" s="80"/>
      <c r="OW153" s="80"/>
      <c r="OX153" s="80"/>
      <c r="OY153" s="80"/>
      <c r="OZ153" s="80"/>
      <c r="PA153" s="80"/>
      <c r="PB153" s="80"/>
      <c r="PC153" s="80"/>
      <c r="PD153" s="80"/>
      <c r="PE153" s="80"/>
      <c r="PF153" s="80"/>
      <c r="PG153" s="80"/>
      <c r="PH153" s="80"/>
      <c r="PI153" s="80"/>
      <c r="PJ153" s="80"/>
      <c r="PK153" s="80"/>
      <c r="PL153" s="80"/>
      <c r="PM153" s="80"/>
      <c r="PN153" s="80"/>
      <c r="PO153" s="80"/>
      <c r="PP153" s="80"/>
      <c r="PQ153" s="80"/>
      <c r="PR153" s="80"/>
      <c r="PS153" s="80"/>
      <c r="PT153" s="80"/>
      <c r="PU153" s="80"/>
      <c r="PV153" s="80"/>
      <c r="PW153" s="80"/>
      <c r="PX153" s="80"/>
      <c r="PY153" s="80"/>
      <c r="PZ153" s="80"/>
      <c r="QA153" s="80"/>
      <c r="QB153" s="80"/>
      <c r="QC153" s="80"/>
      <c r="QD153" s="80"/>
      <c r="QE153" s="80"/>
      <c r="QF153" s="80"/>
      <c r="QG153" s="80"/>
      <c r="QH153" s="80"/>
      <c r="QI153" s="80"/>
      <c r="QJ153" s="80"/>
      <c r="QK153" s="80"/>
      <c r="QL153" s="80"/>
      <c r="QM153" s="80"/>
      <c r="QN153" s="80"/>
      <c r="QO153" s="80"/>
      <c r="QP153" s="80"/>
      <c r="QQ153" s="80"/>
      <c r="QR153" s="80"/>
      <c r="QS153" s="80"/>
      <c r="QT153" s="80"/>
      <c r="QU153" s="80"/>
      <c r="QV153" s="80"/>
      <c r="QW153" s="80"/>
      <c r="QX153" s="80"/>
      <c r="QY153" s="80"/>
      <c r="QZ153" s="80"/>
      <c r="RA153" s="80"/>
      <c r="RB153" s="80"/>
      <c r="RC153" s="80"/>
      <c r="RD153" s="80"/>
      <c r="RE153" s="80"/>
      <c r="RF153" s="80"/>
      <c r="RG153" s="80"/>
      <c r="RH153" s="80"/>
      <c r="RI153" s="80"/>
      <c r="RJ153" s="80"/>
      <c r="RK153" s="80"/>
      <c r="RL153" s="80"/>
      <c r="RM153" s="80"/>
      <c r="RN153" s="80"/>
      <c r="RO153" s="80"/>
      <c r="RP153" s="80"/>
      <c r="RQ153" s="80"/>
      <c r="RR153" s="80"/>
      <c r="RS153" s="80"/>
      <c r="RT153" s="80"/>
      <c r="RU153" s="80"/>
      <c r="RV153" s="80"/>
      <c r="RW153" s="80"/>
      <c r="RX153" s="80"/>
      <c r="RY153" s="80"/>
      <c r="RZ153" s="80"/>
      <c r="SA153" s="80"/>
      <c r="SB153" s="80"/>
      <c r="SC153" s="80"/>
      <c r="SD153" s="80"/>
      <c r="SE153" s="80"/>
      <c r="SF153" s="80"/>
      <c r="SG153" s="80"/>
      <c r="SH153" s="80"/>
      <c r="SI153" s="80"/>
      <c r="SJ153" s="80"/>
      <c r="SK153" s="80"/>
      <c r="SL153" s="80"/>
      <c r="SM153" s="80"/>
      <c r="SN153" s="80"/>
      <c r="SO153" s="80"/>
      <c r="SP153" s="80"/>
      <c r="SQ153" s="80"/>
      <c r="SR153" s="80"/>
      <c r="SS153" s="80"/>
      <c r="ST153" s="80"/>
      <c r="SU153" s="80"/>
      <c r="SV153" s="80"/>
      <c r="SW153" s="80"/>
      <c r="SX153" s="80"/>
    </row>
    <row r="154" spans="1:518" s="60" customFormat="1" ht="14.55" customHeight="1" x14ac:dyDescent="0.3">
      <c r="A154" s="65">
        <v>150</v>
      </c>
      <c r="B154" s="7">
        <v>53</v>
      </c>
      <c r="C154" s="98" t="s">
        <v>1128</v>
      </c>
      <c r="D154" s="99" t="s">
        <v>1129</v>
      </c>
      <c r="E154" s="98" t="s">
        <v>1130</v>
      </c>
      <c r="F154" s="7">
        <v>2012</v>
      </c>
      <c r="G154" s="98" t="s">
        <v>698</v>
      </c>
      <c r="H154" s="126" t="s">
        <v>1131</v>
      </c>
      <c r="I154" s="6" t="s">
        <v>50</v>
      </c>
      <c r="J154" s="98" t="s">
        <v>1138</v>
      </c>
      <c r="K154" s="6" t="s">
        <v>1139</v>
      </c>
      <c r="L154" s="6" t="s">
        <v>23</v>
      </c>
      <c r="M154" s="6" t="s">
        <v>86</v>
      </c>
      <c r="N154" s="6" t="s">
        <v>205</v>
      </c>
      <c r="O154" s="6" t="s">
        <v>25</v>
      </c>
      <c r="P154" s="6" t="s">
        <v>118</v>
      </c>
      <c r="Q154" s="6" t="s">
        <v>572</v>
      </c>
      <c r="R154" s="6" t="s">
        <v>572</v>
      </c>
      <c r="S154" s="6" t="s">
        <v>97</v>
      </c>
      <c r="T154" s="6" t="s">
        <v>1133</v>
      </c>
      <c r="U154" s="7">
        <v>2002</v>
      </c>
      <c r="V154" s="7">
        <v>2010</v>
      </c>
      <c r="W154" s="6"/>
      <c r="X154" s="6"/>
      <c r="Y154" s="6"/>
      <c r="Z154" s="6"/>
      <c r="AA154" s="6"/>
      <c r="AB154" s="6"/>
      <c r="AC154" s="6"/>
      <c r="AD154" s="6"/>
      <c r="AE154" s="6"/>
      <c r="AF154" s="6"/>
      <c r="AG154" s="6"/>
      <c r="AH154" s="6" t="s">
        <v>139</v>
      </c>
      <c r="AI154" s="6"/>
      <c r="AJ154" s="6"/>
      <c r="AK154" s="6"/>
      <c r="AL154" s="6"/>
      <c r="AM154" s="6"/>
      <c r="AN154" s="6"/>
      <c r="AO154" s="6"/>
      <c r="AP154" s="6"/>
      <c r="AQ154" s="6"/>
      <c r="AR154" s="6"/>
      <c r="AS154" s="6"/>
      <c r="AT154" s="6"/>
      <c r="AU154" s="6"/>
      <c r="AV154" s="6"/>
      <c r="AW154" s="6" t="s">
        <v>38</v>
      </c>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t="s">
        <v>23</v>
      </c>
      <c r="BW154" s="6"/>
      <c r="BX154" s="6"/>
      <c r="BY154" s="6"/>
      <c r="BZ154" s="6"/>
      <c r="CA154" s="6"/>
      <c r="CB154" s="6"/>
      <c r="CC154" s="6"/>
      <c r="CD154" s="6"/>
      <c r="CE154" s="6"/>
      <c r="CF154" s="6"/>
      <c r="CG154" s="6"/>
      <c r="CH154" s="6" t="s">
        <v>195</v>
      </c>
      <c r="CI154" s="6"/>
      <c r="CJ154" s="6"/>
      <c r="CK154" s="6"/>
      <c r="CL154" s="6"/>
      <c r="CM154" s="6"/>
      <c r="CN154" s="6"/>
      <c r="CO154" s="6"/>
      <c r="CP154" s="6"/>
      <c r="CQ154" s="6"/>
      <c r="CR154" s="6"/>
      <c r="CS154" s="28" t="s">
        <v>23</v>
      </c>
      <c r="CT154" s="6"/>
      <c r="CU154" s="6"/>
      <c r="CV154" s="6"/>
      <c r="CW154" s="6"/>
      <c r="CX154" s="6"/>
      <c r="CY154" s="6"/>
      <c r="CZ154" s="6" t="s">
        <v>139</v>
      </c>
      <c r="DA154" s="6"/>
      <c r="DB154" s="6"/>
      <c r="DC154" s="6"/>
      <c r="DD154" s="6" t="s">
        <v>23</v>
      </c>
      <c r="DE154" s="91" t="s">
        <v>1134</v>
      </c>
      <c r="DF154" s="6" t="s">
        <v>640</v>
      </c>
      <c r="DG154" s="6"/>
      <c r="DH154" s="6"/>
      <c r="DI154" s="6"/>
      <c r="DJ154" s="6"/>
      <c r="DK154" s="6" t="s">
        <v>139</v>
      </c>
      <c r="DL154" s="6"/>
      <c r="DM154" s="6"/>
      <c r="DN154" s="6"/>
      <c r="DO154" s="87"/>
      <c r="DP154" s="6"/>
      <c r="DQ154" s="87"/>
      <c r="DR154" s="6"/>
      <c r="DS154" s="91" t="s">
        <v>1135</v>
      </c>
      <c r="DT154" s="17" t="s">
        <v>1136</v>
      </c>
      <c r="DU154" s="34"/>
      <c r="DV154" s="34"/>
      <c r="DW154" s="80"/>
      <c r="DX154" s="80"/>
      <c r="DY154" s="80"/>
      <c r="DZ154" s="80"/>
      <c r="EA154" s="80"/>
      <c r="EB154" s="80"/>
      <c r="EC154" s="80"/>
      <c r="ED154" s="80"/>
      <c r="EE154" s="80"/>
      <c r="EF154" s="80"/>
      <c r="EG154" s="80"/>
      <c r="EH154" s="80"/>
      <c r="EI154" s="80"/>
      <c r="EJ154" s="80"/>
      <c r="EK154" s="80"/>
      <c r="EL154" s="80"/>
      <c r="EM154" s="80"/>
      <c r="EN154" s="80"/>
      <c r="EO154" s="80"/>
      <c r="EP154" s="80"/>
      <c r="EQ154" s="80"/>
      <c r="ER154" s="80"/>
      <c r="ES154" s="80"/>
      <c r="ET154" s="80"/>
      <c r="EU154" s="80"/>
      <c r="EV154" s="80"/>
      <c r="EW154" s="80"/>
      <c r="EX154" s="80"/>
      <c r="EY154" s="80"/>
      <c r="EZ154" s="80"/>
      <c r="FA154" s="80"/>
      <c r="FB154" s="80"/>
      <c r="FC154" s="80"/>
      <c r="FD154" s="80"/>
      <c r="FE154" s="80"/>
      <c r="FF154" s="80"/>
      <c r="FG154" s="80"/>
      <c r="FH154" s="80"/>
      <c r="FI154" s="80"/>
      <c r="FJ154" s="80"/>
      <c r="FK154" s="80"/>
      <c r="FL154" s="80"/>
      <c r="FM154" s="80"/>
      <c r="FN154" s="80"/>
      <c r="FO154" s="80"/>
      <c r="FP154" s="80"/>
      <c r="FQ154" s="80"/>
      <c r="FR154" s="80"/>
      <c r="FS154" s="80"/>
      <c r="FT154" s="80"/>
      <c r="FU154" s="80"/>
      <c r="FV154" s="80"/>
      <c r="FW154" s="80"/>
      <c r="FX154" s="80"/>
      <c r="FY154" s="80"/>
      <c r="FZ154" s="80"/>
      <c r="GA154" s="80"/>
      <c r="GB154" s="80"/>
      <c r="GC154" s="80"/>
      <c r="GD154" s="80"/>
      <c r="GE154" s="80"/>
      <c r="GF154" s="80"/>
      <c r="GG154" s="80"/>
      <c r="GH154" s="80"/>
      <c r="GI154" s="80"/>
      <c r="GJ154" s="80"/>
      <c r="GK154" s="80"/>
      <c r="GL154" s="80"/>
      <c r="GM154" s="80"/>
      <c r="GN154" s="80"/>
      <c r="GO154" s="80"/>
      <c r="GP154" s="80"/>
      <c r="GQ154" s="80"/>
      <c r="GR154" s="80"/>
      <c r="GS154" s="80"/>
      <c r="GT154" s="80"/>
      <c r="GU154" s="80"/>
      <c r="GV154" s="80"/>
      <c r="GW154" s="80"/>
      <c r="GX154" s="80"/>
      <c r="GY154" s="80"/>
      <c r="GZ154" s="80"/>
      <c r="HA154" s="80"/>
      <c r="HB154" s="80"/>
      <c r="HC154" s="80"/>
      <c r="HD154" s="80"/>
      <c r="HE154" s="80"/>
      <c r="HF154" s="80"/>
      <c r="HG154" s="80"/>
      <c r="HH154" s="80"/>
      <c r="HI154" s="80"/>
      <c r="HJ154" s="80"/>
      <c r="HK154" s="80"/>
      <c r="HL154" s="80"/>
      <c r="HM154" s="80"/>
      <c r="HN154" s="80"/>
      <c r="HO154" s="80"/>
      <c r="HP154" s="80"/>
      <c r="HQ154" s="80"/>
      <c r="HR154" s="80"/>
      <c r="HS154" s="80"/>
      <c r="HT154" s="80"/>
      <c r="HU154" s="80"/>
      <c r="HV154" s="80"/>
      <c r="HW154" s="80"/>
      <c r="HX154" s="80"/>
      <c r="HY154" s="80"/>
      <c r="HZ154" s="80"/>
      <c r="IA154" s="80"/>
      <c r="IB154" s="80"/>
      <c r="IC154" s="80"/>
      <c r="ID154" s="80"/>
      <c r="IE154" s="80"/>
      <c r="IF154" s="80"/>
      <c r="IG154" s="80"/>
      <c r="IH154" s="80"/>
      <c r="II154" s="80"/>
      <c r="IJ154" s="80"/>
      <c r="IK154" s="80"/>
      <c r="IL154" s="80"/>
      <c r="IM154" s="80"/>
      <c r="IN154" s="80"/>
      <c r="IO154" s="80"/>
      <c r="IP154" s="80"/>
      <c r="IQ154" s="80"/>
      <c r="IR154" s="80"/>
      <c r="IS154" s="80"/>
      <c r="IT154" s="80"/>
      <c r="IU154" s="80"/>
      <c r="IV154" s="80"/>
      <c r="IW154" s="80"/>
      <c r="IX154" s="80"/>
      <c r="IY154" s="80"/>
      <c r="IZ154" s="80"/>
      <c r="JA154" s="80"/>
      <c r="JB154" s="80"/>
      <c r="JC154" s="80"/>
      <c r="JD154" s="80"/>
      <c r="JE154" s="80"/>
      <c r="JF154" s="80"/>
      <c r="JG154" s="80"/>
      <c r="JH154" s="80"/>
      <c r="JI154" s="80"/>
      <c r="JJ154" s="80"/>
      <c r="JK154" s="80"/>
      <c r="JL154" s="80"/>
      <c r="JM154" s="80"/>
      <c r="JN154" s="80"/>
      <c r="JO154" s="80"/>
      <c r="JP154" s="80"/>
      <c r="JQ154" s="80"/>
      <c r="JR154" s="80"/>
      <c r="JS154" s="80"/>
      <c r="JT154" s="80"/>
      <c r="JU154" s="80"/>
      <c r="JV154" s="80"/>
      <c r="JW154" s="80"/>
      <c r="JX154" s="80"/>
      <c r="JY154" s="80"/>
      <c r="JZ154" s="80"/>
      <c r="KA154" s="80"/>
      <c r="KB154" s="80"/>
      <c r="KC154" s="80"/>
      <c r="KD154" s="80"/>
      <c r="KE154" s="80"/>
      <c r="KF154" s="80"/>
      <c r="KG154" s="80"/>
      <c r="KH154" s="80"/>
      <c r="KI154" s="80"/>
      <c r="KJ154" s="80"/>
      <c r="KK154" s="80"/>
      <c r="KL154" s="80"/>
      <c r="KM154" s="80"/>
      <c r="KN154" s="80"/>
      <c r="KO154" s="80"/>
      <c r="KP154" s="80"/>
      <c r="KQ154" s="80"/>
      <c r="KR154" s="80"/>
      <c r="KS154" s="80"/>
      <c r="KT154" s="80"/>
      <c r="KU154" s="80"/>
      <c r="KV154" s="80"/>
      <c r="KW154" s="80"/>
      <c r="KX154" s="80"/>
      <c r="KY154" s="80"/>
      <c r="KZ154" s="80"/>
      <c r="LA154" s="80"/>
      <c r="LB154" s="80"/>
      <c r="LC154" s="80"/>
      <c r="LD154" s="80"/>
      <c r="LE154" s="80"/>
      <c r="LF154" s="80"/>
      <c r="LG154" s="80"/>
      <c r="LH154" s="80"/>
      <c r="LI154" s="80"/>
      <c r="LJ154" s="80"/>
      <c r="LK154" s="80"/>
      <c r="LL154" s="80"/>
      <c r="LM154" s="80"/>
      <c r="LN154" s="80"/>
      <c r="LO154" s="80"/>
      <c r="LP154" s="80"/>
      <c r="LQ154" s="80"/>
      <c r="LR154" s="80"/>
      <c r="LS154" s="80"/>
      <c r="LT154" s="80"/>
      <c r="LU154" s="80"/>
      <c r="LV154" s="80"/>
      <c r="LW154" s="80"/>
      <c r="LX154" s="80"/>
      <c r="LY154" s="80"/>
      <c r="LZ154" s="80"/>
      <c r="MA154" s="80"/>
      <c r="MB154" s="80"/>
      <c r="MC154" s="80"/>
      <c r="MD154" s="80"/>
      <c r="ME154" s="80"/>
      <c r="MF154" s="80"/>
      <c r="MG154" s="80"/>
      <c r="MH154" s="80"/>
      <c r="MI154" s="80"/>
      <c r="MJ154" s="80"/>
      <c r="MK154" s="80"/>
      <c r="ML154" s="80"/>
      <c r="MM154" s="80"/>
      <c r="MN154" s="80"/>
      <c r="MO154" s="80"/>
      <c r="MP154" s="80"/>
      <c r="MQ154" s="80"/>
      <c r="MR154" s="80"/>
      <c r="MS154" s="80"/>
      <c r="MT154" s="80"/>
      <c r="MU154" s="80"/>
      <c r="MV154" s="80"/>
      <c r="MW154" s="80"/>
      <c r="MX154" s="80"/>
      <c r="MY154" s="80"/>
      <c r="MZ154" s="80"/>
      <c r="NA154" s="80"/>
      <c r="NB154" s="80"/>
      <c r="NC154" s="80"/>
      <c r="ND154" s="80"/>
      <c r="NE154" s="80"/>
      <c r="NF154" s="80"/>
      <c r="NG154" s="80"/>
      <c r="NH154" s="80"/>
      <c r="NI154" s="80"/>
      <c r="NJ154" s="80"/>
      <c r="NK154" s="80"/>
      <c r="NL154" s="80"/>
      <c r="NM154" s="80"/>
      <c r="NN154" s="80"/>
      <c r="NO154" s="80"/>
      <c r="NP154" s="80"/>
      <c r="NQ154" s="80"/>
      <c r="NR154" s="80"/>
      <c r="NS154" s="80"/>
      <c r="NT154" s="80"/>
      <c r="NU154" s="80"/>
      <c r="NV154" s="80"/>
      <c r="NW154" s="80"/>
      <c r="NX154" s="80"/>
      <c r="NY154" s="80"/>
      <c r="NZ154" s="80"/>
      <c r="OA154" s="80"/>
      <c r="OB154" s="80"/>
      <c r="OC154" s="80"/>
      <c r="OD154" s="80"/>
      <c r="OE154" s="80"/>
      <c r="OF154" s="80"/>
      <c r="OG154" s="80"/>
      <c r="OH154" s="80"/>
      <c r="OI154" s="80"/>
      <c r="OJ154" s="80"/>
      <c r="OK154" s="80"/>
      <c r="OL154" s="80"/>
      <c r="OM154" s="80"/>
      <c r="ON154" s="80"/>
      <c r="OO154" s="80"/>
      <c r="OP154" s="80"/>
      <c r="OQ154" s="80"/>
      <c r="OR154" s="80"/>
      <c r="OS154" s="80"/>
      <c r="OT154" s="80"/>
      <c r="OU154" s="80"/>
      <c r="OV154" s="80"/>
      <c r="OW154" s="80"/>
      <c r="OX154" s="80"/>
      <c r="OY154" s="80"/>
      <c r="OZ154" s="80"/>
      <c r="PA154" s="80"/>
      <c r="PB154" s="80"/>
      <c r="PC154" s="80"/>
      <c r="PD154" s="80"/>
      <c r="PE154" s="80"/>
      <c r="PF154" s="80"/>
      <c r="PG154" s="80"/>
      <c r="PH154" s="80"/>
      <c r="PI154" s="80"/>
      <c r="PJ154" s="80"/>
      <c r="PK154" s="80"/>
      <c r="PL154" s="80"/>
      <c r="PM154" s="80"/>
      <c r="PN154" s="80"/>
      <c r="PO154" s="80"/>
      <c r="PP154" s="80"/>
      <c r="PQ154" s="80"/>
      <c r="PR154" s="80"/>
      <c r="PS154" s="80"/>
      <c r="PT154" s="80"/>
      <c r="PU154" s="80"/>
      <c r="PV154" s="80"/>
      <c r="PW154" s="80"/>
      <c r="PX154" s="80"/>
      <c r="PY154" s="80"/>
      <c r="PZ154" s="80"/>
      <c r="QA154" s="80"/>
      <c r="QB154" s="80"/>
      <c r="QC154" s="80"/>
      <c r="QD154" s="80"/>
      <c r="QE154" s="80"/>
      <c r="QF154" s="80"/>
      <c r="QG154" s="80"/>
      <c r="QH154" s="80"/>
      <c r="QI154" s="80"/>
      <c r="QJ154" s="80"/>
      <c r="QK154" s="80"/>
      <c r="QL154" s="80"/>
      <c r="QM154" s="80"/>
      <c r="QN154" s="80"/>
      <c r="QO154" s="80"/>
      <c r="QP154" s="80"/>
      <c r="QQ154" s="80"/>
      <c r="QR154" s="80"/>
      <c r="QS154" s="80"/>
      <c r="QT154" s="80"/>
      <c r="QU154" s="80"/>
      <c r="QV154" s="80"/>
      <c r="QW154" s="80"/>
      <c r="QX154" s="80"/>
      <c r="QY154" s="80"/>
      <c r="QZ154" s="80"/>
      <c r="RA154" s="80"/>
      <c r="RB154" s="80"/>
      <c r="RC154" s="80"/>
      <c r="RD154" s="80"/>
      <c r="RE154" s="80"/>
      <c r="RF154" s="80"/>
      <c r="RG154" s="80"/>
      <c r="RH154" s="80"/>
      <c r="RI154" s="80"/>
      <c r="RJ154" s="80"/>
      <c r="RK154" s="80"/>
      <c r="RL154" s="80"/>
      <c r="RM154" s="80"/>
      <c r="RN154" s="80"/>
      <c r="RO154" s="80"/>
      <c r="RP154" s="80"/>
      <c r="RQ154" s="80"/>
      <c r="RR154" s="80"/>
      <c r="RS154" s="80"/>
      <c r="RT154" s="80"/>
      <c r="RU154" s="80"/>
      <c r="RV154" s="80"/>
      <c r="RW154" s="80"/>
      <c r="RX154" s="80"/>
      <c r="RY154" s="80"/>
      <c r="RZ154" s="80"/>
      <c r="SA154" s="80"/>
      <c r="SB154" s="80"/>
      <c r="SC154" s="80"/>
      <c r="SD154" s="80"/>
      <c r="SE154" s="80"/>
      <c r="SF154" s="80"/>
      <c r="SG154" s="80"/>
      <c r="SH154" s="80"/>
      <c r="SI154" s="80"/>
      <c r="SJ154" s="80"/>
      <c r="SK154" s="80"/>
      <c r="SL154" s="80"/>
      <c r="SM154" s="80"/>
      <c r="SN154" s="80"/>
      <c r="SO154" s="80"/>
      <c r="SP154" s="80"/>
      <c r="SQ154" s="80"/>
      <c r="SR154" s="80"/>
      <c r="SS154" s="80"/>
      <c r="ST154" s="80"/>
      <c r="SU154" s="80"/>
      <c r="SV154" s="80"/>
      <c r="SW154" s="80"/>
      <c r="SX154" s="80"/>
    </row>
    <row r="155" spans="1:518" s="60" customFormat="1" ht="14.55" customHeight="1" x14ac:dyDescent="0.3">
      <c r="A155" s="65">
        <v>151</v>
      </c>
      <c r="B155" s="7">
        <v>53</v>
      </c>
      <c r="C155" s="98" t="s">
        <v>1128</v>
      </c>
      <c r="D155" s="99" t="s">
        <v>1129</v>
      </c>
      <c r="E155" s="98" t="s">
        <v>1130</v>
      </c>
      <c r="F155" s="7">
        <v>2012</v>
      </c>
      <c r="G155" s="98" t="s">
        <v>698</v>
      </c>
      <c r="H155" s="126" t="s">
        <v>1131</v>
      </c>
      <c r="I155" s="6" t="s">
        <v>50</v>
      </c>
      <c r="J155" s="98" t="s">
        <v>1140</v>
      </c>
      <c r="K155" s="6" t="s">
        <v>1139</v>
      </c>
      <c r="L155" s="6" t="s">
        <v>23</v>
      </c>
      <c r="M155" s="6" t="s">
        <v>86</v>
      </c>
      <c r="N155" s="6" t="s">
        <v>205</v>
      </c>
      <c r="O155" s="6" t="s">
        <v>25</v>
      </c>
      <c r="P155" s="6" t="s">
        <v>118</v>
      </c>
      <c r="Q155" s="6" t="s">
        <v>572</v>
      </c>
      <c r="R155" s="6" t="s">
        <v>572</v>
      </c>
      <c r="S155" s="6" t="s">
        <v>97</v>
      </c>
      <c r="T155" s="6" t="s">
        <v>1133</v>
      </c>
      <c r="U155" s="7">
        <v>2002</v>
      </c>
      <c r="V155" s="7">
        <v>2010</v>
      </c>
      <c r="W155" s="6"/>
      <c r="X155" s="6"/>
      <c r="Y155" s="6"/>
      <c r="Z155" s="6"/>
      <c r="AA155" s="6"/>
      <c r="AB155" s="6"/>
      <c r="AC155" s="6"/>
      <c r="AD155" s="6"/>
      <c r="AE155" s="6"/>
      <c r="AF155" s="6"/>
      <c r="AG155" s="6"/>
      <c r="AH155" s="6" t="s">
        <v>139</v>
      </c>
      <c r="AI155" s="6"/>
      <c r="AJ155" s="6"/>
      <c r="AK155" s="6"/>
      <c r="AL155" s="6"/>
      <c r="AM155" s="6"/>
      <c r="AN155" s="6"/>
      <c r="AO155" s="6"/>
      <c r="AP155" s="6"/>
      <c r="AQ155" s="6"/>
      <c r="AR155" s="6"/>
      <c r="AS155" s="6"/>
      <c r="AT155" s="6"/>
      <c r="AU155" s="6"/>
      <c r="AV155" s="6"/>
      <c r="AW155" s="6" t="s">
        <v>38</v>
      </c>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t="s">
        <v>23</v>
      </c>
      <c r="BW155" s="6"/>
      <c r="BX155" s="6"/>
      <c r="BY155" s="6"/>
      <c r="BZ155" s="6"/>
      <c r="CA155" s="6"/>
      <c r="CB155" s="6"/>
      <c r="CC155" s="6"/>
      <c r="CD155" s="6"/>
      <c r="CE155" s="6"/>
      <c r="CF155" s="6"/>
      <c r="CG155" s="6"/>
      <c r="CH155" s="6" t="s">
        <v>195</v>
      </c>
      <c r="CI155" s="6"/>
      <c r="CJ155" s="6"/>
      <c r="CK155" s="6"/>
      <c r="CL155" s="6"/>
      <c r="CM155" s="6"/>
      <c r="CN155" s="6"/>
      <c r="CO155" s="6"/>
      <c r="CP155" s="6"/>
      <c r="CQ155" s="6"/>
      <c r="CR155" s="6"/>
      <c r="CS155" s="28" t="s">
        <v>23</v>
      </c>
      <c r="CT155" s="6"/>
      <c r="CU155" s="6"/>
      <c r="CV155" s="6"/>
      <c r="CW155" s="6"/>
      <c r="CX155" s="6"/>
      <c r="CY155" s="6"/>
      <c r="CZ155" s="6" t="s">
        <v>139</v>
      </c>
      <c r="DA155" s="6"/>
      <c r="DB155" s="6"/>
      <c r="DC155" s="6"/>
      <c r="DD155" s="6" t="s">
        <v>23</v>
      </c>
      <c r="DE155" s="91" t="s">
        <v>1134</v>
      </c>
      <c r="DF155" s="6" t="s">
        <v>640</v>
      </c>
      <c r="DG155" s="6"/>
      <c r="DH155" s="6"/>
      <c r="DI155" s="6"/>
      <c r="DJ155" s="6"/>
      <c r="DK155" s="6" t="s">
        <v>139</v>
      </c>
      <c r="DL155" s="6"/>
      <c r="DM155" s="6"/>
      <c r="DN155" s="6"/>
      <c r="DO155" s="87"/>
      <c r="DP155" s="6"/>
      <c r="DQ155" s="87"/>
      <c r="DR155" s="6"/>
      <c r="DS155" s="91" t="s">
        <v>1135</v>
      </c>
      <c r="DT155" s="17" t="s">
        <v>1136</v>
      </c>
      <c r="DU155" s="34"/>
      <c r="DV155" s="34"/>
      <c r="DW155" s="80"/>
      <c r="DX155" s="80"/>
      <c r="DY155" s="80"/>
      <c r="DZ155" s="80"/>
      <c r="EA155" s="80"/>
      <c r="EB155" s="80"/>
      <c r="EC155" s="80"/>
      <c r="ED155" s="80"/>
      <c r="EE155" s="80"/>
      <c r="EF155" s="80"/>
      <c r="EG155" s="80"/>
      <c r="EH155" s="80"/>
      <c r="EI155" s="80"/>
      <c r="EJ155" s="80"/>
      <c r="EK155" s="80"/>
      <c r="EL155" s="80"/>
      <c r="EM155" s="80"/>
      <c r="EN155" s="80"/>
      <c r="EO155" s="80"/>
      <c r="EP155" s="80"/>
      <c r="EQ155" s="80"/>
      <c r="ER155" s="80"/>
      <c r="ES155" s="80"/>
      <c r="ET155" s="80"/>
      <c r="EU155" s="80"/>
      <c r="EV155" s="80"/>
      <c r="EW155" s="80"/>
      <c r="EX155" s="80"/>
      <c r="EY155" s="80"/>
      <c r="EZ155" s="80"/>
      <c r="FA155" s="80"/>
      <c r="FB155" s="80"/>
      <c r="FC155" s="80"/>
      <c r="FD155" s="80"/>
      <c r="FE155" s="80"/>
      <c r="FF155" s="80"/>
      <c r="FG155" s="80"/>
      <c r="FH155" s="80"/>
      <c r="FI155" s="80"/>
      <c r="FJ155" s="80"/>
      <c r="FK155" s="80"/>
      <c r="FL155" s="80"/>
      <c r="FM155" s="80"/>
      <c r="FN155" s="80"/>
      <c r="FO155" s="80"/>
      <c r="FP155" s="80"/>
      <c r="FQ155" s="80"/>
      <c r="FR155" s="80"/>
      <c r="FS155" s="80"/>
      <c r="FT155" s="80"/>
      <c r="FU155" s="80"/>
      <c r="FV155" s="80"/>
      <c r="FW155" s="80"/>
      <c r="FX155" s="80"/>
      <c r="FY155" s="80"/>
      <c r="FZ155" s="80"/>
      <c r="GA155" s="80"/>
      <c r="GB155" s="80"/>
      <c r="GC155" s="80"/>
      <c r="GD155" s="80"/>
      <c r="GE155" s="80"/>
      <c r="GF155" s="80"/>
      <c r="GG155" s="80"/>
      <c r="GH155" s="80"/>
      <c r="GI155" s="80"/>
      <c r="GJ155" s="80"/>
      <c r="GK155" s="80"/>
      <c r="GL155" s="80"/>
      <c r="GM155" s="80"/>
      <c r="GN155" s="80"/>
      <c r="GO155" s="80"/>
      <c r="GP155" s="80"/>
      <c r="GQ155" s="80"/>
      <c r="GR155" s="80"/>
      <c r="GS155" s="80"/>
      <c r="GT155" s="80"/>
      <c r="GU155" s="80"/>
      <c r="GV155" s="80"/>
      <c r="GW155" s="80"/>
      <c r="GX155" s="80"/>
      <c r="GY155" s="80"/>
      <c r="GZ155" s="80"/>
      <c r="HA155" s="80"/>
      <c r="HB155" s="80"/>
      <c r="HC155" s="80"/>
      <c r="HD155" s="80"/>
      <c r="HE155" s="80"/>
      <c r="HF155" s="80"/>
      <c r="HG155" s="80"/>
      <c r="HH155" s="80"/>
      <c r="HI155" s="80"/>
      <c r="HJ155" s="80"/>
      <c r="HK155" s="80"/>
      <c r="HL155" s="80"/>
      <c r="HM155" s="80"/>
      <c r="HN155" s="80"/>
      <c r="HO155" s="80"/>
      <c r="HP155" s="80"/>
      <c r="HQ155" s="80"/>
      <c r="HR155" s="80"/>
      <c r="HS155" s="80"/>
      <c r="HT155" s="80"/>
      <c r="HU155" s="80"/>
      <c r="HV155" s="80"/>
      <c r="HW155" s="80"/>
      <c r="HX155" s="80"/>
      <c r="HY155" s="80"/>
      <c r="HZ155" s="80"/>
      <c r="IA155" s="80"/>
      <c r="IB155" s="80"/>
      <c r="IC155" s="80"/>
      <c r="ID155" s="80"/>
      <c r="IE155" s="80"/>
      <c r="IF155" s="80"/>
      <c r="IG155" s="80"/>
      <c r="IH155" s="80"/>
      <c r="II155" s="80"/>
      <c r="IJ155" s="80"/>
      <c r="IK155" s="80"/>
      <c r="IL155" s="80"/>
      <c r="IM155" s="80"/>
      <c r="IN155" s="80"/>
      <c r="IO155" s="80"/>
      <c r="IP155" s="80"/>
      <c r="IQ155" s="80"/>
      <c r="IR155" s="80"/>
      <c r="IS155" s="80"/>
      <c r="IT155" s="80"/>
      <c r="IU155" s="80"/>
      <c r="IV155" s="80"/>
      <c r="IW155" s="80"/>
      <c r="IX155" s="80"/>
      <c r="IY155" s="80"/>
      <c r="IZ155" s="80"/>
      <c r="JA155" s="80"/>
      <c r="JB155" s="80"/>
      <c r="JC155" s="80"/>
      <c r="JD155" s="80"/>
      <c r="JE155" s="80"/>
      <c r="JF155" s="80"/>
      <c r="JG155" s="80"/>
      <c r="JH155" s="80"/>
      <c r="JI155" s="80"/>
      <c r="JJ155" s="80"/>
      <c r="JK155" s="80"/>
      <c r="JL155" s="80"/>
      <c r="JM155" s="80"/>
      <c r="JN155" s="80"/>
      <c r="JO155" s="80"/>
      <c r="JP155" s="80"/>
      <c r="JQ155" s="80"/>
      <c r="JR155" s="80"/>
      <c r="JS155" s="80"/>
      <c r="JT155" s="80"/>
      <c r="JU155" s="80"/>
      <c r="JV155" s="80"/>
      <c r="JW155" s="80"/>
      <c r="JX155" s="80"/>
      <c r="JY155" s="80"/>
      <c r="JZ155" s="80"/>
      <c r="KA155" s="80"/>
      <c r="KB155" s="80"/>
      <c r="KC155" s="80"/>
      <c r="KD155" s="80"/>
      <c r="KE155" s="80"/>
      <c r="KF155" s="80"/>
      <c r="KG155" s="80"/>
      <c r="KH155" s="80"/>
      <c r="KI155" s="80"/>
      <c r="KJ155" s="80"/>
      <c r="KK155" s="80"/>
      <c r="KL155" s="80"/>
      <c r="KM155" s="80"/>
      <c r="KN155" s="80"/>
      <c r="KO155" s="80"/>
      <c r="KP155" s="80"/>
      <c r="KQ155" s="80"/>
      <c r="KR155" s="80"/>
      <c r="KS155" s="80"/>
      <c r="KT155" s="80"/>
      <c r="KU155" s="80"/>
      <c r="KV155" s="80"/>
      <c r="KW155" s="80"/>
      <c r="KX155" s="80"/>
      <c r="KY155" s="80"/>
      <c r="KZ155" s="80"/>
      <c r="LA155" s="80"/>
      <c r="LB155" s="80"/>
      <c r="LC155" s="80"/>
      <c r="LD155" s="80"/>
      <c r="LE155" s="80"/>
      <c r="LF155" s="80"/>
      <c r="LG155" s="80"/>
      <c r="LH155" s="80"/>
      <c r="LI155" s="80"/>
      <c r="LJ155" s="80"/>
      <c r="LK155" s="80"/>
      <c r="LL155" s="80"/>
      <c r="LM155" s="80"/>
      <c r="LN155" s="80"/>
      <c r="LO155" s="80"/>
      <c r="LP155" s="80"/>
      <c r="LQ155" s="80"/>
      <c r="LR155" s="80"/>
      <c r="LS155" s="80"/>
      <c r="LT155" s="80"/>
      <c r="LU155" s="80"/>
      <c r="LV155" s="80"/>
      <c r="LW155" s="80"/>
      <c r="LX155" s="80"/>
      <c r="LY155" s="80"/>
      <c r="LZ155" s="80"/>
      <c r="MA155" s="80"/>
      <c r="MB155" s="80"/>
      <c r="MC155" s="80"/>
      <c r="MD155" s="80"/>
      <c r="ME155" s="80"/>
      <c r="MF155" s="80"/>
      <c r="MG155" s="80"/>
      <c r="MH155" s="80"/>
      <c r="MI155" s="80"/>
      <c r="MJ155" s="80"/>
      <c r="MK155" s="80"/>
      <c r="ML155" s="80"/>
      <c r="MM155" s="80"/>
      <c r="MN155" s="80"/>
      <c r="MO155" s="80"/>
      <c r="MP155" s="80"/>
      <c r="MQ155" s="80"/>
      <c r="MR155" s="80"/>
      <c r="MS155" s="80"/>
      <c r="MT155" s="80"/>
      <c r="MU155" s="80"/>
      <c r="MV155" s="80"/>
      <c r="MW155" s="80"/>
      <c r="MX155" s="80"/>
      <c r="MY155" s="80"/>
      <c r="MZ155" s="80"/>
      <c r="NA155" s="80"/>
      <c r="NB155" s="80"/>
      <c r="NC155" s="80"/>
      <c r="ND155" s="80"/>
      <c r="NE155" s="80"/>
      <c r="NF155" s="80"/>
      <c r="NG155" s="80"/>
      <c r="NH155" s="80"/>
      <c r="NI155" s="80"/>
      <c r="NJ155" s="80"/>
      <c r="NK155" s="80"/>
      <c r="NL155" s="80"/>
      <c r="NM155" s="80"/>
      <c r="NN155" s="80"/>
      <c r="NO155" s="80"/>
      <c r="NP155" s="80"/>
      <c r="NQ155" s="80"/>
      <c r="NR155" s="80"/>
      <c r="NS155" s="80"/>
      <c r="NT155" s="80"/>
      <c r="NU155" s="80"/>
      <c r="NV155" s="80"/>
      <c r="NW155" s="80"/>
      <c r="NX155" s="80"/>
      <c r="NY155" s="80"/>
      <c r="NZ155" s="80"/>
      <c r="OA155" s="80"/>
      <c r="OB155" s="80"/>
      <c r="OC155" s="80"/>
      <c r="OD155" s="80"/>
      <c r="OE155" s="80"/>
      <c r="OF155" s="80"/>
      <c r="OG155" s="80"/>
      <c r="OH155" s="80"/>
      <c r="OI155" s="80"/>
      <c r="OJ155" s="80"/>
      <c r="OK155" s="80"/>
      <c r="OL155" s="80"/>
      <c r="OM155" s="80"/>
      <c r="ON155" s="80"/>
      <c r="OO155" s="80"/>
      <c r="OP155" s="80"/>
      <c r="OQ155" s="80"/>
      <c r="OR155" s="80"/>
      <c r="OS155" s="80"/>
      <c r="OT155" s="80"/>
      <c r="OU155" s="80"/>
      <c r="OV155" s="80"/>
      <c r="OW155" s="80"/>
      <c r="OX155" s="80"/>
      <c r="OY155" s="80"/>
      <c r="OZ155" s="80"/>
      <c r="PA155" s="80"/>
      <c r="PB155" s="80"/>
      <c r="PC155" s="80"/>
      <c r="PD155" s="80"/>
      <c r="PE155" s="80"/>
      <c r="PF155" s="80"/>
      <c r="PG155" s="80"/>
      <c r="PH155" s="80"/>
      <c r="PI155" s="80"/>
      <c r="PJ155" s="80"/>
      <c r="PK155" s="80"/>
      <c r="PL155" s="80"/>
      <c r="PM155" s="80"/>
      <c r="PN155" s="80"/>
      <c r="PO155" s="80"/>
      <c r="PP155" s="80"/>
      <c r="PQ155" s="80"/>
      <c r="PR155" s="80"/>
      <c r="PS155" s="80"/>
      <c r="PT155" s="80"/>
      <c r="PU155" s="80"/>
      <c r="PV155" s="80"/>
      <c r="PW155" s="80"/>
      <c r="PX155" s="80"/>
      <c r="PY155" s="80"/>
      <c r="PZ155" s="80"/>
      <c r="QA155" s="80"/>
      <c r="QB155" s="80"/>
      <c r="QC155" s="80"/>
      <c r="QD155" s="80"/>
      <c r="QE155" s="80"/>
      <c r="QF155" s="80"/>
      <c r="QG155" s="80"/>
      <c r="QH155" s="80"/>
      <c r="QI155" s="80"/>
      <c r="QJ155" s="80"/>
      <c r="QK155" s="80"/>
      <c r="QL155" s="80"/>
      <c r="QM155" s="80"/>
      <c r="QN155" s="80"/>
      <c r="QO155" s="80"/>
      <c r="QP155" s="80"/>
      <c r="QQ155" s="80"/>
      <c r="QR155" s="80"/>
      <c r="QS155" s="80"/>
      <c r="QT155" s="80"/>
      <c r="QU155" s="80"/>
      <c r="QV155" s="80"/>
      <c r="QW155" s="80"/>
      <c r="QX155" s="80"/>
      <c r="QY155" s="80"/>
      <c r="QZ155" s="80"/>
      <c r="RA155" s="80"/>
      <c r="RB155" s="80"/>
      <c r="RC155" s="80"/>
      <c r="RD155" s="80"/>
      <c r="RE155" s="80"/>
      <c r="RF155" s="80"/>
      <c r="RG155" s="80"/>
      <c r="RH155" s="80"/>
      <c r="RI155" s="80"/>
      <c r="RJ155" s="80"/>
      <c r="RK155" s="80"/>
      <c r="RL155" s="80"/>
      <c r="RM155" s="80"/>
      <c r="RN155" s="80"/>
      <c r="RO155" s="80"/>
      <c r="RP155" s="80"/>
      <c r="RQ155" s="80"/>
      <c r="RR155" s="80"/>
      <c r="RS155" s="80"/>
      <c r="RT155" s="80"/>
      <c r="RU155" s="80"/>
      <c r="RV155" s="80"/>
      <c r="RW155" s="80"/>
      <c r="RX155" s="80"/>
      <c r="RY155" s="80"/>
      <c r="RZ155" s="80"/>
      <c r="SA155" s="80"/>
      <c r="SB155" s="80"/>
      <c r="SC155" s="80"/>
      <c r="SD155" s="80"/>
      <c r="SE155" s="80"/>
      <c r="SF155" s="80"/>
      <c r="SG155" s="80"/>
      <c r="SH155" s="80"/>
      <c r="SI155" s="80"/>
      <c r="SJ155" s="80"/>
      <c r="SK155" s="80"/>
      <c r="SL155" s="80"/>
      <c r="SM155" s="80"/>
      <c r="SN155" s="80"/>
      <c r="SO155" s="80"/>
      <c r="SP155" s="80"/>
      <c r="SQ155" s="80"/>
      <c r="SR155" s="80"/>
      <c r="SS155" s="80"/>
      <c r="ST155" s="80"/>
      <c r="SU155" s="80"/>
      <c r="SV155" s="80"/>
      <c r="SW155" s="80"/>
      <c r="SX155" s="80"/>
    </row>
    <row r="156" spans="1:518" s="60" customFormat="1" ht="14.55" customHeight="1" x14ac:dyDescent="0.3">
      <c r="A156" s="65">
        <v>152</v>
      </c>
      <c r="B156" s="7">
        <v>53</v>
      </c>
      <c r="C156" s="98" t="s">
        <v>1128</v>
      </c>
      <c r="D156" s="99" t="s">
        <v>1129</v>
      </c>
      <c r="E156" s="98" t="s">
        <v>1130</v>
      </c>
      <c r="F156" s="7">
        <v>2012</v>
      </c>
      <c r="G156" s="98" t="s">
        <v>698</v>
      </c>
      <c r="H156" s="126" t="s">
        <v>1131</v>
      </c>
      <c r="I156" s="6" t="s">
        <v>50</v>
      </c>
      <c r="J156" s="98" t="s">
        <v>1141</v>
      </c>
      <c r="K156" s="6" t="s">
        <v>833</v>
      </c>
      <c r="L156" s="6" t="s">
        <v>38</v>
      </c>
      <c r="M156" s="6" t="s">
        <v>86</v>
      </c>
      <c r="N156" s="6" t="s">
        <v>205</v>
      </c>
      <c r="O156" s="6" t="s">
        <v>25</v>
      </c>
      <c r="P156" s="6" t="s">
        <v>118</v>
      </c>
      <c r="Q156" s="6" t="s">
        <v>572</v>
      </c>
      <c r="R156" s="6" t="s">
        <v>572</v>
      </c>
      <c r="S156" s="6" t="s">
        <v>97</v>
      </c>
      <c r="T156" s="6" t="s">
        <v>1133</v>
      </c>
      <c r="U156" s="7">
        <v>2002</v>
      </c>
      <c r="V156" s="7">
        <v>2010</v>
      </c>
      <c r="W156" s="6"/>
      <c r="X156" s="6"/>
      <c r="Y156" s="6"/>
      <c r="Z156" s="6"/>
      <c r="AA156" s="6"/>
      <c r="AB156" s="6"/>
      <c r="AC156" s="6"/>
      <c r="AD156" s="6"/>
      <c r="AE156" s="6"/>
      <c r="AF156" s="6"/>
      <c r="AG156" s="6"/>
      <c r="AH156" s="6" t="s">
        <v>139</v>
      </c>
      <c r="AI156" s="6"/>
      <c r="AJ156" s="6"/>
      <c r="AK156" s="6"/>
      <c r="AL156" s="6"/>
      <c r="AM156" s="6"/>
      <c r="AN156" s="6"/>
      <c r="AO156" s="6"/>
      <c r="AP156" s="6"/>
      <c r="AQ156" s="6"/>
      <c r="AR156" s="6"/>
      <c r="AS156" s="6"/>
      <c r="AT156" s="6"/>
      <c r="AU156" s="6"/>
      <c r="AV156" s="6"/>
      <c r="AW156" s="6" t="s">
        <v>38</v>
      </c>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t="s">
        <v>23</v>
      </c>
      <c r="BW156" s="6"/>
      <c r="BX156" s="6"/>
      <c r="BY156" s="6"/>
      <c r="BZ156" s="6"/>
      <c r="CA156" s="6"/>
      <c r="CB156" s="6"/>
      <c r="CC156" s="6"/>
      <c r="CD156" s="6"/>
      <c r="CE156" s="6"/>
      <c r="CF156" s="6"/>
      <c r="CG156" s="6"/>
      <c r="CH156" s="6" t="s">
        <v>195</v>
      </c>
      <c r="CI156" s="6"/>
      <c r="CJ156" s="6"/>
      <c r="CK156" s="6"/>
      <c r="CL156" s="6"/>
      <c r="CM156" s="6"/>
      <c r="CN156" s="6"/>
      <c r="CO156" s="6"/>
      <c r="CP156" s="6"/>
      <c r="CQ156" s="6"/>
      <c r="CR156" s="6"/>
      <c r="CS156" s="28" t="s">
        <v>23</v>
      </c>
      <c r="CT156" s="6"/>
      <c r="CU156" s="6"/>
      <c r="CV156" s="6"/>
      <c r="CW156" s="6"/>
      <c r="CX156" s="6"/>
      <c r="CY156" s="6"/>
      <c r="CZ156" s="6" t="s">
        <v>139</v>
      </c>
      <c r="DA156" s="6"/>
      <c r="DB156" s="6"/>
      <c r="DC156" s="6"/>
      <c r="DD156" s="6" t="s">
        <v>23</v>
      </c>
      <c r="DE156" s="91" t="s">
        <v>1134</v>
      </c>
      <c r="DF156" s="6" t="s">
        <v>640</v>
      </c>
      <c r="DG156" s="6"/>
      <c r="DH156" s="6"/>
      <c r="DI156" s="6"/>
      <c r="DJ156" s="6"/>
      <c r="DK156" s="6" t="s">
        <v>139</v>
      </c>
      <c r="DL156" s="6"/>
      <c r="DM156" s="6"/>
      <c r="DN156" s="6"/>
      <c r="DO156" s="87"/>
      <c r="DP156" s="6"/>
      <c r="DQ156" s="87"/>
      <c r="DR156" s="6"/>
      <c r="DS156" s="91" t="s">
        <v>1135</v>
      </c>
      <c r="DT156" s="17" t="s">
        <v>1136</v>
      </c>
      <c r="DU156" s="34"/>
      <c r="DV156" s="34"/>
      <c r="DW156" s="80"/>
      <c r="DX156" s="80"/>
      <c r="DY156" s="80"/>
      <c r="DZ156" s="80"/>
      <c r="EA156" s="80"/>
      <c r="EB156" s="80"/>
      <c r="EC156" s="80"/>
      <c r="ED156" s="80"/>
      <c r="EE156" s="80"/>
      <c r="EF156" s="80"/>
      <c r="EG156" s="80"/>
      <c r="EH156" s="80"/>
      <c r="EI156" s="80"/>
      <c r="EJ156" s="80"/>
      <c r="EK156" s="80"/>
      <c r="EL156" s="80"/>
      <c r="EM156" s="80"/>
      <c r="EN156" s="80"/>
      <c r="EO156" s="80"/>
      <c r="EP156" s="80"/>
      <c r="EQ156" s="80"/>
      <c r="ER156" s="80"/>
      <c r="ES156" s="80"/>
      <c r="ET156" s="80"/>
      <c r="EU156" s="80"/>
      <c r="EV156" s="80"/>
      <c r="EW156" s="80"/>
      <c r="EX156" s="80"/>
      <c r="EY156" s="80"/>
      <c r="EZ156" s="80"/>
      <c r="FA156" s="80"/>
      <c r="FB156" s="80"/>
      <c r="FC156" s="80"/>
      <c r="FD156" s="80"/>
      <c r="FE156" s="80"/>
      <c r="FF156" s="80"/>
      <c r="FG156" s="80"/>
      <c r="FH156" s="80"/>
      <c r="FI156" s="80"/>
      <c r="FJ156" s="80"/>
      <c r="FK156" s="80"/>
      <c r="FL156" s="80"/>
      <c r="FM156" s="80"/>
      <c r="FN156" s="80"/>
      <c r="FO156" s="80"/>
      <c r="FP156" s="80"/>
      <c r="FQ156" s="80"/>
      <c r="FR156" s="80"/>
      <c r="FS156" s="80"/>
      <c r="FT156" s="80"/>
      <c r="FU156" s="80"/>
      <c r="FV156" s="80"/>
      <c r="FW156" s="80"/>
      <c r="FX156" s="80"/>
      <c r="FY156" s="80"/>
      <c r="FZ156" s="80"/>
      <c r="GA156" s="80"/>
      <c r="GB156" s="80"/>
      <c r="GC156" s="80"/>
      <c r="GD156" s="80"/>
      <c r="GE156" s="80"/>
      <c r="GF156" s="80"/>
      <c r="GG156" s="80"/>
      <c r="GH156" s="80"/>
      <c r="GI156" s="80"/>
      <c r="GJ156" s="80"/>
      <c r="GK156" s="80"/>
      <c r="GL156" s="80"/>
      <c r="GM156" s="80"/>
      <c r="GN156" s="80"/>
      <c r="GO156" s="80"/>
      <c r="GP156" s="80"/>
      <c r="GQ156" s="80"/>
      <c r="GR156" s="80"/>
      <c r="GS156" s="80"/>
      <c r="GT156" s="80"/>
      <c r="GU156" s="80"/>
      <c r="GV156" s="80"/>
      <c r="GW156" s="80"/>
      <c r="GX156" s="80"/>
      <c r="GY156" s="80"/>
      <c r="GZ156" s="80"/>
      <c r="HA156" s="80"/>
      <c r="HB156" s="80"/>
      <c r="HC156" s="80"/>
      <c r="HD156" s="80"/>
      <c r="HE156" s="80"/>
      <c r="HF156" s="80"/>
      <c r="HG156" s="80"/>
      <c r="HH156" s="80"/>
      <c r="HI156" s="80"/>
      <c r="HJ156" s="80"/>
      <c r="HK156" s="80"/>
      <c r="HL156" s="80"/>
      <c r="HM156" s="80"/>
      <c r="HN156" s="80"/>
      <c r="HO156" s="80"/>
      <c r="HP156" s="80"/>
      <c r="HQ156" s="80"/>
      <c r="HR156" s="80"/>
      <c r="HS156" s="80"/>
      <c r="HT156" s="80"/>
      <c r="HU156" s="80"/>
      <c r="HV156" s="80"/>
      <c r="HW156" s="80"/>
      <c r="HX156" s="80"/>
      <c r="HY156" s="80"/>
      <c r="HZ156" s="80"/>
      <c r="IA156" s="80"/>
      <c r="IB156" s="80"/>
      <c r="IC156" s="80"/>
      <c r="ID156" s="80"/>
      <c r="IE156" s="80"/>
      <c r="IF156" s="80"/>
      <c r="IG156" s="80"/>
      <c r="IH156" s="80"/>
      <c r="II156" s="80"/>
      <c r="IJ156" s="80"/>
      <c r="IK156" s="80"/>
      <c r="IL156" s="80"/>
      <c r="IM156" s="80"/>
      <c r="IN156" s="80"/>
      <c r="IO156" s="80"/>
      <c r="IP156" s="80"/>
      <c r="IQ156" s="80"/>
      <c r="IR156" s="80"/>
      <c r="IS156" s="80"/>
      <c r="IT156" s="80"/>
      <c r="IU156" s="80"/>
      <c r="IV156" s="80"/>
      <c r="IW156" s="80"/>
      <c r="IX156" s="80"/>
      <c r="IY156" s="80"/>
      <c r="IZ156" s="80"/>
      <c r="JA156" s="80"/>
      <c r="JB156" s="80"/>
      <c r="JC156" s="80"/>
      <c r="JD156" s="80"/>
      <c r="JE156" s="80"/>
      <c r="JF156" s="80"/>
      <c r="JG156" s="80"/>
      <c r="JH156" s="80"/>
      <c r="JI156" s="80"/>
      <c r="JJ156" s="80"/>
      <c r="JK156" s="80"/>
      <c r="JL156" s="80"/>
      <c r="JM156" s="80"/>
      <c r="JN156" s="80"/>
      <c r="JO156" s="80"/>
      <c r="JP156" s="80"/>
      <c r="JQ156" s="80"/>
      <c r="JR156" s="80"/>
      <c r="JS156" s="80"/>
      <c r="JT156" s="80"/>
      <c r="JU156" s="80"/>
      <c r="JV156" s="80"/>
      <c r="JW156" s="80"/>
      <c r="JX156" s="80"/>
      <c r="JY156" s="80"/>
      <c r="JZ156" s="80"/>
      <c r="KA156" s="80"/>
      <c r="KB156" s="80"/>
      <c r="KC156" s="80"/>
      <c r="KD156" s="80"/>
      <c r="KE156" s="80"/>
      <c r="KF156" s="80"/>
      <c r="KG156" s="80"/>
      <c r="KH156" s="80"/>
      <c r="KI156" s="80"/>
      <c r="KJ156" s="80"/>
      <c r="KK156" s="80"/>
      <c r="KL156" s="80"/>
      <c r="KM156" s="80"/>
      <c r="KN156" s="80"/>
      <c r="KO156" s="80"/>
      <c r="KP156" s="80"/>
      <c r="KQ156" s="80"/>
      <c r="KR156" s="80"/>
      <c r="KS156" s="80"/>
      <c r="KT156" s="80"/>
      <c r="KU156" s="80"/>
      <c r="KV156" s="80"/>
      <c r="KW156" s="80"/>
      <c r="KX156" s="80"/>
      <c r="KY156" s="80"/>
      <c r="KZ156" s="80"/>
      <c r="LA156" s="80"/>
      <c r="LB156" s="80"/>
      <c r="LC156" s="80"/>
      <c r="LD156" s="80"/>
      <c r="LE156" s="80"/>
      <c r="LF156" s="80"/>
      <c r="LG156" s="80"/>
      <c r="LH156" s="80"/>
      <c r="LI156" s="80"/>
      <c r="LJ156" s="80"/>
      <c r="LK156" s="80"/>
      <c r="LL156" s="80"/>
      <c r="LM156" s="80"/>
      <c r="LN156" s="80"/>
      <c r="LO156" s="80"/>
      <c r="LP156" s="80"/>
      <c r="LQ156" s="80"/>
      <c r="LR156" s="80"/>
      <c r="LS156" s="80"/>
      <c r="LT156" s="80"/>
      <c r="LU156" s="80"/>
      <c r="LV156" s="80"/>
      <c r="LW156" s="80"/>
      <c r="LX156" s="80"/>
      <c r="LY156" s="80"/>
      <c r="LZ156" s="80"/>
      <c r="MA156" s="80"/>
      <c r="MB156" s="80"/>
      <c r="MC156" s="80"/>
      <c r="MD156" s="80"/>
      <c r="ME156" s="80"/>
      <c r="MF156" s="80"/>
      <c r="MG156" s="80"/>
      <c r="MH156" s="80"/>
      <c r="MI156" s="80"/>
      <c r="MJ156" s="80"/>
      <c r="MK156" s="80"/>
      <c r="ML156" s="80"/>
      <c r="MM156" s="80"/>
      <c r="MN156" s="80"/>
      <c r="MO156" s="80"/>
      <c r="MP156" s="80"/>
      <c r="MQ156" s="80"/>
      <c r="MR156" s="80"/>
      <c r="MS156" s="80"/>
      <c r="MT156" s="80"/>
      <c r="MU156" s="80"/>
      <c r="MV156" s="80"/>
      <c r="MW156" s="80"/>
      <c r="MX156" s="80"/>
      <c r="MY156" s="80"/>
      <c r="MZ156" s="80"/>
      <c r="NA156" s="80"/>
      <c r="NB156" s="80"/>
      <c r="NC156" s="80"/>
      <c r="ND156" s="80"/>
      <c r="NE156" s="80"/>
      <c r="NF156" s="80"/>
      <c r="NG156" s="80"/>
      <c r="NH156" s="80"/>
      <c r="NI156" s="80"/>
      <c r="NJ156" s="80"/>
      <c r="NK156" s="80"/>
      <c r="NL156" s="80"/>
      <c r="NM156" s="80"/>
      <c r="NN156" s="80"/>
      <c r="NO156" s="80"/>
      <c r="NP156" s="80"/>
      <c r="NQ156" s="80"/>
      <c r="NR156" s="80"/>
      <c r="NS156" s="80"/>
      <c r="NT156" s="80"/>
      <c r="NU156" s="80"/>
      <c r="NV156" s="80"/>
      <c r="NW156" s="80"/>
      <c r="NX156" s="80"/>
      <c r="NY156" s="80"/>
      <c r="NZ156" s="80"/>
      <c r="OA156" s="80"/>
      <c r="OB156" s="80"/>
      <c r="OC156" s="80"/>
      <c r="OD156" s="80"/>
      <c r="OE156" s="80"/>
      <c r="OF156" s="80"/>
      <c r="OG156" s="80"/>
      <c r="OH156" s="80"/>
      <c r="OI156" s="80"/>
      <c r="OJ156" s="80"/>
      <c r="OK156" s="80"/>
      <c r="OL156" s="80"/>
      <c r="OM156" s="80"/>
      <c r="ON156" s="80"/>
      <c r="OO156" s="80"/>
      <c r="OP156" s="80"/>
      <c r="OQ156" s="80"/>
      <c r="OR156" s="80"/>
      <c r="OS156" s="80"/>
      <c r="OT156" s="80"/>
      <c r="OU156" s="80"/>
      <c r="OV156" s="80"/>
      <c r="OW156" s="80"/>
      <c r="OX156" s="80"/>
      <c r="OY156" s="80"/>
      <c r="OZ156" s="80"/>
      <c r="PA156" s="80"/>
      <c r="PB156" s="80"/>
      <c r="PC156" s="80"/>
      <c r="PD156" s="80"/>
      <c r="PE156" s="80"/>
      <c r="PF156" s="80"/>
      <c r="PG156" s="80"/>
      <c r="PH156" s="80"/>
      <c r="PI156" s="80"/>
      <c r="PJ156" s="80"/>
      <c r="PK156" s="80"/>
      <c r="PL156" s="80"/>
      <c r="PM156" s="80"/>
      <c r="PN156" s="80"/>
      <c r="PO156" s="80"/>
      <c r="PP156" s="80"/>
      <c r="PQ156" s="80"/>
      <c r="PR156" s="80"/>
      <c r="PS156" s="80"/>
      <c r="PT156" s="80"/>
      <c r="PU156" s="80"/>
      <c r="PV156" s="80"/>
      <c r="PW156" s="80"/>
      <c r="PX156" s="80"/>
      <c r="PY156" s="80"/>
      <c r="PZ156" s="80"/>
      <c r="QA156" s="80"/>
      <c r="QB156" s="80"/>
      <c r="QC156" s="80"/>
      <c r="QD156" s="80"/>
      <c r="QE156" s="80"/>
      <c r="QF156" s="80"/>
      <c r="QG156" s="80"/>
      <c r="QH156" s="80"/>
      <c r="QI156" s="80"/>
      <c r="QJ156" s="80"/>
      <c r="QK156" s="80"/>
      <c r="QL156" s="80"/>
      <c r="QM156" s="80"/>
      <c r="QN156" s="80"/>
      <c r="QO156" s="80"/>
      <c r="QP156" s="80"/>
      <c r="QQ156" s="80"/>
      <c r="QR156" s="80"/>
      <c r="QS156" s="80"/>
      <c r="QT156" s="80"/>
      <c r="QU156" s="80"/>
      <c r="QV156" s="80"/>
      <c r="QW156" s="80"/>
      <c r="QX156" s="80"/>
      <c r="QY156" s="80"/>
      <c r="QZ156" s="80"/>
      <c r="RA156" s="80"/>
      <c r="RB156" s="80"/>
      <c r="RC156" s="80"/>
      <c r="RD156" s="80"/>
      <c r="RE156" s="80"/>
      <c r="RF156" s="80"/>
      <c r="RG156" s="80"/>
      <c r="RH156" s="80"/>
      <c r="RI156" s="80"/>
      <c r="RJ156" s="80"/>
      <c r="RK156" s="80"/>
      <c r="RL156" s="80"/>
      <c r="RM156" s="80"/>
      <c r="RN156" s="80"/>
      <c r="RO156" s="80"/>
      <c r="RP156" s="80"/>
      <c r="RQ156" s="80"/>
      <c r="RR156" s="80"/>
      <c r="RS156" s="80"/>
      <c r="RT156" s="80"/>
      <c r="RU156" s="80"/>
      <c r="RV156" s="80"/>
      <c r="RW156" s="80"/>
      <c r="RX156" s="80"/>
      <c r="RY156" s="80"/>
      <c r="RZ156" s="80"/>
      <c r="SA156" s="80"/>
      <c r="SB156" s="80"/>
      <c r="SC156" s="80"/>
      <c r="SD156" s="80"/>
      <c r="SE156" s="80"/>
      <c r="SF156" s="80"/>
      <c r="SG156" s="80"/>
      <c r="SH156" s="80"/>
      <c r="SI156" s="80"/>
      <c r="SJ156" s="80"/>
      <c r="SK156" s="80"/>
      <c r="SL156" s="80"/>
      <c r="SM156" s="80"/>
      <c r="SN156" s="80"/>
      <c r="SO156" s="80"/>
      <c r="SP156" s="80"/>
      <c r="SQ156" s="80"/>
      <c r="SR156" s="80"/>
      <c r="SS156" s="80"/>
      <c r="ST156" s="80"/>
      <c r="SU156" s="80"/>
      <c r="SV156" s="80"/>
      <c r="SW156" s="80"/>
      <c r="SX156" s="80"/>
    </row>
    <row r="157" spans="1:518" s="60" customFormat="1" ht="14.55" customHeight="1" x14ac:dyDescent="0.3">
      <c r="A157" s="65">
        <v>153</v>
      </c>
      <c r="B157" s="7">
        <v>53</v>
      </c>
      <c r="C157" s="98" t="s">
        <v>1128</v>
      </c>
      <c r="D157" s="99" t="s">
        <v>1129</v>
      </c>
      <c r="E157" s="98" t="s">
        <v>1130</v>
      </c>
      <c r="F157" s="7">
        <v>2012</v>
      </c>
      <c r="G157" s="98" t="s">
        <v>698</v>
      </c>
      <c r="H157" s="126" t="s">
        <v>1131</v>
      </c>
      <c r="I157" s="6" t="s">
        <v>50</v>
      </c>
      <c r="J157" s="98" t="s">
        <v>1142</v>
      </c>
      <c r="K157" s="6" t="s">
        <v>833</v>
      </c>
      <c r="L157" s="6" t="s">
        <v>38</v>
      </c>
      <c r="M157" s="6" t="s">
        <v>86</v>
      </c>
      <c r="N157" s="6" t="s">
        <v>205</v>
      </c>
      <c r="O157" s="6" t="s">
        <v>25</v>
      </c>
      <c r="P157" s="6" t="s">
        <v>118</v>
      </c>
      <c r="Q157" s="6" t="s">
        <v>572</v>
      </c>
      <c r="R157" s="6" t="s">
        <v>572</v>
      </c>
      <c r="S157" s="6" t="s">
        <v>97</v>
      </c>
      <c r="T157" s="6" t="s">
        <v>1133</v>
      </c>
      <c r="U157" s="7">
        <v>2002</v>
      </c>
      <c r="V157" s="7">
        <v>2010</v>
      </c>
      <c r="W157" s="6"/>
      <c r="X157" s="6"/>
      <c r="Y157" s="6"/>
      <c r="Z157" s="6"/>
      <c r="AA157" s="6"/>
      <c r="AB157" s="6"/>
      <c r="AC157" s="6"/>
      <c r="AD157" s="6"/>
      <c r="AE157" s="6"/>
      <c r="AF157" s="6"/>
      <c r="AG157" s="6"/>
      <c r="AH157" s="6" t="s">
        <v>139</v>
      </c>
      <c r="AI157" s="6"/>
      <c r="AJ157" s="6"/>
      <c r="AK157" s="6"/>
      <c r="AL157" s="6"/>
      <c r="AM157" s="6"/>
      <c r="AN157" s="6"/>
      <c r="AO157" s="6"/>
      <c r="AP157" s="6"/>
      <c r="AQ157" s="6"/>
      <c r="AR157" s="6"/>
      <c r="AS157" s="6"/>
      <c r="AT157" s="6"/>
      <c r="AU157" s="6"/>
      <c r="AV157" s="6"/>
      <c r="AW157" s="6" t="s">
        <v>38</v>
      </c>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t="s">
        <v>23</v>
      </c>
      <c r="BW157" s="6"/>
      <c r="BX157" s="6"/>
      <c r="BY157" s="6"/>
      <c r="BZ157" s="6"/>
      <c r="CA157" s="6"/>
      <c r="CB157" s="6"/>
      <c r="CC157" s="6"/>
      <c r="CD157" s="6"/>
      <c r="CE157" s="6"/>
      <c r="CF157" s="6"/>
      <c r="CG157" s="6"/>
      <c r="CH157" s="6" t="s">
        <v>195</v>
      </c>
      <c r="CI157" s="6"/>
      <c r="CJ157" s="6"/>
      <c r="CK157" s="6"/>
      <c r="CL157" s="6"/>
      <c r="CM157" s="6"/>
      <c r="CN157" s="6"/>
      <c r="CO157" s="6"/>
      <c r="CP157" s="6"/>
      <c r="CQ157" s="6"/>
      <c r="CR157" s="6"/>
      <c r="CS157" s="28" t="s">
        <v>23</v>
      </c>
      <c r="CT157" s="6"/>
      <c r="CU157" s="6"/>
      <c r="CV157" s="6"/>
      <c r="CW157" s="6"/>
      <c r="CX157" s="6"/>
      <c r="CY157" s="6"/>
      <c r="CZ157" s="6" t="s">
        <v>139</v>
      </c>
      <c r="DA157" s="6"/>
      <c r="DB157" s="6"/>
      <c r="DC157" s="6"/>
      <c r="DD157" s="6" t="s">
        <v>23</v>
      </c>
      <c r="DE157" s="91" t="s">
        <v>1134</v>
      </c>
      <c r="DF157" s="6" t="s">
        <v>640</v>
      </c>
      <c r="DG157" s="6"/>
      <c r="DH157" s="6"/>
      <c r="DI157" s="6"/>
      <c r="DJ157" s="6"/>
      <c r="DK157" s="6" t="s">
        <v>139</v>
      </c>
      <c r="DL157" s="6"/>
      <c r="DM157" s="6"/>
      <c r="DN157" s="6"/>
      <c r="DO157" s="87"/>
      <c r="DP157" s="6"/>
      <c r="DQ157" s="87"/>
      <c r="DR157" s="6"/>
      <c r="DS157" s="91" t="s">
        <v>1135</v>
      </c>
      <c r="DT157" s="17" t="s">
        <v>1136</v>
      </c>
      <c r="DU157" s="34"/>
      <c r="DV157" s="34"/>
      <c r="DW157" s="80"/>
      <c r="DX157" s="80"/>
      <c r="DY157" s="80"/>
      <c r="DZ157" s="80"/>
      <c r="EA157" s="80"/>
      <c r="EB157" s="80"/>
      <c r="EC157" s="80"/>
      <c r="ED157" s="80"/>
      <c r="EE157" s="80"/>
      <c r="EF157" s="80"/>
      <c r="EG157" s="80"/>
      <c r="EH157" s="80"/>
      <c r="EI157" s="80"/>
      <c r="EJ157" s="80"/>
      <c r="EK157" s="80"/>
      <c r="EL157" s="80"/>
      <c r="EM157" s="80"/>
      <c r="EN157" s="80"/>
      <c r="EO157" s="80"/>
      <c r="EP157" s="80"/>
      <c r="EQ157" s="80"/>
      <c r="ER157" s="80"/>
      <c r="ES157" s="80"/>
      <c r="ET157" s="80"/>
      <c r="EU157" s="80"/>
      <c r="EV157" s="80"/>
      <c r="EW157" s="80"/>
      <c r="EX157" s="80"/>
      <c r="EY157" s="80"/>
      <c r="EZ157" s="80"/>
      <c r="FA157" s="80"/>
      <c r="FB157" s="80"/>
      <c r="FC157" s="80"/>
      <c r="FD157" s="80"/>
      <c r="FE157" s="80"/>
      <c r="FF157" s="80"/>
      <c r="FG157" s="80"/>
      <c r="FH157" s="80"/>
      <c r="FI157" s="80"/>
      <c r="FJ157" s="80"/>
      <c r="FK157" s="80"/>
      <c r="FL157" s="80"/>
      <c r="FM157" s="80"/>
      <c r="FN157" s="80"/>
      <c r="FO157" s="80"/>
      <c r="FP157" s="80"/>
      <c r="FQ157" s="80"/>
      <c r="FR157" s="80"/>
      <c r="FS157" s="80"/>
      <c r="FT157" s="80"/>
      <c r="FU157" s="80"/>
      <c r="FV157" s="80"/>
      <c r="FW157" s="80"/>
      <c r="FX157" s="80"/>
      <c r="FY157" s="80"/>
      <c r="FZ157" s="80"/>
      <c r="GA157" s="80"/>
      <c r="GB157" s="80"/>
      <c r="GC157" s="80"/>
      <c r="GD157" s="80"/>
      <c r="GE157" s="80"/>
      <c r="GF157" s="80"/>
      <c r="GG157" s="80"/>
      <c r="GH157" s="80"/>
      <c r="GI157" s="80"/>
      <c r="GJ157" s="80"/>
      <c r="GK157" s="80"/>
      <c r="GL157" s="80"/>
      <c r="GM157" s="80"/>
      <c r="GN157" s="80"/>
      <c r="GO157" s="80"/>
      <c r="GP157" s="80"/>
      <c r="GQ157" s="80"/>
      <c r="GR157" s="80"/>
      <c r="GS157" s="80"/>
      <c r="GT157" s="80"/>
      <c r="GU157" s="80"/>
      <c r="GV157" s="80"/>
      <c r="GW157" s="80"/>
      <c r="GX157" s="80"/>
      <c r="GY157" s="80"/>
      <c r="GZ157" s="80"/>
      <c r="HA157" s="80"/>
      <c r="HB157" s="80"/>
      <c r="HC157" s="80"/>
      <c r="HD157" s="80"/>
      <c r="HE157" s="80"/>
      <c r="HF157" s="80"/>
      <c r="HG157" s="80"/>
      <c r="HH157" s="80"/>
      <c r="HI157" s="80"/>
      <c r="HJ157" s="80"/>
      <c r="HK157" s="80"/>
      <c r="HL157" s="80"/>
      <c r="HM157" s="80"/>
      <c r="HN157" s="80"/>
      <c r="HO157" s="80"/>
      <c r="HP157" s="80"/>
      <c r="HQ157" s="80"/>
      <c r="HR157" s="80"/>
      <c r="HS157" s="80"/>
      <c r="HT157" s="80"/>
      <c r="HU157" s="80"/>
      <c r="HV157" s="80"/>
      <c r="HW157" s="80"/>
      <c r="HX157" s="80"/>
      <c r="HY157" s="80"/>
      <c r="HZ157" s="80"/>
      <c r="IA157" s="80"/>
      <c r="IB157" s="80"/>
      <c r="IC157" s="80"/>
      <c r="ID157" s="80"/>
      <c r="IE157" s="80"/>
      <c r="IF157" s="80"/>
      <c r="IG157" s="80"/>
      <c r="IH157" s="80"/>
      <c r="II157" s="80"/>
      <c r="IJ157" s="80"/>
      <c r="IK157" s="80"/>
      <c r="IL157" s="80"/>
      <c r="IM157" s="80"/>
      <c r="IN157" s="80"/>
      <c r="IO157" s="80"/>
      <c r="IP157" s="80"/>
      <c r="IQ157" s="80"/>
      <c r="IR157" s="80"/>
      <c r="IS157" s="80"/>
      <c r="IT157" s="80"/>
      <c r="IU157" s="80"/>
      <c r="IV157" s="80"/>
      <c r="IW157" s="80"/>
      <c r="IX157" s="80"/>
      <c r="IY157" s="80"/>
      <c r="IZ157" s="80"/>
      <c r="JA157" s="80"/>
      <c r="JB157" s="80"/>
      <c r="JC157" s="80"/>
      <c r="JD157" s="80"/>
      <c r="JE157" s="80"/>
      <c r="JF157" s="80"/>
      <c r="JG157" s="80"/>
      <c r="JH157" s="80"/>
      <c r="JI157" s="80"/>
      <c r="JJ157" s="80"/>
      <c r="JK157" s="80"/>
      <c r="JL157" s="80"/>
      <c r="JM157" s="80"/>
      <c r="JN157" s="80"/>
      <c r="JO157" s="80"/>
      <c r="JP157" s="80"/>
      <c r="JQ157" s="80"/>
      <c r="JR157" s="80"/>
      <c r="JS157" s="80"/>
      <c r="JT157" s="80"/>
      <c r="JU157" s="80"/>
      <c r="JV157" s="80"/>
      <c r="JW157" s="80"/>
      <c r="JX157" s="80"/>
      <c r="JY157" s="80"/>
      <c r="JZ157" s="80"/>
      <c r="KA157" s="80"/>
      <c r="KB157" s="80"/>
      <c r="KC157" s="80"/>
      <c r="KD157" s="80"/>
      <c r="KE157" s="80"/>
      <c r="KF157" s="80"/>
      <c r="KG157" s="80"/>
      <c r="KH157" s="80"/>
      <c r="KI157" s="80"/>
      <c r="KJ157" s="80"/>
      <c r="KK157" s="80"/>
      <c r="KL157" s="80"/>
      <c r="KM157" s="80"/>
      <c r="KN157" s="80"/>
      <c r="KO157" s="80"/>
      <c r="KP157" s="80"/>
      <c r="KQ157" s="80"/>
      <c r="KR157" s="80"/>
      <c r="KS157" s="80"/>
      <c r="KT157" s="80"/>
      <c r="KU157" s="80"/>
      <c r="KV157" s="80"/>
      <c r="KW157" s="80"/>
      <c r="KX157" s="80"/>
      <c r="KY157" s="80"/>
      <c r="KZ157" s="80"/>
      <c r="LA157" s="80"/>
      <c r="LB157" s="80"/>
      <c r="LC157" s="80"/>
      <c r="LD157" s="80"/>
      <c r="LE157" s="80"/>
      <c r="LF157" s="80"/>
      <c r="LG157" s="80"/>
      <c r="LH157" s="80"/>
      <c r="LI157" s="80"/>
      <c r="LJ157" s="80"/>
      <c r="LK157" s="80"/>
      <c r="LL157" s="80"/>
      <c r="LM157" s="80"/>
      <c r="LN157" s="80"/>
      <c r="LO157" s="80"/>
      <c r="LP157" s="80"/>
      <c r="LQ157" s="80"/>
      <c r="LR157" s="80"/>
      <c r="LS157" s="80"/>
      <c r="LT157" s="80"/>
      <c r="LU157" s="80"/>
      <c r="LV157" s="80"/>
      <c r="LW157" s="80"/>
      <c r="LX157" s="80"/>
      <c r="LY157" s="80"/>
      <c r="LZ157" s="80"/>
      <c r="MA157" s="80"/>
      <c r="MB157" s="80"/>
      <c r="MC157" s="80"/>
      <c r="MD157" s="80"/>
      <c r="ME157" s="80"/>
      <c r="MF157" s="80"/>
      <c r="MG157" s="80"/>
      <c r="MH157" s="80"/>
      <c r="MI157" s="80"/>
      <c r="MJ157" s="80"/>
      <c r="MK157" s="80"/>
      <c r="ML157" s="80"/>
      <c r="MM157" s="80"/>
      <c r="MN157" s="80"/>
      <c r="MO157" s="80"/>
      <c r="MP157" s="80"/>
      <c r="MQ157" s="80"/>
      <c r="MR157" s="80"/>
      <c r="MS157" s="80"/>
      <c r="MT157" s="80"/>
      <c r="MU157" s="80"/>
      <c r="MV157" s="80"/>
      <c r="MW157" s="80"/>
      <c r="MX157" s="80"/>
      <c r="MY157" s="80"/>
      <c r="MZ157" s="80"/>
      <c r="NA157" s="80"/>
      <c r="NB157" s="80"/>
      <c r="NC157" s="80"/>
      <c r="ND157" s="80"/>
      <c r="NE157" s="80"/>
      <c r="NF157" s="80"/>
      <c r="NG157" s="80"/>
      <c r="NH157" s="80"/>
      <c r="NI157" s="80"/>
      <c r="NJ157" s="80"/>
      <c r="NK157" s="80"/>
      <c r="NL157" s="80"/>
      <c r="NM157" s="80"/>
      <c r="NN157" s="80"/>
      <c r="NO157" s="80"/>
      <c r="NP157" s="80"/>
      <c r="NQ157" s="80"/>
      <c r="NR157" s="80"/>
      <c r="NS157" s="80"/>
      <c r="NT157" s="80"/>
      <c r="NU157" s="80"/>
      <c r="NV157" s="80"/>
      <c r="NW157" s="80"/>
      <c r="NX157" s="80"/>
      <c r="NY157" s="80"/>
      <c r="NZ157" s="80"/>
      <c r="OA157" s="80"/>
      <c r="OB157" s="80"/>
      <c r="OC157" s="80"/>
      <c r="OD157" s="80"/>
      <c r="OE157" s="80"/>
      <c r="OF157" s="80"/>
      <c r="OG157" s="80"/>
      <c r="OH157" s="80"/>
      <c r="OI157" s="80"/>
      <c r="OJ157" s="80"/>
      <c r="OK157" s="80"/>
      <c r="OL157" s="80"/>
      <c r="OM157" s="80"/>
      <c r="ON157" s="80"/>
      <c r="OO157" s="80"/>
      <c r="OP157" s="80"/>
      <c r="OQ157" s="80"/>
      <c r="OR157" s="80"/>
      <c r="OS157" s="80"/>
      <c r="OT157" s="80"/>
      <c r="OU157" s="80"/>
      <c r="OV157" s="80"/>
      <c r="OW157" s="80"/>
      <c r="OX157" s="80"/>
      <c r="OY157" s="80"/>
      <c r="OZ157" s="80"/>
      <c r="PA157" s="80"/>
      <c r="PB157" s="80"/>
      <c r="PC157" s="80"/>
      <c r="PD157" s="80"/>
      <c r="PE157" s="80"/>
      <c r="PF157" s="80"/>
      <c r="PG157" s="80"/>
      <c r="PH157" s="80"/>
      <c r="PI157" s="80"/>
      <c r="PJ157" s="80"/>
      <c r="PK157" s="80"/>
      <c r="PL157" s="80"/>
      <c r="PM157" s="80"/>
      <c r="PN157" s="80"/>
      <c r="PO157" s="80"/>
      <c r="PP157" s="80"/>
      <c r="PQ157" s="80"/>
      <c r="PR157" s="80"/>
      <c r="PS157" s="80"/>
      <c r="PT157" s="80"/>
      <c r="PU157" s="80"/>
      <c r="PV157" s="80"/>
      <c r="PW157" s="80"/>
      <c r="PX157" s="80"/>
      <c r="PY157" s="80"/>
      <c r="PZ157" s="80"/>
      <c r="QA157" s="80"/>
      <c r="QB157" s="80"/>
      <c r="QC157" s="80"/>
      <c r="QD157" s="80"/>
      <c r="QE157" s="80"/>
      <c r="QF157" s="80"/>
      <c r="QG157" s="80"/>
      <c r="QH157" s="80"/>
      <c r="QI157" s="80"/>
      <c r="QJ157" s="80"/>
      <c r="QK157" s="80"/>
      <c r="QL157" s="80"/>
      <c r="QM157" s="80"/>
      <c r="QN157" s="80"/>
      <c r="QO157" s="80"/>
      <c r="QP157" s="80"/>
      <c r="QQ157" s="80"/>
      <c r="QR157" s="80"/>
      <c r="QS157" s="80"/>
      <c r="QT157" s="80"/>
      <c r="QU157" s="80"/>
      <c r="QV157" s="80"/>
      <c r="QW157" s="80"/>
      <c r="QX157" s="80"/>
      <c r="QY157" s="80"/>
      <c r="QZ157" s="80"/>
      <c r="RA157" s="80"/>
      <c r="RB157" s="80"/>
      <c r="RC157" s="80"/>
      <c r="RD157" s="80"/>
      <c r="RE157" s="80"/>
      <c r="RF157" s="80"/>
      <c r="RG157" s="80"/>
      <c r="RH157" s="80"/>
      <c r="RI157" s="80"/>
      <c r="RJ157" s="80"/>
      <c r="RK157" s="80"/>
      <c r="RL157" s="80"/>
      <c r="RM157" s="80"/>
      <c r="RN157" s="80"/>
      <c r="RO157" s="80"/>
      <c r="RP157" s="80"/>
      <c r="RQ157" s="80"/>
      <c r="RR157" s="80"/>
      <c r="RS157" s="80"/>
      <c r="RT157" s="80"/>
      <c r="RU157" s="80"/>
      <c r="RV157" s="80"/>
      <c r="RW157" s="80"/>
      <c r="RX157" s="80"/>
      <c r="RY157" s="80"/>
      <c r="RZ157" s="80"/>
      <c r="SA157" s="80"/>
      <c r="SB157" s="80"/>
      <c r="SC157" s="80"/>
      <c r="SD157" s="80"/>
      <c r="SE157" s="80"/>
      <c r="SF157" s="80"/>
      <c r="SG157" s="80"/>
      <c r="SH157" s="80"/>
      <c r="SI157" s="80"/>
      <c r="SJ157" s="80"/>
      <c r="SK157" s="80"/>
      <c r="SL157" s="80"/>
      <c r="SM157" s="80"/>
      <c r="SN157" s="80"/>
      <c r="SO157" s="80"/>
      <c r="SP157" s="80"/>
      <c r="SQ157" s="80"/>
      <c r="SR157" s="80"/>
      <c r="SS157" s="80"/>
      <c r="ST157" s="80"/>
      <c r="SU157" s="80"/>
      <c r="SV157" s="80"/>
      <c r="SW157" s="80"/>
      <c r="SX157" s="80"/>
    </row>
    <row r="158" spans="1:518" s="60" customFormat="1" ht="14.55" customHeight="1" x14ac:dyDescent="0.3">
      <c r="A158" s="65">
        <v>154</v>
      </c>
      <c r="B158" s="7">
        <v>53</v>
      </c>
      <c r="C158" s="98" t="s">
        <v>1128</v>
      </c>
      <c r="D158" s="99" t="s">
        <v>1129</v>
      </c>
      <c r="E158" s="98" t="s">
        <v>1130</v>
      </c>
      <c r="F158" s="7">
        <v>2012</v>
      </c>
      <c r="G158" s="98" t="s">
        <v>698</v>
      </c>
      <c r="H158" s="126" t="s">
        <v>1131</v>
      </c>
      <c r="I158" s="6" t="s">
        <v>50</v>
      </c>
      <c r="J158" s="98" t="s">
        <v>1143</v>
      </c>
      <c r="K158" s="6" t="s">
        <v>1139</v>
      </c>
      <c r="L158" s="6" t="s">
        <v>23</v>
      </c>
      <c r="M158" s="6" t="s">
        <v>86</v>
      </c>
      <c r="N158" s="6" t="s">
        <v>205</v>
      </c>
      <c r="O158" s="6" t="s">
        <v>25</v>
      </c>
      <c r="P158" s="6" t="s">
        <v>118</v>
      </c>
      <c r="Q158" s="6" t="s">
        <v>572</v>
      </c>
      <c r="R158" s="6" t="s">
        <v>572</v>
      </c>
      <c r="S158" s="6" t="s">
        <v>97</v>
      </c>
      <c r="T158" s="6" t="s">
        <v>1133</v>
      </c>
      <c r="U158" s="7">
        <v>2002</v>
      </c>
      <c r="V158" s="7">
        <v>2010</v>
      </c>
      <c r="W158" s="6"/>
      <c r="X158" s="6"/>
      <c r="Y158" s="6"/>
      <c r="Z158" s="6"/>
      <c r="AA158" s="6"/>
      <c r="AB158" s="6"/>
      <c r="AC158" s="6"/>
      <c r="AD158" s="6"/>
      <c r="AE158" s="6"/>
      <c r="AF158" s="6"/>
      <c r="AG158" s="6"/>
      <c r="AH158" s="6" t="s">
        <v>139</v>
      </c>
      <c r="AI158" s="6"/>
      <c r="AJ158" s="6"/>
      <c r="AK158" s="6"/>
      <c r="AL158" s="6"/>
      <c r="AM158" s="6"/>
      <c r="AN158" s="6"/>
      <c r="AO158" s="6"/>
      <c r="AP158" s="6"/>
      <c r="AQ158" s="6"/>
      <c r="AR158" s="6"/>
      <c r="AS158" s="6"/>
      <c r="AT158" s="6"/>
      <c r="AU158" s="6"/>
      <c r="AV158" s="6"/>
      <c r="AW158" s="6" t="s">
        <v>38</v>
      </c>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t="s">
        <v>23</v>
      </c>
      <c r="BW158" s="6"/>
      <c r="BX158" s="6"/>
      <c r="BY158" s="6"/>
      <c r="BZ158" s="6"/>
      <c r="CA158" s="6"/>
      <c r="CB158" s="6"/>
      <c r="CC158" s="6"/>
      <c r="CD158" s="6"/>
      <c r="CE158" s="6"/>
      <c r="CF158" s="6"/>
      <c r="CG158" s="6"/>
      <c r="CH158" s="6" t="s">
        <v>195</v>
      </c>
      <c r="CI158" s="6"/>
      <c r="CJ158" s="6"/>
      <c r="CK158" s="6"/>
      <c r="CL158" s="6"/>
      <c r="CM158" s="6"/>
      <c r="CN158" s="6"/>
      <c r="CO158" s="6"/>
      <c r="CP158" s="6"/>
      <c r="CQ158" s="6"/>
      <c r="CR158" s="6"/>
      <c r="CS158" s="28" t="s">
        <v>23</v>
      </c>
      <c r="CT158" s="6"/>
      <c r="CU158" s="6"/>
      <c r="CV158" s="6"/>
      <c r="CW158" s="6"/>
      <c r="CX158" s="6"/>
      <c r="CY158" s="6"/>
      <c r="CZ158" s="6" t="s">
        <v>139</v>
      </c>
      <c r="DA158" s="6"/>
      <c r="DB158" s="6"/>
      <c r="DC158" s="6"/>
      <c r="DD158" s="6" t="s">
        <v>23</v>
      </c>
      <c r="DE158" s="91" t="s">
        <v>1134</v>
      </c>
      <c r="DF158" s="6" t="s">
        <v>640</v>
      </c>
      <c r="DG158" s="6"/>
      <c r="DH158" s="6"/>
      <c r="DI158" s="6"/>
      <c r="DJ158" s="6"/>
      <c r="DK158" s="6" t="s">
        <v>139</v>
      </c>
      <c r="DL158" s="6"/>
      <c r="DM158" s="6"/>
      <c r="DN158" s="6"/>
      <c r="DO158" s="87"/>
      <c r="DP158" s="6"/>
      <c r="DQ158" s="87"/>
      <c r="DR158" s="6"/>
      <c r="DS158" s="91" t="s">
        <v>1135</v>
      </c>
      <c r="DT158" s="17" t="s">
        <v>1136</v>
      </c>
      <c r="DU158" s="34"/>
      <c r="DV158" s="34"/>
      <c r="DW158" s="80"/>
      <c r="DX158" s="80"/>
      <c r="DY158" s="80"/>
      <c r="DZ158" s="80"/>
      <c r="EA158" s="80"/>
      <c r="EB158" s="80"/>
      <c r="EC158" s="80"/>
      <c r="ED158" s="80"/>
      <c r="EE158" s="80"/>
      <c r="EF158" s="80"/>
      <c r="EG158" s="80"/>
      <c r="EH158" s="80"/>
      <c r="EI158" s="80"/>
      <c r="EJ158" s="80"/>
      <c r="EK158" s="80"/>
      <c r="EL158" s="80"/>
      <c r="EM158" s="80"/>
      <c r="EN158" s="80"/>
      <c r="EO158" s="80"/>
      <c r="EP158" s="80"/>
      <c r="EQ158" s="80"/>
      <c r="ER158" s="80"/>
      <c r="ES158" s="80"/>
      <c r="ET158" s="80"/>
      <c r="EU158" s="80"/>
      <c r="EV158" s="80"/>
      <c r="EW158" s="80"/>
      <c r="EX158" s="80"/>
      <c r="EY158" s="80"/>
      <c r="EZ158" s="80"/>
      <c r="FA158" s="80"/>
      <c r="FB158" s="80"/>
      <c r="FC158" s="80"/>
      <c r="FD158" s="80"/>
      <c r="FE158" s="80"/>
      <c r="FF158" s="80"/>
      <c r="FG158" s="80"/>
      <c r="FH158" s="80"/>
      <c r="FI158" s="80"/>
      <c r="FJ158" s="80"/>
      <c r="FK158" s="80"/>
      <c r="FL158" s="80"/>
      <c r="FM158" s="80"/>
      <c r="FN158" s="80"/>
      <c r="FO158" s="80"/>
      <c r="FP158" s="80"/>
      <c r="FQ158" s="80"/>
      <c r="FR158" s="80"/>
      <c r="FS158" s="80"/>
      <c r="FT158" s="80"/>
      <c r="FU158" s="80"/>
      <c r="FV158" s="80"/>
      <c r="FW158" s="80"/>
      <c r="FX158" s="80"/>
      <c r="FY158" s="80"/>
      <c r="FZ158" s="80"/>
      <c r="GA158" s="80"/>
      <c r="GB158" s="80"/>
      <c r="GC158" s="80"/>
      <c r="GD158" s="80"/>
      <c r="GE158" s="80"/>
      <c r="GF158" s="80"/>
      <c r="GG158" s="80"/>
      <c r="GH158" s="80"/>
      <c r="GI158" s="80"/>
      <c r="GJ158" s="80"/>
      <c r="GK158" s="80"/>
      <c r="GL158" s="80"/>
      <c r="GM158" s="80"/>
      <c r="GN158" s="80"/>
      <c r="GO158" s="80"/>
      <c r="GP158" s="80"/>
      <c r="GQ158" s="80"/>
      <c r="GR158" s="80"/>
      <c r="GS158" s="80"/>
      <c r="GT158" s="80"/>
      <c r="GU158" s="80"/>
      <c r="GV158" s="80"/>
      <c r="GW158" s="80"/>
      <c r="GX158" s="80"/>
      <c r="GY158" s="80"/>
      <c r="GZ158" s="80"/>
      <c r="HA158" s="80"/>
      <c r="HB158" s="80"/>
      <c r="HC158" s="80"/>
      <c r="HD158" s="80"/>
      <c r="HE158" s="80"/>
      <c r="HF158" s="80"/>
      <c r="HG158" s="80"/>
      <c r="HH158" s="80"/>
      <c r="HI158" s="80"/>
      <c r="HJ158" s="80"/>
      <c r="HK158" s="80"/>
      <c r="HL158" s="80"/>
      <c r="HM158" s="80"/>
      <c r="HN158" s="80"/>
      <c r="HO158" s="80"/>
      <c r="HP158" s="80"/>
      <c r="HQ158" s="80"/>
      <c r="HR158" s="80"/>
      <c r="HS158" s="80"/>
      <c r="HT158" s="80"/>
      <c r="HU158" s="80"/>
      <c r="HV158" s="80"/>
      <c r="HW158" s="80"/>
      <c r="HX158" s="80"/>
      <c r="HY158" s="80"/>
      <c r="HZ158" s="80"/>
      <c r="IA158" s="80"/>
      <c r="IB158" s="80"/>
      <c r="IC158" s="80"/>
      <c r="ID158" s="80"/>
      <c r="IE158" s="80"/>
      <c r="IF158" s="80"/>
      <c r="IG158" s="80"/>
      <c r="IH158" s="80"/>
      <c r="II158" s="80"/>
      <c r="IJ158" s="80"/>
      <c r="IK158" s="80"/>
      <c r="IL158" s="80"/>
      <c r="IM158" s="80"/>
      <c r="IN158" s="80"/>
      <c r="IO158" s="80"/>
      <c r="IP158" s="80"/>
      <c r="IQ158" s="80"/>
      <c r="IR158" s="80"/>
      <c r="IS158" s="80"/>
      <c r="IT158" s="80"/>
      <c r="IU158" s="80"/>
      <c r="IV158" s="80"/>
      <c r="IW158" s="80"/>
      <c r="IX158" s="80"/>
      <c r="IY158" s="80"/>
      <c r="IZ158" s="80"/>
      <c r="JA158" s="80"/>
      <c r="JB158" s="80"/>
      <c r="JC158" s="80"/>
      <c r="JD158" s="80"/>
      <c r="JE158" s="80"/>
      <c r="JF158" s="80"/>
      <c r="JG158" s="80"/>
      <c r="JH158" s="80"/>
      <c r="JI158" s="80"/>
      <c r="JJ158" s="80"/>
      <c r="JK158" s="80"/>
      <c r="JL158" s="80"/>
      <c r="JM158" s="80"/>
      <c r="JN158" s="80"/>
      <c r="JO158" s="80"/>
      <c r="JP158" s="80"/>
      <c r="JQ158" s="80"/>
      <c r="JR158" s="80"/>
      <c r="JS158" s="80"/>
      <c r="JT158" s="80"/>
      <c r="JU158" s="80"/>
      <c r="JV158" s="80"/>
      <c r="JW158" s="80"/>
      <c r="JX158" s="80"/>
      <c r="JY158" s="80"/>
      <c r="JZ158" s="80"/>
      <c r="KA158" s="80"/>
      <c r="KB158" s="80"/>
      <c r="KC158" s="80"/>
      <c r="KD158" s="80"/>
      <c r="KE158" s="80"/>
      <c r="KF158" s="80"/>
      <c r="KG158" s="80"/>
      <c r="KH158" s="80"/>
      <c r="KI158" s="80"/>
      <c r="KJ158" s="80"/>
      <c r="KK158" s="80"/>
      <c r="KL158" s="80"/>
      <c r="KM158" s="80"/>
      <c r="KN158" s="80"/>
      <c r="KO158" s="80"/>
      <c r="KP158" s="80"/>
      <c r="KQ158" s="80"/>
      <c r="KR158" s="80"/>
      <c r="KS158" s="80"/>
      <c r="KT158" s="80"/>
      <c r="KU158" s="80"/>
      <c r="KV158" s="80"/>
      <c r="KW158" s="80"/>
      <c r="KX158" s="80"/>
      <c r="KY158" s="80"/>
      <c r="KZ158" s="80"/>
      <c r="LA158" s="80"/>
      <c r="LB158" s="80"/>
      <c r="LC158" s="80"/>
      <c r="LD158" s="80"/>
      <c r="LE158" s="80"/>
      <c r="LF158" s="80"/>
      <c r="LG158" s="80"/>
      <c r="LH158" s="80"/>
      <c r="LI158" s="80"/>
      <c r="LJ158" s="80"/>
      <c r="LK158" s="80"/>
      <c r="LL158" s="80"/>
      <c r="LM158" s="80"/>
      <c r="LN158" s="80"/>
      <c r="LO158" s="80"/>
      <c r="LP158" s="80"/>
      <c r="LQ158" s="80"/>
      <c r="LR158" s="80"/>
      <c r="LS158" s="80"/>
      <c r="LT158" s="80"/>
      <c r="LU158" s="80"/>
      <c r="LV158" s="80"/>
      <c r="LW158" s="80"/>
      <c r="LX158" s="80"/>
      <c r="LY158" s="80"/>
      <c r="LZ158" s="80"/>
      <c r="MA158" s="80"/>
      <c r="MB158" s="80"/>
      <c r="MC158" s="80"/>
      <c r="MD158" s="80"/>
      <c r="ME158" s="80"/>
      <c r="MF158" s="80"/>
      <c r="MG158" s="80"/>
      <c r="MH158" s="80"/>
      <c r="MI158" s="80"/>
      <c r="MJ158" s="80"/>
      <c r="MK158" s="80"/>
      <c r="ML158" s="80"/>
      <c r="MM158" s="80"/>
      <c r="MN158" s="80"/>
      <c r="MO158" s="80"/>
      <c r="MP158" s="80"/>
      <c r="MQ158" s="80"/>
      <c r="MR158" s="80"/>
      <c r="MS158" s="80"/>
      <c r="MT158" s="80"/>
      <c r="MU158" s="80"/>
      <c r="MV158" s="80"/>
      <c r="MW158" s="80"/>
      <c r="MX158" s="80"/>
      <c r="MY158" s="80"/>
      <c r="MZ158" s="80"/>
      <c r="NA158" s="80"/>
      <c r="NB158" s="80"/>
      <c r="NC158" s="80"/>
      <c r="ND158" s="80"/>
      <c r="NE158" s="80"/>
      <c r="NF158" s="80"/>
      <c r="NG158" s="80"/>
      <c r="NH158" s="80"/>
      <c r="NI158" s="80"/>
      <c r="NJ158" s="80"/>
      <c r="NK158" s="80"/>
      <c r="NL158" s="80"/>
      <c r="NM158" s="80"/>
      <c r="NN158" s="80"/>
      <c r="NO158" s="80"/>
      <c r="NP158" s="80"/>
      <c r="NQ158" s="80"/>
      <c r="NR158" s="80"/>
      <c r="NS158" s="80"/>
      <c r="NT158" s="80"/>
      <c r="NU158" s="80"/>
      <c r="NV158" s="80"/>
      <c r="NW158" s="80"/>
      <c r="NX158" s="80"/>
      <c r="NY158" s="80"/>
      <c r="NZ158" s="80"/>
      <c r="OA158" s="80"/>
      <c r="OB158" s="80"/>
      <c r="OC158" s="80"/>
      <c r="OD158" s="80"/>
      <c r="OE158" s="80"/>
      <c r="OF158" s="80"/>
      <c r="OG158" s="80"/>
      <c r="OH158" s="80"/>
      <c r="OI158" s="80"/>
      <c r="OJ158" s="80"/>
      <c r="OK158" s="80"/>
      <c r="OL158" s="80"/>
      <c r="OM158" s="80"/>
      <c r="ON158" s="80"/>
      <c r="OO158" s="80"/>
      <c r="OP158" s="80"/>
      <c r="OQ158" s="80"/>
      <c r="OR158" s="80"/>
      <c r="OS158" s="80"/>
      <c r="OT158" s="80"/>
      <c r="OU158" s="80"/>
      <c r="OV158" s="80"/>
      <c r="OW158" s="80"/>
      <c r="OX158" s="80"/>
      <c r="OY158" s="80"/>
      <c r="OZ158" s="80"/>
      <c r="PA158" s="80"/>
      <c r="PB158" s="80"/>
      <c r="PC158" s="80"/>
      <c r="PD158" s="80"/>
      <c r="PE158" s="80"/>
      <c r="PF158" s="80"/>
      <c r="PG158" s="80"/>
      <c r="PH158" s="80"/>
      <c r="PI158" s="80"/>
      <c r="PJ158" s="80"/>
      <c r="PK158" s="80"/>
      <c r="PL158" s="80"/>
      <c r="PM158" s="80"/>
      <c r="PN158" s="80"/>
      <c r="PO158" s="80"/>
      <c r="PP158" s="80"/>
      <c r="PQ158" s="80"/>
      <c r="PR158" s="80"/>
      <c r="PS158" s="80"/>
      <c r="PT158" s="80"/>
      <c r="PU158" s="80"/>
      <c r="PV158" s="80"/>
      <c r="PW158" s="80"/>
      <c r="PX158" s="80"/>
      <c r="PY158" s="80"/>
      <c r="PZ158" s="80"/>
      <c r="QA158" s="80"/>
      <c r="QB158" s="80"/>
      <c r="QC158" s="80"/>
      <c r="QD158" s="80"/>
      <c r="QE158" s="80"/>
      <c r="QF158" s="80"/>
      <c r="QG158" s="80"/>
      <c r="QH158" s="80"/>
      <c r="QI158" s="80"/>
      <c r="QJ158" s="80"/>
      <c r="QK158" s="80"/>
      <c r="QL158" s="80"/>
      <c r="QM158" s="80"/>
      <c r="QN158" s="80"/>
      <c r="QO158" s="80"/>
      <c r="QP158" s="80"/>
      <c r="QQ158" s="80"/>
      <c r="QR158" s="80"/>
      <c r="QS158" s="80"/>
      <c r="QT158" s="80"/>
      <c r="QU158" s="80"/>
      <c r="QV158" s="80"/>
      <c r="QW158" s="80"/>
      <c r="QX158" s="80"/>
      <c r="QY158" s="80"/>
      <c r="QZ158" s="80"/>
      <c r="RA158" s="80"/>
      <c r="RB158" s="80"/>
      <c r="RC158" s="80"/>
      <c r="RD158" s="80"/>
      <c r="RE158" s="80"/>
      <c r="RF158" s="80"/>
      <c r="RG158" s="80"/>
      <c r="RH158" s="80"/>
      <c r="RI158" s="80"/>
      <c r="RJ158" s="80"/>
      <c r="RK158" s="80"/>
      <c r="RL158" s="80"/>
      <c r="RM158" s="80"/>
      <c r="RN158" s="80"/>
      <c r="RO158" s="80"/>
      <c r="RP158" s="80"/>
      <c r="RQ158" s="80"/>
      <c r="RR158" s="80"/>
      <c r="RS158" s="80"/>
      <c r="RT158" s="80"/>
      <c r="RU158" s="80"/>
      <c r="RV158" s="80"/>
      <c r="RW158" s="80"/>
      <c r="RX158" s="80"/>
      <c r="RY158" s="80"/>
      <c r="RZ158" s="80"/>
      <c r="SA158" s="80"/>
      <c r="SB158" s="80"/>
      <c r="SC158" s="80"/>
      <c r="SD158" s="80"/>
      <c r="SE158" s="80"/>
      <c r="SF158" s="80"/>
      <c r="SG158" s="80"/>
      <c r="SH158" s="80"/>
      <c r="SI158" s="80"/>
      <c r="SJ158" s="80"/>
      <c r="SK158" s="80"/>
      <c r="SL158" s="80"/>
      <c r="SM158" s="80"/>
      <c r="SN158" s="80"/>
      <c r="SO158" s="80"/>
      <c r="SP158" s="80"/>
      <c r="SQ158" s="80"/>
      <c r="SR158" s="80"/>
      <c r="SS158" s="80"/>
      <c r="ST158" s="80"/>
      <c r="SU158" s="80"/>
      <c r="SV158" s="80"/>
      <c r="SW158" s="80"/>
      <c r="SX158" s="80"/>
    </row>
    <row r="159" spans="1:518" s="60" customFormat="1" ht="14.55" customHeight="1" x14ac:dyDescent="0.3">
      <c r="A159" s="65">
        <v>155</v>
      </c>
      <c r="B159" s="7">
        <v>53</v>
      </c>
      <c r="C159" s="98" t="s">
        <v>1128</v>
      </c>
      <c r="D159" s="99" t="s">
        <v>1129</v>
      </c>
      <c r="E159" s="98" t="s">
        <v>1130</v>
      </c>
      <c r="F159" s="7">
        <v>2012</v>
      </c>
      <c r="G159" s="98" t="s">
        <v>698</v>
      </c>
      <c r="H159" s="126" t="s">
        <v>1131</v>
      </c>
      <c r="I159" s="6" t="s">
        <v>50</v>
      </c>
      <c r="J159" s="98" t="s">
        <v>1144</v>
      </c>
      <c r="K159" s="6" t="s">
        <v>1139</v>
      </c>
      <c r="L159" s="6" t="s">
        <v>23</v>
      </c>
      <c r="M159" s="6" t="s">
        <v>86</v>
      </c>
      <c r="N159" s="6" t="s">
        <v>205</v>
      </c>
      <c r="O159" s="6" t="s">
        <v>25</v>
      </c>
      <c r="P159" s="6" t="s">
        <v>118</v>
      </c>
      <c r="Q159" s="6" t="s">
        <v>572</v>
      </c>
      <c r="R159" s="6" t="s">
        <v>572</v>
      </c>
      <c r="S159" s="6" t="s">
        <v>97</v>
      </c>
      <c r="T159" s="6" t="s">
        <v>1133</v>
      </c>
      <c r="U159" s="7">
        <v>2002</v>
      </c>
      <c r="V159" s="7">
        <v>2010</v>
      </c>
      <c r="W159" s="6"/>
      <c r="X159" s="6"/>
      <c r="Y159" s="6"/>
      <c r="Z159" s="6"/>
      <c r="AA159" s="6"/>
      <c r="AB159" s="6"/>
      <c r="AC159" s="6"/>
      <c r="AD159" s="6"/>
      <c r="AE159" s="6"/>
      <c r="AF159" s="6"/>
      <c r="AG159" s="6"/>
      <c r="AH159" s="6" t="s">
        <v>139</v>
      </c>
      <c r="AI159" s="6"/>
      <c r="AJ159" s="6"/>
      <c r="AK159" s="6"/>
      <c r="AL159" s="6"/>
      <c r="AM159" s="6"/>
      <c r="AN159" s="6"/>
      <c r="AO159" s="6"/>
      <c r="AP159" s="6"/>
      <c r="AQ159" s="6"/>
      <c r="AR159" s="6"/>
      <c r="AS159" s="6"/>
      <c r="AT159" s="6"/>
      <c r="AU159" s="6"/>
      <c r="AV159" s="6"/>
      <c r="AW159" s="6" t="s">
        <v>38</v>
      </c>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t="s">
        <v>23</v>
      </c>
      <c r="BW159" s="6"/>
      <c r="BX159" s="6"/>
      <c r="BY159" s="6"/>
      <c r="BZ159" s="6"/>
      <c r="CA159" s="6"/>
      <c r="CB159" s="6"/>
      <c r="CC159" s="6"/>
      <c r="CD159" s="6"/>
      <c r="CE159" s="6"/>
      <c r="CF159" s="6"/>
      <c r="CG159" s="6"/>
      <c r="CH159" s="6" t="s">
        <v>195</v>
      </c>
      <c r="CI159" s="6"/>
      <c r="CJ159" s="6"/>
      <c r="CK159" s="6"/>
      <c r="CL159" s="6"/>
      <c r="CM159" s="6"/>
      <c r="CN159" s="6"/>
      <c r="CO159" s="6"/>
      <c r="CP159" s="6"/>
      <c r="CQ159" s="6"/>
      <c r="CR159" s="6"/>
      <c r="CS159" s="28" t="s">
        <v>23</v>
      </c>
      <c r="CT159" s="6"/>
      <c r="CU159" s="6"/>
      <c r="CV159" s="6"/>
      <c r="CW159" s="6"/>
      <c r="CX159" s="6"/>
      <c r="CY159" s="6"/>
      <c r="CZ159" s="6" t="s">
        <v>139</v>
      </c>
      <c r="DA159" s="6"/>
      <c r="DB159" s="6"/>
      <c r="DC159" s="6"/>
      <c r="DD159" s="6" t="s">
        <v>23</v>
      </c>
      <c r="DE159" s="91" t="s">
        <v>1134</v>
      </c>
      <c r="DF159" s="6" t="s">
        <v>640</v>
      </c>
      <c r="DG159" s="6"/>
      <c r="DH159" s="6"/>
      <c r="DI159" s="6"/>
      <c r="DJ159" s="6"/>
      <c r="DK159" s="6" t="s">
        <v>139</v>
      </c>
      <c r="DL159" s="6"/>
      <c r="DM159" s="6"/>
      <c r="DN159" s="6"/>
      <c r="DO159" s="87"/>
      <c r="DP159" s="6"/>
      <c r="DQ159" s="87"/>
      <c r="DR159" s="6"/>
      <c r="DS159" s="91" t="s">
        <v>1135</v>
      </c>
      <c r="DT159" s="17" t="s">
        <v>1136</v>
      </c>
      <c r="DU159" s="34"/>
      <c r="DV159" s="34"/>
      <c r="DW159" s="80"/>
      <c r="DX159" s="80"/>
      <c r="DY159" s="80"/>
      <c r="DZ159" s="80"/>
      <c r="EA159" s="80"/>
      <c r="EB159" s="80"/>
      <c r="EC159" s="80"/>
      <c r="ED159" s="80"/>
      <c r="EE159" s="80"/>
      <c r="EF159" s="80"/>
      <c r="EG159" s="80"/>
      <c r="EH159" s="80"/>
      <c r="EI159" s="80"/>
      <c r="EJ159" s="80"/>
      <c r="EK159" s="80"/>
      <c r="EL159" s="80"/>
      <c r="EM159" s="80"/>
      <c r="EN159" s="80"/>
      <c r="EO159" s="80"/>
      <c r="EP159" s="80"/>
      <c r="EQ159" s="80"/>
      <c r="ER159" s="80"/>
      <c r="ES159" s="80"/>
      <c r="ET159" s="80"/>
      <c r="EU159" s="80"/>
      <c r="EV159" s="80"/>
      <c r="EW159" s="80"/>
      <c r="EX159" s="80"/>
      <c r="EY159" s="80"/>
      <c r="EZ159" s="80"/>
      <c r="FA159" s="80"/>
      <c r="FB159" s="80"/>
      <c r="FC159" s="80"/>
      <c r="FD159" s="80"/>
      <c r="FE159" s="80"/>
      <c r="FF159" s="80"/>
      <c r="FG159" s="80"/>
      <c r="FH159" s="80"/>
      <c r="FI159" s="80"/>
      <c r="FJ159" s="80"/>
      <c r="FK159" s="80"/>
      <c r="FL159" s="80"/>
      <c r="FM159" s="80"/>
      <c r="FN159" s="80"/>
      <c r="FO159" s="80"/>
      <c r="FP159" s="80"/>
      <c r="FQ159" s="80"/>
      <c r="FR159" s="80"/>
      <c r="FS159" s="80"/>
      <c r="FT159" s="80"/>
      <c r="FU159" s="80"/>
      <c r="FV159" s="80"/>
      <c r="FW159" s="80"/>
      <c r="FX159" s="80"/>
      <c r="FY159" s="80"/>
      <c r="FZ159" s="80"/>
      <c r="GA159" s="80"/>
      <c r="GB159" s="80"/>
      <c r="GC159" s="80"/>
      <c r="GD159" s="80"/>
      <c r="GE159" s="80"/>
      <c r="GF159" s="80"/>
      <c r="GG159" s="80"/>
      <c r="GH159" s="80"/>
      <c r="GI159" s="80"/>
      <c r="GJ159" s="80"/>
      <c r="GK159" s="80"/>
      <c r="GL159" s="80"/>
      <c r="GM159" s="80"/>
      <c r="GN159" s="80"/>
      <c r="GO159" s="80"/>
      <c r="GP159" s="80"/>
      <c r="GQ159" s="80"/>
      <c r="GR159" s="80"/>
      <c r="GS159" s="80"/>
      <c r="GT159" s="80"/>
      <c r="GU159" s="80"/>
      <c r="GV159" s="80"/>
      <c r="GW159" s="80"/>
      <c r="GX159" s="80"/>
      <c r="GY159" s="80"/>
      <c r="GZ159" s="80"/>
      <c r="HA159" s="80"/>
      <c r="HB159" s="80"/>
      <c r="HC159" s="80"/>
      <c r="HD159" s="80"/>
      <c r="HE159" s="80"/>
      <c r="HF159" s="80"/>
      <c r="HG159" s="80"/>
      <c r="HH159" s="80"/>
      <c r="HI159" s="80"/>
      <c r="HJ159" s="80"/>
      <c r="HK159" s="80"/>
      <c r="HL159" s="80"/>
      <c r="HM159" s="80"/>
      <c r="HN159" s="80"/>
      <c r="HO159" s="80"/>
      <c r="HP159" s="80"/>
      <c r="HQ159" s="80"/>
      <c r="HR159" s="80"/>
      <c r="HS159" s="80"/>
      <c r="HT159" s="80"/>
      <c r="HU159" s="80"/>
      <c r="HV159" s="80"/>
      <c r="HW159" s="80"/>
      <c r="HX159" s="80"/>
      <c r="HY159" s="80"/>
      <c r="HZ159" s="80"/>
      <c r="IA159" s="80"/>
      <c r="IB159" s="80"/>
      <c r="IC159" s="80"/>
      <c r="ID159" s="80"/>
      <c r="IE159" s="80"/>
      <c r="IF159" s="80"/>
      <c r="IG159" s="80"/>
      <c r="IH159" s="80"/>
      <c r="II159" s="80"/>
      <c r="IJ159" s="80"/>
      <c r="IK159" s="80"/>
      <c r="IL159" s="80"/>
      <c r="IM159" s="80"/>
      <c r="IN159" s="80"/>
      <c r="IO159" s="80"/>
      <c r="IP159" s="80"/>
      <c r="IQ159" s="80"/>
      <c r="IR159" s="80"/>
      <c r="IS159" s="80"/>
      <c r="IT159" s="80"/>
      <c r="IU159" s="80"/>
      <c r="IV159" s="80"/>
      <c r="IW159" s="80"/>
      <c r="IX159" s="80"/>
      <c r="IY159" s="80"/>
      <c r="IZ159" s="80"/>
      <c r="JA159" s="80"/>
      <c r="JB159" s="80"/>
      <c r="JC159" s="80"/>
      <c r="JD159" s="80"/>
      <c r="JE159" s="80"/>
      <c r="JF159" s="80"/>
      <c r="JG159" s="80"/>
      <c r="JH159" s="80"/>
      <c r="JI159" s="80"/>
      <c r="JJ159" s="80"/>
      <c r="JK159" s="80"/>
      <c r="JL159" s="80"/>
      <c r="JM159" s="80"/>
      <c r="JN159" s="80"/>
      <c r="JO159" s="80"/>
      <c r="JP159" s="80"/>
      <c r="JQ159" s="80"/>
      <c r="JR159" s="80"/>
      <c r="JS159" s="80"/>
      <c r="JT159" s="80"/>
      <c r="JU159" s="80"/>
      <c r="JV159" s="80"/>
      <c r="JW159" s="80"/>
      <c r="JX159" s="80"/>
      <c r="JY159" s="80"/>
      <c r="JZ159" s="80"/>
      <c r="KA159" s="80"/>
      <c r="KB159" s="80"/>
      <c r="KC159" s="80"/>
      <c r="KD159" s="80"/>
      <c r="KE159" s="80"/>
      <c r="KF159" s="80"/>
      <c r="KG159" s="80"/>
      <c r="KH159" s="80"/>
      <c r="KI159" s="80"/>
      <c r="KJ159" s="80"/>
      <c r="KK159" s="80"/>
      <c r="KL159" s="80"/>
      <c r="KM159" s="80"/>
      <c r="KN159" s="80"/>
      <c r="KO159" s="80"/>
      <c r="KP159" s="80"/>
      <c r="KQ159" s="80"/>
      <c r="KR159" s="80"/>
      <c r="KS159" s="80"/>
      <c r="KT159" s="80"/>
      <c r="KU159" s="80"/>
      <c r="KV159" s="80"/>
      <c r="KW159" s="80"/>
      <c r="KX159" s="80"/>
      <c r="KY159" s="80"/>
      <c r="KZ159" s="80"/>
      <c r="LA159" s="80"/>
      <c r="LB159" s="80"/>
      <c r="LC159" s="80"/>
      <c r="LD159" s="80"/>
      <c r="LE159" s="80"/>
      <c r="LF159" s="80"/>
      <c r="LG159" s="80"/>
      <c r="LH159" s="80"/>
      <c r="LI159" s="80"/>
      <c r="LJ159" s="80"/>
      <c r="LK159" s="80"/>
      <c r="LL159" s="80"/>
      <c r="LM159" s="80"/>
      <c r="LN159" s="80"/>
      <c r="LO159" s="80"/>
      <c r="LP159" s="80"/>
      <c r="LQ159" s="80"/>
      <c r="LR159" s="80"/>
      <c r="LS159" s="80"/>
      <c r="LT159" s="80"/>
      <c r="LU159" s="80"/>
      <c r="LV159" s="80"/>
      <c r="LW159" s="80"/>
      <c r="LX159" s="80"/>
      <c r="LY159" s="80"/>
      <c r="LZ159" s="80"/>
      <c r="MA159" s="80"/>
      <c r="MB159" s="80"/>
      <c r="MC159" s="80"/>
      <c r="MD159" s="80"/>
      <c r="ME159" s="80"/>
      <c r="MF159" s="80"/>
      <c r="MG159" s="80"/>
      <c r="MH159" s="80"/>
      <c r="MI159" s="80"/>
      <c r="MJ159" s="80"/>
      <c r="MK159" s="80"/>
      <c r="ML159" s="80"/>
      <c r="MM159" s="80"/>
      <c r="MN159" s="80"/>
      <c r="MO159" s="80"/>
      <c r="MP159" s="80"/>
      <c r="MQ159" s="80"/>
      <c r="MR159" s="80"/>
      <c r="MS159" s="80"/>
      <c r="MT159" s="80"/>
      <c r="MU159" s="80"/>
      <c r="MV159" s="80"/>
      <c r="MW159" s="80"/>
      <c r="MX159" s="80"/>
      <c r="MY159" s="80"/>
      <c r="MZ159" s="80"/>
      <c r="NA159" s="80"/>
      <c r="NB159" s="80"/>
      <c r="NC159" s="80"/>
      <c r="ND159" s="80"/>
      <c r="NE159" s="80"/>
      <c r="NF159" s="80"/>
      <c r="NG159" s="80"/>
      <c r="NH159" s="80"/>
      <c r="NI159" s="80"/>
      <c r="NJ159" s="80"/>
      <c r="NK159" s="80"/>
      <c r="NL159" s="80"/>
      <c r="NM159" s="80"/>
      <c r="NN159" s="80"/>
      <c r="NO159" s="80"/>
      <c r="NP159" s="80"/>
      <c r="NQ159" s="80"/>
      <c r="NR159" s="80"/>
      <c r="NS159" s="80"/>
      <c r="NT159" s="80"/>
      <c r="NU159" s="80"/>
      <c r="NV159" s="80"/>
      <c r="NW159" s="80"/>
      <c r="NX159" s="80"/>
      <c r="NY159" s="80"/>
      <c r="NZ159" s="80"/>
      <c r="OA159" s="80"/>
      <c r="OB159" s="80"/>
      <c r="OC159" s="80"/>
      <c r="OD159" s="80"/>
      <c r="OE159" s="80"/>
      <c r="OF159" s="80"/>
      <c r="OG159" s="80"/>
      <c r="OH159" s="80"/>
      <c r="OI159" s="80"/>
      <c r="OJ159" s="80"/>
      <c r="OK159" s="80"/>
      <c r="OL159" s="80"/>
      <c r="OM159" s="80"/>
      <c r="ON159" s="80"/>
      <c r="OO159" s="80"/>
      <c r="OP159" s="80"/>
      <c r="OQ159" s="80"/>
      <c r="OR159" s="80"/>
      <c r="OS159" s="80"/>
      <c r="OT159" s="80"/>
      <c r="OU159" s="80"/>
      <c r="OV159" s="80"/>
      <c r="OW159" s="80"/>
      <c r="OX159" s="80"/>
      <c r="OY159" s="80"/>
      <c r="OZ159" s="80"/>
      <c r="PA159" s="80"/>
      <c r="PB159" s="80"/>
      <c r="PC159" s="80"/>
      <c r="PD159" s="80"/>
      <c r="PE159" s="80"/>
      <c r="PF159" s="80"/>
      <c r="PG159" s="80"/>
      <c r="PH159" s="80"/>
      <c r="PI159" s="80"/>
      <c r="PJ159" s="80"/>
      <c r="PK159" s="80"/>
      <c r="PL159" s="80"/>
      <c r="PM159" s="80"/>
      <c r="PN159" s="80"/>
      <c r="PO159" s="80"/>
      <c r="PP159" s="80"/>
      <c r="PQ159" s="80"/>
      <c r="PR159" s="80"/>
      <c r="PS159" s="80"/>
      <c r="PT159" s="80"/>
      <c r="PU159" s="80"/>
      <c r="PV159" s="80"/>
      <c r="PW159" s="80"/>
      <c r="PX159" s="80"/>
      <c r="PY159" s="80"/>
      <c r="PZ159" s="80"/>
      <c r="QA159" s="80"/>
      <c r="QB159" s="80"/>
      <c r="QC159" s="80"/>
      <c r="QD159" s="80"/>
      <c r="QE159" s="80"/>
      <c r="QF159" s="80"/>
      <c r="QG159" s="80"/>
      <c r="QH159" s="80"/>
      <c r="QI159" s="80"/>
      <c r="QJ159" s="80"/>
      <c r="QK159" s="80"/>
      <c r="QL159" s="80"/>
      <c r="QM159" s="80"/>
      <c r="QN159" s="80"/>
      <c r="QO159" s="80"/>
      <c r="QP159" s="80"/>
      <c r="QQ159" s="80"/>
      <c r="QR159" s="80"/>
      <c r="QS159" s="80"/>
      <c r="QT159" s="80"/>
      <c r="QU159" s="80"/>
      <c r="QV159" s="80"/>
      <c r="QW159" s="80"/>
      <c r="QX159" s="80"/>
      <c r="QY159" s="80"/>
      <c r="QZ159" s="80"/>
      <c r="RA159" s="80"/>
      <c r="RB159" s="80"/>
      <c r="RC159" s="80"/>
      <c r="RD159" s="80"/>
      <c r="RE159" s="80"/>
      <c r="RF159" s="80"/>
      <c r="RG159" s="80"/>
      <c r="RH159" s="80"/>
      <c r="RI159" s="80"/>
      <c r="RJ159" s="80"/>
      <c r="RK159" s="80"/>
      <c r="RL159" s="80"/>
      <c r="RM159" s="80"/>
      <c r="RN159" s="80"/>
      <c r="RO159" s="80"/>
      <c r="RP159" s="80"/>
      <c r="RQ159" s="80"/>
      <c r="RR159" s="80"/>
      <c r="RS159" s="80"/>
      <c r="RT159" s="80"/>
      <c r="RU159" s="80"/>
      <c r="RV159" s="80"/>
      <c r="RW159" s="80"/>
      <c r="RX159" s="80"/>
      <c r="RY159" s="80"/>
      <c r="RZ159" s="80"/>
      <c r="SA159" s="80"/>
      <c r="SB159" s="80"/>
      <c r="SC159" s="80"/>
      <c r="SD159" s="80"/>
      <c r="SE159" s="80"/>
      <c r="SF159" s="80"/>
      <c r="SG159" s="80"/>
      <c r="SH159" s="80"/>
      <c r="SI159" s="80"/>
      <c r="SJ159" s="80"/>
      <c r="SK159" s="80"/>
      <c r="SL159" s="80"/>
      <c r="SM159" s="80"/>
      <c r="SN159" s="80"/>
      <c r="SO159" s="80"/>
      <c r="SP159" s="80"/>
      <c r="SQ159" s="80"/>
      <c r="SR159" s="80"/>
      <c r="SS159" s="80"/>
      <c r="ST159" s="80"/>
      <c r="SU159" s="80"/>
      <c r="SV159" s="80"/>
      <c r="SW159" s="80"/>
      <c r="SX159" s="80"/>
    </row>
    <row r="160" spans="1:518" s="60" customFormat="1" ht="14.55" customHeight="1" x14ac:dyDescent="0.3">
      <c r="A160" s="65">
        <v>156</v>
      </c>
      <c r="B160" s="7">
        <v>54</v>
      </c>
      <c r="C160" s="98" t="s">
        <v>1145</v>
      </c>
      <c r="D160" s="99" t="s">
        <v>1146</v>
      </c>
      <c r="E160" s="98" t="s">
        <v>1147</v>
      </c>
      <c r="F160" s="7">
        <v>2007</v>
      </c>
      <c r="G160" s="98" t="s">
        <v>577</v>
      </c>
      <c r="H160" s="126" t="s">
        <v>1148</v>
      </c>
      <c r="I160" s="6" t="s">
        <v>50</v>
      </c>
      <c r="J160" s="99" t="s">
        <v>1149</v>
      </c>
      <c r="K160" s="6" t="s">
        <v>718</v>
      </c>
      <c r="L160" s="6" t="s">
        <v>38</v>
      </c>
      <c r="M160" s="6" t="s">
        <v>72</v>
      </c>
      <c r="N160" s="6" t="s">
        <v>205</v>
      </c>
      <c r="O160" s="6" t="s">
        <v>25</v>
      </c>
      <c r="P160" s="6" t="s">
        <v>205</v>
      </c>
      <c r="Q160" s="6" t="s">
        <v>572</v>
      </c>
      <c r="R160" s="6" t="s">
        <v>572</v>
      </c>
      <c r="S160" s="6" t="s">
        <v>572</v>
      </c>
      <c r="T160" s="6" t="s">
        <v>572</v>
      </c>
      <c r="U160" s="7" t="s">
        <v>572</v>
      </c>
      <c r="V160" s="7" t="s">
        <v>572</v>
      </c>
      <c r="W160" s="6"/>
      <c r="X160" s="6"/>
      <c r="Y160" s="6"/>
      <c r="Z160" s="6" t="s">
        <v>76</v>
      </c>
      <c r="AA160" s="6"/>
      <c r="AB160" s="6" t="s">
        <v>107</v>
      </c>
      <c r="AC160" s="6"/>
      <c r="AD160" s="6"/>
      <c r="AE160" s="6" t="s">
        <v>126</v>
      </c>
      <c r="AF160" s="6"/>
      <c r="AG160" s="6"/>
      <c r="AH160" s="6"/>
      <c r="AI160" s="6"/>
      <c r="AJ160" s="6"/>
      <c r="AK160" s="6"/>
      <c r="AL160" s="6"/>
      <c r="AM160" s="6"/>
      <c r="AN160" s="6"/>
      <c r="AO160" s="6"/>
      <c r="AP160" s="6"/>
      <c r="AQ160" s="6"/>
      <c r="AR160" s="6"/>
      <c r="AS160" s="6"/>
      <c r="AT160" s="6"/>
      <c r="AU160" s="6"/>
      <c r="AV160" s="6"/>
      <c r="AW160" s="6" t="s">
        <v>23</v>
      </c>
      <c r="AX160" s="6"/>
      <c r="AY160" s="6"/>
      <c r="AZ160" s="6"/>
      <c r="BA160" s="6" t="s">
        <v>80</v>
      </c>
      <c r="BB160" s="6"/>
      <c r="BC160" s="6" t="s">
        <v>78</v>
      </c>
      <c r="BD160" s="6"/>
      <c r="BE160" s="6"/>
      <c r="BF160" s="6" t="s">
        <v>80</v>
      </c>
      <c r="BG160" s="6"/>
      <c r="BH160" s="6"/>
      <c r="BI160" s="6"/>
      <c r="BJ160" s="6"/>
      <c r="BK160" s="6"/>
      <c r="BL160" s="6"/>
      <c r="BM160" s="6"/>
      <c r="BN160" s="6"/>
      <c r="BO160" s="6"/>
      <c r="BP160" s="6"/>
      <c r="BQ160" s="6"/>
      <c r="BR160" s="6"/>
      <c r="BS160" s="6"/>
      <c r="BT160" s="6"/>
      <c r="BU160" s="6"/>
      <c r="BV160" s="6" t="s">
        <v>38</v>
      </c>
      <c r="BW160" s="6"/>
      <c r="BX160" s="6"/>
      <c r="BY160" s="6"/>
      <c r="BZ160" s="6"/>
      <c r="CA160" s="6"/>
      <c r="CB160" s="6"/>
      <c r="CC160" s="6"/>
      <c r="CD160" s="6"/>
      <c r="CE160" s="6"/>
      <c r="CF160" s="6"/>
      <c r="CG160" s="6"/>
      <c r="CH160" s="6"/>
      <c r="CI160" s="6"/>
      <c r="CJ160" s="6"/>
      <c r="CK160" s="6"/>
      <c r="CL160" s="6"/>
      <c r="CM160" s="6"/>
      <c r="CN160" s="6"/>
      <c r="CO160" s="6"/>
      <c r="CP160" s="6"/>
      <c r="CQ160" s="6"/>
      <c r="CR160" s="6"/>
      <c r="CS160" s="28" t="s">
        <v>38</v>
      </c>
      <c r="CT160" s="6"/>
      <c r="CU160" s="6"/>
      <c r="CV160" s="6"/>
      <c r="CW160" s="6"/>
      <c r="CX160" s="6"/>
      <c r="CY160" s="6"/>
      <c r="CZ160" s="6"/>
      <c r="DA160" s="6"/>
      <c r="DB160" s="6"/>
      <c r="DC160" s="6"/>
      <c r="DD160" s="6" t="s">
        <v>38</v>
      </c>
      <c r="DE160" s="87"/>
      <c r="DF160" s="6"/>
      <c r="DG160" s="6"/>
      <c r="DH160" s="6"/>
      <c r="DI160" s="6"/>
      <c r="DJ160" s="6"/>
      <c r="DK160" s="6"/>
      <c r="DL160" s="6"/>
      <c r="DM160" s="6"/>
      <c r="DN160" s="6"/>
      <c r="DO160" s="87"/>
      <c r="DP160" s="6"/>
      <c r="DQ160" s="87"/>
      <c r="DR160" s="6"/>
      <c r="DS160" s="87"/>
      <c r="DT160" s="17"/>
      <c r="DU160" s="34"/>
      <c r="DV160" s="34"/>
      <c r="DW160" s="80"/>
      <c r="DX160" s="80"/>
      <c r="DY160" s="80"/>
      <c r="DZ160" s="80"/>
      <c r="EA160" s="80"/>
      <c r="EB160" s="80"/>
      <c r="EC160" s="80"/>
      <c r="ED160" s="80"/>
      <c r="EE160" s="80"/>
      <c r="EF160" s="80"/>
      <c r="EG160" s="80"/>
      <c r="EH160" s="80"/>
      <c r="EI160" s="80"/>
      <c r="EJ160" s="80"/>
      <c r="EK160" s="80"/>
      <c r="EL160" s="80"/>
      <c r="EM160" s="80"/>
      <c r="EN160" s="80"/>
      <c r="EO160" s="80"/>
      <c r="EP160" s="80"/>
      <c r="EQ160" s="80"/>
      <c r="ER160" s="80"/>
      <c r="ES160" s="80"/>
      <c r="ET160" s="80"/>
      <c r="EU160" s="80"/>
      <c r="EV160" s="80"/>
      <c r="EW160" s="80"/>
      <c r="EX160" s="80"/>
      <c r="EY160" s="80"/>
      <c r="EZ160" s="80"/>
      <c r="FA160" s="80"/>
      <c r="FB160" s="80"/>
      <c r="FC160" s="80"/>
      <c r="FD160" s="80"/>
      <c r="FE160" s="80"/>
      <c r="FF160" s="80"/>
      <c r="FG160" s="80"/>
      <c r="FH160" s="80"/>
      <c r="FI160" s="80"/>
      <c r="FJ160" s="80"/>
      <c r="FK160" s="80"/>
      <c r="FL160" s="80"/>
      <c r="FM160" s="80"/>
      <c r="FN160" s="80"/>
      <c r="FO160" s="80"/>
      <c r="FP160" s="80"/>
      <c r="FQ160" s="80"/>
      <c r="FR160" s="80"/>
      <c r="FS160" s="80"/>
      <c r="FT160" s="80"/>
      <c r="FU160" s="80"/>
      <c r="FV160" s="80"/>
      <c r="FW160" s="80"/>
      <c r="FX160" s="80"/>
      <c r="FY160" s="80"/>
      <c r="FZ160" s="80"/>
      <c r="GA160" s="80"/>
      <c r="GB160" s="80"/>
      <c r="GC160" s="80"/>
      <c r="GD160" s="80"/>
      <c r="GE160" s="80"/>
      <c r="GF160" s="80"/>
      <c r="GG160" s="80"/>
      <c r="GH160" s="80"/>
      <c r="GI160" s="80"/>
      <c r="GJ160" s="80"/>
      <c r="GK160" s="80"/>
      <c r="GL160" s="80"/>
      <c r="GM160" s="80"/>
      <c r="GN160" s="80"/>
      <c r="GO160" s="80"/>
      <c r="GP160" s="80"/>
      <c r="GQ160" s="80"/>
      <c r="GR160" s="80"/>
      <c r="GS160" s="80"/>
      <c r="GT160" s="80"/>
      <c r="GU160" s="80"/>
      <c r="GV160" s="80"/>
      <c r="GW160" s="80"/>
      <c r="GX160" s="80"/>
      <c r="GY160" s="80"/>
      <c r="GZ160" s="80"/>
      <c r="HA160" s="80"/>
      <c r="HB160" s="80"/>
      <c r="HC160" s="80"/>
      <c r="HD160" s="80"/>
      <c r="HE160" s="80"/>
      <c r="HF160" s="80"/>
      <c r="HG160" s="80"/>
      <c r="HH160" s="80"/>
      <c r="HI160" s="80"/>
      <c r="HJ160" s="80"/>
      <c r="HK160" s="80"/>
      <c r="HL160" s="80"/>
      <c r="HM160" s="80"/>
      <c r="HN160" s="80"/>
      <c r="HO160" s="80"/>
      <c r="HP160" s="80"/>
      <c r="HQ160" s="80"/>
      <c r="HR160" s="80"/>
      <c r="HS160" s="80"/>
      <c r="HT160" s="80"/>
      <c r="HU160" s="80"/>
      <c r="HV160" s="80"/>
      <c r="HW160" s="80"/>
      <c r="HX160" s="80"/>
      <c r="HY160" s="80"/>
      <c r="HZ160" s="80"/>
      <c r="IA160" s="80"/>
      <c r="IB160" s="80"/>
      <c r="IC160" s="80"/>
      <c r="ID160" s="80"/>
      <c r="IE160" s="80"/>
      <c r="IF160" s="80"/>
      <c r="IG160" s="80"/>
      <c r="IH160" s="80"/>
      <c r="II160" s="80"/>
      <c r="IJ160" s="80"/>
      <c r="IK160" s="80"/>
      <c r="IL160" s="80"/>
      <c r="IM160" s="80"/>
      <c r="IN160" s="80"/>
      <c r="IO160" s="80"/>
      <c r="IP160" s="80"/>
      <c r="IQ160" s="80"/>
      <c r="IR160" s="80"/>
      <c r="IS160" s="80"/>
      <c r="IT160" s="80"/>
      <c r="IU160" s="80"/>
      <c r="IV160" s="80"/>
      <c r="IW160" s="80"/>
      <c r="IX160" s="80"/>
      <c r="IY160" s="80"/>
      <c r="IZ160" s="80"/>
      <c r="JA160" s="80"/>
      <c r="JB160" s="80"/>
      <c r="JC160" s="80"/>
      <c r="JD160" s="80"/>
      <c r="JE160" s="80"/>
      <c r="JF160" s="80"/>
      <c r="JG160" s="80"/>
      <c r="JH160" s="80"/>
      <c r="JI160" s="80"/>
      <c r="JJ160" s="80"/>
      <c r="JK160" s="80"/>
      <c r="JL160" s="80"/>
      <c r="JM160" s="80"/>
      <c r="JN160" s="80"/>
      <c r="JO160" s="80"/>
      <c r="JP160" s="80"/>
      <c r="JQ160" s="80"/>
      <c r="JR160" s="80"/>
      <c r="JS160" s="80"/>
      <c r="JT160" s="80"/>
      <c r="JU160" s="80"/>
      <c r="JV160" s="80"/>
      <c r="JW160" s="80"/>
      <c r="JX160" s="80"/>
      <c r="JY160" s="80"/>
      <c r="JZ160" s="80"/>
      <c r="KA160" s="80"/>
      <c r="KB160" s="80"/>
      <c r="KC160" s="80"/>
      <c r="KD160" s="80"/>
      <c r="KE160" s="80"/>
      <c r="KF160" s="80"/>
      <c r="KG160" s="80"/>
      <c r="KH160" s="80"/>
      <c r="KI160" s="80"/>
      <c r="KJ160" s="80"/>
      <c r="KK160" s="80"/>
      <c r="KL160" s="80"/>
      <c r="KM160" s="80"/>
      <c r="KN160" s="80"/>
      <c r="KO160" s="80"/>
      <c r="KP160" s="80"/>
      <c r="KQ160" s="80"/>
      <c r="KR160" s="80"/>
      <c r="KS160" s="80"/>
      <c r="KT160" s="80"/>
      <c r="KU160" s="80"/>
      <c r="KV160" s="80"/>
      <c r="KW160" s="80"/>
      <c r="KX160" s="80"/>
      <c r="KY160" s="80"/>
      <c r="KZ160" s="80"/>
      <c r="LA160" s="80"/>
      <c r="LB160" s="80"/>
      <c r="LC160" s="80"/>
      <c r="LD160" s="80"/>
      <c r="LE160" s="80"/>
      <c r="LF160" s="80"/>
      <c r="LG160" s="80"/>
      <c r="LH160" s="80"/>
      <c r="LI160" s="80"/>
      <c r="LJ160" s="80"/>
      <c r="LK160" s="80"/>
      <c r="LL160" s="80"/>
      <c r="LM160" s="80"/>
      <c r="LN160" s="80"/>
      <c r="LO160" s="80"/>
      <c r="LP160" s="80"/>
      <c r="LQ160" s="80"/>
      <c r="LR160" s="80"/>
      <c r="LS160" s="80"/>
      <c r="LT160" s="80"/>
      <c r="LU160" s="80"/>
      <c r="LV160" s="80"/>
      <c r="LW160" s="80"/>
      <c r="LX160" s="80"/>
      <c r="LY160" s="80"/>
      <c r="LZ160" s="80"/>
      <c r="MA160" s="80"/>
      <c r="MB160" s="80"/>
      <c r="MC160" s="80"/>
      <c r="MD160" s="80"/>
      <c r="ME160" s="80"/>
      <c r="MF160" s="80"/>
      <c r="MG160" s="80"/>
      <c r="MH160" s="80"/>
      <c r="MI160" s="80"/>
      <c r="MJ160" s="80"/>
      <c r="MK160" s="80"/>
      <c r="ML160" s="80"/>
      <c r="MM160" s="80"/>
      <c r="MN160" s="80"/>
      <c r="MO160" s="80"/>
      <c r="MP160" s="80"/>
      <c r="MQ160" s="80"/>
      <c r="MR160" s="80"/>
      <c r="MS160" s="80"/>
      <c r="MT160" s="80"/>
      <c r="MU160" s="80"/>
      <c r="MV160" s="80"/>
      <c r="MW160" s="80"/>
      <c r="MX160" s="80"/>
      <c r="MY160" s="80"/>
      <c r="MZ160" s="80"/>
      <c r="NA160" s="80"/>
      <c r="NB160" s="80"/>
      <c r="NC160" s="80"/>
      <c r="ND160" s="80"/>
      <c r="NE160" s="80"/>
      <c r="NF160" s="80"/>
      <c r="NG160" s="80"/>
      <c r="NH160" s="80"/>
      <c r="NI160" s="80"/>
      <c r="NJ160" s="80"/>
      <c r="NK160" s="80"/>
      <c r="NL160" s="80"/>
      <c r="NM160" s="80"/>
      <c r="NN160" s="80"/>
      <c r="NO160" s="80"/>
      <c r="NP160" s="80"/>
      <c r="NQ160" s="80"/>
      <c r="NR160" s="80"/>
      <c r="NS160" s="80"/>
      <c r="NT160" s="80"/>
      <c r="NU160" s="80"/>
      <c r="NV160" s="80"/>
      <c r="NW160" s="80"/>
      <c r="NX160" s="80"/>
      <c r="NY160" s="80"/>
      <c r="NZ160" s="80"/>
      <c r="OA160" s="80"/>
      <c r="OB160" s="80"/>
      <c r="OC160" s="80"/>
      <c r="OD160" s="80"/>
      <c r="OE160" s="80"/>
      <c r="OF160" s="80"/>
      <c r="OG160" s="80"/>
      <c r="OH160" s="80"/>
      <c r="OI160" s="80"/>
      <c r="OJ160" s="80"/>
      <c r="OK160" s="80"/>
      <c r="OL160" s="80"/>
      <c r="OM160" s="80"/>
      <c r="ON160" s="80"/>
      <c r="OO160" s="80"/>
      <c r="OP160" s="80"/>
      <c r="OQ160" s="80"/>
      <c r="OR160" s="80"/>
      <c r="OS160" s="80"/>
      <c r="OT160" s="80"/>
      <c r="OU160" s="80"/>
      <c r="OV160" s="80"/>
      <c r="OW160" s="80"/>
      <c r="OX160" s="80"/>
      <c r="OY160" s="80"/>
      <c r="OZ160" s="80"/>
      <c r="PA160" s="80"/>
      <c r="PB160" s="80"/>
      <c r="PC160" s="80"/>
      <c r="PD160" s="80"/>
      <c r="PE160" s="80"/>
      <c r="PF160" s="80"/>
      <c r="PG160" s="80"/>
      <c r="PH160" s="80"/>
      <c r="PI160" s="80"/>
      <c r="PJ160" s="80"/>
      <c r="PK160" s="80"/>
      <c r="PL160" s="80"/>
      <c r="PM160" s="80"/>
      <c r="PN160" s="80"/>
      <c r="PO160" s="80"/>
      <c r="PP160" s="80"/>
      <c r="PQ160" s="80"/>
      <c r="PR160" s="80"/>
      <c r="PS160" s="80"/>
      <c r="PT160" s="80"/>
      <c r="PU160" s="80"/>
      <c r="PV160" s="80"/>
      <c r="PW160" s="80"/>
      <c r="PX160" s="80"/>
      <c r="PY160" s="80"/>
      <c r="PZ160" s="80"/>
      <c r="QA160" s="80"/>
      <c r="QB160" s="80"/>
      <c r="QC160" s="80"/>
      <c r="QD160" s="80"/>
      <c r="QE160" s="80"/>
      <c r="QF160" s="80"/>
      <c r="QG160" s="80"/>
      <c r="QH160" s="80"/>
      <c r="QI160" s="80"/>
      <c r="QJ160" s="80"/>
      <c r="QK160" s="80"/>
      <c r="QL160" s="80"/>
      <c r="QM160" s="80"/>
      <c r="QN160" s="80"/>
      <c r="QO160" s="80"/>
      <c r="QP160" s="80"/>
      <c r="QQ160" s="80"/>
      <c r="QR160" s="80"/>
      <c r="QS160" s="80"/>
      <c r="QT160" s="80"/>
      <c r="QU160" s="80"/>
      <c r="QV160" s="80"/>
      <c r="QW160" s="80"/>
      <c r="QX160" s="80"/>
      <c r="QY160" s="80"/>
      <c r="QZ160" s="80"/>
      <c r="RA160" s="80"/>
      <c r="RB160" s="80"/>
      <c r="RC160" s="80"/>
      <c r="RD160" s="80"/>
      <c r="RE160" s="80"/>
      <c r="RF160" s="80"/>
      <c r="RG160" s="80"/>
      <c r="RH160" s="80"/>
      <c r="RI160" s="80"/>
      <c r="RJ160" s="80"/>
      <c r="RK160" s="80"/>
      <c r="RL160" s="80"/>
      <c r="RM160" s="80"/>
      <c r="RN160" s="80"/>
      <c r="RO160" s="80"/>
      <c r="RP160" s="80"/>
      <c r="RQ160" s="80"/>
      <c r="RR160" s="80"/>
      <c r="RS160" s="80"/>
      <c r="RT160" s="80"/>
      <c r="RU160" s="80"/>
      <c r="RV160" s="80"/>
      <c r="RW160" s="80"/>
      <c r="RX160" s="80"/>
      <c r="RY160" s="80"/>
      <c r="RZ160" s="80"/>
      <c r="SA160" s="80"/>
      <c r="SB160" s="80"/>
      <c r="SC160" s="80"/>
      <c r="SD160" s="80"/>
      <c r="SE160" s="80"/>
      <c r="SF160" s="80"/>
      <c r="SG160" s="80"/>
      <c r="SH160" s="80"/>
      <c r="SI160" s="80"/>
      <c r="SJ160" s="80"/>
      <c r="SK160" s="80"/>
      <c r="SL160" s="80"/>
      <c r="SM160" s="80"/>
      <c r="SN160" s="80"/>
      <c r="SO160" s="80"/>
      <c r="SP160" s="80"/>
      <c r="SQ160" s="80"/>
      <c r="SR160" s="80"/>
      <c r="SS160" s="80"/>
      <c r="ST160" s="80"/>
      <c r="SU160" s="80"/>
      <c r="SV160" s="80"/>
      <c r="SW160" s="80"/>
      <c r="SX160" s="80"/>
    </row>
    <row r="161" spans="1:518" s="60" customFormat="1" ht="14.55" customHeight="1" x14ac:dyDescent="0.3">
      <c r="A161" s="65">
        <v>157</v>
      </c>
      <c r="B161" s="7">
        <v>55</v>
      </c>
      <c r="C161" s="98" t="s">
        <v>1150</v>
      </c>
      <c r="D161" s="99" t="s">
        <v>1151</v>
      </c>
      <c r="E161" s="98" t="s">
        <v>1152</v>
      </c>
      <c r="F161" s="7">
        <v>2017</v>
      </c>
      <c r="G161" s="98" t="s">
        <v>698</v>
      </c>
      <c r="H161" s="126" t="s">
        <v>1153</v>
      </c>
      <c r="I161" s="6" t="s">
        <v>50</v>
      </c>
      <c r="J161" s="99" t="s">
        <v>1154</v>
      </c>
      <c r="K161" s="6" t="s">
        <v>70</v>
      </c>
      <c r="L161" s="6" t="s">
        <v>38</v>
      </c>
      <c r="M161" s="6" t="s">
        <v>86</v>
      </c>
      <c r="N161" s="6" t="s">
        <v>205</v>
      </c>
      <c r="O161" s="6" t="s">
        <v>25</v>
      </c>
      <c r="P161" s="6" t="s">
        <v>191</v>
      </c>
      <c r="Q161" s="6" t="s">
        <v>572</v>
      </c>
      <c r="R161" s="6" t="s">
        <v>572</v>
      </c>
      <c r="S161" s="6" t="s">
        <v>120</v>
      </c>
      <c r="T161" s="6" t="s">
        <v>1155</v>
      </c>
      <c r="U161" s="7">
        <v>2015</v>
      </c>
      <c r="V161" s="7">
        <v>2017</v>
      </c>
      <c r="W161" s="6"/>
      <c r="X161" s="6"/>
      <c r="Y161" s="6"/>
      <c r="Z161" s="6"/>
      <c r="AA161" s="6"/>
      <c r="AB161" s="6"/>
      <c r="AC161" s="6"/>
      <c r="AD161" s="6"/>
      <c r="AE161" s="6"/>
      <c r="AF161" s="6"/>
      <c r="AG161" s="6"/>
      <c r="AH161" s="6" t="s">
        <v>139</v>
      </c>
      <c r="AI161" s="6"/>
      <c r="AJ161" s="6"/>
      <c r="AK161" s="6"/>
      <c r="AL161" s="6"/>
      <c r="AM161" s="6"/>
      <c r="AN161" s="6"/>
      <c r="AO161" s="6"/>
      <c r="AP161" s="6"/>
      <c r="AQ161" s="6"/>
      <c r="AR161" s="6"/>
      <c r="AS161" s="6"/>
      <c r="AT161" s="6"/>
      <c r="AU161" s="6"/>
      <c r="AV161" s="6"/>
      <c r="AW161" s="6" t="s">
        <v>38</v>
      </c>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t="s">
        <v>23</v>
      </c>
      <c r="BW161" s="6"/>
      <c r="BX161" s="6"/>
      <c r="BY161" s="6"/>
      <c r="BZ161" s="6"/>
      <c r="CA161" s="6"/>
      <c r="CB161" s="6"/>
      <c r="CC161" s="6"/>
      <c r="CD161" s="6"/>
      <c r="CE161" s="6"/>
      <c r="CF161" s="6"/>
      <c r="CG161" s="6"/>
      <c r="CH161" s="6" t="s">
        <v>195</v>
      </c>
      <c r="CI161" s="6"/>
      <c r="CJ161" s="6"/>
      <c r="CK161" s="6"/>
      <c r="CL161" s="6"/>
      <c r="CM161" s="6"/>
      <c r="CN161" s="6"/>
      <c r="CO161" s="6"/>
      <c r="CP161" s="6"/>
      <c r="CQ161" s="6"/>
      <c r="CR161" s="6"/>
      <c r="CS161" s="28" t="s">
        <v>23</v>
      </c>
      <c r="CT161" s="6"/>
      <c r="CU161" s="6"/>
      <c r="CV161" s="6"/>
      <c r="CW161" s="6"/>
      <c r="CX161" s="6"/>
      <c r="CY161" s="6"/>
      <c r="CZ161" s="6" t="s">
        <v>139</v>
      </c>
      <c r="DA161" s="6"/>
      <c r="DB161" s="6"/>
      <c r="DC161" s="6"/>
      <c r="DD161" s="6" t="s">
        <v>23</v>
      </c>
      <c r="DE161" s="91" t="s">
        <v>1156</v>
      </c>
      <c r="DF161" s="6" t="s">
        <v>1157</v>
      </c>
      <c r="DG161" s="6"/>
      <c r="DH161" s="6"/>
      <c r="DI161" s="6"/>
      <c r="DJ161" s="6"/>
      <c r="DK161" s="6" t="s">
        <v>139</v>
      </c>
      <c r="DL161" s="6"/>
      <c r="DM161" s="6"/>
      <c r="DN161" s="6"/>
      <c r="DO161" s="87"/>
      <c r="DP161" s="6"/>
      <c r="DQ161" s="87"/>
      <c r="DR161" s="6"/>
      <c r="DS161" s="91" t="s">
        <v>1158</v>
      </c>
      <c r="DT161" s="17" t="s">
        <v>48</v>
      </c>
      <c r="DU161" s="34"/>
      <c r="DV161" s="34"/>
      <c r="DW161" s="80"/>
      <c r="DX161" s="80"/>
      <c r="DY161" s="80"/>
      <c r="DZ161" s="80"/>
      <c r="EA161" s="80"/>
      <c r="EB161" s="80"/>
      <c r="EC161" s="80"/>
      <c r="ED161" s="80"/>
      <c r="EE161" s="80"/>
      <c r="EF161" s="80"/>
      <c r="EG161" s="80"/>
      <c r="EH161" s="80"/>
      <c r="EI161" s="80"/>
      <c r="EJ161" s="80"/>
      <c r="EK161" s="80"/>
      <c r="EL161" s="80"/>
      <c r="EM161" s="80"/>
      <c r="EN161" s="80"/>
      <c r="EO161" s="80"/>
      <c r="EP161" s="80"/>
      <c r="EQ161" s="80"/>
      <c r="ER161" s="80"/>
      <c r="ES161" s="80"/>
      <c r="ET161" s="80"/>
      <c r="EU161" s="80"/>
      <c r="EV161" s="80"/>
      <c r="EW161" s="80"/>
      <c r="EX161" s="80"/>
      <c r="EY161" s="80"/>
      <c r="EZ161" s="80"/>
      <c r="FA161" s="80"/>
      <c r="FB161" s="80"/>
      <c r="FC161" s="80"/>
      <c r="FD161" s="80"/>
      <c r="FE161" s="80"/>
      <c r="FF161" s="80"/>
      <c r="FG161" s="80"/>
      <c r="FH161" s="80"/>
      <c r="FI161" s="80"/>
      <c r="FJ161" s="80"/>
      <c r="FK161" s="80"/>
      <c r="FL161" s="80"/>
      <c r="FM161" s="80"/>
      <c r="FN161" s="80"/>
      <c r="FO161" s="80"/>
      <c r="FP161" s="80"/>
      <c r="FQ161" s="80"/>
      <c r="FR161" s="80"/>
      <c r="FS161" s="80"/>
      <c r="FT161" s="80"/>
      <c r="FU161" s="80"/>
      <c r="FV161" s="80"/>
      <c r="FW161" s="80"/>
      <c r="FX161" s="80"/>
      <c r="FY161" s="80"/>
      <c r="FZ161" s="80"/>
      <c r="GA161" s="80"/>
      <c r="GB161" s="80"/>
      <c r="GC161" s="80"/>
      <c r="GD161" s="80"/>
      <c r="GE161" s="80"/>
      <c r="GF161" s="80"/>
      <c r="GG161" s="80"/>
      <c r="GH161" s="80"/>
      <c r="GI161" s="80"/>
      <c r="GJ161" s="80"/>
      <c r="GK161" s="80"/>
      <c r="GL161" s="80"/>
      <c r="GM161" s="80"/>
      <c r="GN161" s="80"/>
      <c r="GO161" s="80"/>
      <c r="GP161" s="80"/>
      <c r="GQ161" s="80"/>
      <c r="GR161" s="80"/>
      <c r="GS161" s="80"/>
      <c r="GT161" s="80"/>
      <c r="GU161" s="80"/>
      <c r="GV161" s="80"/>
      <c r="GW161" s="80"/>
      <c r="GX161" s="80"/>
      <c r="GY161" s="80"/>
      <c r="GZ161" s="80"/>
      <c r="HA161" s="80"/>
      <c r="HB161" s="80"/>
      <c r="HC161" s="80"/>
      <c r="HD161" s="80"/>
      <c r="HE161" s="80"/>
      <c r="HF161" s="80"/>
      <c r="HG161" s="80"/>
      <c r="HH161" s="80"/>
      <c r="HI161" s="80"/>
      <c r="HJ161" s="80"/>
      <c r="HK161" s="80"/>
      <c r="HL161" s="80"/>
      <c r="HM161" s="80"/>
      <c r="HN161" s="80"/>
      <c r="HO161" s="80"/>
      <c r="HP161" s="80"/>
      <c r="HQ161" s="80"/>
      <c r="HR161" s="80"/>
      <c r="HS161" s="80"/>
      <c r="HT161" s="80"/>
      <c r="HU161" s="80"/>
      <c r="HV161" s="80"/>
      <c r="HW161" s="80"/>
      <c r="HX161" s="80"/>
      <c r="HY161" s="80"/>
      <c r="HZ161" s="80"/>
      <c r="IA161" s="80"/>
      <c r="IB161" s="80"/>
      <c r="IC161" s="80"/>
      <c r="ID161" s="80"/>
      <c r="IE161" s="80"/>
      <c r="IF161" s="80"/>
      <c r="IG161" s="80"/>
      <c r="IH161" s="80"/>
      <c r="II161" s="80"/>
      <c r="IJ161" s="80"/>
      <c r="IK161" s="80"/>
      <c r="IL161" s="80"/>
      <c r="IM161" s="80"/>
      <c r="IN161" s="80"/>
      <c r="IO161" s="80"/>
      <c r="IP161" s="80"/>
      <c r="IQ161" s="80"/>
      <c r="IR161" s="80"/>
      <c r="IS161" s="80"/>
      <c r="IT161" s="80"/>
      <c r="IU161" s="80"/>
      <c r="IV161" s="80"/>
      <c r="IW161" s="80"/>
      <c r="IX161" s="80"/>
      <c r="IY161" s="80"/>
      <c r="IZ161" s="80"/>
      <c r="JA161" s="80"/>
      <c r="JB161" s="80"/>
      <c r="JC161" s="80"/>
      <c r="JD161" s="80"/>
      <c r="JE161" s="80"/>
      <c r="JF161" s="80"/>
      <c r="JG161" s="80"/>
      <c r="JH161" s="80"/>
      <c r="JI161" s="80"/>
      <c r="JJ161" s="80"/>
      <c r="JK161" s="80"/>
      <c r="JL161" s="80"/>
      <c r="JM161" s="80"/>
      <c r="JN161" s="80"/>
      <c r="JO161" s="80"/>
      <c r="JP161" s="80"/>
      <c r="JQ161" s="80"/>
      <c r="JR161" s="80"/>
      <c r="JS161" s="80"/>
      <c r="JT161" s="80"/>
      <c r="JU161" s="80"/>
      <c r="JV161" s="80"/>
      <c r="JW161" s="80"/>
      <c r="JX161" s="80"/>
      <c r="JY161" s="80"/>
      <c r="JZ161" s="80"/>
      <c r="KA161" s="80"/>
      <c r="KB161" s="80"/>
      <c r="KC161" s="80"/>
      <c r="KD161" s="80"/>
      <c r="KE161" s="80"/>
      <c r="KF161" s="80"/>
      <c r="KG161" s="80"/>
      <c r="KH161" s="80"/>
      <c r="KI161" s="80"/>
      <c r="KJ161" s="80"/>
      <c r="KK161" s="80"/>
      <c r="KL161" s="80"/>
      <c r="KM161" s="80"/>
      <c r="KN161" s="80"/>
      <c r="KO161" s="80"/>
      <c r="KP161" s="80"/>
      <c r="KQ161" s="80"/>
      <c r="KR161" s="80"/>
      <c r="KS161" s="80"/>
      <c r="KT161" s="80"/>
      <c r="KU161" s="80"/>
      <c r="KV161" s="80"/>
      <c r="KW161" s="80"/>
      <c r="KX161" s="80"/>
      <c r="KY161" s="80"/>
      <c r="KZ161" s="80"/>
      <c r="LA161" s="80"/>
      <c r="LB161" s="80"/>
      <c r="LC161" s="80"/>
      <c r="LD161" s="80"/>
      <c r="LE161" s="80"/>
      <c r="LF161" s="80"/>
      <c r="LG161" s="80"/>
      <c r="LH161" s="80"/>
      <c r="LI161" s="80"/>
      <c r="LJ161" s="80"/>
      <c r="LK161" s="80"/>
      <c r="LL161" s="80"/>
      <c r="LM161" s="80"/>
      <c r="LN161" s="80"/>
      <c r="LO161" s="80"/>
      <c r="LP161" s="80"/>
      <c r="LQ161" s="80"/>
      <c r="LR161" s="80"/>
      <c r="LS161" s="80"/>
      <c r="LT161" s="80"/>
      <c r="LU161" s="80"/>
      <c r="LV161" s="80"/>
      <c r="LW161" s="80"/>
      <c r="LX161" s="80"/>
      <c r="LY161" s="80"/>
      <c r="LZ161" s="80"/>
      <c r="MA161" s="80"/>
      <c r="MB161" s="80"/>
      <c r="MC161" s="80"/>
      <c r="MD161" s="80"/>
      <c r="ME161" s="80"/>
      <c r="MF161" s="80"/>
      <c r="MG161" s="80"/>
      <c r="MH161" s="80"/>
      <c r="MI161" s="80"/>
      <c r="MJ161" s="80"/>
      <c r="MK161" s="80"/>
      <c r="ML161" s="80"/>
      <c r="MM161" s="80"/>
      <c r="MN161" s="80"/>
      <c r="MO161" s="80"/>
      <c r="MP161" s="80"/>
      <c r="MQ161" s="80"/>
      <c r="MR161" s="80"/>
      <c r="MS161" s="80"/>
      <c r="MT161" s="80"/>
      <c r="MU161" s="80"/>
      <c r="MV161" s="80"/>
      <c r="MW161" s="80"/>
      <c r="MX161" s="80"/>
      <c r="MY161" s="80"/>
      <c r="MZ161" s="80"/>
      <c r="NA161" s="80"/>
      <c r="NB161" s="80"/>
      <c r="NC161" s="80"/>
      <c r="ND161" s="80"/>
      <c r="NE161" s="80"/>
      <c r="NF161" s="80"/>
      <c r="NG161" s="80"/>
      <c r="NH161" s="80"/>
      <c r="NI161" s="80"/>
      <c r="NJ161" s="80"/>
      <c r="NK161" s="80"/>
      <c r="NL161" s="80"/>
      <c r="NM161" s="80"/>
      <c r="NN161" s="80"/>
      <c r="NO161" s="80"/>
      <c r="NP161" s="80"/>
      <c r="NQ161" s="80"/>
      <c r="NR161" s="80"/>
      <c r="NS161" s="80"/>
      <c r="NT161" s="80"/>
      <c r="NU161" s="80"/>
      <c r="NV161" s="80"/>
      <c r="NW161" s="80"/>
      <c r="NX161" s="80"/>
      <c r="NY161" s="80"/>
      <c r="NZ161" s="80"/>
      <c r="OA161" s="80"/>
      <c r="OB161" s="80"/>
      <c r="OC161" s="80"/>
      <c r="OD161" s="80"/>
      <c r="OE161" s="80"/>
      <c r="OF161" s="80"/>
      <c r="OG161" s="80"/>
      <c r="OH161" s="80"/>
      <c r="OI161" s="80"/>
      <c r="OJ161" s="80"/>
      <c r="OK161" s="80"/>
      <c r="OL161" s="80"/>
      <c r="OM161" s="80"/>
      <c r="ON161" s="80"/>
      <c r="OO161" s="80"/>
      <c r="OP161" s="80"/>
      <c r="OQ161" s="80"/>
      <c r="OR161" s="80"/>
      <c r="OS161" s="80"/>
      <c r="OT161" s="80"/>
      <c r="OU161" s="80"/>
      <c r="OV161" s="80"/>
      <c r="OW161" s="80"/>
      <c r="OX161" s="80"/>
      <c r="OY161" s="80"/>
      <c r="OZ161" s="80"/>
      <c r="PA161" s="80"/>
      <c r="PB161" s="80"/>
      <c r="PC161" s="80"/>
      <c r="PD161" s="80"/>
      <c r="PE161" s="80"/>
      <c r="PF161" s="80"/>
      <c r="PG161" s="80"/>
      <c r="PH161" s="80"/>
      <c r="PI161" s="80"/>
      <c r="PJ161" s="80"/>
      <c r="PK161" s="80"/>
      <c r="PL161" s="80"/>
      <c r="PM161" s="80"/>
      <c r="PN161" s="80"/>
      <c r="PO161" s="80"/>
      <c r="PP161" s="80"/>
      <c r="PQ161" s="80"/>
      <c r="PR161" s="80"/>
      <c r="PS161" s="80"/>
      <c r="PT161" s="80"/>
      <c r="PU161" s="80"/>
      <c r="PV161" s="80"/>
      <c r="PW161" s="80"/>
      <c r="PX161" s="80"/>
      <c r="PY161" s="80"/>
      <c r="PZ161" s="80"/>
      <c r="QA161" s="80"/>
      <c r="QB161" s="80"/>
      <c r="QC161" s="80"/>
      <c r="QD161" s="80"/>
      <c r="QE161" s="80"/>
      <c r="QF161" s="80"/>
      <c r="QG161" s="80"/>
      <c r="QH161" s="80"/>
      <c r="QI161" s="80"/>
      <c r="QJ161" s="80"/>
      <c r="QK161" s="80"/>
      <c r="QL161" s="80"/>
      <c r="QM161" s="80"/>
      <c r="QN161" s="80"/>
      <c r="QO161" s="80"/>
      <c r="QP161" s="80"/>
      <c r="QQ161" s="80"/>
      <c r="QR161" s="80"/>
      <c r="QS161" s="80"/>
      <c r="QT161" s="80"/>
      <c r="QU161" s="80"/>
      <c r="QV161" s="80"/>
      <c r="QW161" s="80"/>
      <c r="QX161" s="80"/>
      <c r="QY161" s="80"/>
      <c r="QZ161" s="80"/>
      <c r="RA161" s="80"/>
      <c r="RB161" s="80"/>
      <c r="RC161" s="80"/>
      <c r="RD161" s="80"/>
      <c r="RE161" s="80"/>
      <c r="RF161" s="80"/>
      <c r="RG161" s="80"/>
      <c r="RH161" s="80"/>
      <c r="RI161" s="80"/>
      <c r="RJ161" s="80"/>
      <c r="RK161" s="80"/>
      <c r="RL161" s="80"/>
      <c r="RM161" s="80"/>
      <c r="RN161" s="80"/>
      <c r="RO161" s="80"/>
      <c r="RP161" s="80"/>
      <c r="RQ161" s="80"/>
      <c r="RR161" s="80"/>
      <c r="RS161" s="80"/>
      <c r="RT161" s="80"/>
      <c r="RU161" s="80"/>
      <c r="RV161" s="80"/>
      <c r="RW161" s="80"/>
      <c r="RX161" s="80"/>
      <c r="RY161" s="80"/>
      <c r="RZ161" s="80"/>
      <c r="SA161" s="80"/>
      <c r="SB161" s="80"/>
      <c r="SC161" s="80"/>
      <c r="SD161" s="80"/>
      <c r="SE161" s="80"/>
      <c r="SF161" s="80"/>
      <c r="SG161" s="80"/>
      <c r="SH161" s="80"/>
      <c r="SI161" s="80"/>
      <c r="SJ161" s="80"/>
      <c r="SK161" s="80"/>
      <c r="SL161" s="80"/>
      <c r="SM161" s="80"/>
      <c r="SN161" s="80"/>
      <c r="SO161" s="80"/>
      <c r="SP161" s="80"/>
      <c r="SQ161" s="80"/>
      <c r="SR161" s="80"/>
      <c r="SS161" s="80"/>
      <c r="ST161" s="80"/>
      <c r="SU161" s="80"/>
      <c r="SV161" s="80"/>
      <c r="SW161" s="80"/>
      <c r="SX161" s="80"/>
    </row>
    <row r="162" spans="1:518" s="60" customFormat="1" ht="14.55" customHeight="1" x14ac:dyDescent="0.3">
      <c r="A162" s="65">
        <v>158</v>
      </c>
      <c r="B162" s="7">
        <v>55</v>
      </c>
      <c r="C162" s="98" t="s">
        <v>1150</v>
      </c>
      <c r="D162" s="99" t="s">
        <v>1151</v>
      </c>
      <c r="E162" s="98" t="s">
        <v>1152</v>
      </c>
      <c r="F162" s="7">
        <v>2017</v>
      </c>
      <c r="G162" s="98" t="s">
        <v>698</v>
      </c>
      <c r="H162" s="126" t="s">
        <v>1153</v>
      </c>
      <c r="I162" s="6" t="s">
        <v>50</v>
      </c>
      <c r="J162" s="99" t="s">
        <v>1159</v>
      </c>
      <c r="K162" s="6" t="s">
        <v>70</v>
      </c>
      <c r="L162" s="6" t="s">
        <v>38</v>
      </c>
      <c r="M162" s="6" t="s">
        <v>86</v>
      </c>
      <c r="N162" s="6" t="s">
        <v>205</v>
      </c>
      <c r="O162" s="6" t="s">
        <v>25</v>
      </c>
      <c r="P162" s="6" t="s">
        <v>191</v>
      </c>
      <c r="Q162" s="6" t="s">
        <v>572</v>
      </c>
      <c r="R162" s="6" t="s">
        <v>572</v>
      </c>
      <c r="S162" s="6" t="s">
        <v>120</v>
      </c>
      <c r="T162" s="6" t="s">
        <v>1155</v>
      </c>
      <c r="U162" s="7">
        <v>2015</v>
      </c>
      <c r="V162" s="7">
        <v>2017</v>
      </c>
      <c r="W162" s="6"/>
      <c r="X162" s="6"/>
      <c r="Y162" s="6"/>
      <c r="Z162" s="6"/>
      <c r="AA162" s="6"/>
      <c r="AB162" s="6"/>
      <c r="AC162" s="6"/>
      <c r="AD162" s="6"/>
      <c r="AE162" s="6"/>
      <c r="AF162" s="6"/>
      <c r="AG162" s="6"/>
      <c r="AH162" s="6" t="s">
        <v>139</v>
      </c>
      <c r="AI162" s="6"/>
      <c r="AJ162" s="6"/>
      <c r="AK162" s="6"/>
      <c r="AL162" s="6"/>
      <c r="AM162" s="6"/>
      <c r="AN162" s="6"/>
      <c r="AO162" s="6"/>
      <c r="AP162" s="6"/>
      <c r="AQ162" s="6"/>
      <c r="AR162" s="6"/>
      <c r="AS162" s="6"/>
      <c r="AT162" s="6"/>
      <c r="AU162" s="6"/>
      <c r="AV162" s="6"/>
      <c r="AW162" s="6" t="s">
        <v>38</v>
      </c>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t="s">
        <v>23</v>
      </c>
      <c r="BW162" s="6"/>
      <c r="BX162" s="6"/>
      <c r="BY162" s="6"/>
      <c r="BZ162" s="6"/>
      <c r="CA162" s="6"/>
      <c r="CB162" s="6"/>
      <c r="CC162" s="6"/>
      <c r="CD162" s="6"/>
      <c r="CE162" s="6"/>
      <c r="CF162" s="6"/>
      <c r="CG162" s="6"/>
      <c r="CH162" s="6" t="s">
        <v>195</v>
      </c>
      <c r="CI162" s="6"/>
      <c r="CJ162" s="6"/>
      <c r="CK162" s="6"/>
      <c r="CL162" s="6"/>
      <c r="CM162" s="6"/>
      <c r="CN162" s="6"/>
      <c r="CO162" s="6"/>
      <c r="CP162" s="6"/>
      <c r="CQ162" s="6"/>
      <c r="CR162" s="6"/>
      <c r="CS162" s="28" t="s">
        <v>23</v>
      </c>
      <c r="CT162" s="6"/>
      <c r="CU162" s="6"/>
      <c r="CV162" s="6"/>
      <c r="CW162" s="6"/>
      <c r="CX162" s="6"/>
      <c r="CY162" s="6"/>
      <c r="CZ162" s="6" t="s">
        <v>139</v>
      </c>
      <c r="DA162" s="6"/>
      <c r="DB162" s="6"/>
      <c r="DC162" s="6"/>
      <c r="DD162" s="6" t="s">
        <v>23</v>
      </c>
      <c r="DE162" s="91" t="s">
        <v>1156</v>
      </c>
      <c r="DF162" s="6" t="s">
        <v>1157</v>
      </c>
      <c r="DG162" s="6"/>
      <c r="DH162" s="6"/>
      <c r="DI162" s="6"/>
      <c r="DJ162" s="6"/>
      <c r="DK162" s="6" t="s">
        <v>139</v>
      </c>
      <c r="DL162" s="6"/>
      <c r="DM162" s="6"/>
      <c r="DN162" s="6"/>
      <c r="DO162" s="87"/>
      <c r="DP162" s="6"/>
      <c r="DQ162" s="87"/>
      <c r="DR162" s="6"/>
      <c r="DS162" s="91" t="s">
        <v>1158</v>
      </c>
      <c r="DT162" s="17" t="s">
        <v>48</v>
      </c>
      <c r="DU162" s="34"/>
      <c r="DV162" s="34"/>
      <c r="DW162" s="80"/>
      <c r="DX162" s="80"/>
      <c r="DY162" s="80"/>
      <c r="DZ162" s="80"/>
      <c r="EA162" s="80"/>
      <c r="EB162" s="80"/>
      <c r="EC162" s="80"/>
      <c r="ED162" s="80"/>
      <c r="EE162" s="80"/>
      <c r="EF162" s="80"/>
      <c r="EG162" s="80"/>
      <c r="EH162" s="80"/>
      <c r="EI162" s="80"/>
      <c r="EJ162" s="80"/>
      <c r="EK162" s="80"/>
      <c r="EL162" s="80"/>
      <c r="EM162" s="80"/>
      <c r="EN162" s="80"/>
      <c r="EO162" s="80"/>
      <c r="EP162" s="80"/>
      <c r="EQ162" s="80"/>
      <c r="ER162" s="80"/>
      <c r="ES162" s="80"/>
      <c r="ET162" s="80"/>
      <c r="EU162" s="80"/>
      <c r="EV162" s="80"/>
      <c r="EW162" s="80"/>
      <c r="EX162" s="80"/>
      <c r="EY162" s="80"/>
      <c r="EZ162" s="80"/>
      <c r="FA162" s="80"/>
      <c r="FB162" s="80"/>
      <c r="FC162" s="80"/>
      <c r="FD162" s="80"/>
      <c r="FE162" s="80"/>
      <c r="FF162" s="80"/>
      <c r="FG162" s="80"/>
      <c r="FH162" s="80"/>
      <c r="FI162" s="80"/>
      <c r="FJ162" s="80"/>
      <c r="FK162" s="80"/>
      <c r="FL162" s="80"/>
      <c r="FM162" s="80"/>
      <c r="FN162" s="80"/>
      <c r="FO162" s="80"/>
      <c r="FP162" s="80"/>
      <c r="FQ162" s="80"/>
      <c r="FR162" s="80"/>
      <c r="FS162" s="80"/>
      <c r="FT162" s="80"/>
      <c r="FU162" s="80"/>
      <c r="FV162" s="80"/>
      <c r="FW162" s="80"/>
      <c r="FX162" s="80"/>
      <c r="FY162" s="80"/>
      <c r="FZ162" s="80"/>
      <c r="GA162" s="80"/>
      <c r="GB162" s="80"/>
      <c r="GC162" s="80"/>
      <c r="GD162" s="80"/>
      <c r="GE162" s="80"/>
      <c r="GF162" s="80"/>
      <c r="GG162" s="80"/>
      <c r="GH162" s="80"/>
      <c r="GI162" s="80"/>
      <c r="GJ162" s="80"/>
      <c r="GK162" s="80"/>
      <c r="GL162" s="80"/>
      <c r="GM162" s="80"/>
      <c r="GN162" s="80"/>
      <c r="GO162" s="80"/>
      <c r="GP162" s="80"/>
      <c r="GQ162" s="80"/>
      <c r="GR162" s="80"/>
      <c r="GS162" s="80"/>
      <c r="GT162" s="80"/>
      <c r="GU162" s="80"/>
      <c r="GV162" s="80"/>
      <c r="GW162" s="80"/>
      <c r="GX162" s="80"/>
      <c r="GY162" s="80"/>
      <c r="GZ162" s="80"/>
      <c r="HA162" s="80"/>
      <c r="HB162" s="80"/>
      <c r="HC162" s="80"/>
      <c r="HD162" s="80"/>
      <c r="HE162" s="80"/>
      <c r="HF162" s="80"/>
      <c r="HG162" s="80"/>
      <c r="HH162" s="80"/>
      <c r="HI162" s="80"/>
      <c r="HJ162" s="80"/>
      <c r="HK162" s="80"/>
      <c r="HL162" s="80"/>
      <c r="HM162" s="80"/>
      <c r="HN162" s="80"/>
      <c r="HO162" s="80"/>
      <c r="HP162" s="80"/>
      <c r="HQ162" s="80"/>
      <c r="HR162" s="80"/>
      <c r="HS162" s="80"/>
      <c r="HT162" s="80"/>
      <c r="HU162" s="80"/>
      <c r="HV162" s="80"/>
      <c r="HW162" s="80"/>
      <c r="HX162" s="80"/>
      <c r="HY162" s="80"/>
      <c r="HZ162" s="80"/>
      <c r="IA162" s="80"/>
      <c r="IB162" s="80"/>
      <c r="IC162" s="80"/>
      <c r="ID162" s="80"/>
      <c r="IE162" s="80"/>
      <c r="IF162" s="80"/>
      <c r="IG162" s="80"/>
      <c r="IH162" s="80"/>
      <c r="II162" s="80"/>
      <c r="IJ162" s="80"/>
      <c r="IK162" s="80"/>
      <c r="IL162" s="80"/>
      <c r="IM162" s="80"/>
      <c r="IN162" s="80"/>
      <c r="IO162" s="80"/>
      <c r="IP162" s="80"/>
      <c r="IQ162" s="80"/>
      <c r="IR162" s="80"/>
      <c r="IS162" s="80"/>
      <c r="IT162" s="80"/>
      <c r="IU162" s="80"/>
      <c r="IV162" s="80"/>
      <c r="IW162" s="80"/>
      <c r="IX162" s="80"/>
      <c r="IY162" s="80"/>
      <c r="IZ162" s="80"/>
      <c r="JA162" s="80"/>
      <c r="JB162" s="80"/>
      <c r="JC162" s="80"/>
      <c r="JD162" s="80"/>
      <c r="JE162" s="80"/>
      <c r="JF162" s="80"/>
      <c r="JG162" s="80"/>
      <c r="JH162" s="80"/>
      <c r="JI162" s="80"/>
      <c r="JJ162" s="80"/>
      <c r="JK162" s="80"/>
      <c r="JL162" s="80"/>
      <c r="JM162" s="80"/>
      <c r="JN162" s="80"/>
      <c r="JO162" s="80"/>
      <c r="JP162" s="80"/>
      <c r="JQ162" s="80"/>
      <c r="JR162" s="80"/>
      <c r="JS162" s="80"/>
      <c r="JT162" s="80"/>
      <c r="JU162" s="80"/>
      <c r="JV162" s="80"/>
      <c r="JW162" s="80"/>
      <c r="JX162" s="80"/>
      <c r="JY162" s="80"/>
      <c r="JZ162" s="80"/>
      <c r="KA162" s="80"/>
      <c r="KB162" s="80"/>
      <c r="KC162" s="80"/>
      <c r="KD162" s="80"/>
      <c r="KE162" s="80"/>
      <c r="KF162" s="80"/>
      <c r="KG162" s="80"/>
      <c r="KH162" s="80"/>
      <c r="KI162" s="80"/>
      <c r="KJ162" s="80"/>
      <c r="KK162" s="80"/>
      <c r="KL162" s="80"/>
      <c r="KM162" s="80"/>
      <c r="KN162" s="80"/>
      <c r="KO162" s="80"/>
      <c r="KP162" s="80"/>
      <c r="KQ162" s="80"/>
      <c r="KR162" s="80"/>
      <c r="KS162" s="80"/>
      <c r="KT162" s="80"/>
      <c r="KU162" s="80"/>
      <c r="KV162" s="80"/>
      <c r="KW162" s="80"/>
      <c r="KX162" s="80"/>
      <c r="KY162" s="80"/>
      <c r="KZ162" s="80"/>
      <c r="LA162" s="80"/>
      <c r="LB162" s="80"/>
      <c r="LC162" s="80"/>
      <c r="LD162" s="80"/>
      <c r="LE162" s="80"/>
      <c r="LF162" s="80"/>
      <c r="LG162" s="80"/>
      <c r="LH162" s="80"/>
      <c r="LI162" s="80"/>
      <c r="LJ162" s="80"/>
      <c r="LK162" s="80"/>
      <c r="LL162" s="80"/>
      <c r="LM162" s="80"/>
      <c r="LN162" s="80"/>
      <c r="LO162" s="80"/>
      <c r="LP162" s="80"/>
      <c r="LQ162" s="80"/>
      <c r="LR162" s="80"/>
      <c r="LS162" s="80"/>
      <c r="LT162" s="80"/>
      <c r="LU162" s="80"/>
      <c r="LV162" s="80"/>
      <c r="LW162" s="80"/>
      <c r="LX162" s="80"/>
      <c r="LY162" s="80"/>
      <c r="LZ162" s="80"/>
      <c r="MA162" s="80"/>
      <c r="MB162" s="80"/>
      <c r="MC162" s="80"/>
      <c r="MD162" s="80"/>
      <c r="ME162" s="80"/>
      <c r="MF162" s="80"/>
      <c r="MG162" s="80"/>
      <c r="MH162" s="80"/>
      <c r="MI162" s="80"/>
      <c r="MJ162" s="80"/>
      <c r="MK162" s="80"/>
      <c r="ML162" s="80"/>
      <c r="MM162" s="80"/>
      <c r="MN162" s="80"/>
      <c r="MO162" s="80"/>
      <c r="MP162" s="80"/>
      <c r="MQ162" s="80"/>
      <c r="MR162" s="80"/>
      <c r="MS162" s="80"/>
      <c r="MT162" s="80"/>
      <c r="MU162" s="80"/>
      <c r="MV162" s="80"/>
      <c r="MW162" s="80"/>
      <c r="MX162" s="80"/>
      <c r="MY162" s="80"/>
      <c r="MZ162" s="80"/>
      <c r="NA162" s="80"/>
      <c r="NB162" s="80"/>
      <c r="NC162" s="80"/>
      <c r="ND162" s="80"/>
      <c r="NE162" s="80"/>
      <c r="NF162" s="80"/>
      <c r="NG162" s="80"/>
      <c r="NH162" s="80"/>
      <c r="NI162" s="80"/>
      <c r="NJ162" s="80"/>
      <c r="NK162" s="80"/>
      <c r="NL162" s="80"/>
      <c r="NM162" s="80"/>
      <c r="NN162" s="80"/>
      <c r="NO162" s="80"/>
      <c r="NP162" s="80"/>
      <c r="NQ162" s="80"/>
      <c r="NR162" s="80"/>
      <c r="NS162" s="80"/>
      <c r="NT162" s="80"/>
      <c r="NU162" s="80"/>
      <c r="NV162" s="80"/>
      <c r="NW162" s="80"/>
      <c r="NX162" s="80"/>
      <c r="NY162" s="80"/>
      <c r="NZ162" s="80"/>
      <c r="OA162" s="80"/>
      <c r="OB162" s="80"/>
      <c r="OC162" s="80"/>
      <c r="OD162" s="80"/>
      <c r="OE162" s="80"/>
      <c r="OF162" s="80"/>
      <c r="OG162" s="80"/>
      <c r="OH162" s="80"/>
      <c r="OI162" s="80"/>
      <c r="OJ162" s="80"/>
      <c r="OK162" s="80"/>
      <c r="OL162" s="80"/>
      <c r="OM162" s="80"/>
      <c r="ON162" s="80"/>
      <c r="OO162" s="80"/>
      <c r="OP162" s="80"/>
      <c r="OQ162" s="80"/>
      <c r="OR162" s="80"/>
      <c r="OS162" s="80"/>
      <c r="OT162" s="80"/>
      <c r="OU162" s="80"/>
      <c r="OV162" s="80"/>
      <c r="OW162" s="80"/>
      <c r="OX162" s="80"/>
      <c r="OY162" s="80"/>
      <c r="OZ162" s="80"/>
      <c r="PA162" s="80"/>
      <c r="PB162" s="80"/>
      <c r="PC162" s="80"/>
      <c r="PD162" s="80"/>
      <c r="PE162" s="80"/>
      <c r="PF162" s="80"/>
      <c r="PG162" s="80"/>
      <c r="PH162" s="80"/>
      <c r="PI162" s="80"/>
      <c r="PJ162" s="80"/>
      <c r="PK162" s="80"/>
      <c r="PL162" s="80"/>
      <c r="PM162" s="80"/>
      <c r="PN162" s="80"/>
      <c r="PO162" s="80"/>
      <c r="PP162" s="80"/>
      <c r="PQ162" s="80"/>
      <c r="PR162" s="80"/>
      <c r="PS162" s="80"/>
      <c r="PT162" s="80"/>
      <c r="PU162" s="80"/>
      <c r="PV162" s="80"/>
      <c r="PW162" s="80"/>
      <c r="PX162" s="80"/>
      <c r="PY162" s="80"/>
      <c r="PZ162" s="80"/>
      <c r="QA162" s="80"/>
      <c r="QB162" s="80"/>
      <c r="QC162" s="80"/>
      <c r="QD162" s="80"/>
      <c r="QE162" s="80"/>
      <c r="QF162" s="80"/>
      <c r="QG162" s="80"/>
      <c r="QH162" s="80"/>
      <c r="QI162" s="80"/>
      <c r="QJ162" s="80"/>
      <c r="QK162" s="80"/>
      <c r="QL162" s="80"/>
      <c r="QM162" s="80"/>
      <c r="QN162" s="80"/>
      <c r="QO162" s="80"/>
      <c r="QP162" s="80"/>
      <c r="QQ162" s="80"/>
      <c r="QR162" s="80"/>
      <c r="QS162" s="80"/>
      <c r="QT162" s="80"/>
      <c r="QU162" s="80"/>
      <c r="QV162" s="80"/>
      <c r="QW162" s="80"/>
      <c r="QX162" s="80"/>
      <c r="QY162" s="80"/>
      <c r="QZ162" s="80"/>
      <c r="RA162" s="80"/>
      <c r="RB162" s="80"/>
      <c r="RC162" s="80"/>
      <c r="RD162" s="80"/>
      <c r="RE162" s="80"/>
      <c r="RF162" s="80"/>
      <c r="RG162" s="80"/>
      <c r="RH162" s="80"/>
      <c r="RI162" s="80"/>
      <c r="RJ162" s="80"/>
      <c r="RK162" s="80"/>
      <c r="RL162" s="80"/>
      <c r="RM162" s="80"/>
      <c r="RN162" s="80"/>
      <c r="RO162" s="80"/>
      <c r="RP162" s="80"/>
      <c r="RQ162" s="80"/>
      <c r="RR162" s="80"/>
      <c r="RS162" s="80"/>
      <c r="RT162" s="80"/>
      <c r="RU162" s="80"/>
      <c r="RV162" s="80"/>
      <c r="RW162" s="80"/>
      <c r="RX162" s="80"/>
      <c r="RY162" s="80"/>
      <c r="RZ162" s="80"/>
      <c r="SA162" s="80"/>
      <c r="SB162" s="80"/>
      <c r="SC162" s="80"/>
      <c r="SD162" s="80"/>
      <c r="SE162" s="80"/>
      <c r="SF162" s="80"/>
      <c r="SG162" s="80"/>
      <c r="SH162" s="80"/>
      <c r="SI162" s="80"/>
      <c r="SJ162" s="80"/>
      <c r="SK162" s="80"/>
      <c r="SL162" s="80"/>
      <c r="SM162" s="80"/>
      <c r="SN162" s="80"/>
      <c r="SO162" s="80"/>
      <c r="SP162" s="80"/>
      <c r="SQ162" s="80"/>
      <c r="SR162" s="80"/>
      <c r="SS162" s="80"/>
      <c r="ST162" s="80"/>
      <c r="SU162" s="80"/>
      <c r="SV162" s="80"/>
      <c r="SW162" s="80"/>
      <c r="SX162" s="80"/>
    </row>
    <row r="163" spans="1:518" s="60" customFormat="1" ht="14.55" customHeight="1" x14ac:dyDescent="0.3">
      <c r="A163" s="65">
        <v>159</v>
      </c>
      <c r="B163" s="7">
        <v>55</v>
      </c>
      <c r="C163" s="98" t="s">
        <v>1150</v>
      </c>
      <c r="D163" s="99" t="s">
        <v>1151</v>
      </c>
      <c r="E163" s="98" t="s">
        <v>1152</v>
      </c>
      <c r="F163" s="7">
        <v>2017</v>
      </c>
      <c r="G163" s="98" t="s">
        <v>698</v>
      </c>
      <c r="H163" s="126" t="s">
        <v>1153</v>
      </c>
      <c r="I163" s="6" t="s">
        <v>50</v>
      </c>
      <c r="J163" s="99" t="s">
        <v>1160</v>
      </c>
      <c r="K163" s="6" t="s">
        <v>70</v>
      </c>
      <c r="L163" s="6" t="s">
        <v>38</v>
      </c>
      <c r="M163" s="6" t="s">
        <v>86</v>
      </c>
      <c r="N163" s="6" t="s">
        <v>205</v>
      </c>
      <c r="O163" s="6" t="s">
        <v>25</v>
      </c>
      <c r="P163" s="6" t="s">
        <v>191</v>
      </c>
      <c r="Q163" s="6" t="s">
        <v>572</v>
      </c>
      <c r="R163" s="6" t="s">
        <v>572</v>
      </c>
      <c r="S163" s="6" t="s">
        <v>120</v>
      </c>
      <c r="T163" s="6" t="s">
        <v>1155</v>
      </c>
      <c r="U163" s="7">
        <v>2015</v>
      </c>
      <c r="V163" s="7">
        <v>2017</v>
      </c>
      <c r="W163" s="6"/>
      <c r="X163" s="6"/>
      <c r="Y163" s="6"/>
      <c r="Z163" s="6"/>
      <c r="AA163" s="6"/>
      <c r="AB163" s="6"/>
      <c r="AC163" s="6"/>
      <c r="AD163" s="6"/>
      <c r="AE163" s="6"/>
      <c r="AF163" s="6"/>
      <c r="AG163" s="6"/>
      <c r="AH163" s="6" t="s">
        <v>139</v>
      </c>
      <c r="AI163" s="6"/>
      <c r="AJ163" s="6"/>
      <c r="AK163" s="6"/>
      <c r="AL163" s="6"/>
      <c r="AM163" s="6"/>
      <c r="AN163" s="6"/>
      <c r="AO163" s="6"/>
      <c r="AP163" s="6"/>
      <c r="AQ163" s="6"/>
      <c r="AR163" s="6"/>
      <c r="AS163" s="6"/>
      <c r="AT163" s="6"/>
      <c r="AU163" s="6"/>
      <c r="AV163" s="6"/>
      <c r="AW163" s="6" t="s">
        <v>38</v>
      </c>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t="s">
        <v>23</v>
      </c>
      <c r="BW163" s="6"/>
      <c r="BX163" s="6"/>
      <c r="BY163" s="6"/>
      <c r="BZ163" s="6"/>
      <c r="CA163" s="6"/>
      <c r="CB163" s="6"/>
      <c r="CC163" s="6"/>
      <c r="CD163" s="6"/>
      <c r="CE163" s="6"/>
      <c r="CF163" s="6"/>
      <c r="CG163" s="6"/>
      <c r="CH163" s="6" t="s">
        <v>195</v>
      </c>
      <c r="CI163" s="6"/>
      <c r="CJ163" s="6"/>
      <c r="CK163" s="6"/>
      <c r="CL163" s="6"/>
      <c r="CM163" s="6"/>
      <c r="CN163" s="6"/>
      <c r="CO163" s="6"/>
      <c r="CP163" s="6"/>
      <c r="CQ163" s="6"/>
      <c r="CR163" s="6"/>
      <c r="CS163" s="28" t="s">
        <v>23</v>
      </c>
      <c r="CT163" s="6"/>
      <c r="CU163" s="6"/>
      <c r="CV163" s="6"/>
      <c r="CW163" s="6"/>
      <c r="CX163" s="6"/>
      <c r="CY163" s="6"/>
      <c r="CZ163" s="6" t="s">
        <v>139</v>
      </c>
      <c r="DA163" s="6"/>
      <c r="DB163" s="6"/>
      <c r="DC163" s="6"/>
      <c r="DD163" s="6" t="s">
        <v>23</v>
      </c>
      <c r="DE163" s="91" t="s">
        <v>1156</v>
      </c>
      <c r="DF163" s="6" t="s">
        <v>1157</v>
      </c>
      <c r="DG163" s="6"/>
      <c r="DH163" s="6"/>
      <c r="DI163" s="6"/>
      <c r="DJ163" s="6"/>
      <c r="DK163" s="6" t="s">
        <v>139</v>
      </c>
      <c r="DL163" s="6"/>
      <c r="DM163" s="6"/>
      <c r="DN163" s="6"/>
      <c r="DO163" s="87"/>
      <c r="DP163" s="6"/>
      <c r="DQ163" s="87"/>
      <c r="DR163" s="6"/>
      <c r="DS163" s="91" t="s">
        <v>1161</v>
      </c>
      <c r="DT163" s="17" t="s">
        <v>1162</v>
      </c>
      <c r="DU163" s="34"/>
      <c r="DV163" s="34"/>
      <c r="DW163" s="80"/>
      <c r="DX163" s="80"/>
      <c r="DY163" s="80"/>
      <c r="DZ163" s="80"/>
      <c r="EA163" s="80"/>
      <c r="EB163" s="80"/>
      <c r="EC163" s="80"/>
      <c r="ED163" s="80"/>
      <c r="EE163" s="80"/>
      <c r="EF163" s="80"/>
      <c r="EG163" s="80"/>
      <c r="EH163" s="80"/>
      <c r="EI163" s="80"/>
      <c r="EJ163" s="80"/>
      <c r="EK163" s="80"/>
      <c r="EL163" s="80"/>
      <c r="EM163" s="80"/>
      <c r="EN163" s="80"/>
      <c r="EO163" s="80"/>
      <c r="EP163" s="80"/>
      <c r="EQ163" s="80"/>
      <c r="ER163" s="80"/>
      <c r="ES163" s="80"/>
      <c r="ET163" s="80"/>
      <c r="EU163" s="80"/>
      <c r="EV163" s="80"/>
      <c r="EW163" s="80"/>
      <c r="EX163" s="80"/>
      <c r="EY163" s="80"/>
      <c r="EZ163" s="80"/>
      <c r="FA163" s="80"/>
      <c r="FB163" s="80"/>
      <c r="FC163" s="80"/>
      <c r="FD163" s="80"/>
      <c r="FE163" s="80"/>
      <c r="FF163" s="80"/>
      <c r="FG163" s="80"/>
      <c r="FH163" s="80"/>
      <c r="FI163" s="80"/>
      <c r="FJ163" s="80"/>
      <c r="FK163" s="80"/>
      <c r="FL163" s="80"/>
      <c r="FM163" s="80"/>
      <c r="FN163" s="80"/>
      <c r="FO163" s="80"/>
      <c r="FP163" s="80"/>
      <c r="FQ163" s="80"/>
      <c r="FR163" s="80"/>
      <c r="FS163" s="80"/>
      <c r="FT163" s="80"/>
      <c r="FU163" s="80"/>
      <c r="FV163" s="80"/>
      <c r="FW163" s="80"/>
      <c r="FX163" s="80"/>
      <c r="FY163" s="80"/>
      <c r="FZ163" s="80"/>
      <c r="GA163" s="80"/>
      <c r="GB163" s="80"/>
      <c r="GC163" s="80"/>
      <c r="GD163" s="80"/>
      <c r="GE163" s="80"/>
      <c r="GF163" s="80"/>
      <c r="GG163" s="80"/>
      <c r="GH163" s="80"/>
      <c r="GI163" s="80"/>
      <c r="GJ163" s="80"/>
      <c r="GK163" s="80"/>
      <c r="GL163" s="80"/>
      <c r="GM163" s="80"/>
      <c r="GN163" s="80"/>
      <c r="GO163" s="80"/>
      <c r="GP163" s="80"/>
      <c r="GQ163" s="80"/>
      <c r="GR163" s="80"/>
      <c r="GS163" s="80"/>
      <c r="GT163" s="80"/>
      <c r="GU163" s="80"/>
      <c r="GV163" s="80"/>
      <c r="GW163" s="80"/>
      <c r="GX163" s="80"/>
      <c r="GY163" s="80"/>
      <c r="GZ163" s="80"/>
      <c r="HA163" s="80"/>
      <c r="HB163" s="80"/>
      <c r="HC163" s="80"/>
      <c r="HD163" s="80"/>
      <c r="HE163" s="80"/>
      <c r="HF163" s="80"/>
      <c r="HG163" s="80"/>
      <c r="HH163" s="80"/>
      <c r="HI163" s="80"/>
      <c r="HJ163" s="80"/>
      <c r="HK163" s="80"/>
      <c r="HL163" s="80"/>
      <c r="HM163" s="80"/>
      <c r="HN163" s="80"/>
      <c r="HO163" s="80"/>
      <c r="HP163" s="80"/>
      <c r="HQ163" s="80"/>
      <c r="HR163" s="80"/>
      <c r="HS163" s="80"/>
      <c r="HT163" s="80"/>
      <c r="HU163" s="80"/>
      <c r="HV163" s="80"/>
      <c r="HW163" s="80"/>
      <c r="HX163" s="80"/>
      <c r="HY163" s="80"/>
      <c r="HZ163" s="80"/>
      <c r="IA163" s="80"/>
      <c r="IB163" s="80"/>
      <c r="IC163" s="80"/>
      <c r="ID163" s="80"/>
      <c r="IE163" s="80"/>
      <c r="IF163" s="80"/>
      <c r="IG163" s="80"/>
      <c r="IH163" s="80"/>
      <c r="II163" s="80"/>
      <c r="IJ163" s="80"/>
      <c r="IK163" s="80"/>
      <c r="IL163" s="80"/>
      <c r="IM163" s="80"/>
      <c r="IN163" s="80"/>
      <c r="IO163" s="80"/>
      <c r="IP163" s="80"/>
      <c r="IQ163" s="80"/>
      <c r="IR163" s="80"/>
      <c r="IS163" s="80"/>
      <c r="IT163" s="80"/>
      <c r="IU163" s="80"/>
      <c r="IV163" s="80"/>
      <c r="IW163" s="80"/>
      <c r="IX163" s="80"/>
      <c r="IY163" s="80"/>
      <c r="IZ163" s="80"/>
      <c r="JA163" s="80"/>
      <c r="JB163" s="80"/>
      <c r="JC163" s="80"/>
      <c r="JD163" s="80"/>
      <c r="JE163" s="80"/>
      <c r="JF163" s="80"/>
      <c r="JG163" s="80"/>
      <c r="JH163" s="80"/>
      <c r="JI163" s="80"/>
      <c r="JJ163" s="80"/>
      <c r="JK163" s="80"/>
      <c r="JL163" s="80"/>
      <c r="JM163" s="80"/>
      <c r="JN163" s="80"/>
      <c r="JO163" s="80"/>
      <c r="JP163" s="80"/>
      <c r="JQ163" s="80"/>
      <c r="JR163" s="80"/>
      <c r="JS163" s="80"/>
      <c r="JT163" s="80"/>
      <c r="JU163" s="80"/>
      <c r="JV163" s="80"/>
      <c r="JW163" s="80"/>
      <c r="JX163" s="80"/>
      <c r="JY163" s="80"/>
      <c r="JZ163" s="80"/>
      <c r="KA163" s="80"/>
      <c r="KB163" s="80"/>
      <c r="KC163" s="80"/>
      <c r="KD163" s="80"/>
      <c r="KE163" s="80"/>
      <c r="KF163" s="80"/>
      <c r="KG163" s="80"/>
      <c r="KH163" s="80"/>
      <c r="KI163" s="80"/>
      <c r="KJ163" s="80"/>
      <c r="KK163" s="80"/>
      <c r="KL163" s="80"/>
      <c r="KM163" s="80"/>
      <c r="KN163" s="80"/>
      <c r="KO163" s="80"/>
      <c r="KP163" s="80"/>
      <c r="KQ163" s="80"/>
      <c r="KR163" s="80"/>
      <c r="KS163" s="80"/>
      <c r="KT163" s="80"/>
      <c r="KU163" s="80"/>
      <c r="KV163" s="80"/>
      <c r="KW163" s="80"/>
      <c r="KX163" s="80"/>
      <c r="KY163" s="80"/>
      <c r="KZ163" s="80"/>
      <c r="LA163" s="80"/>
      <c r="LB163" s="80"/>
      <c r="LC163" s="80"/>
      <c r="LD163" s="80"/>
      <c r="LE163" s="80"/>
      <c r="LF163" s="80"/>
      <c r="LG163" s="80"/>
      <c r="LH163" s="80"/>
      <c r="LI163" s="80"/>
      <c r="LJ163" s="80"/>
      <c r="LK163" s="80"/>
      <c r="LL163" s="80"/>
      <c r="LM163" s="80"/>
      <c r="LN163" s="80"/>
      <c r="LO163" s="80"/>
      <c r="LP163" s="80"/>
      <c r="LQ163" s="80"/>
      <c r="LR163" s="80"/>
      <c r="LS163" s="80"/>
      <c r="LT163" s="80"/>
      <c r="LU163" s="80"/>
      <c r="LV163" s="80"/>
      <c r="LW163" s="80"/>
      <c r="LX163" s="80"/>
      <c r="LY163" s="80"/>
      <c r="LZ163" s="80"/>
      <c r="MA163" s="80"/>
      <c r="MB163" s="80"/>
      <c r="MC163" s="80"/>
      <c r="MD163" s="80"/>
      <c r="ME163" s="80"/>
      <c r="MF163" s="80"/>
      <c r="MG163" s="80"/>
      <c r="MH163" s="80"/>
      <c r="MI163" s="80"/>
      <c r="MJ163" s="80"/>
      <c r="MK163" s="80"/>
      <c r="ML163" s="80"/>
      <c r="MM163" s="80"/>
      <c r="MN163" s="80"/>
      <c r="MO163" s="80"/>
      <c r="MP163" s="80"/>
      <c r="MQ163" s="80"/>
      <c r="MR163" s="80"/>
      <c r="MS163" s="80"/>
      <c r="MT163" s="80"/>
      <c r="MU163" s="80"/>
      <c r="MV163" s="80"/>
      <c r="MW163" s="80"/>
      <c r="MX163" s="80"/>
      <c r="MY163" s="80"/>
      <c r="MZ163" s="80"/>
      <c r="NA163" s="80"/>
      <c r="NB163" s="80"/>
      <c r="NC163" s="80"/>
      <c r="ND163" s="80"/>
      <c r="NE163" s="80"/>
      <c r="NF163" s="80"/>
      <c r="NG163" s="80"/>
      <c r="NH163" s="80"/>
      <c r="NI163" s="80"/>
      <c r="NJ163" s="80"/>
      <c r="NK163" s="80"/>
      <c r="NL163" s="80"/>
      <c r="NM163" s="80"/>
      <c r="NN163" s="80"/>
      <c r="NO163" s="80"/>
      <c r="NP163" s="80"/>
      <c r="NQ163" s="80"/>
      <c r="NR163" s="80"/>
      <c r="NS163" s="80"/>
      <c r="NT163" s="80"/>
      <c r="NU163" s="80"/>
      <c r="NV163" s="80"/>
      <c r="NW163" s="80"/>
      <c r="NX163" s="80"/>
      <c r="NY163" s="80"/>
      <c r="NZ163" s="80"/>
      <c r="OA163" s="80"/>
      <c r="OB163" s="80"/>
      <c r="OC163" s="80"/>
      <c r="OD163" s="80"/>
      <c r="OE163" s="80"/>
      <c r="OF163" s="80"/>
      <c r="OG163" s="80"/>
      <c r="OH163" s="80"/>
      <c r="OI163" s="80"/>
      <c r="OJ163" s="80"/>
      <c r="OK163" s="80"/>
      <c r="OL163" s="80"/>
      <c r="OM163" s="80"/>
      <c r="ON163" s="80"/>
      <c r="OO163" s="80"/>
      <c r="OP163" s="80"/>
      <c r="OQ163" s="80"/>
      <c r="OR163" s="80"/>
      <c r="OS163" s="80"/>
      <c r="OT163" s="80"/>
      <c r="OU163" s="80"/>
      <c r="OV163" s="80"/>
      <c r="OW163" s="80"/>
      <c r="OX163" s="80"/>
      <c r="OY163" s="80"/>
      <c r="OZ163" s="80"/>
      <c r="PA163" s="80"/>
      <c r="PB163" s="80"/>
      <c r="PC163" s="80"/>
      <c r="PD163" s="80"/>
      <c r="PE163" s="80"/>
      <c r="PF163" s="80"/>
      <c r="PG163" s="80"/>
      <c r="PH163" s="80"/>
      <c r="PI163" s="80"/>
      <c r="PJ163" s="80"/>
      <c r="PK163" s="80"/>
      <c r="PL163" s="80"/>
      <c r="PM163" s="80"/>
      <c r="PN163" s="80"/>
      <c r="PO163" s="80"/>
      <c r="PP163" s="80"/>
      <c r="PQ163" s="80"/>
      <c r="PR163" s="80"/>
      <c r="PS163" s="80"/>
      <c r="PT163" s="80"/>
      <c r="PU163" s="80"/>
      <c r="PV163" s="80"/>
      <c r="PW163" s="80"/>
      <c r="PX163" s="80"/>
      <c r="PY163" s="80"/>
      <c r="PZ163" s="80"/>
      <c r="QA163" s="80"/>
      <c r="QB163" s="80"/>
      <c r="QC163" s="80"/>
      <c r="QD163" s="80"/>
      <c r="QE163" s="80"/>
      <c r="QF163" s="80"/>
      <c r="QG163" s="80"/>
      <c r="QH163" s="80"/>
      <c r="QI163" s="80"/>
      <c r="QJ163" s="80"/>
      <c r="QK163" s="80"/>
      <c r="QL163" s="80"/>
      <c r="QM163" s="80"/>
      <c r="QN163" s="80"/>
      <c r="QO163" s="80"/>
      <c r="QP163" s="80"/>
      <c r="QQ163" s="80"/>
      <c r="QR163" s="80"/>
      <c r="QS163" s="80"/>
      <c r="QT163" s="80"/>
      <c r="QU163" s="80"/>
      <c r="QV163" s="80"/>
      <c r="QW163" s="80"/>
      <c r="QX163" s="80"/>
      <c r="QY163" s="80"/>
      <c r="QZ163" s="80"/>
      <c r="RA163" s="80"/>
      <c r="RB163" s="80"/>
      <c r="RC163" s="80"/>
      <c r="RD163" s="80"/>
      <c r="RE163" s="80"/>
      <c r="RF163" s="80"/>
      <c r="RG163" s="80"/>
      <c r="RH163" s="80"/>
      <c r="RI163" s="80"/>
      <c r="RJ163" s="80"/>
      <c r="RK163" s="80"/>
      <c r="RL163" s="80"/>
      <c r="RM163" s="80"/>
      <c r="RN163" s="80"/>
      <c r="RO163" s="80"/>
      <c r="RP163" s="80"/>
      <c r="RQ163" s="80"/>
      <c r="RR163" s="80"/>
      <c r="RS163" s="80"/>
      <c r="RT163" s="80"/>
      <c r="RU163" s="80"/>
      <c r="RV163" s="80"/>
      <c r="RW163" s="80"/>
      <c r="RX163" s="80"/>
      <c r="RY163" s="80"/>
      <c r="RZ163" s="80"/>
      <c r="SA163" s="80"/>
      <c r="SB163" s="80"/>
      <c r="SC163" s="80"/>
      <c r="SD163" s="80"/>
      <c r="SE163" s="80"/>
      <c r="SF163" s="80"/>
      <c r="SG163" s="80"/>
      <c r="SH163" s="80"/>
      <c r="SI163" s="80"/>
      <c r="SJ163" s="80"/>
      <c r="SK163" s="80"/>
      <c r="SL163" s="80"/>
      <c r="SM163" s="80"/>
      <c r="SN163" s="80"/>
      <c r="SO163" s="80"/>
      <c r="SP163" s="80"/>
      <c r="SQ163" s="80"/>
      <c r="SR163" s="80"/>
      <c r="SS163" s="80"/>
      <c r="ST163" s="80"/>
      <c r="SU163" s="80"/>
      <c r="SV163" s="80"/>
      <c r="SW163" s="80"/>
      <c r="SX163" s="80"/>
    </row>
    <row r="164" spans="1:518" s="60" customFormat="1" ht="14.55" customHeight="1" x14ac:dyDescent="0.3">
      <c r="A164" s="65">
        <v>160</v>
      </c>
      <c r="B164" s="7">
        <v>56</v>
      </c>
      <c r="C164" s="98" t="s">
        <v>1163</v>
      </c>
      <c r="D164" s="99" t="s">
        <v>1164</v>
      </c>
      <c r="E164" s="98" t="s">
        <v>1165</v>
      </c>
      <c r="F164" s="7">
        <v>2014</v>
      </c>
      <c r="G164" s="98" t="s">
        <v>1166</v>
      </c>
      <c r="H164" s="126" t="s">
        <v>1167</v>
      </c>
      <c r="I164" s="6" t="s">
        <v>50</v>
      </c>
      <c r="J164" s="99" t="s">
        <v>1168</v>
      </c>
      <c r="K164" s="6" t="s">
        <v>70</v>
      </c>
      <c r="L164" s="6" t="s">
        <v>38</v>
      </c>
      <c r="M164" s="6" t="s">
        <v>72</v>
      </c>
      <c r="N164" s="6" t="s">
        <v>205</v>
      </c>
      <c r="O164" s="6" t="s">
        <v>25</v>
      </c>
      <c r="P164" s="6" t="s">
        <v>56</v>
      </c>
      <c r="Q164" s="7">
        <v>2000</v>
      </c>
      <c r="R164" s="6" t="s">
        <v>921</v>
      </c>
      <c r="S164" s="6" t="s">
        <v>321</v>
      </c>
      <c r="T164" s="6" t="s">
        <v>701</v>
      </c>
      <c r="U164" s="7">
        <v>2011</v>
      </c>
      <c r="V164" s="7">
        <v>2011</v>
      </c>
      <c r="W164" s="6"/>
      <c r="X164" s="6"/>
      <c r="Y164" s="6"/>
      <c r="Z164" s="6" t="s">
        <v>76</v>
      </c>
      <c r="AA164" s="6"/>
      <c r="AB164" s="6" t="s">
        <v>107</v>
      </c>
      <c r="AC164" s="6"/>
      <c r="AD164" s="6"/>
      <c r="AE164" s="6" t="s">
        <v>126</v>
      </c>
      <c r="AF164" s="6"/>
      <c r="AG164" s="6"/>
      <c r="AH164" s="6"/>
      <c r="AI164" s="6"/>
      <c r="AJ164" s="6"/>
      <c r="AK164" s="6"/>
      <c r="AL164" s="6"/>
      <c r="AM164" s="6"/>
      <c r="AN164" s="6"/>
      <c r="AO164" s="6"/>
      <c r="AP164" s="6"/>
      <c r="AQ164" s="6"/>
      <c r="AR164" s="6"/>
      <c r="AS164" s="6"/>
      <c r="AT164" s="6"/>
      <c r="AU164" s="6"/>
      <c r="AV164" s="6"/>
      <c r="AW164" s="6" t="s">
        <v>23</v>
      </c>
      <c r="AX164" s="6"/>
      <c r="AY164" s="6"/>
      <c r="AZ164" s="6"/>
      <c r="BA164" s="6" t="s">
        <v>78</v>
      </c>
      <c r="BB164" s="6"/>
      <c r="BC164" s="6" t="s">
        <v>78</v>
      </c>
      <c r="BD164" s="6"/>
      <c r="BE164" s="6"/>
      <c r="BF164" s="6" t="s">
        <v>78</v>
      </c>
      <c r="BG164" s="6"/>
      <c r="BH164" s="6"/>
      <c r="BI164" s="6"/>
      <c r="BJ164" s="6"/>
      <c r="BK164" s="6"/>
      <c r="BL164" s="6"/>
      <c r="BM164" s="6"/>
      <c r="BN164" s="6"/>
      <c r="BO164" s="6"/>
      <c r="BP164" s="6"/>
      <c r="BQ164" s="6"/>
      <c r="BR164" s="6"/>
      <c r="BS164" s="6"/>
      <c r="BT164" s="6"/>
      <c r="BU164" s="6"/>
      <c r="BV164" s="6" t="s">
        <v>38</v>
      </c>
      <c r="BW164" s="6"/>
      <c r="BX164" s="6"/>
      <c r="BY164" s="6"/>
      <c r="BZ164" s="6"/>
      <c r="CA164" s="6"/>
      <c r="CB164" s="6"/>
      <c r="CC164" s="6"/>
      <c r="CD164" s="6"/>
      <c r="CE164" s="6"/>
      <c r="CF164" s="6"/>
      <c r="CG164" s="6"/>
      <c r="CH164" s="6"/>
      <c r="CI164" s="6"/>
      <c r="CJ164" s="6"/>
      <c r="CK164" s="6"/>
      <c r="CL164" s="6"/>
      <c r="CM164" s="6"/>
      <c r="CN164" s="6"/>
      <c r="CO164" s="6"/>
      <c r="CP164" s="6"/>
      <c r="CQ164" s="6"/>
      <c r="CR164" s="6"/>
      <c r="CS164" s="28" t="s">
        <v>38</v>
      </c>
      <c r="CT164" s="6"/>
      <c r="CU164" s="6"/>
      <c r="CV164" s="6"/>
      <c r="CW164" s="6"/>
      <c r="CX164" s="6"/>
      <c r="CY164" s="6"/>
      <c r="CZ164" s="6"/>
      <c r="DA164" s="6"/>
      <c r="DB164" s="6"/>
      <c r="DC164" s="6"/>
      <c r="DD164" s="6" t="s">
        <v>38</v>
      </c>
      <c r="DE164" s="87"/>
      <c r="DF164" s="6"/>
      <c r="DG164" s="6"/>
      <c r="DH164" s="6"/>
      <c r="DI164" s="6"/>
      <c r="DJ164" s="6"/>
      <c r="DK164" s="6"/>
      <c r="DL164" s="6"/>
      <c r="DM164" s="6"/>
      <c r="DN164" s="6"/>
      <c r="DO164" s="87"/>
      <c r="DP164" s="6"/>
      <c r="DQ164" s="91" t="s">
        <v>1169</v>
      </c>
      <c r="DR164" s="6" t="s">
        <v>236</v>
      </c>
      <c r="DS164" s="91" t="s">
        <v>1170</v>
      </c>
      <c r="DT164" s="17" t="s">
        <v>1171</v>
      </c>
      <c r="DU164" s="34"/>
      <c r="DV164" s="34"/>
      <c r="DW164" s="80"/>
      <c r="DX164" s="80"/>
      <c r="DY164" s="80"/>
      <c r="DZ164" s="80"/>
      <c r="EA164" s="80"/>
      <c r="EB164" s="80"/>
      <c r="EC164" s="80"/>
      <c r="ED164" s="80"/>
      <c r="EE164" s="80"/>
      <c r="EF164" s="80"/>
      <c r="EG164" s="80"/>
      <c r="EH164" s="80"/>
      <c r="EI164" s="80"/>
      <c r="EJ164" s="80"/>
      <c r="EK164" s="80"/>
      <c r="EL164" s="80"/>
      <c r="EM164" s="80"/>
      <c r="EN164" s="80"/>
      <c r="EO164" s="80"/>
      <c r="EP164" s="80"/>
      <c r="EQ164" s="80"/>
      <c r="ER164" s="80"/>
      <c r="ES164" s="80"/>
      <c r="ET164" s="80"/>
      <c r="EU164" s="80"/>
      <c r="EV164" s="80"/>
      <c r="EW164" s="80"/>
      <c r="EX164" s="80"/>
      <c r="EY164" s="80"/>
      <c r="EZ164" s="80"/>
      <c r="FA164" s="80"/>
      <c r="FB164" s="80"/>
      <c r="FC164" s="80"/>
      <c r="FD164" s="80"/>
      <c r="FE164" s="80"/>
      <c r="FF164" s="80"/>
      <c r="FG164" s="80"/>
      <c r="FH164" s="80"/>
      <c r="FI164" s="80"/>
      <c r="FJ164" s="80"/>
      <c r="FK164" s="80"/>
      <c r="FL164" s="80"/>
      <c r="FM164" s="80"/>
      <c r="FN164" s="80"/>
      <c r="FO164" s="80"/>
      <c r="FP164" s="80"/>
      <c r="FQ164" s="80"/>
      <c r="FR164" s="80"/>
      <c r="FS164" s="80"/>
      <c r="FT164" s="80"/>
      <c r="FU164" s="80"/>
      <c r="FV164" s="80"/>
      <c r="FW164" s="80"/>
      <c r="FX164" s="80"/>
      <c r="FY164" s="80"/>
      <c r="FZ164" s="80"/>
      <c r="GA164" s="80"/>
      <c r="GB164" s="80"/>
      <c r="GC164" s="80"/>
      <c r="GD164" s="80"/>
      <c r="GE164" s="80"/>
      <c r="GF164" s="80"/>
      <c r="GG164" s="80"/>
      <c r="GH164" s="80"/>
      <c r="GI164" s="80"/>
      <c r="GJ164" s="80"/>
      <c r="GK164" s="80"/>
      <c r="GL164" s="80"/>
      <c r="GM164" s="80"/>
      <c r="GN164" s="80"/>
      <c r="GO164" s="80"/>
      <c r="GP164" s="80"/>
      <c r="GQ164" s="80"/>
      <c r="GR164" s="80"/>
      <c r="GS164" s="80"/>
      <c r="GT164" s="80"/>
      <c r="GU164" s="80"/>
      <c r="GV164" s="80"/>
      <c r="GW164" s="80"/>
      <c r="GX164" s="80"/>
      <c r="GY164" s="80"/>
      <c r="GZ164" s="80"/>
      <c r="HA164" s="80"/>
      <c r="HB164" s="80"/>
      <c r="HC164" s="80"/>
      <c r="HD164" s="80"/>
      <c r="HE164" s="80"/>
      <c r="HF164" s="80"/>
      <c r="HG164" s="80"/>
      <c r="HH164" s="80"/>
      <c r="HI164" s="80"/>
      <c r="HJ164" s="80"/>
      <c r="HK164" s="80"/>
      <c r="HL164" s="80"/>
      <c r="HM164" s="80"/>
      <c r="HN164" s="80"/>
      <c r="HO164" s="80"/>
      <c r="HP164" s="80"/>
      <c r="HQ164" s="80"/>
      <c r="HR164" s="80"/>
      <c r="HS164" s="80"/>
      <c r="HT164" s="80"/>
      <c r="HU164" s="80"/>
      <c r="HV164" s="80"/>
      <c r="HW164" s="80"/>
      <c r="HX164" s="80"/>
      <c r="HY164" s="80"/>
      <c r="HZ164" s="80"/>
      <c r="IA164" s="80"/>
      <c r="IB164" s="80"/>
      <c r="IC164" s="80"/>
      <c r="ID164" s="80"/>
      <c r="IE164" s="80"/>
      <c r="IF164" s="80"/>
      <c r="IG164" s="80"/>
      <c r="IH164" s="80"/>
      <c r="II164" s="80"/>
      <c r="IJ164" s="80"/>
      <c r="IK164" s="80"/>
      <c r="IL164" s="80"/>
      <c r="IM164" s="80"/>
      <c r="IN164" s="80"/>
      <c r="IO164" s="80"/>
      <c r="IP164" s="80"/>
      <c r="IQ164" s="80"/>
      <c r="IR164" s="80"/>
      <c r="IS164" s="80"/>
      <c r="IT164" s="80"/>
      <c r="IU164" s="80"/>
      <c r="IV164" s="80"/>
      <c r="IW164" s="80"/>
      <c r="IX164" s="80"/>
      <c r="IY164" s="80"/>
      <c r="IZ164" s="80"/>
      <c r="JA164" s="80"/>
      <c r="JB164" s="80"/>
      <c r="JC164" s="80"/>
      <c r="JD164" s="80"/>
      <c r="JE164" s="80"/>
      <c r="JF164" s="80"/>
      <c r="JG164" s="80"/>
      <c r="JH164" s="80"/>
      <c r="JI164" s="80"/>
      <c r="JJ164" s="80"/>
      <c r="JK164" s="80"/>
      <c r="JL164" s="80"/>
      <c r="JM164" s="80"/>
      <c r="JN164" s="80"/>
      <c r="JO164" s="80"/>
      <c r="JP164" s="80"/>
      <c r="JQ164" s="80"/>
      <c r="JR164" s="80"/>
      <c r="JS164" s="80"/>
      <c r="JT164" s="80"/>
      <c r="JU164" s="80"/>
      <c r="JV164" s="80"/>
      <c r="JW164" s="80"/>
      <c r="JX164" s="80"/>
      <c r="JY164" s="80"/>
      <c r="JZ164" s="80"/>
      <c r="KA164" s="80"/>
      <c r="KB164" s="80"/>
      <c r="KC164" s="80"/>
      <c r="KD164" s="80"/>
      <c r="KE164" s="80"/>
      <c r="KF164" s="80"/>
      <c r="KG164" s="80"/>
      <c r="KH164" s="80"/>
      <c r="KI164" s="80"/>
      <c r="KJ164" s="80"/>
      <c r="KK164" s="80"/>
      <c r="KL164" s="80"/>
      <c r="KM164" s="80"/>
      <c r="KN164" s="80"/>
      <c r="KO164" s="80"/>
      <c r="KP164" s="80"/>
      <c r="KQ164" s="80"/>
      <c r="KR164" s="80"/>
      <c r="KS164" s="80"/>
      <c r="KT164" s="80"/>
      <c r="KU164" s="80"/>
      <c r="KV164" s="80"/>
      <c r="KW164" s="80"/>
      <c r="KX164" s="80"/>
      <c r="KY164" s="80"/>
      <c r="KZ164" s="80"/>
      <c r="LA164" s="80"/>
      <c r="LB164" s="80"/>
      <c r="LC164" s="80"/>
      <c r="LD164" s="80"/>
      <c r="LE164" s="80"/>
      <c r="LF164" s="80"/>
      <c r="LG164" s="80"/>
      <c r="LH164" s="80"/>
      <c r="LI164" s="80"/>
      <c r="LJ164" s="80"/>
      <c r="LK164" s="80"/>
      <c r="LL164" s="80"/>
      <c r="LM164" s="80"/>
      <c r="LN164" s="80"/>
      <c r="LO164" s="80"/>
      <c r="LP164" s="80"/>
      <c r="LQ164" s="80"/>
      <c r="LR164" s="80"/>
      <c r="LS164" s="80"/>
      <c r="LT164" s="80"/>
      <c r="LU164" s="80"/>
      <c r="LV164" s="80"/>
      <c r="LW164" s="80"/>
      <c r="LX164" s="80"/>
      <c r="LY164" s="80"/>
      <c r="LZ164" s="80"/>
      <c r="MA164" s="80"/>
      <c r="MB164" s="80"/>
      <c r="MC164" s="80"/>
      <c r="MD164" s="80"/>
      <c r="ME164" s="80"/>
      <c r="MF164" s="80"/>
      <c r="MG164" s="80"/>
      <c r="MH164" s="80"/>
      <c r="MI164" s="80"/>
      <c r="MJ164" s="80"/>
      <c r="MK164" s="80"/>
      <c r="ML164" s="80"/>
      <c r="MM164" s="80"/>
      <c r="MN164" s="80"/>
      <c r="MO164" s="80"/>
      <c r="MP164" s="80"/>
      <c r="MQ164" s="80"/>
      <c r="MR164" s="80"/>
      <c r="MS164" s="80"/>
      <c r="MT164" s="80"/>
      <c r="MU164" s="80"/>
      <c r="MV164" s="80"/>
      <c r="MW164" s="80"/>
      <c r="MX164" s="80"/>
      <c r="MY164" s="80"/>
      <c r="MZ164" s="80"/>
      <c r="NA164" s="80"/>
      <c r="NB164" s="80"/>
      <c r="NC164" s="80"/>
      <c r="ND164" s="80"/>
      <c r="NE164" s="80"/>
      <c r="NF164" s="80"/>
      <c r="NG164" s="80"/>
      <c r="NH164" s="80"/>
      <c r="NI164" s="80"/>
      <c r="NJ164" s="80"/>
      <c r="NK164" s="80"/>
      <c r="NL164" s="80"/>
      <c r="NM164" s="80"/>
      <c r="NN164" s="80"/>
      <c r="NO164" s="80"/>
      <c r="NP164" s="80"/>
      <c r="NQ164" s="80"/>
      <c r="NR164" s="80"/>
      <c r="NS164" s="80"/>
      <c r="NT164" s="80"/>
      <c r="NU164" s="80"/>
      <c r="NV164" s="80"/>
      <c r="NW164" s="80"/>
      <c r="NX164" s="80"/>
      <c r="NY164" s="80"/>
      <c r="NZ164" s="80"/>
      <c r="OA164" s="80"/>
      <c r="OB164" s="80"/>
      <c r="OC164" s="80"/>
      <c r="OD164" s="80"/>
      <c r="OE164" s="80"/>
      <c r="OF164" s="80"/>
      <c r="OG164" s="80"/>
      <c r="OH164" s="80"/>
      <c r="OI164" s="80"/>
      <c r="OJ164" s="80"/>
      <c r="OK164" s="80"/>
      <c r="OL164" s="80"/>
      <c r="OM164" s="80"/>
      <c r="ON164" s="80"/>
      <c r="OO164" s="80"/>
      <c r="OP164" s="80"/>
      <c r="OQ164" s="80"/>
      <c r="OR164" s="80"/>
      <c r="OS164" s="80"/>
      <c r="OT164" s="80"/>
      <c r="OU164" s="80"/>
      <c r="OV164" s="80"/>
      <c r="OW164" s="80"/>
      <c r="OX164" s="80"/>
      <c r="OY164" s="80"/>
      <c r="OZ164" s="80"/>
      <c r="PA164" s="80"/>
      <c r="PB164" s="80"/>
      <c r="PC164" s="80"/>
      <c r="PD164" s="80"/>
      <c r="PE164" s="80"/>
      <c r="PF164" s="80"/>
      <c r="PG164" s="80"/>
      <c r="PH164" s="80"/>
      <c r="PI164" s="80"/>
      <c r="PJ164" s="80"/>
      <c r="PK164" s="80"/>
      <c r="PL164" s="80"/>
      <c r="PM164" s="80"/>
      <c r="PN164" s="80"/>
      <c r="PO164" s="80"/>
      <c r="PP164" s="80"/>
      <c r="PQ164" s="80"/>
      <c r="PR164" s="80"/>
      <c r="PS164" s="80"/>
      <c r="PT164" s="80"/>
      <c r="PU164" s="80"/>
      <c r="PV164" s="80"/>
      <c r="PW164" s="80"/>
      <c r="PX164" s="80"/>
      <c r="PY164" s="80"/>
      <c r="PZ164" s="80"/>
      <c r="QA164" s="80"/>
      <c r="QB164" s="80"/>
      <c r="QC164" s="80"/>
      <c r="QD164" s="80"/>
      <c r="QE164" s="80"/>
      <c r="QF164" s="80"/>
      <c r="QG164" s="80"/>
      <c r="QH164" s="80"/>
      <c r="QI164" s="80"/>
      <c r="QJ164" s="80"/>
      <c r="QK164" s="80"/>
      <c r="QL164" s="80"/>
      <c r="QM164" s="80"/>
      <c r="QN164" s="80"/>
      <c r="QO164" s="80"/>
      <c r="QP164" s="80"/>
      <c r="QQ164" s="80"/>
      <c r="QR164" s="80"/>
      <c r="QS164" s="80"/>
      <c r="QT164" s="80"/>
      <c r="QU164" s="80"/>
      <c r="QV164" s="80"/>
      <c r="QW164" s="80"/>
      <c r="QX164" s="80"/>
      <c r="QY164" s="80"/>
      <c r="QZ164" s="80"/>
      <c r="RA164" s="80"/>
      <c r="RB164" s="80"/>
      <c r="RC164" s="80"/>
      <c r="RD164" s="80"/>
      <c r="RE164" s="80"/>
      <c r="RF164" s="80"/>
      <c r="RG164" s="80"/>
      <c r="RH164" s="80"/>
      <c r="RI164" s="80"/>
      <c r="RJ164" s="80"/>
      <c r="RK164" s="80"/>
      <c r="RL164" s="80"/>
      <c r="RM164" s="80"/>
      <c r="RN164" s="80"/>
      <c r="RO164" s="80"/>
      <c r="RP164" s="80"/>
      <c r="RQ164" s="80"/>
      <c r="RR164" s="80"/>
      <c r="RS164" s="80"/>
      <c r="RT164" s="80"/>
      <c r="RU164" s="80"/>
      <c r="RV164" s="80"/>
      <c r="RW164" s="80"/>
      <c r="RX164" s="80"/>
      <c r="RY164" s="80"/>
      <c r="RZ164" s="80"/>
      <c r="SA164" s="80"/>
      <c r="SB164" s="80"/>
      <c r="SC164" s="80"/>
      <c r="SD164" s="80"/>
      <c r="SE164" s="80"/>
      <c r="SF164" s="80"/>
      <c r="SG164" s="80"/>
      <c r="SH164" s="80"/>
      <c r="SI164" s="80"/>
      <c r="SJ164" s="80"/>
      <c r="SK164" s="80"/>
      <c r="SL164" s="80"/>
      <c r="SM164" s="80"/>
      <c r="SN164" s="80"/>
      <c r="SO164" s="80"/>
      <c r="SP164" s="80"/>
      <c r="SQ164" s="80"/>
      <c r="SR164" s="80"/>
      <c r="SS164" s="80"/>
      <c r="ST164" s="80"/>
      <c r="SU164" s="80"/>
      <c r="SV164" s="80"/>
      <c r="SW164" s="80"/>
      <c r="SX164" s="80"/>
    </row>
    <row r="165" spans="1:518" s="60" customFormat="1" ht="14.55" customHeight="1" x14ac:dyDescent="0.3">
      <c r="A165" s="65">
        <v>161</v>
      </c>
      <c r="B165" s="7">
        <v>57</v>
      </c>
      <c r="C165" s="98" t="s">
        <v>1172</v>
      </c>
      <c r="D165" s="98" t="s">
        <v>1173</v>
      </c>
      <c r="E165" s="98" t="s">
        <v>1174</v>
      </c>
      <c r="F165" s="7">
        <v>2001</v>
      </c>
      <c r="G165" s="98" t="s">
        <v>1098</v>
      </c>
      <c r="H165" s="126" t="s">
        <v>1175</v>
      </c>
      <c r="I165" s="6" t="s">
        <v>50</v>
      </c>
      <c r="J165" s="99" t="s">
        <v>1176</v>
      </c>
      <c r="K165" s="6" t="s">
        <v>145</v>
      </c>
      <c r="L165" s="6" t="s">
        <v>38</v>
      </c>
      <c r="M165" s="6" t="s">
        <v>100</v>
      </c>
      <c r="N165" s="6" t="s">
        <v>205</v>
      </c>
      <c r="O165" s="6" t="s">
        <v>25</v>
      </c>
      <c r="P165" s="6" t="s">
        <v>191</v>
      </c>
      <c r="Q165" s="6" t="s">
        <v>572</v>
      </c>
      <c r="R165" s="6" t="s">
        <v>572</v>
      </c>
      <c r="S165" s="6" t="s">
        <v>434</v>
      </c>
      <c r="T165" s="6" t="s">
        <v>1177</v>
      </c>
      <c r="U165" s="7" t="s">
        <v>572</v>
      </c>
      <c r="V165" s="7" t="s">
        <v>572</v>
      </c>
      <c r="W165" s="6"/>
      <c r="X165" s="6"/>
      <c r="Y165" s="6"/>
      <c r="Z165" s="6" t="s">
        <v>76</v>
      </c>
      <c r="AA165" s="6"/>
      <c r="AB165" s="6" t="s">
        <v>107</v>
      </c>
      <c r="AC165" s="6"/>
      <c r="AD165" s="6"/>
      <c r="AE165" s="6" t="s">
        <v>126</v>
      </c>
      <c r="AF165" s="6"/>
      <c r="AG165" s="6"/>
      <c r="AH165" s="6"/>
      <c r="AI165" s="6"/>
      <c r="AJ165" s="6"/>
      <c r="AK165" s="6"/>
      <c r="AL165" s="6"/>
      <c r="AM165" s="6"/>
      <c r="AN165" s="6"/>
      <c r="AO165" s="6"/>
      <c r="AP165" s="6"/>
      <c r="AQ165" s="6"/>
      <c r="AR165" s="6"/>
      <c r="AS165" s="6"/>
      <c r="AT165" s="6"/>
      <c r="AU165" s="6"/>
      <c r="AV165" s="6"/>
      <c r="AW165" s="6" t="s">
        <v>23</v>
      </c>
      <c r="AX165" s="6"/>
      <c r="AY165" s="6"/>
      <c r="AZ165" s="6"/>
      <c r="BA165" s="6" t="s">
        <v>78</v>
      </c>
      <c r="BB165" s="6"/>
      <c r="BC165" s="6" t="s">
        <v>78</v>
      </c>
      <c r="BD165" s="6"/>
      <c r="BE165" s="6"/>
      <c r="BF165" s="6" t="s">
        <v>78</v>
      </c>
      <c r="BG165" s="6"/>
      <c r="BH165" s="6"/>
      <c r="BI165" s="6"/>
      <c r="BJ165" s="6"/>
      <c r="BK165" s="6"/>
      <c r="BL165" s="6"/>
      <c r="BM165" s="6"/>
      <c r="BN165" s="6"/>
      <c r="BO165" s="6"/>
      <c r="BP165" s="6"/>
      <c r="BQ165" s="6"/>
      <c r="BR165" s="6"/>
      <c r="BS165" s="6"/>
      <c r="BT165" s="6"/>
      <c r="BU165" s="6"/>
      <c r="BV165" s="6" t="s">
        <v>38</v>
      </c>
      <c r="BW165" s="6"/>
      <c r="BX165" s="6"/>
      <c r="BY165" s="6"/>
      <c r="BZ165" s="6"/>
      <c r="CA165" s="6"/>
      <c r="CB165" s="6"/>
      <c r="CC165" s="6"/>
      <c r="CD165" s="6"/>
      <c r="CE165" s="6"/>
      <c r="CF165" s="6"/>
      <c r="CG165" s="6"/>
      <c r="CH165" s="6"/>
      <c r="CI165" s="6"/>
      <c r="CJ165" s="6"/>
      <c r="CK165" s="6"/>
      <c r="CL165" s="6"/>
      <c r="CM165" s="6"/>
      <c r="CN165" s="6"/>
      <c r="CO165" s="6"/>
      <c r="CP165" s="6"/>
      <c r="CQ165" s="6"/>
      <c r="CR165" s="6"/>
      <c r="CS165" s="28" t="s">
        <v>38</v>
      </c>
      <c r="CT165" s="6"/>
      <c r="CU165" s="6"/>
      <c r="CV165" s="6"/>
      <c r="CW165" s="6"/>
      <c r="CX165" s="6"/>
      <c r="CY165" s="6"/>
      <c r="CZ165" s="6"/>
      <c r="DA165" s="6"/>
      <c r="DB165" s="6"/>
      <c r="DC165" s="6"/>
      <c r="DD165" s="6" t="s">
        <v>38</v>
      </c>
      <c r="DE165" s="87"/>
      <c r="DF165" s="6"/>
      <c r="DG165" s="6"/>
      <c r="DH165" s="6"/>
      <c r="DI165" s="6"/>
      <c r="DJ165" s="6"/>
      <c r="DK165" s="6"/>
      <c r="DL165" s="6"/>
      <c r="DM165" s="6"/>
      <c r="DN165" s="6"/>
      <c r="DO165" s="87"/>
      <c r="DP165" s="6"/>
      <c r="DQ165" s="91" t="s">
        <v>1178</v>
      </c>
      <c r="DR165" s="6" t="s">
        <v>236</v>
      </c>
      <c r="DS165" s="91" t="s">
        <v>1179</v>
      </c>
      <c r="DT165" s="17" t="s">
        <v>159</v>
      </c>
      <c r="DU165" s="34"/>
      <c r="DV165" s="34"/>
      <c r="DW165" s="80"/>
      <c r="DX165" s="80"/>
      <c r="DY165" s="80"/>
      <c r="DZ165" s="80"/>
      <c r="EA165" s="80"/>
      <c r="EB165" s="80"/>
      <c r="EC165" s="80"/>
      <c r="ED165" s="80"/>
      <c r="EE165" s="80"/>
      <c r="EF165" s="80"/>
      <c r="EG165" s="80"/>
      <c r="EH165" s="80"/>
      <c r="EI165" s="80"/>
      <c r="EJ165" s="80"/>
      <c r="EK165" s="80"/>
      <c r="EL165" s="80"/>
      <c r="EM165" s="80"/>
      <c r="EN165" s="80"/>
      <c r="EO165" s="80"/>
      <c r="EP165" s="80"/>
      <c r="EQ165" s="80"/>
      <c r="ER165" s="80"/>
      <c r="ES165" s="80"/>
      <c r="ET165" s="80"/>
      <c r="EU165" s="80"/>
      <c r="EV165" s="80"/>
      <c r="EW165" s="80"/>
      <c r="EX165" s="80"/>
      <c r="EY165" s="80"/>
      <c r="EZ165" s="80"/>
      <c r="FA165" s="80"/>
      <c r="FB165" s="80"/>
      <c r="FC165" s="80"/>
      <c r="FD165" s="80"/>
      <c r="FE165" s="80"/>
      <c r="FF165" s="80"/>
      <c r="FG165" s="80"/>
      <c r="FH165" s="80"/>
      <c r="FI165" s="80"/>
      <c r="FJ165" s="80"/>
      <c r="FK165" s="80"/>
      <c r="FL165" s="80"/>
      <c r="FM165" s="80"/>
      <c r="FN165" s="80"/>
      <c r="FO165" s="80"/>
      <c r="FP165" s="80"/>
      <c r="FQ165" s="80"/>
      <c r="FR165" s="80"/>
      <c r="FS165" s="80"/>
      <c r="FT165" s="80"/>
      <c r="FU165" s="80"/>
      <c r="FV165" s="80"/>
      <c r="FW165" s="80"/>
      <c r="FX165" s="80"/>
      <c r="FY165" s="80"/>
      <c r="FZ165" s="80"/>
      <c r="GA165" s="80"/>
      <c r="GB165" s="80"/>
      <c r="GC165" s="80"/>
      <c r="GD165" s="80"/>
      <c r="GE165" s="80"/>
      <c r="GF165" s="80"/>
      <c r="GG165" s="80"/>
      <c r="GH165" s="80"/>
      <c r="GI165" s="80"/>
      <c r="GJ165" s="80"/>
      <c r="GK165" s="80"/>
      <c r="GL165" s="80"/>
      <c r="GM165" s="80"/>
      <c r="GN165" s="80"/>
      <c r="GO165" s="80"/>
      <c r="GP165" s="80"/>
      <c r="GQ165" s="80"/>
      <c r="GR165" s="80"/>
      <c r="GS165" s="80"/>
      <c r="GT165" s="80"/>
      <c r="GU165" s="80"/>
      <c r="GV165" s="80"/>
      <c r="GW165" s="80"/>
      <c r="GX165" s="80"/>
      <c r="GY165" s="80"/>
      <c r="GZ165" s="80"/>
      <c r="HA165" s="80"/>
      <c r="HB165" s="80"/>
      <c r="HC165" s="80"/>
      <c r="HD165" s="80"/>
      <c r="HE165" s="80"/>
      <c r="HF165" s="80"/>
      <c r="HG165" s="80"/>
      <c r="HH165" s="80"/>
      <c r="HI165" s="80"/>
      <c r="HJ165" s="80"/>
      <c r="HK165" s="80"/>
      <c r="HL165" s="80"/>
      <c r="HM165" s="80"/>
      <c r="HN165" s="80"/>
      <c r="HO165" s="80"/>
      <c r="HP165" s="80"/>
      <c r="HQ165" s="80"/>
      <c r="HR165" s="80"/>
      <c r="HS165" s="80"/>
      <c r="HT165" s="80"/>
      <c r="HU165" s="80"/>
      <c r="HV165" s="80"/>
      <c r="HW165" s="80"/>
      <c r="HX165" s="80"/>
      <c r="HY165" s="80"/>
      <c r="HZ165" s="80"/>
      <c r="IA165" s="80"/>
      <c r="IB165" s="80"/>
      <c r="IC165" s="80"/>
      <c r="ID165" s="80"/>
      <c r="IE165" s="80"/>
      <c r="IF165" s="80"/>
      <c r="IG165" s="80"/>
      <c r="IH165" s="80"/>
      <c r="II165" s="80"/>
      <c r="IJ165" s="80"/>
      <c r="IK165" s="80"/>
      <c r="IL165" s="80"/>
      <c r="IM165" s="80"/>
      <c r="IN165" s="80"/>
      <c r="IO165" s="80"/>
      <c r="IP165" s="80"/>
      <c r="IQ165" s="80"/>
      <c r="IR165" s="80"/>
      <c r="IS165" s="80"/>
      <c r="IT165" s="80"/>
      <c r="IU165" s="80"/>
      <c r="IV165" s="80"/>
      <c r="IW165" s="80"/>
      <c r="IX165" s="80"/>
      <c r="IY165" s="80"/>
      <c r="IZ165" s="80"/>
      <c r="JA165" s="80"/>
      <c r="JB165" s="80"/>
      <c r="JC165" s="80"/>
      <c r="JD165" s="80"/>
      <c r="JE165" s="80"/>
      <c r="JF165" s="80"/>
      <c r="JG165" s="80"/>
      <c r="JH165" s="80"/>
      <c r="JI165" s="80"/>
      <c r="JJ165" s="80"/>
      <c r="JK165" s="80"/>
      <c r="JL165" s="80"/>
      <c r="JM165" s="80"/>
      <c r="JN165" s="80"/>
      <c r="JO165" s="80"/>
      <c r="JP165" s="80"/>
      <c r="JQ165" s="80"/>
      <c r="JR165" s="80"/>
      <c r="JS165" s="80"/>
      <c r="JT165" s="80"/>
      <c r="JU165" s="80"/>
      <c r="JV165" s="80"/>
      <c r="JW165" s="80"/>
      <c r="JX165" s="80"/>
      <c r="JY165" s="80"/>
      <c r="JZ165" s="80"/>
      <c r="KA165" s="80"/>
      <c r="KB165" s="80"/>
      <c r="KC165" s="80"/>
      <c r="KD165" s="80"/>
      <c r="KE165" s="80"/>
      <c r="KF165" s="80"/>
      <c r="KG165" s="80"/>
      <c r="KH165" s="80"/>
      <c r="KI165" s="80"/>
      <c r="KJ165" s="80"/>
      <c r="KK165" s="80"/>
      <c r="KL165" s="80"/>
      <c r="KM165" s="80"/>
      <c r="KN165" s="80"/>
      <c r="KO165" s="80"/>
      <c r="KP165" s="80"/>
      <c r="KQ165" s="80"/>
      <c r="KR165" s="80"/>
      <c r="KS165" s="80"/>
      <c r="KT165" s="80"/>
      <c r="KU165" s="80"/>
      <c r="KV165" s="80"/>
      <c r="KW165" s="80"/>
      <c r="KX165" s="80"/>
      <c r="KY165" s="80"/>
      <c r="KZ165" s="80"/>
      <c r="LA165" s="80"/>
      <c r="LB165" s="80"/>
      <c r="LC165" s="80"/>
      <c r="LD165" s="80"/>
      <c r="LE165" s="80"/>
      <c r="LF165" s="80"/>
      <c r="LG165" s="80"/>
      <c r="LH165" s="80"/>
      <c r="LI165" s="80"/>
      <c r="LJ165" s="80"/>
      <c r="LK165" s="80"/>
      <c r="LL165" s="80"/>
      <c r="LM165" s="80"/>
      <c r="LN165" s="80"/>
      <c r="LO165" s="80"/>
      <c r="LP165" s="80"/>
      <c r="LQ165" s="80"/>
      <c r="LR165" s="80"/>
      <c r="LS165" s="80"/>
      <c r="LT165" s="80"/>
      <c r="LU165" s="80"/>
      <c r="LV165" s="80"/>
      <c r="LW165" s="80"/>
      <c r="LX165" s="80"/>
      <c r="LY165" s="80"/>
      <c r="LZ165" s="80"/>
      <c r="MA165" s="80"/>
      <c r="MB165" s="80"/>
      <c r="MC165" s="80"/>
      <c r="MD165" s="80"/>
      <c r="ME165" s="80"/>
      <c r="MF165" s="80"/>
      <c r="MG165" s="80"/>
      <c r="MH165" s="80"/>
      <c r="MI165" s="80"/>
      <c r="MJ165" s="80"/>
      <c r="MK165" s="80"/>
      <c r="ML165" s="80"/>
      <c r="MM165" s="80"/>
      <c r="MN165" s="80"/>
      <c r="MO165" s="80"/>
      <c r="MP165" s="80"/>
      <c r="MQ165" s="80"/>
      <c r="MR165" s="80"/>
      <c r="MS165" s="80"/>
      <c r="MT165" s="80"/>
      <c r="MU165" s="80"/>
      <c r="MV165" s="80"/>
      <c r="MW165" s="80"/>
      <c r="MX165" s="80"/>
      <c r="MY165" s="80"/>
      <c r="MZ165" s="80"/>
      <c r="NA165" s="80"/>
      <c r="NB165" s="80"/>
      <c r="NC165" s="80"/>
      <c r="ND165" s="80"/>
      <c r="NE165" s="80"/>
      <c r="NF165" s="80"/>
      <c r="NG165" s="80"/>
      <c r="NH165" s="80"/>
      <c r="NI165" s="80"/>
      <c r="NJ165" s="80"/>
      <c r="NK165" s="80"/>
      <c r="NL165" s="80"/>
      <c r="NM165" s="80"/>
      <c r="NN165" s="80"/>
      <c r="NO165" s="80"/>
      <c r="NP165" s="80"/>
      <c r="NQ165" s="80"/>
      <c r="NR165" s="80"/>
      <c r="NS165" s="80"/>
      <c r="NT165" s="80"/>
      <c r="NU165" s="80"/>
      <c r="NV165" s="80"/>
      <c r="NW165" s="80"/>
      <c r="NX165" s="80"/>
      <c r="NY165" s="80"/>
      <c r="NZ165" s="80"/>
      <c r="OA165" s="80"/>
      <c r="OB165" s="80"/>
      <c r="OC165" s="80"/>
      <c r="OD165" s="80"/>
      <c r="OE165" s="80"/>
      <c r="OF165" s="80"/>
      <c r="OG165" s="80"/>
      <c r="OH165" s="80"/>
      <c r="OI165" s="80"/>
      <c r="OJ165" s="80"/>
      <c r="OK165" s="80"/>
      <c r="OL165" s="80"/>
      <c r="OM165" s="80"/>
      <c r="ON165" s="80"/>
      <c r="OO165" s="80"/>
      <c r="OP165" s="80"/>
      <c r="OQ165" s="80"/>
      <c r="OR165" s="80"/>
      <c r="OS165" s="80"/>
      <c r="OT165" s="80"/>
      <c r="OU165" s="80"/>
      <c r="OV165" s="80"/>
      <c r="OW165" s="80"/>
      <c r="OX165" s="80"/>
      <c r="OY165" s="80"/>
      <c r="OZ165" s="80"/>
      <c r="PA165" s="80"/>
      <c r="PB165" s="80"/>
      <c r="PC165" s="80"/>
      <c r="PD165" s="80"/>
      <c r="PE165" s="80"/>
      <c r="PF165" s="80"/>
      <c r="PG165" s="80"/>
      <c r="PH165" s="80"/>
      <c r="PI165" s="80"/>
      <c r="PJ165" s="80"/>
      <c r="PK165" s="80"/>
      <c r="PL165" s="80"/>
      <c r="PM165" s="80"/>
      <c r="PN165" s="80"/>
      <c r="PO165" s="80"/>
      <c r="PP165" s="80"/>
      <c r="PQ165" s="80"/>
      <c r="PR165" s="80"/>
      <c r="PS165" s="80"/>
      <c r="PT165" s="80"/>
      <c r="PU165" s="80"/>
      <c r="PV165" s="80"/>
      <c r="PW165" s="80"/>
      <c r="PX165" s="80"/>
      <c r="PY165" s="80"/>
      <c r="PZ165" s="80"/>
      <c r="QA165" s="80"/>
      <c r="QB165" s="80"/>
      <c r="QC165" s="80"/>
      <c r="QD165" s="80"/>
      <c r="QE165" s="80"/>
      <c r="QF165" s="80"/>
      <c r="QG165" s="80"/>
      <c r="QH165" s="80"/>
      <c r="QI165" s="80"/>
      <c r="QJ165" s="80"/>
      <c r="QK165" s="80"/>
      <c r="QL165" s="80"/>
      <c r="QM165" s="80"/>
      <c r="QN165" s="80"/>
      <c r="QO165" s="80"/>
      <c r="QP165" s="80"/>
      <c r="QQ165" s="80"/>
      <c r="QR165" s="80"/>
      <c r="QS165" s="80"/>
      <c r="QT165" s="80"/>
      <c r="QU165" s="80"/>
      <c r="QV165" s="80"/>
      <c r="QW165" s="80"/>
      <c r="QX165" s="80"/>
      <c r="QY165" s="80"/>
      <c r="QZ165" s="80"/>
      <c r="RA165" s="80"/>
      <c r="RB165" s="80"/>
      <c r="RC165" s="80"/>
      <c r="RD165" s="80"/>
      <c r="RE165" s="80"/>
      <c r="RF165" s="80"/>
      <c r="RG165" s="80"/>
      <c r="RH165" s="80"/>
      <c r="RI165" s="80"/>
      <c r="RJ165" s="80"/>
      <c r="RK165" s="80"/>
      <c r="RL165" s="80"/>
      <c r="RM165" s="80"/>
      <c r="RN165" s="80"/>
      <c r="RO165" s="80"/>
      <c r="RP165" s="80"/>
      <c r="RQ165" s="80"/>
      <c r="RR165" s="80"/>
      <c r="RS165" s="80"/>
      <c r="RT165" s="80"/>
      <c r="RU165" s="80"/>
      <c r="RV165" s="80"/>
      <c r="RW165" s="80"/>
      <c r="RX165" s="80"/>
      <c r="RY165" s="80"/>
      <c r="RZ165" s="80"/>
      <c r="SA165" s="80"/>
      <c r="SB165" s="80"/>
      <c r="SC165" s="80"/>
      <c r="SD165" s="80"/>
      <c r="SE165" s="80"/>
      <c r="SF165" s="80"/>
      <c r="SG165" s="80"/>
      <c r="SH165" s="80"/>
      <c r="SI165" s="80"/>
      <c r="SJ165" s="80"/>
      <c r="SK165" s="80"/>
      <c r="SL165" s="80"/>
      <c r="SM165" s="80"/>
      <c r="SN165" s="80"/>
      <c r="SO165" s="80"/>
      <c r="SP165" s="80"/>
      <c r="SQ165" s="80"/>
      <c r="SR165" s="80"/>
      <c r="SS165" s="80"/>
      <c r="ST165" s="80"/>
      <c r="SU165" s="80"/>
      <c r="SV165" s="80"/>
      <c r="SW165" s="80"/>
      <c r="SX165" s="80"/>
    </row>
    <row r="166" spans="1:518" s="60" customFormat="1" ht="14.55" customHeight="1" x14ac:dyDescent="0.3">
      <c r="A166" s="65">
        <v>162</v>
      </c>
      <c r="B166" s="7">
        <v>58</v>
      </c>
      <c r="C166" s="98" t="s">
        <v>1180</v>
      </c>
      <c r="D166" s="99" t="s">
        <v>1181</v>
      </c>
      <c r="E166" s="98" t="s">
        <v>1182</v>
      </c>
      <c r="F166" s="7">
        <v>2017</v>
      </c>
      <c r="G166" s="98" t="s">
        <v>577</v>
      </c>
      <c r="H166" s="126" t="s">
        <v>1183</v>
      </c>
      <c r="I166" s="6" t="s">
        <v>50</v>
      </c>
      <c r="J166" s="99" t="s">
        <v>1184</v>
      </c>
      <c r="K166" s="6" t="s">
        <v>1185</v>
      </c>
      <c r="L166" s="6" t="s">
        <v>23</v>
      </c>
      <c r="M166" s="6" t="s">
        <v>100</v>
      </c>
      <c r="N166" s="6" t="s">
        <v>205</v>
      </c>
      <c r="O166" s="6" t="s">
        <v>25</v>
      </c>
      <c r="P166" s="6" t="s">
        <v>191</v>
      </c>
      <c r="Q166" s="6" t="s">
        <v>572</v>
      </c>
      <c r="R166" s="6" t="s">
        <v>572</v>
      </c>
      <c r="S166" s="6" t="s">
        <v>1186</v>
      </c>
      <c r="T166" s="6" t="s">
        <v>1187</v>
      </c>
      <c r="U166" s="7">
        <v>2010</v>
      </c>
      <c r="V166" s="7">
        <v>2020</v>
      </c>
      <c r="W166" s="6"/>
      <c r="X166" s="6"/>
      <c r="Y166" s="6"/>
      <c r="Z166" s="6"/>
      <c r="AA166" s="6"/>
      <c r="AB166" s="6"/>
      <c r="AC166" s="6"/>
      <c r="AD166" s="6" t="s">
        <v>109</v>
      </c>
      <c r="AE166" s="6" t="s">
        <v>126</v>
      </c>
      <c r="AF166" s="6"/>
      <c r="AG166" s="6"/>
      <c r="AH166" s="6" t="s">
        <v>139</v>
      </c>
      <c r="AI166" s="6" t="s">
        <v>155</v>
      </c>
      <c r="AJ166" s="6"/>
      <c r="AK166" s="6"/>
      <c r="AL166" s="6"/>
      <c r="AM166" s="6"/>
      <c r="AN166" s="6"/>
      <c r="AO166" s="6"/>
      <c r="AP166" s="6"/>
      <c r="AQ166" s="6"/>
      <c r="AR166" s="6"/>
      <c r="AS166" s="6"/>
      <c r="AT166" s="6"/>
      <c r="AU166" s="6" t="s">
        <v>183</v>
      </c>
      <c r="AV166" s="6"/>
      <c r="AW166" s="6" t="s">
        <v>23</v>
      </c>
      <c r="AX166" s="6"/>
      <c r="AY166" s="6"/>
      <c r="AZ166" s="6"/>
      <c r="BA166" s="6"/>
      <c r="BB166" s="6"/>
      <c r="BC166" s="6"/>
      <c r="BD166" s="6"/>
      <c r="BE166" s="6"/>
      <c r="BF166" s="6" t="s">
        <v>78</v>
      </c>
      <c r="BG166" s="6"/>
      <c r="BH166" s="6"/>
      <c r="BI166" s="6" t="s">
        <v>78</v>
      </c>
      <c r="BJ166" s="6" t="s">
        <v>78</v>
      </c>
      <c r="BK166" s="6"/>
      <c r="BL166" s="6"/>
      <c r="BM166" s="6"/>
      <c r="BN166" s="6"/>
      <c r="BO166" s="6"/>
      <c r="BP166" s="6"/>
      <c r="BQ166" s="6"/>
      <c r="BR166" s="6"/>
      <c r="BS166" s="6"/>
      <c r="BT166" s="6" t="s">
        <v>78</v>
      </c>
      <c r="BU166" s="6"/>
      <c r="BV166" s="6" t="s">
        <v>23</v>
      </c>
      <c r="BW166" s="6"/>
      <c r="BX166" s="6"/>
      <c r="BY166" s="6"/>
      <c r="BZ166" s="6"/>
      <c r="CA166" s="6"/>
      <c r="CB166" s="6"/>
      <c r="CC166" s="6"/>
      <c r="CD166" s="6" t="s">
        <v>195</v>
      </c>
      <c r="CE166" s="6"/>
      <c r="CF166" s="6"/>
      <c r="CG166" s="6"/>
      <c r="CH166" s="6" t="s">
        <v>195</v>
      </c>
      <c r="CI166" s="6" t="s">
        <v>195</v>
      </c>
      <c r="CJ166" s="6"/>
      <c r="CK166" s="6"/>
      <c r="CL166" s="6"/>
      <c r="CM166" s="6"/>
      <c r="CN166" s="6"/>
      <c r="CO166" s="6"/>
      <c r="CP166" s="6"/>
      <c r="CQ166" s="6" t="s">
        <v>195</v>
      </c>
      <c r="CR166" s="6"/>
      <c r="CS166" s="28" t="s">
        <v>23</v>
      </c>
      <c r="CT166" s="6"/>
      <c r="CU166" s="6"/>
      <c r="CV166" s="6"/>
      <c r="CW166" s="6" t="s">
        <v>109</v>
      </c>
      <c r="CX166" s="6"/>
      <c r="CY166" s="6"/>
      <c r="CZ166" s="6" t="s">
        <v>139</v>
      </c>
      <c r="DA166" s="6" t="s">
        <v>155</v>
      </c>
      <c r="DB166" s="6"/>
      <c r="DC166" s="6"/>
      <c r="DD166" s="6" t="s">
        <v>23</v>
      </c>
      <c r="DE166" s="91" t="s">
        <v>1188</v>
      </c>
      <c r="DF166" s="6" t="s">
        <v>1189</v>
      </c>
      <c r="DG166" s="6"/>
      <c r="DH166" s="6"/>
      <c r="DI166" s="6" t="s">
        <v>109</v>
      </c>
      <c r="DJ166" s="6"/>
      <c r="DK166" s="6" t="s">
        <v>139</v>
      </c>
      <c r="DL166" s="6" t="s">
        <v>155</v>
      </c>
      <c r="DM166" s="6"/>
      <c r="DN166" s="6"/>
      <c r="DO166" s="87"/>
      <c r="DP166" s="6"/>
      <c r="DQ166" s="91" t="s">
        <v>1190</v>
      </c>
      <c r="DR166" s="6" t="s">
        <v>236</v>
      </c>
      <c r="DS166" s="91" t="s">
        <v>1191</v>
      </c>
      <c r="DT166" s="17" t="s">
        <v>64</v>
      </c>
      <c r="DU166" s="34"/>
      <c r="DV166" s="34"/>
      <c r="DW166" s="80"/>
      <c r="DX166" s="80"/>
      <c r="DY166" s="80"/>
      <c r="DZ166" s="80"/>
      <c r="EA166" s="80"/>
      <c r="EB166" s="80"/>
      <c r="EC166" s="80"/>
      <c r="ED166" s="80"/>
      <c r="EE166" s="80"/>
      <c r="EF166" s="80"/>
      <c r="EG166" s="80"/>
      <c r="EH166" s="80"/>
      <c r="EI166" s="80"/>
      <c r="EJ166" s="80"/>
      <c r="EK166" s="80"/>
      <c r="EL166" s="80"/>
      <c r="EM166" s="80"/>
      <c r="EN166" s="80"/>
      <c r="EO166" s="80"/>
      <c r="EP166" s="80"/>
      <c r="EQ166" s="80"/>
      <c r="ER166" s="80"/>
      <c r="ES166" s="80"/>
      <c r="ET166" s="80"/>
      <c r="EU166" s="80"/>
      <c r="EV166" s="80"/>
      <c r="EW166" s="80"/>
      <c r="EX166" s="80"/>
      <c r="EY166" s="80"/>
      <c r="EZ166" s="80"/>
      <c r="FA166" s="80"/>
      <c r="FB166" s="80"/>
      <c r="FC166" s="80"/>
      <c r="FD166" s="80"/>
      <c r="FE166" s="80"/>
      <c r="FF166" s="80"/>
      <c r="FG166" s="80"/>
      <c r="FH166" s="80"/>
      <c r="FI166" s="80"/>
      <c r="FJ166" s="80"/>
      <c r="FK166" s="80"/>
      <c r="FL166" s="80"/>
      <c r="FM166" s="80"/>
      <c r="FN166" s="80"/>
      <c r="FO166" s="80"/>
      <c r="FP166" s="80"/>
      <c r="FQ166" s="80"/>
      <c r="FR166" s="80"/>
      <c r="FS166" s="80"/>
      <c r="FT166" s="80"/>
      <c r="FU166" s="80"/>
      <c r="FV166" s="80"/>
      <c r="FW166" s="80"/>
      <c r="FX166" s="80"/>
      <c r="FY166" s="80"/>
      <c r="FZ166" s="80"/>
      <c r="GA166" s="80"/>
      <c r="GB166" s="80"/>
      <c r="GC166" s="80"/>
      <c r="GD166" s="80"/>
      <c r="GE166" s="80"/>
      <c r="GF166" s="80"/>
      <c r="GG166" s="80"/>
      <c r="GH166" s="80"/>
      <c r="GI166" s="80"/>
      <c r="GJ166" s="80"/>
      <c r="GK166" s="80"/>
      <c r="GL166" s="80"/>
      <c r="GM166" s="80"/>
      <c r="GN166" s="80"/>
      <c r="GO166" s="80"/>
      <c r="GP166" s="80"/>
      <c r="GQ166" s="80"/>
      <c r="GR166" s="80"/>
      <c r="GS166" s="80"/>
      <c r="GT166" s="80"/>
      <c r="GU166" s="80"/>
      <c r="GV166" s="80"/>
      <c r="GW166" s="80"/>
      <c r="GX166" s="80"/>
      <c r="GY166" s="80"/>
      <c r="GZ166" s="80"/>
      <c r="HA166" s="80"/>
      <c r="HB166" s="80"/>
      <c r="HC166" s="80"/>
      <c r="HD166" s="80"/>
      <c r="HE166" s="80"/>
      <c r="HF166" s="80"/>
      <c r="HG166" s="80"/>
      <c r="HH166" s="80"/>
      <c r="HI166" s="80"/>
      <c r="HJ166" s="80"/>
      <c r="HK166" s="80"/>
      <c r="HL166" s="80"/>
      <c r="HM166" s="80"/>
      <c r="HN166" s="80"/>
      <c r="HO166" s="80"/>
      <c r="HP166" s="80"/>
      <c r="HQ166" s="80"/>
      <c r="HR166" s="80"/>
      <c r="HS166" s="80"/>
      <c r="HT166" s="80"/>
      <c r="HU166" s="80"/>
      <c r="HV166" s="80"/>
      <c r="HW166" s="80"/>
      <c r="HX166" s="80"/>
      <c r="HY166" s="80"/>
      <c r="HZ166" s="80"/>
      <c r="IA166" s="80"/>
      <c r="IB166" s="80"/>
      <c r="IC166" s="80"/>
      <c r="ID166" s="80"/>
      <c r="IE166" s="80"/>
      <c r="IF166" s="80"/>
      <c r="IG166" s="80"/>
      <c r="IH166" s="80"/>
      <c r="II166" s="80"/>
      <c r="IJ166" s="80"/>
      <c r="IK166" s="80"/>
      <c r="IL166" s="80"/>
      <c r="IM166" s="80"/>
      <c r="IN166" s="80"/>
      <c r="IO166" s="80"/>
      <c r="IP166" s="80"/>
      <c r="IQ166" s="80"/>
      <c r="IR166" s="80"/>
      <c r="IS166" s="80"/>
      <c r="IT166" s="80"/>
      <c r="IU166" s="80"/>
      <c r="IV166" s="80"/>
      <c r="IW166" s="80"/>
      <c r="IX166" s="80"/>
      <c r="IY166" s="80"/>
      <c r="IZ166" s="80"/>
      <c r="JA166" s="80"/>
      <c r="JB166" s="80"/>
      <c r="JC166" s="80"/>
      <c r="JD166" s="80"/>
      <c r="JE166" s="80"/>
      <c r="JF166" s="80"/>
      <c r="JG166" s="80"/>
      <c r="JH166" s="80"/>
      <c r="JI166" s="80"/>
      <c r="JJ166" s="80"/>
      <c r="JK166" s="80"/>
      <c r="JL166" s="80"/>
      <c r="JM166" s="80"/>
      <c r="JN166" s="80"/>
      <c r="JO166" s="80"/>
      <c r="JP166" s="80"/>
      <c r="JQ166" s="80"/>
      <c r="JR166" s="80"/>
      <c r="JS166" s="80"/>
      <c r="JT166" s="80"/>
      <c r="JU166" s="80"/>
      <c r="JV166" s="80"/>
      <c r="JW166" s="80"/>
      <c r="JX166" s="80"/>
      <c r="JY166" s="80"/>
      <c r="JZ166" s="80"/>
      <c r="KA166" s="80"/>
      <c r="KB166" s="80"/>
      <c r="KC166" s="80"/>
      <c r="KD166" s="80"/>
      <c r="KE166" s="80"/>
      <c r="KF166" s="80"/>
      <c r="KG166" s="80"/>
      <c r="KH166" s="80"/>
      <c r="KI166" s="80"/>
      <c r="KJ166" s="80"/>
      <c r="KK166" s="80"/>
      <c r="KL166" s="80"/>
      <c r="KM166" s="80"/>
      <c r="KN166" s="80"/>
      <c r="KO166" s="80"/>
      <c r="KP166" s="80"/>
      <c r="KQ166" s="80"/>
      <c r="KR166" s="80"/>
      <c r="KS166" s="80"/>
      <c r="KT166" s="80"/>
      <c r="KU166" s="80"/>
      <c r="KV166" s="80"/>
      <c r="KW166" s="80"/>
      <c r="KX166" s="80"/>
      <c r="KY166" s="80"/>
      <c r="KZ166" s="80"/>
      <c r="LA166" s="80"/>
      <c r="LB166" s="80"/>
      <c r="LC166" s="80"/>
      <c r="LD166" s="80"/>
      <c r="LE166" s="80"/>
      <c r="LF166" s="80"/>
      <c r="LG166" s="80"/>
      <c r="LH166" s="80"/>
      <c r="LI166" s="80"/>
      <c r="LJ166" s="80"/>
      <c r="LK166" s="80"/>
      <c r="LL166" s="80"/>
      <c r="LM166" s="80"/>
      <c r="LN166" s="80"/>
      <c r="LO166" s="80"/>
      <c r="LP166" s="80"/>
      <c r="LQ166" s="80"/>
      <c r="LR166" s="80"/>
      <c r="LS166" s="80"/>
      <c r="LT166" s="80"/>
      <c r="LU166" s="80"/>
      <c r="LV166" s="80"/>
      <c r="LW166" s="80"/>
      <c r="LX166" s="80"/>
      <c r="LY166" s="80"/>
      <c r="LZ166" s="80"/>
      <c r="MA166" s="80"/>
      <c r="MB166" s="80"/>
      <c r="MC166" s="80"/>
      <c r="MD166" s="80"/>
      <c r="ME166" s="80"/>
      <c r="MF166" s="80"/>
      <c r="MG166" s="80"/>
      <c r="MH166" s="80"/>
      <c r="MI166" s="80"/>
      <c r="MJ166" s="80"/>
      <c r="MK166" s="80"/>
      <c r="ML166" s="80"/>
      <c r="MM166" s="80"/>
      <c r="MN166" s="80"/>
      <c r="MO166" s="80"/>
      <c r="MP166" s="80"/>
      <c r="MQ166" s="80"/>
      <c r="MR166" s="80"/>
      <c r="MS166" s="80"/>
      <c r="MT166" s="80"/>
      <c r="MU166" s="80"/>
      <c r="MV166" s="80"/>
      <c r="MW166" s="80"/>
      <c r="MX166" s="80"/>
      <c r="MY166" s="80"/>
      <c r="MZ166" s="80"/>
      <c r="NA166" s="80"/>
      <c r="NB166" s="80"/>
      <c r="NC166" s="80"/>
      <c r="ND166" s="80"/>
      <c r="NE166" s="80"/>
      <c r="NF166" s="80"/>
      <c r="NG166" s="80"/>
      <c r="NH166" s="80"/>
      <c r="NI166" s="80"/>
      <c r="NJ166" s="80"/>
      <c r="NK166" s="80"/>
      <c r="NL166" s="80"/>
      <c r="NM166" s="80"/>
      <c r="NN166" s="80"/>
      <c r="NO166" s="80"/>
      <c r="NP166" s="80"/>
      <c r="NQ166" s="80"/>
      <c r="NR166" s="80"/>
      <c r="NS166" s="80"/>
      <c r="NT166" s="80"/>
      <c r="NU166" s="80"/>
      <c r="NV166" s="80"/>
      <c r="NW166" s="80"/>
      <c r="NX166" s="80"/>
      <c r="NY166" s="80"/>
      <c r="NZ166" s="80"/>
      <c r="OA166" s="80"/>
      <c r="OB166" s="80"/>
      <c r="OC166" s="80"/>
      <c r="OD166" s="80"/>
      <c r="OE166" s="80"/>
      <c r="OF166" s="80"/>
      <c r="OG166" s="80"/>
      <c r="OH166" s="80"/>
      <c r="OI166" s="80"/>
      <c r="OJ166" s="80"/>
      <c r="OK166" s="80"/>
      <c r="OL166" s="80"/>
      <c r="OM166" s="80"/>
      <c r="ON166" s="80"/>
      <c r="OO166" s="80"/>
      <c r="OP166" s="80"/>
      <c r="OQ166" s="80"/>
      <c r="OR166" s="80"/>
      <c r="OS166" s="80"/>
      <c r="OT166" s="80"/>
      <c r="OU166" s="80"/>
      <c r="OV166" s="80"/>
      <c r="OW166" s="80"/>
      <c r="OX166" s="80"/>
      <c r="OY166" s="80"/>
      <c r="OZ166" s="80"/>
      <c r="PA166" s="80"/>
      <c r="PB166" s="80"/>
      <c r="PC166" s="80"/>
      <c r="PD166" s="80"/>
      <c r="PE166" s="80"/>
      <c r="PF166" s="80"/>
      <c r="PG166" s="80"/>
      <c r="PH166" s="80"/>
      <c r="PI166" s="80"/>
      <c r="PJ166" s="80"/>
      <c r="PK166" s="80"/>
      <c r="PL166" s="80"/>
      <c r="PM166" s="80"/>
      <c r="PN166" s="80"/>
      <c r="PO166" s="80"/>
      <c r="PP166" s="80"/>
      <c r="PQ166" s="80"/>
      <c r="PR166" s="80"/>
      <c r="PS166" s="80"/>
      <c r="PT166" s="80"/>
      <c r="PU166" s="80"/>
      <c r="PV166" s="80"/>
      <c r="PW166" s="80"/>
      <c r="PX166" s="80"/>
      <c r="PY166" s="80"/>
      <c r="PZ166" s="80"/>
      <c r="QA166" s="80"/>
      <c r="QB166" s="80"/>
      <c r="QC166" s="80"/>
      <c r="QD166" s="80"/>
      <c r="QE166" s="80"/>
      <c r="QF166" s="80"/>
      <c r="QG166" s="80"/>
      <c r="QH166" s="80"/>
      <c r="QI166" s="80"/>
      <c r="QJ166" s="80"/>
      <c r="QK166" s="80"/>
      <c r="QL166" s="80"/>
      <c r="QM166" s="80"/>
      <c r="QN166" s="80"/>
      <c r="QO166" s="80"/>
      <c r="QP166" s="80"/>
      <c r="QQ166" s="80"/>
      <c r="QR166" s="80"/>
      <c r="QS166" s="80"/>
      <c r="QT166" s="80"/>
      <c r="QU166" s="80"/>
      <c r="QV166" s="80"/>
      <c r="QW166" s="80"/>
      <c r="QX166" s="80"/>
      <c r="QY166" s="80"/>
      <c r="QZ166" s="80"/>
      <c r="RA166" s="80"/>
      <c r="RB166" s="80"/>
      <c r="RC166" s="80"/>
      <c r="RD166" s="80"/>
      <c r="RE166" s="80"/>
      <c r="RF166" s="80"/>
      <c r="RG166" s="80"/>
      <c r="RH166" s="80"/>
      <c r="RI166" s="80"/>
      <c r="RJ166" s="80"/>
      <c r="RK166" s="80"/>
      <c r="RL166" s="80"/>
      <c r="RM166" s="80"/>
      <c r="RN166" s="80"/>
      <c r="RO166" s="80"/>
      <c r="RP166" s="80"/>
      <c r="RQ166" s="80"/>
      <c r="RR166" s="80"/>
      <c r="RS166" s="80"/>
      <c r="RT166" s="80"/>
      <c r="RU166" s="80"/>
      <c r="RV166" s="80"/>
      <c r="RW166" s="80"/>
      <c r="RX166" s="80"/>
      <c r="RY166" s="80"/>
      <c r="RZ166" s="80"/>
      <c r="SA166" s="80"/>
      <c r="SB166" s="80"/>
      <c r="SC166" s="80"/>
      <c r="SD166" s="80"/>
      <c r="SE166" s="80"/>
      <c r="SF166" s="80"/>
      <c r="SG166" s="80"/>
      <c r="SH166" s="80"/>
      <c r="SI166" s="80"/>
      <c r="SJ166" s="80"/>
      <c r="SK166" s="80"/>
      <c r="SL166" s="80"/>
      <c r="SM166" s="80"/>
      <c r="SN166" s="80"/>
      <c r="SO166" s="80"/>
      <c r="SP166" s="80"/>
      <c r="SQ166" s="80"/>
      <c r="SR166" s="80"/>
      <c r="SS166" s="80"/>
      <c r="ST166" s="80"/>
      <c r="SU166" s="80"/>
      <c r="SV166" s="80"/>
      <c r="SW166" s="80"/>
      <c r="SX166" s="80"/>
    </row>
    <row r="167" spans="1:518" s="60" customFormat="1" ht="14.55" customHeight="1" x14ac:dyDescent="0.3">
      <c r="A167" s="65">
        <v>163</v>
      </c>
      <c r="B167" s="7">
        <v>58</v>
      </c>
      <c r="C167" s="98" t="s">
        <v>1180</v>
      </c>
      <c r="D167" s="99" t="s">
        <v>1181</v>
      </c>
      <c r="E167" s="98" t="s">
        <v>1182</v>
      </c>
      <c r="F167" s="7">
        <v>2017</v>
      </c>
      <c r="G167" s="98" t="s">
        <v>577</v>
      </c>
      <c r="H167" s="126" t="s">
        <v>1183</v>
      </c>
      <c r="I167" s="6" t="s">
        <v>50</v>
      </c>
      <c r="J167" s="99" t="s">
        <v>1192</v>
      </c>
      <c r="K167" s="6" t="s">
        <v>718</v>
      </c>
      <c r="L167" s="6" t="s">
        <v>38</v>
      </c>
      <c r="M167" s="6" t="s">
        <v>100</v>
      </c>
      <c r="N167" s="6" t="s">
        <v>205</v>
      </c>
      <c r="O167" s="6" t="s">
        <v>25</v>
      </c>
      <c r="P167" s="6" t="s">
        <v>191</v>
      </c>
      <c r="Q167" s="6" t="s">
        <v>572</v>
      </c>
      <c r="R167" s="6" t="s">
        <v>572</v>
      </c>
      <c r="S167" s="6" t="s">
        <v>1186</v>
      </c>
      <c r="T167" s="6" t="s">
        <v>1187</v>
      </c>
      <c r="U167" s="7">
        <v>2010</v>
      </c>
      <c r="V167" s="7">
        <v>2020</v>
      </c>
      <c r="W167" s="6"/>
      <c r="X167" s="6"/>
      <c r="Y167" s="6"/>
      <c r="Z167" s="6"/>
      <c r="AA167" s="6"/>
      <c r="AB167" s="6"/>
      <c r="AC167" s="6"/>
      <c r="AD167" s="6" t="s">
        <v>109</v>
      </c>
      <c r="AE167" s="6" t="s">
        <v>126</v>
      </c>
      <c r="AF167" s="6"/>
      <c r="AG167" s="6"/>
      <c r="AH167" s="6" t="s">
        <v>139</v>
      </c>
      <c r="AI167" s="6" t="s">
        <v>155</v>
      </c>
      <c r="AJ167" s="6"/>
      <c r="AK167" s="6"/>
      <c r="AL167" s="6"/>
      <c r="AM167" s="6"/>
      <c r="AN167" s="6"/>
      <c r="AO167" s="6"/>
      <c r="AP167" s="6"/>
      <c r="AQ167" s="6"/>
      <c r="AR167" s="6"/>
      <c r="AS167" s="6"/>
      <c r="AT167" s="6"/>
      <c r="AU167" s="6" t="s">
        <v>183</v>
      </c>
      <c r="AV167" s="6"/>
      <c r="AW167" s="6" t="s">
        <v>23</v>
      </c>
      <c r="AX167" s="6"/>
      <c r="AY167" s="6"/>
      <c r="AZ167" s="6"/>
      <c r="BA167" s="6"/>
      <c r="BB167" s="6"/>
      <c r="BC167" s="6"/>
      <c r="BD167" s="6"/>
      <c r="BE167" s="6"/>
      <c r="BF167" s="6" t="s">
        <v>78</v>
      </c>
      <c r="BG167" s="6"/>
      <c r="BH167" s="6"/>
      <c r="BI167" s="6" t="s">
        <v>78</v>
      </c>
      <c r="BJ167" s="6" t="s">
        <v>78</v>
      </c>
      <c r="BK167" s="6"/>
      <c r="BL167" s="6"/>
      <c r="BM167" s="6"/>
      <c r="BN167" s="6"/>
      <c r="BO167" s="6"/>
      <c r="BP167" s="6"/>
      <c r="BQ167" s="6"/>
      <c r="BR167" s="6"/>
      <c r="BS167" s="6"/>
      <c r="BT167" s="6" t="s">
        <v>78</v>
      </c>
      <c r="BU167" s="6"/>
      <c r="BV167" s="6" t="s">
        <v>23</v>
      </c>
      <c r="BW167" s="6"/>
      <c r="BX167" s="6"/>
      <c r="BY167" s="6"/>
      <c r="BZ167" s="6"/>
      <c r="CA167" s="6"/>
      <c r="CB167" s="6"/>
      <c r="CC167" s="6"/>
      <c r="CD167" s="6" t="s">
        <v>195</v>
      </c>
      <c r="CE167" s="6"/>
      <c r="CF167" s="6"/>
      <c r="CG167" s="6"/>
      <c r="CH167" s="6" t="s">
        <v>195</v>
      </c>
      <c r="CI167" s="6" t="s">
        <v>195</v>
      </c>
      <c r="CJ167" s="6"/>
      <c r="CK167" s="6"/>
      <c r="CL167" s="6"/>
      <c r="CM167" s="6"/>
      <c r="CN167" s="6"/>
      <c r="CO167" s="6"/>
      <c r="CP167" s="6"/>
      <c r="CQ167" s="6" t="s">
        <v>195</v>
      </c>
      <c r="CR167" s="6"/>
      <c r="CS167" s="28" t="s">
        <v>23</v>
      </c>
      <c r="CT167" s="6"/>
      <c r="CU167" s="6"/>
      <c r="CV167" s="6"/>
      <c r="CW167" s="6" t="s">
        <v>109</v>
      </c>
      <c r="CX167" s="6"/>
      <c r="CY167" s="6"/>
      <c r="CZ167" s="6" t="s">
        <v>139</v>
      </c>
      <c r="DA167" s="6" t="s">
        <v>155</v>
      </c>
      <c r="DB167" s="6"/>
      <c r="DC167" s="6"/>
      <c r="DD167" s="6" t="s">
        <v>23</v>
      </c>
      <c r="DE167" s="91" t="s">
        <v>1188</v>
      </c>
      <c r="DF167" s="6" t="s">
        <v>1189</v>
      </c>
      <c r="DG167" s="6"/>
      <c r="DH167" s="6"/>
      <c r="DI167" s="6" t="s">
        <v>109</v>
      </c>
      <c r="DJ167" s="6"/>
      <c r="DK167" s="6" t="s">
        <v>139</v>
      </c>
      <c r="DL167" s="6" t="s">
        <v>155</v>
      </c>
      <c r="DM167" s="6"/>
      <c r="DN167" s="6"/>
      <c r="DO167" s="87"/>
      <c r="DP167" s="6"/>
      <c r="DQ167" s="87"/>
      <c r="DR167" s="6"/>
      <c r="DS167" s="91" t="s">
        <v>1193</v>
      </c>
      <c r="DT167" s="17" t="s">
        <v>64</v>
      </c>
      <c r="DU167" s="34"/>
      <c r="DV167" s="34"/>
      <c r="DW167" s="80"/>
      <c r="DX167" s="80"/>
      <c r="DY167" s="80"/>
      <c r="DZ167" s="80"/>
      <c r="EA167" s="80"/>
      <c r="EB167" s="80"/>
      <c r="EC167" s="80"/>
      <c r="ED167" s="80"/>
      <c r="EE167" s="80"/>
      <c r="EF167" s="80"/>
      <c r="EG167" s="80"/>
      <c r="EH167" s="80"/>
      <c r="EI167" s="80"/>
      <c r="EJ167" s="80"/>
      <c r="EK167" s="80"/>
      <c r="EL167" s="80"/>
      <c r="EM167" s="80"/>
      <c r="EN167" s="80"/>
      <c r="EO167" s="80"/>
      <c r="EP167" s="80"/>
      <c r="EQ167" s="80"/>
      <c r="ER167" s="80"/>
      <c r="ES167" s="80"/>
      <c r="ET167" s="80"/>
      <c r="EU167" s="80"/>
      <c r="EV167" s="80"/>
      <c r="EW167" s="80"/>
      <c r="EX167" s="80"/>
      <c r="EY167" s="80"/>
      <c r="EZ167" s="80"/>
      <c r="FA167" s="80"/>
      <c r="FB167" s="80"/>
      <c r="FC167" s="80"/>
      <c r="FD167" s="80"/>
      <c r="FE167" s="80"/>
      <c r="FF167" s="80"/>
      <c r="FG167" s="80"/>
      <c r="FH167" s="80"/>
      <c r="FI167" s="80"/>
      <c r="FJ167" s="80"/>
      <c r="FK167" s="80"/>
      <c r="FL167" s="80"/>
      <c r="FM167" s="80"/>
      <c r="FN167" s="80"/>
      <c r="FO167" s="80"/>
      <c r="FP167" s="80"/>
      <c r="FQ167" s="80"/>
      <c r="FR167" s="80"/>
      <c r="FS167" s="80"/>
      <c r="FT167" s="80"/>
      <c r="FU167" s="80"/>
      <c r="FV167" s="80"/>
      <c r="FW167" s="80"/>
      <c r="FX167" s="80"/>
      <c r="FY167" s="80"/>
      <c r="FZ167" s="80"/>
      <c r="GA167" s="80"/>
      <c r="GB167" s="80"/>
      <c r="GC167" s="80"/>
      <c r="GD167" s="80"/>
      <c r="GE167" s="80"/>
      <c r="GF167" s="80"/>
      <c r="GG167" s="80"/>
      <c r="GH167" s="80"/>
      <c r="GI167" s="80"/>
      <c r="GJ167" s="80"/>
      <c r="GK167" s="80"/>
      <c r="GL167" s="80"/>
      <c r="GM167" s="80"/>
      <c r="GN167" s="80"/>
      <c r="GO167" s="80"/>
      <c r="GP167" s="80"/>
      <c r="GQ167" s="80"/>
      <c r="GR167" s="80"/>
      <c r="GS167" s="80"/>
      <c r="GT167" s="80"/>
      <c r="GU167" s="80"/>
      <c r="GV167" s="80"/>
      <c r="GW167" s="80"/>
      <c r="GX167" s="80"/>
      <c r="GY167" s="80"/>
      <c r="GZ167" s="80"/>
      <c r="HA167" s="80"/>
      <c r="HB167" s="80"/>
      <c r="HC167" s="80"/>
      <c r="HD167" s="80"/>
      <c r="HE167" s="80"/>
      <c r="HF167" s="80"/>
      <c r="HG167" s="80"/>
      <c r="HH167" s="80"/>
      <c r="HI167" s="80"/>
      <c r="HJ167" s="80"/>
      <c r="HK167" s="80"/>
      <c r="HL167" s="80"/>
      <c r="HM167" s="80"/>
      <c r="HN167" s="80"/>
      <c r="HO167" s="80"/>
      <c r="HP167" s="80"/>
      <c r="HQ167" s="80"/>
      <c r="HR167" s="80"/>
      <c r="HS167" s="80"/>
      <c r="HT167" s="80"/>
      <c r="HU167" s="80"/>
      <c r="HV167" s="80"/>
      <c r="HW167" s="80"/>
      <c r="HX167" s="80"/>
      <c r="HY167" s="80"/>
      <c r="HZ167" s="80"/>
      <c r="IA167" s="80"/>
      <c r="IB167" s="80"/>
      <c r="IC167" s="80"/>
      <c r="ID167" s="80"/>
      <c r="IE167" s="80"/>
      <c r="IF167" s="80"/>
      <c r="IG167" s="80"/>
      <c r="IH167" s="80"/>
      <c r="II167" s="80"/>
      <c r="IJ167" s="80"/>
      <c r="IK167" s="80"/>
      <c r="IL167" s="80"/>
      <c r="IM167" s="80"/>
      <c r="IN167" s="80"/>
      <c r="IO167" s="80"/>
      <c r="IP167" s="80"/>
      <c r="IQ167" s="80"/>
      <c r="IR167" s="80"/>
      <c r="IS167" s="80"/>
      <c r="IT167" s="80"/>
      <c r="IU167" s="80"/>
      <c r="IV167" s="80"/>
      <c r="IW167" s="80"/>
      <c r="IX167" s="80"/>
      <c r="IY167" s="80"/>
      <c r="IZ167" s="80"/>
      <c r="JA167" s="80"/>
      <c r="JB167" s="80"/>
      <c r="JC167" s="80"/>
      <c r="JD167" s="80"/>
      <c r="JE167" s="80"/>
      <c r="JF167" s="80"/>
      <c r="JG167" s="80"/>
      <c r="JH167" s="80"/>
      <c r="JI167" s="80"/>
      <c r="JJ167" s="80"/>
      <c r="JK167" s="80"/>
      <c r="JL167" s="80"/>
      <c r="JM167" s="80"/>
      <c r="JN167" s="80"/>
      <c r="JO167" s="80"/>
      <c r="JP167" s="80"/>
      <c r="JQ167" s="80"/>
      <c r="JR167" s="80"/>
      <c r="JS167" s="80"/>
      <c r="JT167" s="80"/>
      <c r="JU167" s="80"/>
      <c r="JV167" s="80"/>
      <c r="JW167" s="80"/>
      <c r="JX167" s="80"/>
      <c r="JY167" s="80"/>
      <c r="JZ167" s="80"/>
      <c r="KA167" s="80"/>
      <c r="KB167" s="80"/>
      <c r="KC167" s="80"/>
      <c r="KD167" s="80"/>
      <c r="KE167" s="80"/>
      <c r="KF167" s="80"/>
      <c r="KG167" s="80"/>
      <c r="KH167" s="80"/>
      <c r="KI167" s="80"/>
      <c r="KJ167" s="80"/>
      <c r="KK167" s="80"/>
      <c r="KL167" s="80"/>
      <c r="KM167" s="80"/>
      <c r="KN167" s="80"/>
      <c r="KO167" s="80"/>
      <c r="KP167" s="80"/>
      <c r="KQ167" s="80"/>
      <c r="KR167" s="80"/>
      <c r="KS167" s="80"/>
      <c r="KT167" s="80"/>
      <c r="KU167" s="80"/>
      <c r="KV167" s="80"/>
      <c r="KW167" s="80"/>
      <c r="KX167" s="80"/>
      <c r="KY167" s="80"/>
      <c r="KZ167" s="80"/>
      <c r="LA167" s="80"/>
      <c r="LB167" s="80"/>
      <c r="LC167" s="80"/>
      <c r="LD167" s="80"/>
      <c r="LE167" s="80"/>
      <c r="LF167" s="80"/>
      <c r="LG167" s="80"/>
      <c r="LH167" s="80"/>
      <c r="LI167" s="80"/>
      <c r="LJ167" s="80"/>
      <c r="LK167" s="80"/>
      <c r="LL167" s="80"/>
      <c r="LM167" s="80"/>
      <c r="LN167" s="80"/>
      <c r="LO167" s="80"/>
      <c r="LP167" s="80"/>
      <c r="LQ167" s="80"/>
      <c r="LR167" s="80"/>
      <c r="LS167" s="80"/>
      <c r="LT167" s="80"/>
      <c r="LU167" s="80"/>
      <c r="LV167" s="80"/>
      <c r="LW167" s="80"/>
      <c r="LX167" s="80"/>
      <c r="LY167" s="80"/>
      <c r="LZ167" s="80"/>
      <c r="MA167" s="80"/>
      <c r="MB167" s="80"/>
      <c r="MC167" s="80"/>
      <c r="MD167" s="80"/>
      <c r="ME167" s="80"/>
      <c r="MF167" s="80"/>
      <c r="MG167" s="80"/>
      <c r="MH167" s="80"/>
      <c r="MI167" s="80"/>
      <c r="MJ167" s="80"/>
      <c r="MK167" s="80"/>
      <c r="ML167" s="80"/>
      <c r="MM167" s="80"/>
      <c r="MN167" s="80"/>
      <c r="MO167" s="80"/>
      <c r="MP167" s="80"/>
      <c r="MQ167" s="80"/>
      <c r="MR167" s="80"/>
      <c r="MS167" s="80"/>
      <c r="MT167" s="80"/>
      <c r="MU167" s="80"/>
      <c r="MV167" s="80"/>
      <c r="MW167" s="80"/>
      <c r="MX167" s="80"/>
      <c r="MY167" s="80"/>
      <c r="MZ167" s="80"/>
      <c r="NA167" s="80"/>
      <c r="NB167" s="80"/>
      <c r="NC167" s="80"/>
      <c r="ND167" s="80"/>
      <c r="NE167" s="80"/>
      <c r="NF167" s="80"/>
      <c r="NG167" s="80"/>
      <c r="NH167" s="80"/>
      <c r="NI167" s="80"/>
      <c r="NJ167" s="80"/>
      <c r="NK167" s="80"/>
      <c r="NL167" s="80"/>
      <c r="NM167" s="80"/>
      <c r="NN167" s="80"/>
      <c r="NO167" s="80"/>
      <c r="NP167" s="80"/>
      <c r="NQ167" s="80"/>
      <c r="NR167" s="80"/>
      <c r="NS167" s="80"/>
      <c r="NT167" s="80"/>
      <c r="NU167" s="80"/>
      <c r="NV167" s="80"/>
      <c r="NW167" s="80"/>
      <c r="NX167" s="80"/>
      <c r="NY167" s="80"/>
      <c r="NZ167" s="80"/>
      <c r="OA167" s="80"/>
      <c r="OB167" s="80"/>
      <c r="OC167" s="80"/>
      <c r="OD167" s="80"/>
      <c r="OE167" s="80"/>
      <c r="OF167" s="80"/>
      <c r="OG167" s="80"/>
      <c r="OH167" s="80"/>
      <c r="OI167" s="80"/>
      <c r="OJ167" s="80"/>
      <c r="OK167" s="80"/>
      <c r="OL167" s="80"/>
      <c r="OM167" s="80"/>
      <c r="ON167" s="80"/>
      <c r="OO167" s="80"/>
      <c r="OP167" s="80"/>
      <c r="OQ167" s="80"/>
      <c r="OR167" s="80"/>
      <c r="OS167" s="80"/>
      <c r="OT167" s="80"/>
      <c r="OU167" s="80"/>
      <c r="OV167" s="80"/>
      <c r="OW167" s="80"/>
      <c r="OX167" s="80"/>
      <c r="OY167" s="80"/>
      <c r="OZ167" s="80"/>
      <c r="PA167" s="80"/>
      <c r="PB167" s="80"/>
      <c r="PC167" s="80"/>
      <c r="PD167" s="80"/>
      <c r="PE167" s="80"/>
      <c r="PF167" s="80"/>
      <c r="PG167" s="80"/>
      <c r="PH167" s="80"/>
      <c r="PI167" s="80"/>
      <c r="PJ167" s="80"/>
      <c r="PK167" s="80"/>
      <c r="PL167" s="80"/>
      <c r="PM167" s="80"/>
      <c r="PN167" s="80"/>
      <c r="PO167" s="80"/>
      <c r="PP167" s="80"/>
      <c r="PQ167" s="80"/>
      <c r="PR167" s="80"/>
      <c r="PS167" s="80"/>
      <c r="PT167" s="80"/>
      <c r="PU167" s="80"/>
      <c r="PV167" s="80"/>
      <c r="PW167" s="80"/>
      <c r="PX167" s="80"/>
      <c r="PY167" s="80"/>
      <c r="PZ167" s="80"/>
      <c r="QA167" s="80"/>
      <c r="QB167" s="80"/>
      <c r="QC167" s="80"/>
      <c r="QD167" s="80"/>
      <c r="QE167" s="80"/>
      <c r="QF167" s="80"/>
      <c r="QG167" s="80"/>
      <c r="QH167" s="80"/>
      <c r="QI167" s="80"/>
      <c r="QJ167" s="80"/>
      <c r="QK167" s="80"/>
      <c r="QL167" s="80"/>
      <c r="QM167" s="80"/>
      <c r="QN167" s="80"/>
      <c r="QO167" s="80"/>
      <c r="QP167" s="80"/>
      <c r="QQ167" s="80"/>
      <c r="QR167" s="80"/>
      <c r="QS167" s="80"/>
      <c r="QT167" s="80"/>
      <c r="QU167" s="80"/>
      <c r="QV167" s="80"/>
      <c r="QW167" s="80"/>
      <c r="QX167" s="80"/>
      <c r="QY167" s="80"/>
      <c r="QZ167" s="80"/>
      <c r="RA167" s="80"/>
      <c r="RB167" s="80"/>
      <c r="RC167" s="80"/>
      <c r="RD167" s="80"/>
      <c r="RE167" s="80"/>
      <c r="RF167" s="80"/>
      <c r="RG167" s="80"/>
      <c r="RH167" s="80"/>
      <c r="RI167" s="80"/>
      <c r="RJ167" s="80"/>
      <c r="RK167" s="80"/>
      <c r="RL167" s="80"/>
      <c r="RM167" s="80"/>
      <c r="RN167" s="80"/>
      <c r="RO167" s="80"/>
      <c r="RP167" s="80"/>
      <c r="RQ167" s="80"/>
      <c r="RR167" s="80"/>
      <c r="RS167" s="80"/>
      <c r="RT167" s="80"/>
      <c r="RU167" s="80"/>
      <c r="RV167" s="80"/>
      <c r="RW167" s="80"/>
      <c r="RX167" s="80"/>
      <c r="RY167" s="80"/>
      <c r="RZ167" s="80"/>
      <c r="SA167" s="80"/>
      <c r="SB167" s="80"/>
      <c r="SC167" s="80"/>
      <c r="SD167" s="80"/>
      <c r="SE167" s="80"/>
      <c r="SF167" s="80"/>
      <c r="SG167" s="80"/>
      <c r="SH167" s="80"/>
      <c r="SI167" s="80"/>
      <c r="SJ167" s="80"/>
      <c r="SK167" s="80"/>
      <c r="SL167" s="80"/>
      <c r="SM167" s="80"/>
      <c r="SN167" s="80"/>
      <c r="SO167" s="80"/>
      <c r="SP167" s="80"/>
      <c r="SQ167" s="80"/>
      <c r="SR167" s="80"/>
      <c r="SS167" s="80"/>
      <c r="ST167" s="80"/>
      <c r="SU167" s="80"/>
      <c r="SV167" s="80"/>
      <c r="SW167" s="80"/>
      <c r="SX167" s="80"/>
    </row>
    <row r="168" spans="1:518" s="60" customFormat="1" ht="14.55" customHeight="1" x14ac:dyDescent="0.3">
      <c r="A168" s="65">
        <v>164</v>
      </c>
      <c r="B168" s="7">
        <v>59</v>
      </c>
      <c r="C168" s="98" t="s">
        <v>1194</v>
      </c>
      <c r="D168" s="99" t="s">
        <v>1195</v>
      </c>
      <c r="E168" s="99" t="s">
        <v>1196</v>
      </c>
      <c r="F168" s="7">
        <v>2010</v>
      </c>
      <c r="G168" s="99" t="s">
        <v>687</v>
      </c>
      <c r="H168" s="126" t="s">
        <v>1197</v>
      </c>
      <c r="I168" s="6" t="s">
        <v>50</v>
      </c>
      <c r="J168" s="99" t="s">
        <v>1198</v>
      </c>
      <c r="K168" s="6" t="s">
        <v>666</v>
      </c>
      <c r="L168" s="6" t="s">
        <v>38</v>
      </c>
      <c r="M168" s="6" t="s">
        <v>86</v>
      </c>
      <c r="N168" s="6" t="s">
        <v>205</v>
      </c>
      <c r="O168" s="6" t="s">
        <v>25</v>
      </c>
      <c r="P168" s="6" t="s">
        <v>191</v>
      </c>
      <c r="Q168" s="6" t="s">
        <v>572</v>
      </c>
      <c r="R168" s="6" t="s">
        <v>572</v>
      </c>
      <c r="S168" s="6" t="s">
        <v>434</v>
      </c>
      <c r="T168" s="6" t="s">
        <v>1199</v>
      </c>
      <c r="U168" s="7" t="s">
        <v>572</v>
      </c>
      <c r="V168" s="7" t="s">
        <v>572</v>
      </c>
      <c r="W168" s="6"/>
      <c r="X168" s="6"/>
      <c r="Y168" s="6"/>
      <c r="Z168" s="6"/>
      <c r="AA168" s="6"/>
      <c r="AB168" s="6"/>
      <c r="AC168" s="6"/>
      <c r="AD168" s="6"/>
      <c r="AE168" s="6"/>
      <c r="AF168" s="6"/>
      <c r="AG168" s="6"/>
      <c r="AH168" s="6" t="s">
        <v>139</v>
      </c>
      <c r="AI168" s="6"/>
      <c r="AJ168" s="6"/>
      <c r="AK168" s="6"/>
      <c r="AL168" s="6"/>
      <c r="AM168" s="6"/>
      <c r="AN168" s="6"/>
      <c r="AO168" s="6"/>
      <c r="AP168" s="6"/>
      <c r="AQ168" s="6"/>
      <c r="AR168" s="6"/>
      <c r="AS168" s="6"/>
      <c r="AT168" s="6"/>
      <c r="AU168" s="6"/>
      <c r="AV168" s="6"/>
      <c r="AW168" s="6" t="s">
        <v>38</v>
      </c>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t="s">
        <v>23</v>
      </c>
      <c r="BW168" s="6"/>
      <c r="BX168" s="6"/>
      <c r="BY168" s="6"/>
      <c r="BZ168" s="6"/>
      <c r="CA168" s="6"/>
      <c r="CB168" s="6"/>
      <c r="CC168" s="6"/>
      <c r="CD168" s="6"/>
      <c r="CE168" s="6"/>
      <c r="CF168" s="6"/>
      <c r="CG168" s="6"/>
      <c r="CH168" s="6" t="s">
        <v>221</v>
      </c>
      <c r="CI168" s="6"/>
      <c r="CJ168" s="6"/>
      <c r="CK168" s="6"/>
      <c r="CL168" s="6"/>
      <c r="CM168" s="6"/>
      <c r="CN168" s="6"/>
      <c r="CO168" s="6"/>
      <c r="CP168" s="6"/>
      <c r="CQ168" s="6"/>
      <c r="CR168" s="6"/>
      <c r="CS168" s="28" t="s">
        <v>23</v>
      </c>
      <c r="CT168" s="6"/>
      <c r="CU168" s="6"/>
      <c r="CV168" s="6"/>
      <c r="CW168" s="6"/>
      <c r="CX168" s="6"/>
      <c r="CY168" s="6"/>
      <c r="CZ168" s="6" t="s">
        <v>139</v>
      </c>
      <c r="DA168" s="6"/>
      <c r="DB168" s="6"/>
      <c r="DC168" s="6"/>
      <c r="DD168" s="6" t="s">
        <v>38</v>
      </c>
      <c r="DE168" s="87"/>
      <c r="DF168" s="6"/>
      <c r="DG168" s="6"/>
      <c r="DH168" s="6"/>
      <c r="DI168" s="6"/>
      <c r="DJ168" s="6"/>
      <c r="DK168" s="6"/>
      <c r="DL168" s="6"/>
      <c r="DM168" s="6"/>
      <c r="DN168" s="6"/>
      <c r="DO168" s="87"/>
      <c r="DP168" s="6"/>
      <c r="DQ168" s="87"/>
      <c r="DR168" s="6"/>
      <c r="DS168" s="87"/>
      <c r="DT168" s="17"/>
      <c r="DU168" s="34"/>
      <c r="DV168" s="34"/>
      <c r="DW168" s="80"/>
      <c r="DX168" s="80"/>
      <c r="DY168" s="80"/>
      <c r="DZ168" s="80"/>
      <c r="EA168" s="80"/>
      <c r="EB168" s="80"/>
      <c r="EC168" s="80"/>
      <c r="ED168" s="80"/>
      <c r="EE168" s="80"/>
      <c r="EF168" s="80"/>
      <c r="EG168" s="80"/>
      <c r="EH168" s="80"/>
      <c r="EI168" s="80"/>
      <c r="EJ168" s="80"/>
      <c r="EK168" s="80"/>
      <c r="EL168" s="80"/>
      <c r="EM168" s="80"/>
      <c r="EN168" s="80"/>
      <c r="EO168" s="80"/>
      <c r="EP168" s="80"/>
      <c r="EQ168" s="80"/>
      <c r="ER168" s="80"/>
      <c r="ES168" s="80"/>
      <c r="ET168" s="80"/>
      <c r="EU168" s="80"/>
      <c r="EV168" s="80"/>
      <c r="EW168" s="80"/>
      <c r="EX168" s="80"/>
      <c r="EY168" s="80"/>
      <c r="EZ168" s="80"/>
      <c r="FA168" s="80"/>
      <c r="FB168" s="80"/>
      <c r="FC168" s="80"/>
      <c r="FD168" s="80"/>
      <c r="FE168" s="80"/>
      <c r="FF168" s="80"/>
      <c r="FG168" s="80"/>
      <c r="FH168" s="80"/>
      <c r="FI168" s="80"/>
      <c r="FJ168" s="80"/>
      <c r="FK168" s="80"/>
      <c r="FL168" s="80"/>
      <c r="FM168" s="80"/>
      <c r="FN168" s="80"/>
      <c r="FO168" s="80"/>
      <c r="FP168" s="80"/>
      <c r="FQ168" s="80"/>
      <c r="FR168" s="80"/>
      <c r="FS168" s="80"/>
      <c r="FT168" s="80"/>
      <c r="FU168" s="80"/>
      <c r="FV168" s="80"/>
      <c r="FW168" s="80"/>
      <c r="FX168" s="80"/>
      <c r="FY168" s="80"/>
      <c r="FZ168" s="80"/>
      <c r="GA168" s="80"/>
      <c r="GB168" s="80"/>
      <c r="GC168" s="80"/>
      <c r="GD168" s="80"/>
      <c r="GE168" s="80"/>
      <c r="GF168" s="80"/>
      <c r="GG168" s="80"/>
      <c r="GH168" s="80"/>
      <c r="GI168" s="80"/>
      <c r="GJ168" s="80"/>
      <c r="GK168" s="80"/>
      <c r="GL168" s="80"/>
      <c r="GM168" s="80"/>
      <c r="GN168" s="80"/>
      <c r="GO168" s="80"/>
      <c r="GP168" s="80"/>
      <c r="GQ168" s="80"/>
      <c r="GR168" s="80"/>
      <c r="GS168" s="80"/>
      <c r="GT168" s="80"/>
      <c r="GU168" s="80"/>
      <c r="GV168" s="80"/>
      <c r="GW168" s="80"/>
      <c r="GX168" s="80"/>
      <c r="GY168" s="80"/>
      <c r="GZ168" s="80"/>
      <c r="HA168" s="80"/>
      <c r="HB168" s="80"/>
      <c r="HC168" s="80"/>
      <c r="HD168" s="80"/>
      <c r="HE168" s="80"/>
      <c r="HF168" s="80"/>
      <c r="HG168" s="80"/>
      <c r="HH168" s="80"/>
      <c r="HI168" s="80"/>
      <c r="HJ168" s="80"/>
      <c r="HK168" s="80"/>
      <c r="HL168" s="80"/>
      <c r="HM168" s="80"/>
      <c r="HN168" s="80"/>
      <c r="HO168" s="80"/>
      <c r="HP168" s="80"/>
      <c r="HQ168" s="80"/>
      <c r="HR168" s="80"/>
      <c r="HS168" s="80"/>
      <c r="HT168" s="80"/>
      <c r="HU168" s="80"/>
      <c r="HV168" s="80"/>
      <c r="HW168" s="80"/>
      <c r="HX168" s="80"/>
      <c r="HY168" s="80"/>
      <c r="HZ168" s="80"/>
      <c r="IA168" s="80"/>
      <c r="IB168" s="80"/>
      <c r="IC168" s="80"/>
      <c r="ID168" s="80"/>
      <c r="IE168" s="80"/>
      <c r="IF168" s="80"/>
      <c r="IG168" s="80"/>
      <c r="IH168" s="80"/>
      <c r="II168" s="80"/>
      <c r="IJ168" s="80"/>
      <c r="IK168" s="80"/>
      <c r="IL168" s="80"/>
      <c r="IM168" s="80"/>
      <c r="IN168" s="80"/>
      <c r="IO168" s="80"/>
      <c r="IP168" s="80"/>
      <c r="IQ168" s="80"/>
      <c r="IR168" s="80"/>
      <c r="IS168" s="80"/>
      <c r="IT168" s="80"/>
      <c r="IU168" s="80"/>
      <c r="IV168" s="80"/>
      <c r="IW168" s="80"/>
      <c r="IX168" s="80"/>
      <c r="IY168" s="80"/>
      <c r="IZ168" s="80"/>
      <c r="JA168" s="80"/>
      <c r="JB168" s="80"/>
      <c r="JC168" s="80"/>
      <c r="JD168" s="80"/>
      <c r="JE168" s="80"/>
      <c r="JF168" s="80"/>
      <c r="JG168" s="80"/>
      <c r="JH168" s="80"/>
      <c r="JI168" s="80"/>
      <c r="JJ168" s="80"/>
      <c r="JK168" s="80"/>
      <c r="JL168" s="80"/>
      <c r="JM168" s="80"/>
      <c r="JN168" s="80"/>
      <c r="JO168" s="80"/>
      <c r="JP168" s="80"/>
      <c r="JQ168" s="80"/>
      <c r="JR168" s="80"/>
      <c r="JS168" s="80"/>
      <c r="JT168" s="80"/>
      <c r="JU168" s="80"/>
      <c r="JV168" s="80"/>
      <c r="JW168" s="80"/>
      <c r="JX168" s="80"/>
      <c r="JY168" s="80"/>
      <c r="JZ168" s="80"/>
      <c r="KA168" s="80"/>
      <c r="KB168" s="80"/>
      <c r="KC168" s="80"/>
      <c r="KD168" s="80"/>
      <c r="KE168" s="80"/>
      <c r="KF168" s="80"/>
      <c r="KG168" s="80"/>
      <c r="KH168" s="80"/>
      <c r="KI168" s="80"/>
      <c r="KJ168" s="80"/>
      <c r="KK168" s="80"/>
      <c r="KL168" s="80"/>
      <c r="KM168" s="80"/>
      <c r="KN168" s="80"/>
      <c r="KO168" s="80"/>
      <c r="KP168" s="80"/>
      <c r="KQ168" s="80"/>
      <c r="KR168" s="80"/>
      <c r="KS168" s="80"/>
      <c r="KT168" s="80"/>
      <c r="KU168" s="80"/>
      <c r="KV168" s="80"/>
      <c r="KW168" s="80"/>
      <c r="KX168" s="80"/>
      <c r="KY168" s="80"/>
      <c r="KZ168" s="80"/>
      <c r="LA168" s="80"/>
      <c r="LB168" s="80"/>
      <c r="LC168" s="80"/>
      <c r="LD168" s="80"/>
      <c r="LE168" s="80"/>
      <c r="LF168" s="80"/>
      <c r="LG168" s="80"/>
      <c r="LH168" s="80"/>
      <c r="LI168" s="80"/>
      <c r="LJ168" s="80"/>
      <c r="LK168" s="80"/>
      <c r="LL168" s="80"/>
      <c r="LM168" s="80"/>
      <c r="LN168" s="80"/>
      <c r="LO168" s="80"/>
      <c r="LP168" s="80"/>
      <c r="LQ168" s="80"/>
      <c r="LR168" s="80"/>
      <c r="LS168" s="80"/>
      <c r="LT168" s="80"/>
      <c r="LU168" s="80"/>
      <c r="LV168" s="80"/>
      <c r="LW168" s="80"/>
      <c r="LX168" s="80"/>
      <c r="LY168" s="80"/>
      <c r="LZ168" s="80"/>
      <c r="MA168" s="80"/>
      <c r="MB168" s="80"/>
      <c r="MC168" s="80"/>
      <c r="MD168" s="80"/>
      <c r="ME168" s="80"/>
      <c r="MF168" s="80"/>
      <c r="MG168" s="80"/>
      <c r="MH168" s="80"/>
      <c r="MI168" s="80"/>
      <c r="MJ168" s="80"/>
      <c r="MK168" s="80"/>
      <c r="ML168" s="80"/>
      <c r="MM168" s="80"/>
      <c r="MN168" s="80"/>
      <c r="MO168" s="80"/>
      <c r="MP168" s="80"/>
      <c r="MQ168" s="80"/>
      <c r="MR168" s="80"/>
      <c r="MS168" s="80"/>
      <c r="MT168" s="80"/>
      <c r="MU168" s="80"/>
      <c r="MV168" s="80"/>
      <c r="MW168" s="80"/>
      <c r="MX168" s="80"/>
      <c r="MY168" s="80"/>
      <c r="MZ168" s="80"/>
      <c r="NA168" s="80"/>
      <c r="NB168" s="80"/>
      <c r="NC168" s="80"/>
      <c r="ND168" s="80"/>
      <c r="NE168" s="80"/>
      <c r="NF168" s="80"/>
      <c r="NG168" s="80"/>
      <c r="NH168" s="80"/>
      <c r="NI168" s="80"/>
      <c r="NJ168" s="80"/>
      <c r="NK168" s="80"/>
      <c r="NL168" s="80"/>
      <c r="NM168" s="80"/>
      <c r="NN168" s="80"/>
      <c r="NO168" s="80"/>
      <c r="NP168" s="80"/>
      <c r="NQ168" s="80"/>
      <c r="NR168" s="80"/>
      <c r="NS168" s="80"/>
      <c r="NT168" s="80"/>
      <c r="NU168" s="80"/>
      <c r="NV168" s="80"/>
      <c r="NW168" s="80"/>
      <c r="NX168" s="80"/>
      <c r="NY168" s="80"/>
      <c r="NZ168" s="80"/>
      <c r="OA168" s="80"/>
      <c r="OB168" s="80"/>
      <c r="OC168" s="80"/>
      <c r="OD168" s="80"/>
      <c r="OE168" s="80"/>
      <c r="OF168" s="80"/>
      <c r="OG168" s="80"/>
      <c r="OH168" s="80"/>
      <c r="OI168" s="80"/>
      <c r="OJ168" s="80"/>
      <c r="OK168" s="80"/>
      <c r="OL168" s="80"/>
      <c r="OM168" s="80"/>
      <c r="ON168" s="80"/>
      <c r="OO168" s="80"/>
      <c r="OP168" s="80"/>
      <c r="OQ168" s="80"/>
      <c r="OR168" s="80"/>
      <c r="OS168" s="80"/>
      <c r="OT168" s="80"/>
      <c r="OU168" s="80"/>
      <c r="OV168" s="80"/>
      <c r="OW168" s="80"/>
      <c r="OX168" s="80"/>
      <c r="OY168" s="80"/>
      <c r="OZ168" s="80"/>
      <c r="PA168" s="80"/>
      <c r="PB168" s="80"/>
      <c r="PC168" s="80"/>
      <c r="PD168" s="80"/>
      <c r="PE168" s="80"/>
      <c r="PF168" s="80"/>
      <c r="PG168" s="80"/>
      <c r="PH168" s="80"/>
      <c r="PI168" s="80"/>
      <c r="PJ168" s="80"/>
      <c r="PK168" s="80"/>
      <c r="PL168" s="80"/>
      <c r="PM168" s="80"/>
      <c r="PN168" s="80"/>
      <c r="PO168" s="80"/>
      <c r="PP168" s="80"/>
      <c r="PQ168" s="80"/>
      <c r="PR168" s="80"/>
      <c r="PS168" s="80"/>
      <c r="PT168" s="80"/>
      <c r="PU168" s="80"/>
      <c r="PV168" s="80"/>
      <c r="PW168" s="80"/>
      <c r="PX168" s="80"/>
      <c r="PY168" s="80"/>
      <c r="PZ168" s="80"/>
      <c r="QA168" s="80"/>
      <c r="QB168" s="80"/>
      <c r="QC168" s="80"/>
      <c r="QD168" s="80"/>
      <c r="QE168" s="80"/>
      <c r="QF168" s="80"/>
      <c r="QG168" s="80"/>
      <c r="QH168" s="80"/>
      <c r="QI168" s="80"/>
      <c r="QJ168" s="80"/>
      <c r="QK168" s="80"/>
      <c r="QL168" s="80"/>
      <c r="QM168" s="80"/>
      <c r="QN168" s="80"/>
      <c r="QO168" s="80"/>
      <c r="QP168" s="80"/>
      <c r="QQ168" s="80"/>
      <c r="QR168" s="80"/>
      <c r="QS168" s="80"/>
      <c r="QT168" s="80"/>
      <c r="QU168" s="80"/>
      <c r="QV168" s="80"/>
      <c r="QW168" s="80"/>
      <c r="QX168" s="80"/>
      <c r="QY168" s="80"/>
      <c r="QZ168" s="80"/>
      <c r="RA168" s="80"/>
      <c r="RB168" s="80"/>
      <c r="RC168" s="80"/>
      <c r="RD168" s="80"/>
      <c r="RE168" s="80"/>
      <c r="RF168" s="80"/>
      <c r="RG168" s="80"/>
      <c r="RH168" s="80"/>
      <c r="RI168" s="80"/>
      <c r="RJ168" s="80"/>
      <c r="RK168" s="80"/>
      <c r="RL168" s="80"/>
      <c r="RM168" s="80"/>
      <c r="RN168" s="80"/>
      <c r="RO168" s="80"/>
      <c r="RP168" s="80"/>
      <c r="RQ168" s="80"/>
      <c r="RR168" s="80"/>
      <c r="RS168" s="80"/>
      <c r="RT168" s="80"/>
      <c r="RU168" s="80"/>
      <c r="RV168" s="80"/>
      <c r="RW168" s="80"/>
      <c r="RX168" s="80"/>
      <c r="RY168" s="80"/>
      <c r="RZ168" s="80"/>
      <c r="SA168" s="80"/>
      <c r="SB168" s="80"/>
      <c r="SC168" s="80"/>
      <c r="SD168" s="80"/>
      <c r="SE168" s="80"/>
      <c r="SF168" s="80"/>
      <c r="SG168" s="80"/>
      <c r="SH168" s="80"/>
      <c r="SI168" s="80"/>
      <c r="SJ168" s="80"/>
      <c r="SK168" s="80"/>
      <c r="SL168" s="80"/>
      <c r="SM168" s="80"/>
      <c r="SN168" s="80"/>
      <c r="SO168" s="80"/>
      <c r="SP168" s="80"/>
      <c r="SQ168" s="80"/>
      <c r="SR168" s="80"/>
      <c r="SS168" s="80"/>
      <c r="ST168" s="80"/>
      <c r="SU168" s="80"/>
      <c r="SV168" s="80"/>
      <c r="SW168" s="80"/>
      <c r="SX168" s="80"/>
    </row>
    <row r="169" spans="1:518" s="60" customFormat="1" ht="14.55" customHeight="1" x14ac:dyDescent="0.3">
      <c r="A169" s="65">
        <v>165</v>
      </c>
      <c r="B169" s="7">
        <v>59</v>
      </c>
      <c r="C169" s="98" t="s">
        <v>1194</v>
      </c>
      <c r="D169" s="99" t="s">
        <v>1195</v>
      </c>
      <c r="E169" s="99" t="s">
        <v>1196</v>
      </c>
      <c r="F169" s="7">
        <v>2010</v>
      </c>
      <c r="G169" s="99" t="s">
        <v>687</v>
      </c>
      <c r="H169" s="126" t="s">
        <v>1197</v>
      </c>
      <c r="I169" s="6" t="s">
        <v>50</v>
      </c>
      <c r="J169" s="99" t="s">
        <v>1198</v>
      </c>
      <c r="K169" s="6" t="s">
        <v>666</v>
      </c>
      <c r="L169" s="6" t="s">
        <v>38</v>
      </c>
      <c r="M169" s="6" t="s">
        <v>86</v>
      </c>
      <c r="N169" s="6" t="s">
        <v>205</v>
      </c>
      <c r="O169" s="6" t="s">
        <v>25</v>
      </c>
      <c r="P169" s="6" t="s">
        <v>191</v>
      </c>
      <c r="Q169" s="6" t="s">
        <v>572</v>
      </c>
      <c r="R169" s="6" t="s">
        <v>572</v>
      </c>
      <c r="S169" s="6" t="s">
        <v>434</v>
      </c>
      <c r="T169" s="6" t="s">
        <v>1200</v>
      </c>
      <c r="U169" s="7" t="s">
        <v>572</v>
      </c>
      <c r="V169" s="7" t="s">
        <v>572</v>
      </c>
      <c r="W169" s="6"/>
      <c r="X169" s="6"/>
      <c r="Y169" s="6"/>
      <c r="Z169" s="6"/>
      <c r="AA169" s="6"/>
      <c r="AB169" s="6"/>
      <c r="AC169" s="6"/>
      <c r="AD169" s="6"/>
      <c r="AE169" s="6"/>
      <c r="AF169" s="6"/>
      <c r="AG169" s="6"/>
      <c r="AH169" s="6" t="s">
        <v>139</v>
      </c>
      <c r="AI169" s="6"/>
      <c r="AJ169" s="6"/>
      <c r="AK169" s="6"/>
      <c r="AL169" s="6"/>
      <c r="AM169" s="6"/>
      <c r="AN169" s="6"/>
      <c r="AO169" s="6"/>
      <c r="AP169" s="6"/>
      <c r="AQ169" s="6"/>
      <c r="AR169" s="6"/>
      <c r="AS169" s="6"/>
      <c r="AT169" s="6"/>
      <c r="AU169" s="6"/>
      <c r="AV169" s="6"/>
      <c r="AW169" s="6" t="s">
        <v>38</v>
      </c>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t="s">
        <v>23</v>
      </c>
      <c r="BW169" s="6"/>
      <c r="BX169" s="6"/>
      <c r="BY169" s="6"/>
      <c r="BZ169" s="6"/>
      <c r="CA169" s="6"/>
      <c r="CB169" s="6"/>
      <c r="CC169" s="6"/>
      <c r="CD169" s="6"/>
      <c r="CE169" s="6"/>
      <c r="CF169" s="6"/>
      <c r="CG169" s="6"/>
      <c r="CH169" s="6" t="s">
        <v>221</v>
      </c>
      <c r="CI169" s="6"/>
      <c r="CJ169" s="6"/>
      <c r="CK169" s="6"/>
      <c r="CL169" s="6"/>
      <c r="CM169" s="6"/>
      <c r="CN169" s="6"/>
      <c r="CO169" s="6"/>
      <c r="CP169" s="6"/>
      <c r="CQ169" s="6"/>
      <c r="CR169" s="6"/>
      <c r="CS169" s="28" t="s">
        <v>23</v>
      </c>
      <c r="CT169" s="6"/>
      <c r="CU169" s="6"/>
      <c r="CV169" s="6"/>
      <c r="CW169" s="6"/>
      <c r="CX169" s="6"/>
      <c r="CY169" s="6"/>
      <c r="CZ169" s="6" t="s">
        <v>139</v>
      </c>
      <c r="DA169" s="6"/>
      <c r="DB169" s="6"/>
      <c r="DC169" s="6"/>
      <c r="DD169" s="6" t="s">
        <v>38</v>
      </c>
      <c r="DE169" s="87"/>
      <c r="DF169" s="6"/>
      <c r="DG169" s="6"/>
      <c r="DH169" s="6"/>
      <c r="DI169" s="6"/>
      <c r="DJ169" s="6"/>
      <c r="DK169" s="6"/>
      <c r="DL169" s="6"/>
      <c r="DM169" s="6"/>
      <c r="DN169" s="6"/>
      <c r="DO169" s="87"/>
      <c r="DP169" s="6"/>
      <c r="DQ169" s="87"/>
      <c r="DR169" s="6"/>
      <c r="DS169" s="87"/>
      <c r="DT169" s="17"/>
      <c r="DU169" s="34"/>
      <c r="DV169" s="34"/>
      <c r="DW169" s="80"/>
      <c r="DX169" s="80"/>
      <c r="DY169" s="80"/>
      <c r="DZ169" s="80"/>
      <c r="EA169" s="80"/>
      <c r="EB169" s="80"/>
      <c r="EC169" s="80"/>
      <c r="ED169" s="80"/>
      <c r="EE169" s="80"/>
      <c r="EF169" s="80"/>
      <c r="EG169" s="80"/>
      <c r="EH169" s="80"/>
      <c r="EI169" s="80"/>
      <c r="EJ169" s="80"/>
      <c r="EK169" s="80"/>
      <c r="EL169" s="80"/>
      <c r="EM169" s="80"/>
      <c r="EN169" s="80"/>
      <c r="EO169" s="80"/>
      <c r="EP169" s="80"/>
      <c r="EQ169" s="80"/>
      <c r="ER169" s="80"/>
      <c r="ES169" s="80"/>
      <c r="ET169" s="80"/>
      <c r="EU169" s="80"/>
      <c r="EV169" s="80"/>
      <c r="EW169" s="80"/>
      <c r="EX169" s="80"/>
      <c r="EY169" s="80"/>
      <c r="EZ169" s="80"/>
      <c r="FA169" s="80"/>
      <c r="FB169" s="80"/>
      <c r="FC169" s="80"/>
      <c r="FD169" s="80"/>
      <c r="FE169" s="80"/>
      <c r="FF169" s="80"/>
      <c r="FG169" s="80"/>
      <c r="FH169" s="80"/>
      <c r="FI169" s="80"/>
      <c r="FJ169" s="80"/>
      <c r="FK169" s="80"/>
      <c r="FL169" s="80"/>
      <c r="FM169" s="80"/>
      <c r="FN169" s="80"/>
      <c r="FO169" s="80"/>
      <c r="FP169" s="80"/>
      <c r="FQ169" s="80"/>
      <c r="FR169" s="80"/>
      <c r="FS169" s="80"/>
      <c r="FT169" s="80"/>
      <c r="FU169" s="80"/>
      <c r="FV169" s="80"/>
      <c r="FW169" s="80"/>
      <c r="FX169" s="80"/>
      <c r="FY169" s="80"/>
      <c r="FZ169" s="80"/>
      <c r="GA169" s="80"/>
      <c r="GB169" s="80"/>
      <c r="GC169" s="80"/>
      <c r="GD169" s="80"/>
      <c r="GE169" s="80"/>
      <c r="GF169" s="80"/>
      <c r="GG169" s="80"/>
      <c r="GH169" s="80"/>
      <c r="GI169" s="80"/>
      <c r="GJ169" s="80"/>
      <c r="GK169" s="80"/>
      <c r="GL169" s="80"/>
      <c r="GM169" s="80"/>
      <c r="GN169" s="80"/>
      <c r="GO169" s="80"/>
      <c r="GP169" s="80"/>
      <c r="GQ169" s="80"/>
      <c r="GR169" s="80"/>
      <c r="GS169" s="80"/>
      <c r="GT169" s="80"/>
      <c r="GU169" s="80"/>
      <c r="GV169" s="80"/>
      <c r="GW169" s="80"/>
      <c r="GX169" s="80"/>
      <c r="GY169" s="80"/>
      <c r="GZ169" s="80"/>
      <c r="HA169" s="80"/>
      <c r="HB169" s="80"/>
      <c r="HC169" s="80"/>
      <c r="HD169" s="80"/>
      <c r="HE169" s="80"/>
      <c r="HF169" s="80"/>
      <c r="HG169" s="80"/>
      <c r="HH169" s="80"/>
      <c r="HI169" s="80"/>
      <c r="HJ169" s="80"/>
      <c r="HK169" s="80"/>
      <c r="HL169" s="80"/>
      <c r="HM169" s="80"/>
      <c r="HN169" s="80"/>
      <c r="HO169" s="80"/>
      <c r="HP169" s="80"/>
      <c r="HQ169" s="80"/>
      <c r="HR169" s="80"/>
      <c r="HS169" s="80"/>
      <c r="HT169" s="80"/>
      <c r="HU169" s="80"/>
      <c r="HV169" s="80"/>
      <c r="HW169" s="80"/>
      <c r="HX169" s="80"/>
      <c r="HY169" s="80"/>
      <c r="HZ169" s="80"/>
      <c r="IA169" s="80"/>
      <c r="IB169" s="80"/>
      <c r="IC169" s="80"/>
      <c r="ID169" s="80"/>
      <c r="IE169" s="80"/>
      <c r="IF169" s="80"/>
      <c r="IG169" s="80"/>
      <c r="IH169" s="80"/>
      <c r="II169" s="80"/>
      <c r="IJ169" s="80"/>
      <c r="IK169" s="80"/>
      <c r="IL169" s="80"/>
      <c r="IM169" s="80"/>
      <c r="IN169" s="80"/>
      <c r="IO169" s="80"/>
      <c r="IP169" s="80"/>
      <c r="IQ169" s="80"/>
      <c r="IR169" s="80"/>
      <c r="IS169" s="80"/>
      <c r="IT169" s="80"/>
      <c r="IU169" s="80"/>
      <c r="IV169" s="80"/>
      <c r="IW169" s="80"/>
      <c r="IX169" s="80"/>
      <c r="IY169" s="80"/>
      <c r="IZ169" s="80"/>
      <c r="JA169" s="80"/>
      <c r="JB169" s="80"/>
      <c r="JC169" s="80"/>
      <c r="JD169" s="80"/>
      <c r="JE169" s="80"/>
      <c r="JF169" s="80"/>
      <c r="JG169" s="80"/>
      <c r="JH169" s="80"/>
      <c r="JI169" s="80"/>
      <c r="JJ169" s="80"/>
      <c r="JK169" s="80"/>
      <c r="JL169" s="80"/>
      <c r="JM169" s="80"/>
      <c r="JN169" s="80"/>
      <c r="JO169" s="80"/>
      <c r="JP169" s="80"/>
      <c r="JQ169" s="80"/>
      <c r="JR169" s="80"/>
      <c r="JS169" s="80"/>
      <c r="JT169" s="80"/>
      <c r="JU169" s="80"/>
      <c r="JV169" s="80"/>
      <c r="JW169" s="80"/>
      <c r="JX169" s="80"/>
      <c r="JY169" s="80"/>
      <c r="JZ169" s="80"/>
      <c r="KA169" s="80"/>
      <c r="KB169" s="80"/>
      <c r="KC169" s="80"/>
      <c r="KD169" s="80"/>
      <c r="KE169" s="80"/>
      <c r="KF169" s="80"/>
      <c r="KG169" s="80"/>
      <c r="KH169" s="80"/>
      <c r="KI169" s="80"/>
      <c r="KJ169" s="80"/>
      <c r="KK169" s="80"/>
      <c r="KL169" s="80"/>
      <c r="KM169" s="80"/>
      <c r="KN169" s="80"/>
      <c r="KO169" s="80"/>
      <c r="KP169" s="80"/>
      <c r="KQ169" s="80"/>
      <c r="KR169" s="80"/>
      <c r="KS169" s="80"/>
      <c r="KT169" s="80"/>
      <c r="KU169" s="80"/>
      <c r="KV169" s="80"/>
      <c r="KW169" s="80"/>
      <c r="KX169" s="80"/>
      <c r="KY169" s="80"/>
      <c r="KZ169" s="80"/>
      <c r="LA169" s="80"/>
      <c r="LB169" s="80"/>
      <c r="LC169" s="80"/>
      <c r="LD169" s="80"/>
      <c r="LE169" s="80"/>
      <c r="LF169" s="80"/>
      <c r="LG169" s="80"/>
      <c r="LH169" s="80"/>
      <c r="LI169" s="80"/>
      <c r="LJ169" s="80"/>
      <c r="LK169" s="80"/>
      <c r="LL169" s="80"/>
      <c r="LM169" s="80"/>
      <c r="LN169" s="80"/>
      <c r="LO169" s="80"/>
      <c r="LP169" s="80"/>
      <c r="LQ169" s="80"/>
      <c r="LR169" s="80"/>
      <c r="LS169" s="80"/>
      <c r="LT169" s="80"/>
      <c r="LU169" s="80"/>
      <c r="LV169" s="80"/>
      <c r="LW169" s="80"/>
      <c r="LX169" s="80"/>
      <c r="LY169" s="80"/>
      <c r="LZ169" s="80"/>
      <c r="MA169" s="80"/>
      <c r="MB169" s="80"/>
      <c r="MC169" s="80"/>
      <c r="MD169" s="80"/>
      <c r="ME169" s="80"/>
      <c r="MF169" s="80"/>
      <c r="MG169" s="80"/>
      <c r="MH169" s="80"/>
      <c r="MI169" s="80"/>
      <c r="MJ169" s="80"/>
      <c r="MK169" s="80"/>
      <c r="ML169" s="80"/>
      <c r="MM169" s="80"/>
      <c r="MN169" s="80"/>
      <c r="MO169" s="80"/>
      <c r="MP169" s="80"/>
      <c r="MQ169" s="80"/>
      <c r="MR169" s="80"/>
      <c r="MS169" s="80"/>
      <c r="MT169" s="80"/>
      <c r="MU169" s="80"/>
      <c r="MV169" s="80"/>
      <c r="MW169" s="80"/>
      <c r="MX169" s="80"/>
      <c r="MY169" s="80"/>
      <c r="MZ169" s="80"/>
      <c r="NA169" s="80"/>
      <c r="NB169" s="80"/>
      <c r="NC169" s="80"/>
      <c r="ND169" s="80"/>
      <c r="NE169" s="80"/>
      <c r="NF169" s="80"/>
      <c r="NG169" s="80"/>
      <c r="NH169" s="80"/>
      <c r="NI169" s="80"/>
      <c r="NJ169" s="80"/>
      <c r="NK169" s="80"/>
      <c r="NL169" s="80"/>
      <c r="NM169" s="80"/>
      <c r="NN169" s="80"/>
      <c r="NO169" s="80"/>
      <c r="NP169" s="80"/>
      <c r="NQ169" s="80"/>
      <c r="NR169" s="80"/>
      <c r="NS169" s="80"/>
      <c r="NT169" s="80"/>
      <c r="NU169" s="80"/>
      <c r="NV169" s="80"/>
      <c r="NW169" s="80"/>
      <c r="NX169" s="80"/>
      <c r="NY169" s="80"/>
      <c r="NZ169" s="80"/>
      <c r="OA169" s="80"/>
      <c r="OB169" s="80"/>
      <c r="OC169" s="80"/>
      <c r="OD169" s="80"/>
      <c r="OE169" s="80"/>
      <c r="OF169" s="80"/>
      <c r="OG169" s="80"/>
      <c r="OH169" s="80"/>
      <c r="OI169" s="80"/>
      <c r="OJ169" s="80"/>
      <c r="OK169" s="80"/>
      <c r="OL169" s="80"/>
      <c r="OM169" s="80"/>
      <c r="ON169" s="80"/>
      <c r="OO169" s="80"/>
      <c r="OP169" s="80"/>
      <c r="OQ169" s="80"/>
      <c r="OR169" s="80"/>
      <c r="OS169" s="80"/>
      <c r="OT169" s="80"/>
      <c r="OU169" s="80"/>
      <c r="OV169" s="80"/>
      <c r="OW169" s="80"/>
      <c r="OX169" s="80"/>
      <c r="OY169" s="80"/>
      <c r="OZ169" s="80"/>
      <c r="PA169" s="80"/>
      <c r="PB169" s="80"/>
      <c r="PC169" s="80"/>
      <c r="PD169" s="80"/>
      <c r="PE169" s="80"/>
      <c r="PF169" s="80"/>
      <c r="PG169" s="80"/>
      <c r="PH169" s="80"/>
      <c r="PI169" s="80"/>
      <c r="PJ169" s="80"/>
      <c r="PK169" s="80"/>
      <c r="PL169" s="80"/>
      <c r="PM169" s="80"/>
      <c r="PN169" s="80"/>
      <c r="PO169" s="80"/>
      <c r="PP169" s="80"/>
      <c r="PQ169" s="80"/>
      <c r="PR169" s="80"/>
      <c r="PS169" s="80"/>
      <c r="PT169" s="80"/>
      <c r="PU169" s="80"/>
      <c r="PV169" s="80"/>
      <c r="PW169" s="80"/>
      <c r="PX169" s="80"/>
      <c r="PY169" s="80"/>
      <c r="PZ169" s="80"/>
      <c r="QA169" s="80"/>
      <c r="QB169" s="80"/>
      <c r="QC169" s="80"/>
      <c r="QD169" s="80"/>
      <c r="QE169" s="80"/>
      <c r="QF169" s="80"/>
      <c r="QG169" s="80"/>
      <c r="QH169" s="80"/>
      <c r="QI169" s="80"/>
      <c r="QJ169" s="80"/>
      <c r="QK169" s="80"/>
      <c r="QL169" s="80"/>
      <c r="QM169" s="80"/>
      <c r="QN169" s="80"/>
      <c r="QO169" s="80"/>
      <c r="QP169" s="80"/>
      <c r="QQ169" s="80"/>
      <c r="QR169" s="80"/>
      <c r="QS169" s="80"/>
      <c r="QT169" s="80"/>
      <c r="QU169" s="80"/>
      <c r="QV169" s="80"/>
      <c r="QW169" s="80"/>
      <c r="QX169" s="80"/>
      <c r="QY169" s="80"/>
      <c r="QZ169" s="80"/>
      <c r="RA169" s="80"/>
      <c r="RB169" s="80"/>
      <c r="RC169" s="80"/>
      <c r="RD169" s="80"/>
      <c r="RE169" s="80"/>
      <c r="RF169" s="80"/>
      <c r="RG169" s="80"/>
      <c r="RH169" s="80"/>
      <c r="RI169" s="80"/>
      <c r="RJ169" s="80"/>
      <c r="RK169" s="80"/>
      <c r="RL169" s="80"/>
      <c r="RM169" s="80"/>
      <c r="RN169" s="80"/>
      <c r="RO169" s="80"/>
      <c r="RP169" s="80"/>
      <c r="RQ169" s="80"/>
      <c r="RR169" s="80"/>
      <c r="RS169" s="80"/>
      <c r="RT169" s="80"/>
      <c r="RU169" s="80"/>
      <c r="RV169" s="80"/>
      <c r="RW169" s="80"/>
      <c r="RX169" s="80"/>
      <c r="RY169" s="80"/>
      <c r="RZ169" s="80"/>
      <c r="SA169" s="80"/>
      <c r="SB169" s="80"/>
      <c r="SC169" s="80"/>
      <c r="SD169" s="80"/>
      <c r="SE169" s="80"/>
      <c r="SF169" s="80"/>
      <c r="SG169" s="80"/>
      <c r="SH169" s="80"/>
      <c r="SI169" s="80"/>
      <c r="SJ169" s="80"/>
      <c r="SK169" s="80"/>
      <c r="SL169" s="80"/>
      <c r="SM169" s="80"/>
      <c r="SN169" s="80"/>
      <c r="SO169" s="80"/>
      <c r="SP169" s="80"/>
      <c r="SQ169" s="80"/>
      <c r="SR169" s="80"/>
      <c r="SS169" s="80"/>
      <c r="ST169" s="80"/>
      <c r="SU169" s="80"/>
      <c r="SV169" s="80"/>
      <c r="SW169" s="80"/>
      <c r="SX169" s="80"/>
    </row>
    <row r="170" spans="1:518" s="60" customFormat="1" ht="14.55" customHeight="1" x14ac:dyDescent="0.3">
      <c r="A170" s="65">
        <v>166</v>
      </c>
      <c r="B170" s="7">
        <v>60</v>
      </c>
      <c r="C170" s="98" t="s">
        <v>1201</v>
      </c>
      <c r="D170" s="99" t="s">
        <v>1202</v>
      </c>
      <c r="E170" s="98" t="s">
        <v>1203</v>
      </c>
      <c r="F170" s="7">
        <v>2020</v>
      </c>
      <c r="G170" s="99" t="s">
        <v>687</v>
      </c>
      <c r="H170" s="126" t="s">
        <v>1204</v>
      </c>
      <c r="I170" s="6" t="s">
        <v>50</v>
      </c>
      <c r="J170" s="99" t="s">
        <v>1205</v>
      </c>
      <c r="K170" s="6" t="s">
        <v>1206</v>
      </c>
      <c r="L170" s="6" t="s">
        <v>38</v>
      </c>
      <c r="M170" s="6" t="s">
        <v>86</v>
      </c>
      <c r="N170" s="6" t="s">
        <v>205</v>
      </c>
      <c r="O170" s="6" t="s">
        <v>25</v>
      </c>
      <c r="P170" s="6" t="s">
        <v>191</v>
      </c>
      <c r="Q170" s="6" t="s">
        <v>572</v>
      </c>
      <c r="R170" s="6" t="s">
        <v>572</v>
      </c>
      <c r="S170" s="6" t="s">
        <v>434</v>
      </c>
      <c r="T170" s="6" t="s">
        <v>968</v>
      </c>
      <c r="U170" s="7">
        <v>2016</v>
      </c>
      <c r="V170" s="7">
        <v>2016</v>
      </c>
      <c r="W170" s="6"/>
      <c r="X170" s="6"/>
      <c r="Y170" s="6"/>
      <c r="Z170" s="6"/>
      <c r="AA170" s="6"/>
      <c r="AB170" s="6"/>
      <c r="AC170" s="6"/>
      <c r="AD170" s="6"/>
      <c r="AE170" s="6" t="s">
        <v>126</v>
      </c>
      <c r="AF170" s="6"/>
      <c r="AG170" s="6"/>
      <c r="AH170" s="6"/>
      <c r="AI170" s="6"/>
      <c r="AJ170" s="6"/>
      <c r="AK170" s="6"/>
      <c r="AL170" s="6"/>
      <c r="AM170" s="6"/>
      <c r="AN170" s="6"/>
      <c r="AO170" s="6"/>
      <c r="AP170" s="6"/>
      <c r="AQ170" s="6"/>
      <c r="AR170" s="6"/>
      <c r="AS170" s="6"/>
      <c r="AT170" s="6"/>
      <c r="AU170" s="6"/>
      <c r="AV170" s="6"/>
      <c r="AW170" s="6" t="s">
        <v>23</v>
      </c>
      <c r="AX170" s="6"/>
      <c r="AY170" s="6"/>
      <c r="AZ170" s="6"/>
      <c r="BA170" s="6"/>
      <c r="BB170" s="6"/>
      <c r="BC170" s="6"/>
      <c r="BD170" s="6"/>
      <c r="BE170" s="6"/>
      <c r="BF170" s="6" t="s">
        <v>78</v>
      </c>
      <c r="BG170" s="6"/>
      <c r="BH170" s="6"/>
      <c r="BI170" s="6"/>
      <c r="BJ170" s="6"/>
      <c r="BK170" s="6"/>
      <c r="BL170" s="6"/>
      <c r="BM170" s="6"/>
      <c r="BN170" s="6"/>
      <c r="BO170" s="6"/>
      <c r="BP170" s="6"/>
      <c r="BQ170" s="6"/>
      <c r="BR170" s="6"/>
      <c r="BS170" s="6"/>
      <c r="BT170" s="6"/>
      <c r="BU170" s="6"/>
      <c r="BV170" s="6" t="s">
        <v>38</v>
      </c>
      <c r="BW170" s="6"/>
      <c r="BX170" s="6"/>
      <c r="BY170" s="6"/>
      <c r="BZ170" s="6"/>
      <c r="CA170" s="6"/>
      <c r="CB170" s="6"/>
      <c r="CC170" s="6"/>
      <c r="CD170" s="6"/>
      <c r="CE170" s="6"/>
      <c r="CF170" s="6"/>
      <c r="CG170" s="6"/>
      <c r="CH170" s="6"/>
      <c r="CI170" s="6"/>
      <c r="CJ170" s="6"/>
      <c r="CK170" s="6"/>
      <c r="CL170" s="6"/>
      <c r="CM170" s="6"/>
      <c r="CN170" s="6"/>
      <c r="CO170" s="6"/>
      <c r="CP170" s="6"/>
      <c r="CQ170" s="6"/>
      <c r="CR170" s="6"/>
      <c r="CS170" s="28" t="s">
        <v>38</v>
      </c>
      <c r="CT170" s="6"/>
      <c r="CU170" s="6"/>
      <c r="CV170" s="6"/>
      <c r="CW170" s="6"/>
      <c r="CX170" s="6"/>
      <c r="CY170" s="6"/>
      <c r="CZ170" s="6"/>
      <c r="DA170" s="6"/>
      <c r="DB170" s="6"/>
      <c r="DC170" s="6"/>
      <c r="DD170" s="6" t="s">
        <v>38</v>
      </c>
      <c r="DE170" s="87"/>
      <c r="DF170" s="6"/>
      <c r="DG170" s="6"/>
      <c r="DH170" s="6"/>
      <c r="DI170" s="6"/>
      <c r="DJ170" s="6"/>
      <c r="DK170" s="6"/>
      <c r="DL170" s="6"/>
      <c r="DM170" s="6"/>
      <c r="DN170" s="6"/>
      <c r="DO170" s="87"/>
      <c r="DP170" s="6"/>
      <c r="DQ170" s="87"/>
      <c r="DR170" s="6"/>
      <c r="DS170" s="91" t="s">
        <v>1207</v>
      </c>
      <c r="DT170" s="17" t="s">
        <v>1208</v>
      </c>
      <c r="DU170" s="34"/>
      <c r="DV170" s="34"/>
      <c r="DW170" s="80"/>
      <c r="DX170" s="80"/>
      <c r="DY170" s="80"/>
      <c r="DZ170" s="80"/>
      <c r="EA170" s="80"/>
      <c r="EB170" s="80"/>
      <c r="EC170" s="80"/>
      <c r="ED170" s="80"/>
      <c r="EE170" s="80"/>
      <c r="EF170" s="80"/>
      <c r="EG170" s="80"/>
      <c r="EH170" s="80"/>
      <c r="EI170" s="80"/>
      <c r="EJ170" s="80"/>
      <c r="EK170" s="80"/>
      <c r="EL170" s="80"/>
      <c r="EM170" s="80"/>
      <c r="EN170" s="80"/>
      <c r="EO170" s="80"/>
      <c r="EP170" s="80"/>
      <c r="EQ170" s="80"/>
      <c r="ER170" s="80"/>
      <c r="ES170" s="80"/>
      <c r="ET170" s="80"/>
      <c r="EU170" s="80"/>
      <c r="EV170" s="80"/>
      <c r="EW170" s="80"/>
      <c r="EX170" s="80"/>
      <c r="EY170" s="80"/>
      <c r="EZ170" s="80"/>
      <c r="FA170" s="80"/>
      <c r="FB170" s="80"/>
      <c r="FC170" s="80"/>
      <c r="FD170" s="80"/>
      <c r="FE170" s="80"/>
      <c r="FF170" s="80"/>
      <c r="FG170" s="80"/>
      <c r="FH170" s="80"/>
      <c r="FI170" s="80"/>
      <c r="FJ170" s="80"/>
      <c r="FK170" s="80"/>
      <c r="FL170" s="80"/>
      <c r="FM170" s="80"/>
      <c r="FN170" s="80"/>
      <c r="FO170" s="80"/>
      <c r="FP170" s="80"/>
      <c r="FQ170" s="80"/>
      <c r="FR170" s="80"/>
      <c r="FS170" s="80"/>
      <c r="FT170" s="80"/>
      <c r="FU170" s="80"/>
      <c r="FV170" s="80"/>
      <c r="FW170" s="80"/>
      <c r="FX170" s="80"/>
      <c r="FY170" s="80"/>
      <c r="FZ170" s="80"/>
      <c r="GA170" s="80"/>
      <c r="GB170" s="80"/>
      <c r="GC170" s="80"/>
      <c r="GD170" s="80"/>
      <c r="GE170" s="80"/>
      <c r="GF170" s="80"/>
      <c r="GG170" s="80"/>
      <c r="GH170" s="80"/>
      <c r="GI170" s="80"/>
      <c r="GJ170" s="80"/>
      <c r="GK170" s="80"/>
      <c r="GL170" s="80"/>
      <c r="GM170" s="80"/>
      <c r="GN170" s="80"/>
      <c r="GO170" s="80"/>
      <c r="GP170" s="80"/>
      <c r="GQ170" s="80"/>
      <c r="GR170" s="80"/>
      <c r="GS170" s="80"/>
      <c r="GT170" s="80"/>
      <c r="GU170" s="80"/>
      <c r="GV170" s="80"/>
      <c r="GW170" s="80"/>
      <c r="GX170" s="80"/>
      <c r="GY170" s="80"/>
      <c r="GZ170" s="80"/>
      <c r="HA170" s="80"/>
      <c r="HB170" s="80"/>
      <c r="HC170" s="80"/>
      <c r="HD170" s="80"/>
      <c r="HE170" s="80"/>
      <c r="HF170" s="80"/>
      <c r="HG170" s="80"/>
      <c r="HH170" s="80"/>
      <c r="HI170" s="80"/>
      <c r="HJ170" s="80"/>
      <c r="HK170" s="80"/>
      <c r="HL170" s="80"/>
      <c r="HM170" s="80"/>
      <c r="HN170" s="80"/>
      <c r="HO170" s="80"/>
      <c r="HP170" s="80"/>
      <c r="HQ170" s="80"/>
      <c r="HR170" s="80"/>
      <c r="HS170" s="80"/>
      <c r="HT170" s="80"/>
      <c r="HU170" s="80"/>
      <c r="HV170" s="80"/>
      <c r="HW170" s="80"/>
      <c r="HX170" s="80"/>
      <c r="HY170" s="80"/>
      <c r="HZ170" s="80"/>
      <c r="IA170" s="80"/>
      <c r="IB170" s="80"/>
      <c r="IC170" s="80"/>
      <c r="ID170" s="80"/>
      <c r="IE170" s="80"/>
      <c r="IF170" s="80"/>
      <c r="IG170" s="80"/>
      <c r="IH170" s="80"/>
      <c r="II170" s="80"/>
      <c r="IJ170" s="80"/>
      <c r="IK170" s="80"/>
      <c r="IL170" s="80"/>
      <c r="IM170" s="80"/>
      <c r="IN170" s="80"/>
      <c r="IO170" s="80"/>
      <c r="IP170" s="80"/>
      <c r="IQ170" s="80"/>
      <c r="IR170" s="80"/>
      <c r="IS170" s="80"/>
      <c r="IT170" s="80"/>
      <c r="IU170" s="80"/>
      <c r="IV170" s="80"/>
      <c r="IW170" s="80"/>
      <c r="IX170" s="80"/>
      <c r="IY170" s="80"/>
      <c r="IZ170" s="80"/>
      <c r="JA170" s="80"/>
      <c r="JB170" s="80"/>
      <c r="JC170" s="80"/>
      <c r="JD170" s="80"/>
      <c r="JE170" s="80"/>
      <c r="JF170" s="80"/>
      <c r="JG170" s="80"/>
      <c r="JH170" s="80"/>
      <c r="JI170" s="80"/>
      <c r="JJ170" s="80"/>
      <c r="JK170" s="80"/>
      <c r="JL170" s="80"/>
      <c r="JM170" s="80"/>
      <c r="JN170" s="80"/>
      <c r="JO170" s="80"/>
      <c r="JP170" s="80"/>
      <c r="JQ170" s="80"/>
      <c r="JR170" s="80"/>
      <c r="JS170" s="80"/>
      <c r="JT170" s="80"/>
      <c r="JU170" s="80"/>
      <c r="JV170" s="80"/>
      <c r="JW170" s="80"/>
      <c r="JX170" s="80"/>
      <c r="JY170" s="80"/>
      <c r="JZ170" s="80"/>
      <c r="KA170" s="80"/>
      <c r="KB170" s="80"/>
      <c r="KC170" s="80"/>
      <c r="KD170" s="80"/>
      <c r="KE170" s="80"/>
      <c r="KF170" s="80"/>
      <c r="KG170" s="80"/>
      <c r="KH170" s="80"/>
      <c r="KI170" s="80"/>
      <c r="KJ170" s="80"/>
      <c r="KK170" s="80"/>
      <c r="KL170" s="80"/>
      <c r="KM170" s="80"/>
      <c r="KN170" s="80"/>
      <c r="KO170" s="80"/>
      <c r="KP170" s="80"/>
      <c r="KQ170" s="80"/>
      <c r="KR170" s="80"/>
      <c r="KS170" s="80"/>
      <c r="KT170" s="80"/>
      <c r="KU170" s="80"/>
      <c r="KV170" s="80"/>
      <c r="KW170" s="80"/>
      <c r="KX170" s="80"/>
      <c r="KY170" s="80"/>
      <c r="KZ170" s="80"/>
      <c r="LA170" s="80"/>
      <c r="LB170" s="80"/>
      <c r="LC170" s="80"/>
      <c r="LD170" s="80"/>
      <c r="LE170" s="80"/>
      <c r="LF170" s="80"/>
      <c r="LG170" s="80"/>
      <c r="LH170" s="80"/>
      <c r="LI170" s="80"/>
      <c r="LJ170" s="80"/>
      <c r="LK170" s="80"/>
      <c r="LL170" s="80"/>
      <c r="LM170" s="80"/>
      <c r="LN170" s="80"/>
      <c r="LO170" s="80"/>
      <c r="LP170" s="80"/>
      <c r="LQ170" s="80"/>
      <c r="LR170" s="80"/>
      <c r="LS170" s="80"/>
      <c r="LT170" s="80"/>
      <c r="LU170" s="80"/>
      <c r="LV170" s="80"/>
      <c r="LW170" s="80"/>
      <c r="LX170" s="80"/>
      <c r="LY170" s="80"/>
      <c r="LZ170" s="80"/>
      <c r="MA170" s="80"/>
      <c r="MB170" s="80"/>
      <c r="MC170" s="80"/>
      <c r="MD170" s="80"/>
      <c r="ME170" s="80"/>
      <c r="MF170" s="80"/>
      <c r="MG170" s="80"/>
      <c r="MH170" s="80"/>
      <c r="MI170" s="80"/>
      <c r="MJ170" s="80"/>
      <c r="MK170" s="80"/>
      <c r="ML170" s="80"/>
      <c r="MM170" s="80"/>
      <c r="MN170" s="80"/>
      <c r="MO170" s="80"/>
      <c r="MP170" s="80"/>
      <c r="MQ170" s="80"/>
      <c r="MR170" s="80"/>
      <c r="MS170" s="80"/>
      <c r="MT170" s="80"/>
      <c r="MU170" s="80"/>
      <c r="MV170" s="80"/>
      <c r="MW170" s="80"/>
      <c r="MX170" s="80"/>
      <c r="MY170" s="80"/>
      <c r="MZ170" s="80"/>
      <c r="NA170" s="80"/>
      <c r="NB170" s="80"/>
      <c r="NC170" s="80"/>
      <c r="ND170" s="80"/>
      <c r="NE170" s="80"/>
      <c r="NF170" s="80"/>
      <c r="NG170" s="80"/>
      <c r="NH170" s="80"/>
      <c r="NI170" s="80"/>
      <c r="NJ170" s="80"/>
      <c r="NK170" s="80"/>
      <c r="NL170" s="80"/>
      <c r="NM170" s="80"/>
      <c r="NN170" s="80"/>
      <c r="NO170" s="80"/>
      <c r="NP170" s="80"/>
      <c r="NQ170" s="80"/>
      <c r="NR170" s="80"/>
      <c r="NS170" s="80"/>
      <c r="NT170" s="80"/>
      <c r="NU170" s="80"/>
      <c r="NV170" s="80"/>
      <c r="NW170" s="80"/>
      <c r="NX170" s="80"/>
      <c r="NY170" s="80"/>
      <c r="NZ170" s="80"/>
      <c r="OA170" s="80"/>
      <c r="OB170" s="80"/>
      <c r="OC170" s="80"/>
      <c r="OD170" s="80"/>
      <c r="OE170" s="80"/>
      <c r="OF170" s="80"/>
      <c r="OG170" s="80"/>
      <c r="OH170" s="80"/>
      <c r="OI170" s="80"/>
      <c r="OJ170" s="80"/>
      <c r="OK170" s="80"/>
      <c r="OL170" s="80"/>
      <c r="OM170" s="80"/>
      <c r="ON170" s="80"/>
      <c r="OO170" s="80"/>
      <c r="OP170" s="80"/>
      <c r="OQ170" s="80"/>
      <c r="OR170" s="80"/>
      <c r="OS170" s="80"/>
      <c r="OT170" s="80"/>
      <c r="OU170" s="80"/>
      <c r="OV170" s="80"/>
      <c r="OW170" s="80"/>
      <c r="OX170" s="80"/>
      <c r="OY170" s="80"/>
      <c r="OZ170" s="80"/>
      <c r="PA170" s="80"/>
      <c r="PB170" s="80"/>
      <c r="PC170" s="80"/>
      <c r="PD170" s="80"/>
      <c r="PE170" s="80"/>
      <c r="PF170" s="80"/>
      <c r="PG170" s="80"/>
      <c r="PH170" s="80"/>
      <c r="PI170" s="80"/>
      <c r="PJ170" s="80"/>
      <c r="PK170" s="80"/>
      <c r="PL170" s="80"/>
      <c r="PM170" s="80"/>
      <c r="PN170" s="80"/>
      <c r="PO170" s="80"/>
      <c r="PP170" s="80"/>
      <c r="PQ170" s="80"/>
      <c r="PR170" s="80"/>
      <c r="PS170" s="80"/>
      <c r="PT170" s="80"/>
      <c r="PU170" s="80"/>
      <c r="PV170" s="80"/>
      <c r="PW170" s="80"/>
      <c r="PX170" s="80"/>
      <c r="PY170" s="80"/>
      <c r="PZ170" s="80"/>
      <c r="QA170" s="80"/>
      <c r="QB170" s="80"/>
      <c r="QC170" s="80"/>
      <c r="QD170" s="80"/>
      <c r="QE170" s="80"/>
      <c r="QF170" s="80"/>
      <c r="QG170" s="80"/>
      <c r="QH170" s="80"/>
      <c r="QI170" s="80"/>
      <c r="QJ170" s="80"/>
      <c r="QK170" s="80"/>
      <c r="QL170" s="80"/>
      <c r="QM170" s="80"/>
      <c r="QN170" s="80"/>
      <c r="QO170" s="80"/>
      <c r="QP170" s="80"/>
      <c r="QQ170" s="80"/>
      <c r="QR170" s="80"/>
      <c r="QS170" s="80"/>
      <c r="QT170" s="80"/>
      <c r="QU170" s="80"/>
      <c r="QV170" s="80"/>
      <c r="QW170" s="80"/>
      <c r="QX170" s="80"/>
      <c r="QY170" s="80"/>
      <c r="QZ170" s="80"/>
      <c r="RA170" s="80"/>
      <c r="RB170" s="80"/>
      <c r="RC170" s="80"/>
      <c r="RD170" s="80"/>
      <c r="RE170" s="80"/>
      <c r="RF170" s="80"/>
      <c r="RG170" s="80"/>
      <c r="RH170" s="80"/>
      <c r="RI170" s="80"/>
      <c r="RJ170" s="80"/>
      <c r="RK170" s="80"/>
      <c r="RL170" s="80"/>
      <c r="RM170" s="80"/>
      <c r="RN170" s="80"/>
      <c r="RO170" s="80"/>
      <c r="RP170" s="80"/>
      <c r="RQ170" s="80"/>
      <c r="RR170" s="80"/>
      <c r="RS170" s="80"/>
      <c r="RT170" s="80"/>
      <c r="RU170" s="80"/>
      <c r="RV170" s="80"/>
      <c r="RW170" s="80"/>
      <c r="RX170" s="80"/>
      <c r="RY170" s="80"/>
      <c r="RZ170" s="80"/>
      <c r="SA170" s="80"/>
      <c r="SB170" s="80"/>
      <c r="SC170" s="80"/>
      <c r="SD170" s="80"/>
      <c r="SE170" s="80"/>
      <c r="SF170" s="80"/>
      <c r="SG170" s="80"/>
      <c r="SH170" s="80"/>
      <c r="SI170" s="80"/>
      <c r="SJ170" s="80"/>
      <c r="SK170" s="80"/>
      <c r="SL170" s="80"/>
      <c r="SM170" s="80"/>
      <c r="SN170" s="80"/>
      <c r="SO170" s="80"/>
      <c r="SP170" s="80"/>
      <c r="SQ170" s="80"/>
      <c r="SR170" s="80"/>
      <c r="SS170" s="80"/>
      <c r="ST170" s="80"/>
      <c r="SU170" s="80"/>
      <c r="SV170" s="80"/>
      <c r="SW170" s="80"/>
      <c r="SX170" s="80"/>
    </row>
    <row r="171" spans="1:518" s="60" customFormat="1" ht="14.55" customHeight="1" x14ac:dyDescent="0.3">
      <c r="A171" s="65">
        <v>167</v>
      </c>
      <c r="B171" s="7">
        <v>61</v>
      </c>
      <c r="C171" s="98" t="s">
        <v>1209</v>
      </c>
      <c r="D171" s="99" t="s">
        <v>1210</v>
      </c>
      <c r="E171" s="98" t="s">
        <v>1211</v>
      </c>
      <c r="F171" s="7">
        <v>2001</v>
      </c>
      <c r="G171" s="98" t="s">
        <v>974</v>
      </c>
      <c r="H171" s="126" t="s">
        <v>1212</v>
      </c>
      <c r="I171" s="6" t="s">
        <v>50</v>
      </c>
      <c r="J171" s="99" t="s">
        <v>1213</v>
      </c>
      <c r="K171" s="6" t="s">
        <v>718</v>
      </c>
      <c r="L171" s="6" t="s">
        <v>38</v>
      </c>
      <c r="M171" s="6" t="s">
        <v>100</v>
      </c>
      <c r="N171" s="6" t="s">
        <v>205</v>
      </c>
      <c r="O171" s="6" t="s">
        <v>25</v>
      </c>
      <c r="P171" s="6" t="s">
        <v>118</v>
      </c>
      <c r="Q171" s="7">
        <v>12</v>
      </c>
      <c r="R171" s="6" t="s">
        <v>908</v>
      </c>
      <c r="S171" s="6" t="s">
        <v>365</v>
      </c>
      <c r="T171" s="6" t="s">
        <v>1055</v>
      </c>
      <c r="U171" s="7">
        <v>1999</v>
      </c>
      <c r="V171" s="7">
        <v>2010</v>
      </c>
      <c r="W171" s="6"/>
      <c r="X171" s="6"/>
      <c r="Y171" s="6"/>
      <c r="Z171" s="6" t="s">
        <v>76</v>
      </c>
      <c r="AA171" s="6"/>
      <c r="AB171" s="6" t="s">
        <v>107</v>
      </c>
      <c r="AC171" s="6"/>
      <c r="AD171" s="6"/>
      <c r="AE171" s="6" t="s">
        <v>126</v>
      </c>
      <c r="AF171" s="6"/>
      <c r="AG171" s="6"/>
      <c r="AH171" s="6"/>
      <c r="AI171" s="6"/>
      <c r="AJ171" s="6"/>
      <c r="AK171" s="6"/>
      <c r="AL171" s="6"/>
      <c r="AM171" s="6"/>
      <c r="AN171" s="6"/>
      <c r="AO171" s="6"/>
      <c r="AP171" s="6"/>
      <c r="AQ171" s="6"/>
      <c r="AR171" s="6"/>
      <c r="AS171" s="6"/>
      <c r="AT171" s="6"/>
      <c r="AU171" s="6" t="s">
        <v>183</v>
      </c>
      <c r="AV171" s="6"/>
      <c r="AW171" s="6" t="s">
        <v>23</v>
      </c>
      <c r="AX171" s="6"/>
      <c r="AY171" s="6"/>
      <c r="AZ171" s="6"/>
      <c r="BA171" s="6" t="s">
        <v>78</v>
      </c>
      <c r="BB171" s="6"/>
      <c r="BC171" s="6" t="s">
        <v>106</v>
      </c>
      <c r="BD171" s="6"/>
      <c r="BE171" s="6"/>
      <c r="BF171" s="6" t="s">
        <v>80</v>
      </c>
      <c r="BG171" s="6"/>
      <c r="BH171" s="6"/>
      <c r="BI171" s="6"/>
      <c r="BJ171" s="6"/>
      <c r="BK171" s="6"/>
      <c r="BL171" s="6"/>
      <c r="BM171" s="6"/>
      <c r="BN171" s="6"/>
      <c r="BO171" s="6"/>
      <c r="BP171" s="6"/>
      <c r="BQ171" s="6"/>
      <c r="BR171" s="6"/>
      <c r="BS171" s="6"/>
      <c r="BT171" s="6" t="s">
        <v>106</v>
      </c>
      <c r="BU171" s="6"/>
      <c r="BV171" s="6" t="s">
        <v>38</v>
      </c>
      <c r="BW171" s="6"/>
      <c r="BX171" s="6"/>
      <c r="BY171" s="6"/>
      <c r="BZ171" s="6"/>
      <c r="CA171" s="6"/>
      <c r="CB171" s="6"/>
      <c r="CC171" s="6"/>
      <c r="CD171" s="6"/>
      <c r="CE171" s="6"/>
      <c r="CF171" s="6"/>
      <c r="CG171" s="6"/>
      <c r="CH171" s="6"/>
      <c r="CI171" s="6"/>
      <c r="CJ171" s="6"/>
      <c r="CK171" s="6"/>
      <c r="CL171" s="6"/>
      <c r="CM171" s="6"/>
      <c r="CN171" s="6"/>
      <c r="CO171" s="6"/>
      <c r="CP171" s="6"/>
      <c r="CQ171" s="6"/>
      <c r="CR171" s="6"/>
      <c r="CS171" s="28" t="s">
        <v>38</v>
      </c>
      <c r="CT171" s="6"/>
      <c r="CU171" s="6"/>
      <c r="CV171" s="6"/>
      <c r="CW171" s="6"/>
      <c r="CX171" s="6"/>
      <c r="CY171" s="6"/>
      <c r="CZ171" s="6"/>
      <c r="DA171" s="6"/>
      <c r="DB171" s="6"/>
      <c r="DC171" s="6"/>
      <c r="DD171" s="6" t="s">
        <v>38</v>
      </c>
      <c r="DE171" s="87"/>
      <c r="DF171" s="6"/>
      <c r="DG171" s="6"/>
      <c r="DH171" s="6"/>
      <c r="DI171" s="6"/>
      <c r="DJ171" s="6"/>
      <c r="DK171" s="6"/>
      <c r="DL171" s="6"/>
      <c r="DM171" s="6"/>
      <c r="DN171" s="6"/>
      <c r="DO171" s="87"/>
      <c r="DP171" s="6"/>
      <c r="DQ171" s="92" t="s">
        <v>1214</v>
      </c>
      <c r="DR171" s="6" t="s">
        <v>1215</v>
      </c>
      <c r="DS171" s="87"/>
      <c r="DT171" s="17"/>
      <c r="DU171" s="34"/>
      <c r="DV171" s="34"/>
      <c r="DW171" s="80"/>
      <c r="DX171" s="80"/>
      <c r="DY171" s="80"/>
      <c r="DZ171" s="80"/>
      <c r="EA171" s="80"/>
      <c r="EB171" s="80"/>
      <c r="EC171" s="80"/>
      <c r="ED171" s="80"/>
      <c r="EE171" s="80"/>
      <c r="EF171" s="80"/>
      <c r="EG171" s="80"/>
      <c r="EH171" s="80"/>
      <c r="EI171" s="80"/>
      <c r="EJ171" s="80"/>
      <c r="EK171" s="80"/>
      <c r="EL171" s="80"/>
      <c r="EM171" s="80"/>
      <c r="EN171" s="80"/>
      <c r="EO171" s="80"/>
      <c r="EP171" s="80"/>
      <c r="EQ171" s="80"/>
      <c r="ER171" s="80"/>
      <c r="ES171" s="80"/>
      <c r="ET171" s="80"/>
      <c r="EU171" s="80"/>
      <c r="EV171" s="80"/>
      <c r="EW171" s="80"/>
      <c r="EX171" s="80"/>
      <c r="EY171" s="80"/>
      <c r="EZ171" s="80"/>
      <c r="FA171" s="80"/>
      <c r="FB171" s="80"/>
      <c r="FC171" s="80"/>
      <c r="FD171" s="80"/>
      <c r="FE171" s="80"/>
      <c r="FF171" s="80"/>
      <c r="FG171" s="80"/>
      <c r="FH171" s="80"/>
      <c r="FI171" s="80"/>
      <c r="FJ171" s="80"/>
      <c r="FK171" s="80"/>
      <c r="FL171" s="80"/>
      <c r="FM171" s="80"/>
      <c r="FN171" s="80"/>
      <c r="FO171" s="80"/>
      <c r="FP171" s="80"/>
      <c r="FQ171" s="80"/>
      <c r="FR171" s="80"/>
      <c r="FS171" s="80"/>
      <c r="FT171" s="80"/>
      <c r="FU171" s="80"/>
      <c r="FV171" s="80"/>
      <c r="FW171" s="80"/>
      <c r="FX171" s="80"/>
      <c r="FY171" s="80"/>
      <c r="FZ171" s="80"/>
      <c r="GA171" s="80"/>
      <c r="GB171" s="80"/>
      <c r="GC171" s="80"/>
      <c r="GD171" s="80"/>
      <c r="GE171" s="80"/>
      <c r="GF171" s="80"/>
      <c r="GG171" s="80"/>
      <c r="GH171" s="80"/>
      <c r="GI171" s="80"/>
      <c r="GJ171" s="80"/>
      <c r="GK171" s="80"/>
      <c r="GL171" s="80"/>
      <c r="GM171" s="80"/>
      <c r="GN171" s="80"/>
      <c r="GO171" s="80"/>
      <c r="GP171" s="80"/>
      <c r="GQ171" s="80"/>
      <c r="GR171" s="80"/>
      <c r="GS171" s="80"/>
      <c r="GT171" s="80"/>
      <c r="GU171" s="80"/>
      <c r="GV171" s="80"/>
      <c r="GW171" s="80"/>
      <c r="GX171" s="80"/>
      <c r="GY171" s="80"/>
      <c r="GZ171" s="80"/>
      <c r="HA171" s="80"/>
      <c r="HB171" s="80"/>
      <c r="HC171" s="80"/>
      <c r="HD171" s="80"/>
      <c r="HE171" s="80"/>
      <c r="HF171" s="80"/>
      <c r="HG171" s="80"/>
      <c r="HH171" s="80"/>
      <c r="HI171" s="80"/>
      <c r="HJ171" s="80"/>
      <c r="HK171" s="80"/>
      <c r="HL171" s="80"/>
      <c r="HM171" s="80"/>
      <c r="HN171" s="80"/>
      <c r="HO171" s="80"/>
      <c r="HP171" s="80"/>
      <c r="HQ171" s="80"/>
      <c r="HR171" s="80"/>
      <c r="HS171" s="80"/>
      <c r="HT171" s="80"/>
      <c r="HU171" s="80"/>
      <c r="HV171" s="80"/>
      <c r="HW171" s="80"/>
      <c r="HX171" s="80"/>
      <c r="HY171" s="80"/>
      <c r="HZ171" s="80"/>
      <c r="IA171" s="80"/>
      <c r="IB171" s="80"/>
      <c r="IC171" s="80"/>
      <c r="ID171" s="80"/>
      <c r="IE171" s="80"/>
      <c r="IF171" s="80"/>
      <c r="IG171" s="80"/>
      <c r="IH171" s="80"/>
      <c r="II171" s="80"/>
      <c r="IJ171" s="80"/>
      <c r="IK171" s="80"/>
      <c r="IL171" s="80"/>
      <c r="IM171" s="80"/>
      <c r="IN171" s="80"/>
      <c r="IO171" s="80"/>
      <c r="IP171" s="80"/>
      <c r="IQ171" s="80"/>
      <c r="IR171" s="80"/>
      <c r="IS171" s="80"/>
      <c r="IT171" s="80"/>
      <c r="IU171" s="80"/>
      <c r="IV171" s="80"/>
      <c r="IW171" s="80"/>
      <c r="IX171" s="80"/>
      <c r="IY171" s="80"/>
      <c r="IZ171" s="80"/>
      <c r="JA171" s="80"/>
      <c r="JB171" s="80"/>
      <c r="JC171" s="80"/>
      <c r="JD171" s="80"/>
      <c r="JE171" s="80"/>
      <c r="JF171" s="80"/>
      <c r="JG171" s="80"/>
      <c r="JH171" s="80"/>
      <c r="JI171" s="80"/>
      <c r="JJ171" s="80"/>
      <c r="JK171" s="80"/>
      <c r="JL171" s="80"/>
      <c r="JM171" s="80"/>
      <c r="JN171" s="80"/>
      <c r="JO171" s="80"/>
      <c r="JP171" s="80"/>
      <c r="JQ171" s="80"/>
      <c r="JR171" s="80"/>
      <c r="JS171" s="80"/>
      <c r="JT171" s="80"/>
      <c r="JU171" s="80"/>
      <c r="JV171" s="80"/>
      <c r="JW171" s="80"/>
      <c r="JX171" s="80"/>
      <c r="JY171" s="80"/>
      <c r="JZ171" s="80"/>
      <c r="KA171" s="80"/>
      <c r="KB171" s="80"/>
      <c r="KC171" s="80"/>
      <c r="KD171" s="80"/>
      <c r="KE171" s="80"/>
      <c r="KF171" s="80"/>
      <c r="KG171" s="80"/>
      <c r="KH171" s="80"/>
      <c r="KI171" s="80"/>
      <c r="KJ171" s="80"/>
      <c r="KK171" s="80"/>
      <c r="KL171" s="80"/>
      <c r="KM171" s="80"/>
      <c r="KN171" s="80"/>
      <c r="KO171" s="80"/>
      <c r="KP171" s="80"/>
      <c r="KQ171" s="80"/>
      <c r="KR171" s="80"/>
      <c r="KS171" s="80"/>
      <c r="KT171" s="80"/>
      <c r="KU171" s="80"/>
      <c r="KV171" s="80"/>
      <c r="KW171" s="80"/>
      <c r="KX171" s="80"/>
      <c r="KY171" s="80"/>
      <c r="KZ171" s="80"/>
      <c r="LA171" s="80"/>
      <c r="LB171" s="80"/>
      <c r="LC171" s="80"/>
      <c r="LD171" s="80"/>
      <c r="LE171" s="80"/>
      <c r="LF171" s="80"/>
      <c r="LG171" s="80"/>
      <c r="LH171" s="80"/>
      <c r="LI171" s="80"/>
      <c r="LJ171" s="80"/>
      <c r="LK171" s="80"/>
      <c r="LL171" s="80"/>
      <c r="LM171" s="80"/>
      <c r="LN171" s="80"/>
      <c r="LO171" s="80"/>
      <c r="LP171" s="80"/>
      <c r="LQ171" s="80"/>
      <c r="LR171" s="80"/>
      <c r="LS171" s="80"/>
      <c r="LT171" s="80"/>
      <c r="LU171" s="80"/>
      <c r="LV171" s="80"/>
      <c r="LW171" s="80"/>
      <c r="LX171" s="80"/>
      <c r="LY171" s="80"/>
      <c r="LZ171" s="80"/>
      <c r="MA171" s="80"/>
      <c r="MB171" s="80"/>
      <c r="MC171" s="80"/>
      <c r="MD171" s="80"/>
      <c r="ME171" s="80"/>
      <c r="MF171" s="80"/>
      <c r="MG171" s="80"/>
      <c r="MH171" s="80"/>
      <c r="MI171" s="80"/>
      <c r="MJ171" s="80"/>
      <c r="MK171" s="80"/>
      <c r="ML171" s="80"/>
      <c r="MM171" s="80"/>
      <c r="MN171" s="80"/>
      <c r="MO171" s="80"/>
      <c r="MP171" s="80"/>
      <c r="MQ171" s="80"/>
      <c r="MR171" s="80"/>
      <c r="MS171" s="80"/>
      <c r="MT171" s="80"/>
      <c r="MU171" s="80"/>
      <c r="MV171" s="80"/>
      <c r="MW171" s="80"/>
      <c r="MX171" s="80"/>
      <c r="MY171" s="80"/>
      <c r="MZ171" s="80"/>
      <c r="NA171" s="80"/>
      <c r="NB171" s="80"/>
      <c r="NC171" s="80"/>
      <c r="ND171" s="80"/>
      <c r="NE171" s="80"/>
      <c r="NF171" s="80"/>
      <c r="NG171" s="80"/>
      <c r="NH171" s="80"/>
      <c r="NI171" s="80"/>
      <c r="NJ171" s="80"/>
      <c r="NK171" s="80"/>
      <c r="NL171" s="80"/>
      <c r="NM171" s="80"/>
      <c r="NN171" s="80"/>
      <c r="NO171" s="80"/>
      <c r="NP171" s="80"/>
      <c r="NQ171" s="80"/>
      <c r="NR171" s="80"/>
      <c r="NS171" s="80"/>
      <c r="NT171" s="80"/>
      <c r="NU171" s="80"/>
      <c r="NV171" s="80"/>
      <c r="NW171" s="80"/>
      <c r="NX171" s="80"/>
      <c r="NY171" s="80"/>
      <c r="NZ171" s="80"/>
      <c r="OA171" s="80"/>
      <c r="OB171" s="80"/>
      <c r="OC171" s="80"/>
      <c r="OD171" s="80"/>
      <c r="OE171" s="80"/>
      <c r="OF171" s="80"/>
      <c r="OG171" s="80"/>
      <c r="OH171" s="80"/>
      <c r="OI171" s="80"/>
      <c r="OJ171" s="80"/>
      <c r="OK171" s="80"/>
      <c r="OL171" s="80"/>
      <c r="OM171" s="80"/>
      <c r="ON171" s="80"/>
      <c r="OO171" s="80"/>
      <c r="OP171" s="80"/>
      <c r="OQ171" s="80"/>
      <c r="OR171" s="80"/>
      <c r="OS171" s="80"/>
      <c r="OT171" s="80"/>
      <c r="OU171" s="80"/>
      <c r="OV171" s="80"/>
      <c r="OW171" s="80"/>
      <c r="OX171" s="80"/>
      <c r="OY171" s="80"/>
      <c r="OZ171" s="80"/>
      <c r="PA171" s="80"/>
      <c r="PB171" s="80"/>
      <c r="PC171" s="80"/>
      <c r="PD171" s="80"/>
      <c r="PE171" s="80"/>
      <c r="PF171" s="80"/>
      <c r="PG171" s="80"/>
      <c r="PH171" s="80"/>
      <c r="PI171" s="80"/>
      <c r="PJ171" s="80"/>
      <c r="PK171" s="80"/>
      <c r="PL171" s="80"/>
      <c r="PM171" s="80"/>
      <c r="PN171" s="80"/>
      <c r="PO171" s="80"/>
      <c r="PP171" s="80"/>
      <c r="PQ171" s="80"/>
      <c r="PR171" s="80"/>
      <c r="PS171" s="80"/>
      <c r="PT171" s="80"/>
      <c r="PU171" s="80"/>
      <c r="PV171" s="80"/>
      <c r="PW171" s="80"/>
      <c r="PX171" s="80"/>
      <c r="PY171" s="80"/>
      <c r="PZ171" s="80"/>
      <c r="QA171" s="80"/>
      <c r="QB171" s="80"/>
      <c r="QC171" s="80"/>
      <c r="QD171" s="80"/>
      <c r="QE171" s="80"/>
      <c r="QF171" s="80"/>
      <c r="QG171" s="80"/>
      <c r="QH171" s="80"/>
      <c r="QI171" s="80"/>
      <c r="QJ171" s="80"/>
      <c r="QK171" s="80"/>
      <c r="QL171" s="80"/>
      <c r="QM171" s="80"/>
      <c r="QN171" s="80"/>
      <c r="QO171" s="80"/>
      <c r="QP171" s="80"/>
      <c r="QQ171" s="80"/>
      <c r="QR171" s="80"/>
      <c r="QS171" s="80"/>
      <c r="QT171" s="80"/>
      <c r="QU171" s="80"/>
      <c r="QV171" s="80"/>
      <c r="QW171" s="80"/>
      <c r="QX171" s="80"/>
      <c r="QY171" s="80"/>
      <c r="QZ171" s="80"/>
      <c r="RA171" s="80"/>
      <c r="RB171" s="80"/>
      <c r="RC171" s="80"/>
      <c r="RD171" s="80"/>
      <c r="RE171" s="80"/>
      <c r="RF171" s="80"/>
      <c r="RG171" s="80"/>
      <c r="RH171" s="80"/>
      <c r="RI171" s="80"/>
      <c r="RJ171" s="80"/>
      <c r="RK171" s="80"/>
      <c r="RL171" s="80"/>
      <c r="RM171" s="80"/>
      <c r="RN171" s="80"/>
      <c r="RO171" s="80"/>
      <c r="RP171" s="80"/>
      <c r="RQ171" s="80"/>
      <c r="RR171" s="80"/>
      <c r="RS171" s="80"/>
      <c r="RT171" s="80"/>
      <c r="RU171" s="80"/>
      <c r="RV171" s="80"/>
      <c r="RW171" s="80"/>
      <c r="RX171" s="80"/>
      <c r="RY171" s="80"/>
      <c r="RZ171" s="80"/>
      <c r="SA171" s="80"/>
      <c r="SB171" s="80"/>
      <c r="SC171" s="80"/>
      <c r="SD171" s="80"/>
      <c r="SE171" s="80"/>
      <c r="SF171" s="80"/>
      <c r="SG171" s="80"/>
      <c r="SH171" s="80"/>
      <c r="SI171" s="80"/>
      <c r="SJ171" s="80"/>
      <c r="SK171" s="80"/>
      <c r="SL171" s="80"/>
      <c r="SM171" s="80"/>
      <c r="SN171" s="80"/>
      <c r="SO171" s="80"/>
      <c r="SP171" s="80"/>
      <c r="SQ171" s="80"/>
      <c r="SR171" s="80"/>
      <c r="SS171" s="80"/>
      <c r="ST171" s="80"/>
      <c r="SU171" s="80"/>
      <c r="SV171" s="80"/>
      <c r="SW171" s="80"/>
      <c r="SX171" s="80"/>
    </row>
    <row r="172" spans="1:518" s="60" customFormat="1" ht="14.55" customHeight="1" x14ac:dyDescent="0.3">
      <c r="A172" s="65">
        <v>168</v>
      </c>
      <c r="B172" s="7">
        <v>61</v>
      </c>
      <c r="C172" s="98" t="s">
        <v>1209</v>
      </c>
      <c r="D172" s="99" t="s">
        <v>1210</v>
      </c>
      <c r="E172" s="98" t="s">
        <v>1211</v>
      </c>
      <c r="F172" s="7">
        <v>2001</v>
      </c>
      <c r="G172" s="98" t="s">
        <v>974</v>
      </c>
      <c r="H172" s="126" t="s">
        <v>1212</v>
      </c>
      <c r="I172" s="6" t="s">
        <v>50</v>
      </c>
      <c r="J172" s="99" t="s">
        <v>1216</v>
      </c>
      <c r="K172" s="6" t="s">
        <v>718</v>
      </c>
      <c r="L172" s="6" t="s">
        <v>38</v>
      </c>
      <c r="M172" s="6" t="s">
        <v>100</v>
      </c>
      <c r="N172" s="6" t="s">
        <v>205</v>
      </c>
      <c r="O172" s="6" t="s">
        <v>25</v>
      </c>
      <c r="P172" s="6" t="s">
        <v>118</v>
      </c>
      <c r="Q172" s="7">
        <v>12</v>
      </c>
      <c r="R172" s="6" t="s">
        <v>908</v>
      </c>
      <c r="S172" s="6" t="s">
        <v>365</v>
      </c>
      <c r="T172" s="6" t="s">
        <v>1055</v>
      </c>
      <c r="U172" s="7">
        <v>1999</v>
      </c>
      <c r="V172" s="7">
        <v>2010</v>
      </c>
      <c r="W172" s="6"/>
      <c r="X172" s="6"/>
      <c r="Y172" s="6"/>
      <c r="Z172" s="6" t="s">
        <v>76</v>
      </c>
      <c r="AA172" s="6"/>
      <c r="AB172" s="6" t="s">
        <v>107</v>
      </c>
      <c r="AC172" s="6"/>
      <c r="AD172" s="6"/>
      <c r="AE172" s="6" t="s">
        <v>126</v>
      </c>
      <c r="AF172" s="6"/>
      <c r="AG172" s="6"/>
      <c r="AH172" s="6"/>
      <c r="AI172" s="6"/>
      <c r="AJ172" s="6"/>
      <c r="AK172" s="6"/>
      <c r="AL172" s="6"/>
      <c r="AM172" s="6"/>
      <c r="AN172" s="6"/>
      <c r="AO172" s="6"/>
      <c r="AP172" s="6"/>
      <c r="AQ172" s="6"/>
      <c r="AR172" s="6"/>
      <c r="AS172" s="6"/>
      <c r="AT172" s="6"/>
      <c r="AU172" s="6" t="s">
        <v>183</v>
      </c>
      <c r="AV172" s="6"/>
      <c r="AW172" s="6" t="s">
        <v>23</v>
      </c>
      <c r="AX172" s="6"/>
      <c r="AY172" s="6"/>
      <c r="AZ172" s="6"/>
      <c r="BA172" s="6" t="s">
        <v>78</v>
      </c>
      <c r="BB172" s="6"/>
      <c r="BC172" s="6" t="s">
        <v>78</v>
      </c>
      <c r="BD172" s="6"/>
      <c r="BE172" s="6"/>
      <c r="BF172" s="6" t="s">
        <v>106</v>
      </c>
      <c r="BG172" s="6"/>
      <c r="BH172" s="6"/>
      <c r="BI172" s="6"/>
      <c r="BJ172" s="6"/>
      <c r="BK172" s="6"/>
      <c r="BL172" s="6"/>
      <c r="BM172" s="6"/>
      <c r="BN172" s="6"/>
      <c r="BO172" s="6"/>
      <c r="BP172" s="6"/>
      <c r="BQ172" s="6"/>
      <c r="BR172" s="6"/>
      <c r="BS172" s="6"/>
      <c r="BT172" s="6" t="s">
        <v>106</v>
      </c>
      <c r="BU172" s="6"/>
      <c r="BV172" s="6" t="s">
        <v>38</v>
      </c>
      <c r="BW172" s="6"/>
      <c r="BX172" s="6"/>
      <c r="BY172" s="6"/>
      <c r="BZ172" s="6"/>
      <c r="CA172" s="6"/>
      <c r="CB172" s="6"/>
      <c r="CC172" s="6"/>
      <c r="CD172" s="6"/>
      <c r="CE172" s="6"/>
      <c r="CF172" s="6"/>
      <c r="CG172" s="6"/>
      <c r="CH172" s="6"/>
      <c r="CI172" s="6"/>
      <c r="CJ172" s="6"/>
      <c r="CK172" s="6"/>
      <c r="CL172" s="6"/>
      <c r="CM172" s="6"/>
      <c r="CN172" s="6"/>
      <c r="CO172" s="6"/>
      <c r="CP172" s="6"/>
      <c r="CQ172" s="6"/>
      <c r="CR172" s="6"/>
      <c r="CS172" s="28" t="s">
        <v>38</v>
      </c>
      <c r="CT172" s="6"/>
      <c r="CU172" s="6"/>
      <c r="CV172" s="6"/>
      <c r="CW172" s="6"/>
      <c r="CX172" s="6"/>
      <c r="CY172" s="6"/>
      <c r="CZ172" s="6"/>
      <c r="DA172" s="6"/>
      <c r="DB172" s="6"/>
      <c r="DC172" s="6"/>
      <c r="DD172" s="6" t="s">
        <v>38</v>
      </c>
      <c r="DE172" s="87"/>
      <c r="DF172" s="6"/>
      <c r="DG172" s="6"/>
      <c r="DH172" s="6"/>
      <c r="DI172" s="6"/>
      <c r="DJ172" s="6"/>
      <c r="DK172" s="6"/>
      <c r="DL172" s="6"/>
      <c r="DM172" s="6"/>
      <c r="DN172" s="6"/>
      <c r="DO172" s="87"/>
      <c r="DP172" s="6"/>
      <c r="DQ172" s="92" t="s">
        <v>1214</v>
      </c>
      <c r="DR172" s="6" t="s">
        <v>1215</v>
      </c>
      <c r="DS172" s="87"/>
      <c r="DT172" s="17"/>
      <c r="DU172" s="34"/>
      <c r="DV172" s="34"/>
      <c r="DW172" s="80"/>
      <c r="DX172" s="80"/>
      <c r="DY172" s="80"/>
      <c r="DZ172" s="80"/>
      <c r="EA172" s="80"/>
      <c r="EB172" s="80"/>
      <c r="EC172" s="80"/>
      <c r="ED172" s="80"/>
      <c r="EE172" s="80"/>
      <c r="EF172" s="80"/>
      <c r="EG172" s="80"/>
      <c r="EH172" s="80"/>
      <c r="EI172" s="80"/>
      <c r="EJ172" s="80"/>
      <c r="EK172" s="80"/>
      <c r="EL172" s="80"/>
      <c r="EM172" s="80"/>
      <c r="EN172" s="80"/>
      <c r="EO172" s="80"/>
      <c r="EP172" s="80"/>
      <c r="EQ172" s="80"/>
      <c r="ER172" s="80"/>
      <c r="ES172" s="80"/>
      <c r="ET172" s="80"/>
      <c r="EU172" s="80"/>
      <c r="EV172" s="80"/>
      <c r="EW172" s="80"/>
      <c r="EX172" s="80"/>
      <c r="EY172" s="80"/>
      <c r="EZ172" s="80"/>
      <c r="FA172" s="80"/>
      <c r="FB172" s="80"/>
      <c r="FC172" s="80"/>
      <c r="FD172" s="80"/>
      <c r="FE172" s="80"/>
      <c r="FF172" s="80"/>
      <c r="FG172" s="80"/>
      <c r="FH172" s="80"/>
      <c r="FI172" s="80"/>
      <c r="FJ172" s="80"/>
      <c r="FK172" s="80"/>
      <c r="FL172" s="80"/>
      <c r="FM172" s="80"/>
      <c r="FN172" s="80"/>
      <c r="FO172" s="80"/>
      <c r="FP172" s="80"/>
      <c r="FQ172" s="80"/>
      <c r="FR172" s="80"/>
      <c r="FS172" s="80"/>
      <c r="FT172" s="80"/>
      <c r="FU172" s="80"/>
      <c r="FV172" s="80"/>
      <c r="FW172" s="80"/>
      <c r="FX172" s="80"/>
      <c r="FY172" s="80"/>
      <c r="FZ172" s="80"/>
      <c r="GA172" s="80"/>
      <c r="GB172" s="80"/>
      <c r="GC172" s="80"/>
      <c r="GD172" s="80"/>
      <c r="GE172" s="80"/>
      <c r="GF172" s="80"/>
      <c r="GG172" s="80"/>
      <c r="GH172" s="80"/>
      <c r="GI172" s="80"/>
      <c r="GJ172" s="80"/>
      <c r="GK172" s="80"/>
      <c r="GL172" s="80"/>
      <c r="GM172" s="80"/>
      <c r="GN172" s="80"/>
      <c r="GO172" s="80"/>
      <c r="GP172" s="80"/>
      <c r="GQ172" s="80"/>
      <c r="GR172" s="80"/>
      <c r="GS172" s="80"/>
      <c r="GT172" s="80"/>
      <c r="GU172" s="80"/>
      <c r="GV172" s="80"/>
      <c r="GW172" s="80"/>
      <c r="GX172" s="80"/>
      <c r="GY172" s="80"/>
      <c r="GZ172" s="80"/>
      <c r="HA172" s="80"/>
      <c r="HB172" s="80"/>
      <c r="HC172" s="80"/>
      <c r="HD172" s="80"/>
      <c r="HE172" s="80"/>
      <c r="HF172" s="80"/>
      <c r="HG172" s="80"/>
      <c r="HH172" s="80"/>
      <c r="HI172" s="80"/>
      <c r="HJ172" s="80"/>
      <c r="HK172" s="80"/>
      <c r="HL172" s="80"/>
      <c r="HM172" s="80"/>
      <c r="HN172" s="80"/>
      <c r="HO172" s="80"/>
      <c r="HP172" s="80"/>
      <c r="HQ172" s="80"/>
      <c r="HR172" s="80"/>
      <c r="HS172" s="80"/>
      <c r="HT172" s="80"/>
      <c r="HU172" s="80"/>
      <c r="HV172" s="80"/>
      <c r="HW172" s="80"/>
      <c r="HX172" s="80"/>
      <c r="HY172" s="80"/>
      <c r="HZ172" s="80"/>
      <c r="IA172" s="80"/>
      <c r="IB172" s="80"/>
      <c r="IC172" s="80"/>
      <c r="ID172" s="80"/>
      <c r="IE172" s="80"/>
      <c r="IF172" s="80"/>
      <c r="IG172" s="80"/>
      <c r="IH172" s="80"/>
      <c r="II172" s="80"/>
      <c r="IJ172" s="80"/>
      <c r="IK172" s="80"/>
      <c r="IL172" s="80"/>
      <c r="IM172" s="80"/>
      <c r="IN172" s="80"/>
      <c r="IO172" s="80"/>
      <c r="IP172" s="80"/>
      <c r="IQ172" s="80"/>
      <c r="IR172" s="80"/>
      <c r="IS172" s="80"/>
      <c r="IT172" s="80"/>
      <c r="IU172" s="80"/>
      <c r="IV172" s="80"/>
      <c r="IW172" s="80"/>
      <c r="IX172" s="80"/>
      <c r="IY172" s="80"/>
      <c r="IZ172" s="80"/>
      <c r="JA172" s="80"/>
      <c r="JB172" s="80"/>
      <c r="JC172" s="80"/>
      <c r="JD172" s="80"/>
      <c r="JE172" s="80"/>
      <c r="JF172" s="80"/>
      <c r="JG172" s="80"/>
      <c r="JH172" s="80"/>
      <c r="JI172" s="80"/>
      <c r="JJ172" s="80"/>
      <c r="JK172" s="80"/>
      <c r="JL172" s="80"/>
      <c r="JM172" s="80"/>
      <c r="JN172" s="80"/>
      <c r="JO172" s="80"/>
      <c r="JP172" s="80"/>
      <c r="JQ172" s="80"/>
      <c r="JR172" s="80"/>
      <c r="JS172" s="80"/>
      <c r="JT172" s="80"/>
      <c r="JU172" s="80"/>
      <c r="JV172" s="80"/>
      <c r="JW172" s="80"/>
      <c r="JX172" s="80"/>
      <c r="JY172" s="80"/>
      <c r="JZ172" s="80"/>
      <c r="KA172" s="80"/>
      <c r="KB172" s="80"/>
      <c r="KC172" s="80"/>
      <c r="KD172" s="80"/>
      <c r="KE172" s="80"/>
      <c r="KF172" s="80"/>
      <c r="KG172" s="80"/>
      <c r="KH172" s="80"/>
      <c r="KI172" s="80"/>
      <c r="KJ172" s="80"/>
      <c r="KK172" s="80"/>
      <c r="KL172" s="80"/>
      <c r="KM172" s="80"/>
      <c r="KN172" s="80"/>
      <c r="KO172" s="80"/>
      <c r="KP172" s="80"/>
      <c r="KQ172" s="80"/>
      <c r="KR172" s="80"/>
      <c r="KS172" s="80"/>
      <c r="KT172" s="80"/>
      <c r="KU172" s="80"/>
      <c r="KV172" s="80"/>
      <c r="KW172" s="80"/>
      <c r="KX172" s="80"/>
      <c r="KY172" s="80"/>
      <c r="KZ172" s="80"/>
      <c r="LA172" s="80"/>
      <c r="LB172" s="80"/>
      <c r="LC172" s="80"/>
      <c r="LD172" s="80"/>
      <c r="LE172" s="80"/>
      <c r="LF172" s="80"/>
      <c r="LG172" s="80"/>
      <c r="LH172" s="80"/>
      <c r="LI172" s="80"/>
      <c r="LJ172" s="80"/>
      <c r="LK172" s="80"/>
      <c r="LL172" s="80"/>
      <c r="LM172" s="80"/>
      <c r="LN172" s="80"/>
      <c r="LO172" s="80"/>
      <c r="LP172" s="80"/>
      <c r="LQ172" s="80"/>
      <c r="LR172" s="80"/>
      <c r="LS172" s="80"/>
      <c r="LT172" s="80"/>
      <c r="LU172" s="80"/>
      <c r="LV172" s="80"/>
      <c r="LW172" s="80"/>
      <c r="LX172" s="80"/>
      <c r="LY172" s="80"/>
      <c r="LZ172" s="80"/>
      <c r="MA172" s="80"/>
      <c r="MB172" s="80"/>
      <c r="MC172" s="80"/>
      <c r="MD172" s="80"/>
      <c r="ME172" s="80"/>
      <c r="MF172" s="80"/>
      <c r="MG172" s="80"/>
      <c r="MH172" s="80"/>
      <c r="MI172" s="80"/>
      <c r="MJ172" s="80"/>
      <c r="MK172" s="80"/>
      <c r="ML172" s="80"/>
      <c r="MM172" s="80"/>
      <c r="MN172" s="80"/>
      <c r="MO172" s="80"/>
      <c r="MP172" s="80"/>
      <c r="MQ172" s="80"/>
      <c r="MR172" s="80"/>
      <c r="MS172" s="80"/>
      <c r="MT172" s="80"/>
      <c r="MU172" s="80"/>
      <c r="MV172" s="80"/>
      <c r="MW172" s="80"/>
      <c r="MX172" s="80"/>
      <c r="MY172" s="80"/>
      <c r="MZ172" s="80"/>
      <c r="NA172" s="80"/>
      <c r="NB172" s="80"/>
      <c r="NC172" s="80"/>
      <c r="ND172" s="80"/>
      <c r="NE172" s="80"/>
      <c r="NF172" s="80"/>
      <c r="NG172" s="80"/>
      <c r="NH172" s="80"/>
      <c r="NI172" s="80"/>
      <c r="NJ172" s="80"/>
      <c r="NK172" s="80"/>
      <c r="NL172" s="80"/>
      <c r="NM172" s="80"/>
      <c r="NN172" s="80"/>
      <c r="NO172" s="80"/>
      <c r="NP172" s="80"/>
      <c r="NQ172" s="80"/>
      <c r="NR172" s="80"/>
      <c r="NS172" s="80"/>
      <c r="NT172" s="80"/>
      <c r="NU172" s="80"/>
      <c r="NV172" s="80"/>
      <c r="NW172" s="80"/>
      <c r="NX172" s="80"/>
      <c r="NY172" s="80"/>
      <c r="NZ172" s="80"/>
      <c r="OA172" s="80"/>
      <c r="OB172" s="80"/>
      <c r="OC172" s="80"/>
      <c r="OD172" s="80"/>
      <c r="OE172" s="80"/>
      <c r="OF172" s="80"/>
      <c r="OG172" s="80"/>
      <c r="OH172" s="80"/>
      <c r="OI172" s="80"/>
      <c r="OJ172" s="80"/>
      <c r="OK172" s="80"/>
      <c r="OL172" s="80"/>
      <c r="OM172" s="80"/>
      <c r="ON172" s="80"/>
      <c r="OO172" s="80"/>
      <c r="OP172" s="80"/>
      <c r="OQ172" s="80"/>
      <c r="OR172" s="80"/>
      <c r="OS172" s="80"/>
      <c r="OT172" s="80"/>
      <c r="OU172" s="80"/>
      <c r="OV172" s="80"/>
      <c r="OW172" s="80"/>
      <c r="OX172" s="80"/>
      <c r="OY172" s="80"/>
      <c r="OZ172" s="80"/>
      <c r="PA172" s="80"/>
      <c r="PB172" s="80"/>
      <c r="PC172" s="80"/>
      <c r="PD172" s="80"/>
      <c r="PE172" s="80"/>
      <c r="PF172" s="80"/>
      <c r="PG172" s="80"/>
      <c r="PH172" s="80"/>
      <c r="PI172" s="80"/>
      <c r="PJ172" s="80"/>
      <c r="PK172" s="80"/>
      <c r="PL172" s="80"/>
      <c r="PM172" s="80"/>
      <c r="PN172" s="80"/>
      <c r="PO172" s="80"/>
      <c r="PP172" s="80"/>
      <c r="PQ172" s="80"/>
      <c r="PR172" s="80"/>
      <c r="PS172" s="80"/>
      <c r="PT172" s="80"/>
      <c r="PU172" s="80"/>
      <c r="PV172" s="80"/>
      <c r="PW172" s="80"/>
      <c r="PX172" s="80"/>
      <c r="PY172" s="80"/>
      <c r="PZ172" s="80"/>
      <c r="QA172" s="80"/>
      <c r="QB172" s="80"/>
      <c r="QC172" s="80"/>
      <c r="QD172" s="80"/>
      <c r="QE172" s="80"/>
      <c r="QF172" s="80"/>
      <c r="QG172" s="80"/>
      <c r="QH172" s="80"/>
      <c r="QI172" s="80"/>
      <c r="QJ172" s="80"/>
      <c r="QK172" s="80"/>
      <c r="QL172" s="80"/>
      <c r="QM172" s="80"/>
      <c r="QN172" s="80"/>
      <c r="QO172" s="80"/>
      <c r="QP172" s="80"/>
      <c r="QQ172" s="80"/>
      <c r="QR172" s="80"/>
      <c r="QS172" s="80"/>
      <c r="QT172" s="80"/>
      <c r="QU172" s="80"/>
      <c r="QV172" s="80"/>
      <c r="QW172" s="80"/>
      <c r="QX172" s="80"/>
      <c r="QY172" s="80"/>
      <c r="QZ172" s="80"/>
      <c r="RA172" s="80"/>
      <c r="RB172" s="80"/>
      <c r="RC172" s="80"/>
      <c r="RD172" s="80"/>
      <c r="RE172" s="80"/>
      <c r="RF172" s="80"/>
      <c r="RG172" s="80"/>
      <c r="RH172" s="80"/>
      <c r="RI172" s="80"/>
      <c r="RJ172" s="80"/>
      <c r="RK172" s="80"/>
      <c r="RL172" s="80"/>
      <c r="RM172" s="80"/>
      <c r="RN172" s="80"/>
      <c r="RO172" s="80"/>
      <c r="RP172" s="80"/>
      <c r="RQ172" s="80"/>
      <c r="RR172" s="80"/>
      <c r="RS172" s="80"/>
      <c r="RT172" s="80"/>
      <c r="RU172" s="80"/>
      <c r="RV172" s="80"/>
      <c r="RW172" s="80"/>
      <c r="RX172" s="80"/>
      <c r="RY172" s="80"/>
      <c r="RZ172" s="80"/>
      <c r="SA172" s="80"/>
      <c r="SB172" s="80"/>
      <c r="SC172" s="80"/>
      <c r="SD172" s="80"/>
      <c r="SE172" s="80"/>
      <c r="SF172" s="80"/>
      <c r="SG172" s="80"/>
      <c r="SH172" s="80"/>
      <c r="SI172" s="80"/>
      <c r="SJ172" s="80"/>
      <c r="SK172" s="80"/>
      <c r="SL172" s="80"/>
      <c r="SM172" s="80"/>
      <c r="SN172" s="80"/>
      <c r="SO172" s="80"/>
      <c r="SP172" s="80"/>
      <c r="SQ172" s="80"/>
      <c r="SR172" s="80"/>
      <c r="SS172" s="80"/>
      <c r="ST172" s="80"/>
      <c r="SU172" s="80"/>
      <c r="SV172" s="80"/>
      <c r="SW172" s="80"/>
      <c r="SX172" s="80"/>
    </row>
    <row r="173" spans="1:518" s="60" customFormat="1" ht="14.55" customHeight="1" x14ac:dyDescent="0.3">
      <c r="A173" s="65">
        <v>169</v>
      </c>
      <c r="B173" s="7">
        <v>61</v>
      </c>
      <c r="C173" s="98" t="s">
        <v>1209</v>
      </c>
      <c r="D173" s="99" t="s">
        <v>1210</v>
      </c>
      <c r="E173" s="98" t="s">
        <v>1211</v>
      </c>
      <c r="F173" s="7">
        <v>2001</v>
      </c>
      <c r="G173" s="98" t="s">
        <v>974</v>
      </c>
      <c r="H173" s="126" t="s">
        <v>1212</v>
      </c>
      <c r="I173" s="6" t="s">
        <v>50</v>
      </c>
      <c r="J173" s="99" t="s">
        <v>1217</v>
      </c>
      <c r="K173" s="6" t="s">
        <v>718</v>
      </c>
      <c r="L173" s="6" t="s">
        <v>38</v>
      </c>
      <c r="M173" s="6" t="s">
        <v>100</v>
      </c>
      <c r="N173" s="6" t="s">
        <v>205</v>
      </c>
      <c r="O173" s="6" t="s">
        <v>25</v>
      </c>
      <c r="P173" s="6" t="s">
        <v>118</v>
      </c>
      <c r="Q173" s="7">
        <v>12</v>
      </c>
      <c r="R173" s="6" t="s">
        <v>908</v>
      </c>
      <c r="S173" s="6" t="s">
        <v>365</v>
      </c>
      <c r="T173" s="6" t="s">
        <v>1055</v>
      </c>
      <c r="U173" s="7">
        <v>1999</v>
      </c>
      <c r="V173" s="7">
        <v>2010</v>
      </c>
      <c r="W173" s="6"/>
      <c r="X173" s="6"/>
      <c r="Y173" s="6"/>
      <c r="Z173" s="6" t="s">
        <v>76</v>
      </c>
      <c r="AA173" s="6"/>
      <c r="AB173" s="6" t="s">
        <v>107</v>
      </c>
      <c r="AC173" s="6"/>
      <c r="AD173" s="6"/>
      <c r="AE173" s="6" t="s">
        <v>126</v>
      </c>
      <c r="AF173" s="6"/>
      <c r="AG173" s="6"/>
      <c r="AH173" s="6"/>
      <c r="AI173" s="6"/>
      <c r="AJ173" s="6"/>
      <c r="AK173" s="6"/>
      <c r="AL173" s="6"/>
      <c r="AM173" s="6"/>
      <c r="AN173" s="6"/>
      <c r="AO173" s="6"/>
      <c r="AP173" s="6"/>
      <c r="AQ173" s="6"/>
      <c r="AR173" s="6"/>
      <c r="AS173" s="6"/>
      <c r="AT173" s="6"/>
      <c r="AU173" s="6" t="s">
        <v>183</v>
      </c>
      <c r="AV173" s="6"/>
      <c r="AW173" s="6" t="s">
        <v>23</v>
      </c>
      <c r="AX173" s="6"/>
      <c r="AY173" s="6"/>
      <c r="AZ173" s="6"/>
      <c r="BA173" s="6" t="s">
        <v>106</v>
      </c>
      <c r="BB173" s="6"/>
      <c r="BC173" s="6" t="s">
        <v>106</v>
      </c>
      <c r="BD173" s="6"/>
      <c r="BE173" s="6"/>
      <c r="BF173" s="6" t="s">
        <v>80</v>
      </c>
      <c r="BG173" s="6"/>
      <c r="BH173" s="6"/>
      <c r="BI173" s="6"/>
      <c r="BJ173" s="6"/>
      <c r="BK173" s="6"/>
      <c r="BL173" s="6"/>
      <c r="BM173" s="6"/>
      <c r="BN173" s="6"/>
      <c r="BO173" s="6"/>
      <c r="BP173" s="6"/>
      <c r="BQ173" s="6"/>
      <c r="BR173" s="6"/>
      <c r="BS173" s="6"/>
      <c r="BT173" s="6" t="s">
        <v>106</v>
      </c>
      <c r="BU173" s="6"/>
      <c r="BV173" s="6" t="s">
        <v>38</v>
      </c>
      <c r="BW173" s="6"/>
      <c r="BX173" s="6"/>
      <c r="BY173" s="6"/>
      <c r="BZ173" s="6"/>
      <c r="CA173" s="6"/>
      <c r="CB173" s="6"/>
      <c r="CC173" s="6"/>
      <c r="CD173" s="6"/>
      <c r="CE173" s="6"/>
      <c r="CF173" s="6"/>
      <c r="CG173" s="6"/>
      <c r="CH173" s="6"/>
      <c r="CI173" s="6"/>
      <c r="CJ173" s="6"/>
      <c r="CK173" s="6"/>
      <c r="CL173" s="6"/>
      <c r="CM173" s="6"/>
      <c r="CN173" s="6"/>
      <c r="CO173" s="6"/>
      <c r="CP173" s="6"/>
      <c r="CQ173" s="6"/>
      <c r="CR173" s="6"/>
      <c r="CS173" s="28" t="s">
        <v>38</v>
      </c>
      <c r="CT173" s="6"/>
      <c r="CU173" s="6"/>
      <c r="CV173" s="6"/>
      <c r="CW173" s="6"/>
      <c r="CX173" s="6"/>
      <c r="CY173" s="6"/>
      <c r="CZ173" s="6"/>
      <c r="DA173" s="6"/>
      <c r="DB173" s="6"/>
      <c r="DC173" s="6"/>
      <c r="DD173" s="6" t="s">
        <v>38</v>
      </c>
      <c r="DE173" s="87"/>
      <c r="DF173" s="6"/>
      <c r="DG173" s="6"/>
      <c r="DH173" s="6"/>
      <c r="DI173" s="6"/>
      <c r="DJ173" s="6"/>
      <c r="DK173" s="6"/>
      <c r="DL173" s="6"/>
      <c r="DM173" s="6"/>
      <c r="DN173" s="6"/>
      <c r="DO173" s="87"/>
      <c r="DP173" s="6"/>
      <c r="DQ173" s="92" t="s">
        <v>1214</v>
      </c>
      <c r="DR173" s="6" t="s">
        <v>1215</v>
      </c>
      <c r="DS173" s="87"/>
      <c r="DT173" s="17"/>
      <c r="DU173" s="34"/>
      <c r="DV173" s="34"/>
      <c r="DW173" s="80"/>
      <c r="DX173" s="80"/>
      <c r="DY173" s="80"/>
      <c r="DZ173" s="80"/>
      <c r="EA173" s="80"/>
      <c r="EB173" s="80"/>
      <c r="EC173" s="80"/>
      <c r="ED173" s="80"/>
      <c r="EE173" s="80"/>
      <c r="EF173" s="80"/>
      <c r="EG173" s="80"/>
      <c r="EH173" s="80"/>
      <c r="EI173" s="80"/>
      <c r="EJ173" s="80"/>
      <c r="EK173" s="80"/>
      <c r="EL173" s="80"/>
      <c r="EM173" s="80"/>
      <c r="EN173" s="80"/>
      <c r="EO173" s="80"/>
      <c r="EP173" s="80"/>
      <c r="EQ173" s="80"/>
      <c r="ER173" s="80"/>
      <c r="ES173" s="80"/>
      <c r="ET173" s="80"/>
      <c r="EU173" s="80"/>
      <c r="EV173" s="80"/>
      <c r="EW173" s="80"/>
      <c r="EX173" s="80"/>
      <c r="EY173" s="80"/>
      <c r="EZ173" s="80"/>
      <c r="FA173" s="80"/>
      <c r="FB173" s="80"/>
      <c r="FC173" s="80"/>
      <c r="FD173" s="80"/>
      <c r="FE173" s="80"/>
      <c r="FF173" s="80"/>
      <c r="FG173" s="80"/>
      <c r="FH173" s="80"/>
      <c r="FI173" s="80"/>
      <c r="FJ173" s="80"/>
      <c r="FK173" s="80"/>
      <c r="FL173" s="80"/>
      <c r="FM173" s="80"/>
      <c r="FN173" s="80"/>
      <c r="FO173" s="80"/>
      <c r="FP173" s="80"/>
      <c r="FQ173" s="80"/>
      <c r="FR173" s="80"/>
      <c r="FS173" s="80"/>
      <c r="FT173" s="80"/>
      <c r="FU173" s="80"/>
      <c r="FV173" s="80"/>
      <c r="FW173" s="80"/>
      <c r="FX173" s="80"/>
      <c r="FY173" s="80"/>
      <c r="FZ173" s="80"/>
      <c r="GA173" s="80"/>
      <c r="GB173" s="80"/>
      <c r="GC173" s="80"/>
      <c r="GD173" s="80"/>
      <c r="GE173" s="80"/>
      <c r="GF173" s="80"/>
      <c r="GG173" s="80"/>
      <c r="GH173" s="80"/>
      <c r="GI173" s="80"/>
      <c r="GJ173" s="80"/>
      <c r="GK173" s="80"/>
      <c r="GL173" s="80"/>
      <c r="GM173" s="80"/>
      <c r="GN173" s="80"/>
      <c r="GO173" s="80"/>
      <c r="GP173" s="80"/>
      <c r="GQ173" s="80"/>
      <c r="GR173" s="80"/>
      <c r="GS173" s="80"/>
      <c r="GT173" s="80"/>
      <c r="GU173" s="80"/>
      <c r="GV173" s="80"/>
      <c r="GW173" s="80"/>
      <c r="GX173" s="80"/>
      <c r="GY173" s="80"/>
      <c r="GZ173" s="80"/>
      <c r="HA173" s="80"/>
      <c r="HB173" s="80"/>
      <c r="HC173" s="80"/>
      <c r="HD173" s="80"/>
      <c r="HE173" s="80"/>
      <c r="HF173" s="80"/>
      <c r="HG173" s="80"/>
      <c r="HH173" s="80"/>
      <c r="HI173" s="80"/>
      <c r="HJ173" s="80"/>
      <c r="HK173" s="80"/>
      <c r="HL173" s="80"/>
      <c r="HM173" s="80"/>
      <c r="HN173" s="80"/>
      <c r="HO173" s="80"/>
      <c r="HP173" s="80"/>
      <c r="HQ173" s="80"/>
      <c r="HR173" s="80"/>
      <c r="HS173" s="80"/>
      <c r="HT173" s="80"/>
      <c r="HU173" s="80"/>
      <c r="HV173" s="80"/>
      <c r="HW173" s="80"/>
      <c r="HX173" s="80"/>
      <c r="HY173" s="80"/>
      <c r="HZ173" s="80"/>
      <c r="IA173" s="80"/>
      <c r="IB173" s="80"/>
      <c r="IC173" s="80"/>
      <c r="ID173" s="80"/>
      <c r="IE173" s="80"/>
      <c r="IF173" s="80"/>
      <c r="IG173" s="80"/>
      <c r="IH173" s="80"/>
      <c r="II173" s="80"/>
      <c r="IJ173" s="80"/>
      <c r="IK173" s="80"/>
      <c r="IL173" s="80"/>
      <c r="IM173" s="80"/>
      <c r="IN173" s="80"/>
      <c r="IO173" s="80"/>
      <c r="IP173" s="80"/>
      <c r="IQ173" s="80"/>
      <c r="IR173" s="80"/>
      <c r="IS173" s="80"/>
      <c r="IT173" s="80"/>
      <c r="IU173" s="80"/>
      <c r="IV173" s="80"/>
      <c r="IW173" s="80"/>
      <c r="IX173" s="80"/>
      <c r="IY173" s="80"/>
      <c r="IZ173" s="80"/>
      <c r="JA173" s="80"/>
      <c r="JB173" s="80"/>
      <c r="JC173" s="80"/>
      <c r="JD173" s="80"/>
      <c r="JE173" s="80"/>
      <c r="JF173" s="80"/>
      <c r="JG173" s="80"/>
      <c r="JH173" s="80"/>
      <c r="JI173" s="80"/>
      <c r="JJ173" s="80"/>
      <c r="JK173" s="80"/>
      <c r="JL173" s="80"/>
      <c r="JM173" s="80"/>
      <c r="JN173" s="80"/>
      <c r="JO173" s="80"/>
      <c r="JP173" s="80"/>
      <c r="JQ173" s="80"/>
      <c r="JR173" s="80"/>
      <c r="JS173" s="80"/>
      <c r="JT173" s="80"/>
      <c r="JU173" s="80"/>
      <c r="JV173" s="80"/>
      <c r="JW173" s="80"/>
      <c r="JX173" s="80"/>
      <c r="JY173" s="80"/>
      <c r="JZ173" s="80"/>
      <c r="KA173" s="80"/>
      <c r="KB173" s="80"/>
      <c r="KC173" s="80"/>
      <c r="KD173" s="80"/>
      <c r="KE173" s="80"/>
      <c r="KF173" s="80"/>
      <c r="KG173" s="80"/>
      <c r="KH173" s="80"/>
      <c r="KI173" s="80"/>
      <c r="KJ173" s="80"/>
      <c r="KK173" s="80"/>
      <c r="KL173" s="80"/>
      <c r="KM173" s="80"/>
      <c r="KN173" s="80"/>
      <c r="KO173" s="80"/>
      <c r="KP173" s="80"/>
      <c r="KQ173" s="80"/>
      <c r="KR173" s="80"/>
      <c r="KS173" s="80"/>
      <c r="KT173" s="80"/>
      <c r="KU173" s="80"/>
      <c r="KV173" s="80"/>
      <c r="KW173" s="80"/>
      <c r="KX173" s="80"/>
      <c r="KY173" s="80"/>
      <c r="KZ173" s="80"/>
      <c r="LA173" s="80"/>
      <c r="LB173" s="80"/>
      <c r="LC173" s="80"/>
      <c r="LD173" s="80"/>
      <c r="LE173" s="80"/>
      <c r="LF173" s="80"/>
      <c r="LG173" s="80"/>
      <c r="LH173" s="80"/>
      <c r="LI173" s="80"/>
      <c r="LJ173" s="80"/>
      <c r="LK173" s="80"/>
      <c r="LL173" s="80"/>
      <c r="LM173" s="80"/>
      <c r="LN173" s="80"/>
      <c r="LO173" s="80"/>
      <c r="LP173" s="80"/>
      <c r="LQ173" s="80"/>
      <c r="LR173" s="80"/>
      <c r="LS173" s="80"/>
      <c r="LT173" s="80"/>
      <c r="LU173" s="80"/>
      <c r="LV173" s="80"/>
      <c r="LW173" s="80"/>
      <c r="LX173" s="80"/>
      <c r="LY173" s="80"/>
      <c r="LZ173" s="80"/>
      <c r="MA173" s="80"/>
      <c r="MB173" s="80"/>
      <c r="MC173" s="80"/>
      <c r="MD173" s="80"/>
      <c r="ME173" s="80"/>
      <c r="MF173" s="80"/>
      <c r="MG173" s="80"/>
      <c r="MH173" s="80"/>
      <c r="MI173" s="80"/>
      <c r="MJ173" s="80"/>
      <c r="MK173" s="80"/>
      <c r="ML173" s="80"/>
      <c r="MM173" s="80"/>
      <c r="MN173" s="80"/>
      <c r="MO173" s="80"/>
      <c r="MP173" s="80"/>
      <c r="MQ173" s="80"/>
      <c r="MR173" s="80"/>
      <c r="MS173" s="80"/>
      <c r="MT173" s="80"/>
      <c r="MU173" s="80"/>
      <c r="MV173" s="80"/>
      <c r="MW173" s="80"/>
      <c r="MX173" s="80"/>
      <c r="MY173" s="80"/>
      <c r="MZ173" s="80"/>
      <c r="NA173" s="80"/>
      <c r="NB173" s="80"/>
      <c r="NC173" s="80"/>
      <c r="ND173" s="80"/>
      <c r="NE173" s="80"/>
      <c r="NF173" s="80"/>
      <c r="NG173" s="80"/>
      <c r="NH173" s="80"/>
      <c r="NI173" s="80"/>
      <c r="NJ173" s="80"/>
      <c r="NK173" s="80"/>
      <c r="NL173" s="80"/>
      <c r="NM173" s="80"/>
      <c r="NN173" s="80"/>
      <c r="NO173" s="80"/>
      <c r="NP173" s="80"/>
      <c r="NQ173" s="80"/>
      <c r="NR173" s="80"/>
      <c r="NS173" s="80"/>
      <c r="NT173" s="80"/>
      <c r="NU173" s="80"/>
      <c r="NV173" s="80"/>
      <c r="NW173" s="80"/>
      <c r="NX173" s="80"/>
      <c r="NY173" s="80"/>
      <c r="NZ173" s="80"/>
      <c r="OA173" s="80"/>
      <c r="OB173" s="80"/>
      <c r="OC173" s="80"/>
      <c r="OD173" s="80"/>
      <c r="OE173" s="80"/>
      <c r="OF173" s="80"/>
      <c r="OG173" s="80"/>
      <c r="OH173" s="80"/>
      <c r="OI173" s="80"/>
      <c r="OJ173" s="80"/>
      <c r="OK173" s="80"/>
      <c r="OL173" s="80"/>
      <c r="OM173" s="80"/>
      <c r="ON173" s="80"/>
      <c r="OO173" s="80"/>
      <c r="OP173" s="80"/>
      <c r="OQ173" s="80"/>
      <c r="OR173" s="80"/>
      <c r="OS173" s="80"/>
      <c r="OT173" s="80"/>
      <c r="OU173" s="80"/>
      <c r="OV173" s="80"/>
      <c r="OW173" s="80"/>
      <c r="OX173" s="80"/>
      <c r="OY173" s="80"/>
      <c r="OZ173" s="80"/>
      <c r="PA173" s="80"/>
      <c r="PB173" s="80"/>
      <c r="PC173" s="80"/>
      <c r="PD173" s="80"/>
      <c r="PE173" s="80"/>
      <c r="PF173" s="80"/>
      <c r="PG173" s="80"/>
      <c r="PH173" s="80"/>
      <c r="PI173" s="80"/>
      <c r="PJ173" s="80"/>
      <c r="PK173" s="80"/>
      <c r="PL173" s="80"/>
      <c r="PM173" s="80"/>
      <c r="PN173" s="80"/>
      <c r="PO173" s="80"/>
      <c r="PP173" s="80"/>
      <c r="PQ173" s="80"/>
      <c r="PR173" s="80"/>
      <c r="PS173" s="80"/>
      <c r="PT173" s="80"/>
      <c r="PU173" s="80"/>
      <c r="PV173" s="80"/>
      <c r="PW173" s="80"/>
      <c r="PX173" s="80"/>
      <c r="PY173" s="80"/>
      <c r="PZ173" s="80"/>
      <c r="QA173" s="80"/>
      <c r="QB173" s="80"/>
      <c r="QC173" s="80"/>
      <c r="QD173" s="80"/>
      <c r="QE173" s="80"/>
      <c r="QF173" s="80"/>
      <c r="QG173" s="80"/>
      <c r="QH173" s="80"/>
      <c r="QI173" s="80"/>
      <c r="QJ173" s="80"/>
      <c r="QK173" s="80"/>
      <c r="QL173" s="80"/>
      <c r="QM173" s="80"/>
      <c r="QN173" s="80"/>
      <c r="QO173" s="80"/>
      <c r="QP173" s="80"/>
      <c r="QQ173" s="80"/>
      <c r="QR173" s="80"/>
      <c r="QS173" s="80"/>
      <c r="QT173" s="80"/>
      <c r="QU173" s="80"/>
      <c r="QV173" s="80"/>
      <c r="QW173" s="80"/>
      <c r="QX173" s="80"/>
      <c r="QY173" s="80"/>
      <c r="QZ173" s="80"/>
      <c r="RA173" s="80"/>
      <c r="RB173" s="80"/>
      <c r="RC173" s="80"/>
      <c r="RD173" s="80"/>
      <c r="RE173" s="80"/>
      <c r="RF173" s="80"/>
      <c r="RG173" s="80"/>
      <c r="RH173" s="80"/>
      <c r="RI173" s="80"/>
      <c r="RJ173" s="80"/>
      <c r="RK173" s="80"/>
      <c r="RL173" s="80"/>
      <c r="RM173" s="80"/>
      <c r="RN173" s="80"/>
      <c r="RO173" s="80"/>
      <c r="RP173" s="80"/>
      <c r="RQ173" s="80"/>
      <c r="RR173" s="80"/>
      <c r="RS173" s="80"/>
      <c r="RT173" s="80"/>
      <c r="RU173" s="80"/>
      <c r="RV173" s="80"/>
      <c r="RW173" s="80"/>
      <c r="RX173" s="80"/>
      <c r="RY173" s="80"/>
      <c r="RZ173" s="80"/>
      <c r="SA173" s="80"/>
      <c r="SB173" s="80"/>
      <c r="SC173" s="80"/>
      <c r="SD173" s="80"/>
      <c r="SE173" s="80"/>
      <c r="SF173" s="80"/>
      <c r="SG173" s="80"/>
      <c r="SH173" s="80"/>
      <c r="SI173" s="80"/>
      <c r="SJ173" s="80"/>
      <c r="SK173" s="80"/>
      <c r="SL173" s="80"/>
      <c r="SM173" s="80"/>
      <c r="SN173" s="80"/>
      <c r="SO173" s="80"/>
      <c r="SP173" s="80"/>
      <c r="SQ173" s="80"/>
      <c r="SR173" s="80"/>
      <c r="SS173" s="80"/>
      <c r="ST173" s="80"/>
      <c r="SU173" s="80"/>
      <c r="SV173" s="80"/>
      <c r="SW173" s="80"/>
      <c r="SX173" s="80"/>
    </row>
    <row r="174" spans="1:518" s="60" customFormat="1" ht="14.55" customHeight="1" x14ac:dyDescent="0.3">
      <c r="A174" s="65">
        <v>170</v>
      </c>
      <c r="B174" s="7">
        <v>62</v>
      </c>
      <c r="C174" s="98" t="s">
        <v>1218</v>
      </c>
      <c r="D174" s="99" t="s">
        <v>1219</v>
      </c>
      <c r="E174" s="98" t="s">
        <v>1220</v>
      </c>
      <c r="F174" s="7">
        <v>2006</v>
      </c>
      <c r="G174" s="98" t="s">
        <v>664</v>
      </c>
      <c r="H174" s="126" t="s">
        <v>1221</v>
      </c>
      <c r="I174" s="6" t="s">
        <v>50</v>
      </c>
      <c r="J174" s="99" t="s">
        <v>1222</v>
      </c>
      <c r="K174" s="6" t="s">
        <v>767</v>
      </c>
      <c r="L174" s="6" t="s">
        <v>23</v>
      </c>
      <c r="M174" s="6" t="s">
        <v>72</v>
      </c>
      <c r="N174" s="6" t="s">
        <v>205</v>
      </c>
      <c r="O174" s="6" t="s">
        <v>25</v>
      </c>
      <c r="P174" s="6" t="s">
        <v>118</v>
      </c>
      <c r="Q174" s="7">
        <v>20</v>
      </c>
      <c r="R174" s="6" t="s">
        <v>908</v>
      </c>
      <c r="S174" s="6" t="s">
        <v>365</v>
      </c>
      <c r="T174" s="6" t="s">
        <v>1055</v>
      </c>
      <c r="U174" s="7">
        <v>2004</v>
      </c>
      <c r="V174" s="7">
        <v>2005</v>
      </c>
      <c r="W174" s="6"/>
      <c r="X174" s="6"/>
      <c r="Y174" s="6"/>
      <c r="Z174" s="6" t="s">
        <v>76</v>
      </c>
      <c r="AA174" s="6"/>
      <c r="AB174" s="6"/>
      <c r="AC174" s="6"/>
      <c r="AD174" s="6"/>
      <c r="AE174" s="6" t="s">
        <v>126</v>
      </c>
      <c r="AF174" s="6"/>
      <c r="AG174" s="6"/>
      <c r="AH174" s="6"/>
      <c r="AI174" s="6"/>
      <c r="AJ174" s="6"/>
      <c r="AK174" s="6" t="s">
        <v>232</v>
      </c>
      <c r="AL174" s="6"/>
      <c r="AM174" s="6"/>
      <c r="AN174" s="6"/>
      <c r="AO174" s="6"/>
      <c r="AP174" s="6"/>
      <c r="AQ174" s="6"/>
      <c r="AR174" s="6"/>
      <c r="AS174" s="6"/>
      <c r="AT174" s="6"/>
      <c r="AU174" s="6"/>
      <c r="AV174" s="6"/>
      <c r="AW174" s="6" t="s">
        <v>23</v>
      </c>
      <c r="AX174" s="6"/>
      <c r="AY174" s="6"/>
      <c r="AZ174" s="6"/>
      <c r="BA174" s="6" t="s">
        <v>78</v>
      </c>
      <c r="BB174" s="6"/>
      <c r="BC174" s="6"/>
      <c r="BD174" s="6"/>
      <c r="BE174" s="6"/>
      <c r="BF174" s="6" t="s">
        <v>106</v>
      </c>
      <c r="BG174" s="6"/>
      <c r="BH174" s="6"/>
      <c r="BI174" s="6"/>
      <c r="BJ174" s="6"/>
      <c r="BK174" s="6" t="s">
        <v>78</v>
      </c>
      <c r="BL174" s="6"/>
      <c r="BM174" s="6"/>
      <c r="BN174" s="6"/>
      <c r="BO174" s="6"/>
      <c r="BP174" s="6"/>
      <c r="BQ174" s="6"/>
      <c r="BR174" s="6"/>
      <c r="BS174" s="6"/>
      <c r="BT174" s="6"/>
      <c r="BU174" s="6"/>
      <c r="BV174" s="6" t="s">
        <v>38</v>
      </c>
      <c r="BW174" s="6"/>
      <c r="BX174" s="6"/>
      <c r="BY174" s="6"/>
      <c r="BZ174" s="6"/>
      <c r="CA174" s="6"/>
      <c r="CB174" s="6"/>
      <c r="CC174" s="6"/>
      <c r="CD174" s="6"/>
      <c r="CE174" s="6"/>
      <c r="CF174" s="6"/>
      <c r="CG174" s="6"/>
      <c r="CH174" s="6"/>
      <c r="CI174" s="6"/>
      <c r="CJ174" s="6"/>
      <c r="CK174" s="6"/>
      <c r="CL174" s="6"/>
      <c r="CM174" s="6"/>
      <c r="CN174" s="6"/>
      <c r="CO174" s="6"/>
      <c r="CP174" s="6"/>
      <c r="CQ174" s="6"/>
      <c r="CR174" s="6"/>
      <c r="CS174" s="28" t="s">
        <v>38</v>
      </c>
      <c r="CT174" s="6"/>
      <c r="CU174" s="6"/>
      <c r="CV174" s="6"/>
      <c r="CW174" s="6"/>
      <c r="CX174" s="6"/>
      <c r="CY174" s="6"/>
      <c r="CZ174" s="6"/>
      <c r="DA174" s="6"/>
      <c r="DB174" s="6"/>
      <c r="DC174" s="6"/>
      <c r="DD174" s="6" t="s">
        <v>38</v>
      </c>
      <c r="DE174" s="87"/>
      <c r="DF174" s="6"/>
      <c r="DG174" s="6"/>
      <c r="DH174" s="6"/>
      <c r="DI174" s="6"/>
      <c r="DJ174" s="6"/>
      <c r="DK174" s="6"/>
      <c r="DL174" s="6"/>
      <c r="DM174" s="6"/>
      <c r="DN174" s="6"/>
      <c r="DO174" s="87"/>
      <c r="DP174" s="6"/>
      <c r="DQ174" s="87"/>
      <c r="DR174" s="6"/>
      <c r="DS174" s="87"/>
      <c r="DT174" s="17"/>
      <c r="DU174" s="34"/>
      <c r="DV174" s="34"/>
      <c r="DW174" s="80"/>
      <c r="DX174" s="80"/>
      <c r="DY174" s="80"/>
      <c r="DZ174" s="80"/>
      <c r="EA174" s="80"/>
      <c r="EB174" s="80"/>
      <c r="EC174" s="80"/>
      <c r="ED174" s="80"/>
      <c r="EE174" s="80"/>
      <c r="EF174" s="80"/>
      <c r="EG174" s="80"/>
      <c r="EH174" s="80"/>
      <c r="EI174" s="80"/>
      <c r="EJ174" s="80"/>
      <c r="EK174" s="80"/>
      <c r="EL174" s="80"/>
      <c r="EM174" s="80"/>
      <c r="EN174" s="80"/>
      <c r="EO174" s="80"/>
      <c r="EP174" s="80"/>
      <c r="EQ174" s="80"/>
      <c r="ER174" s="80"/>
      <c r="ES174" s="80"/>
      <c r="ET174" s="80"/>
      <c r="EU174" s="80"/>
      <c r="EV174" s="80"/>
      <c r="EW174" s="80"/>
      <c r="EX174" s="80"/>
      <c r="EY174" s="80"/>
      <c r="EZ174" s="80"/>
      <c r="FA174" s="80"/>
      <c r="FB174" s="80"/>
      <c r="FC174" s="80"/>
      <c r="FD174" s="80"/>
      <c r="FE174" s="80"/>
      <c r="FF174" s="80"/>
      <c r="FG174" s="80"/>
      <c r="FH174" s="80"/>
      <c r="FI174" s="80"/>
      <c r="FJ174" s="80"/>
      <c r="FK174" s="80"/>
      <c r="FL174" s="80"/>
      <c r="FM174" s="80"/>
      <c r="FN174" s="80"/>
      <c r="FO174" s="80"/>
      <c r="FP174" s="80"/>
      <c r="FQ174" s="80"/>
      <c r="FR174" s="80"/>
      <c r="FS174" s="80"/>
      <c r="FT174" s="80"/>
      <c r="FU174" s="80"/>
      <c r="FV174" s="80"/>
      <c r="FW174" s="80"/>
      <c r="FX174" s="80"/>
      <c r="FY174" s="80"/>
      <c r="FZ174" s="80"/>
      <c r="GA174" s="80"/>
      <c r="GB174" s="80"/>
      <c r="GC174" s="80"/>
      <c r="GD174" s="80"/>
      <c r="GE174" s="80"/>
      <c r="GF174" s="80"/>
      <c r="GG174" s="80"/>
      <c r="GH174" s="80"/>
      <c r="GI174" s="80"/>
      <c r="GJ174" s="80"/>
      <c r="GK174" s="80"/>
      <c r="GL174" s="80"/>
      <c r="GM174" s="80"/>
      <c r="GN174" s="80"/>
      <c r="GO174" s="80"/>
      <c r="GP174" s="80"/>
      <c r="GQ174" s="80"/>
      <c r="GR174" s="80"/>
      <c r="GS174" s="80"/>
      <c r="GT174" s="80"/>
      <c r="GU174" s="80"/>
      <c r="GV174" s="80"/>
      <c r="GW174" s="80"/>
      <c r="GX174" s="80"/>
      <c r="GY174" s="80"/>
      <c r="GZ174" s="80"/>
      <c r="HA174" s="80"/>
      <c r="HB174" s="80"/>
      <c r="HC174" s="80"/>
      <c r="HD174" s="80"/>
      <c r="HE174" s="80"/>
      <c r="HF174" s="80"/>
      <c r="HG174" s="80"/>
      <c r="HH174" s="80"/>
      <c r="HI174" s="80"/>
      <c r="HJ174" s="80"/>
      <c r="HK174" s="80"/>
      <c r="HL174" s="80"/>
      <c r="HM174" s="80"/>
      <c r="HN174" s="80"/>
      <c r="HO174" s="80"/>
      <c r="HP174" s="80"/>
      <c r="HQ174" s="80"/>
      <c r="HR174" s="80"/>
      <c r="HS174" s="80"/>
      <c r="HT174" s="80"/>
      <c r="HU174" s="80"/>
      <c r="HV174" s="80"/>
      <c r="HW174" s="80"/>
      <c r="HX174" s="80"/>
      <c r="HY174" s="80"/>
      <c r="HZ174" s="80"/>
      <c r="IA174" s="80"/>
      <c r="IB174" s="80"/>
      <c r="IC174" s="80"/>
      <c r="ID174" s="80"/>
      <c r="IE174" s="80"/>
      <c r="IF174" s="80"/>
      <c r="IG174" s="80"/>
      <c r="IH174" s="80"/>
      <c r="II174" s="80"/>
      <c r="IJ174" s="80"/>
      <c r="IK174" s="80"/>
      <c r="IL174" s="80"/>
      <c r="IM174" s="80"/>
      <c r="IN174" s="80"/>
      <c r="IO174" s="80"/>
      <c r="IP174" s="80"/>
      <c r="IQ174" s="80"/>
      <c r="IR174" s="80"/>
      <c r="IS174" s="80"/>
      <c r="IT174" s="80"/>
      <c r="IU174" s="80"/>
      <c r="IV174" s="80"/>
      <c r="IW174" s="80"/>
      <c r="IX174" s="80"/>
      <c r="IY174" s="80"/>
      <c r="IZ174" s="80"/>
      <c r="JA174" s="80"/>
      <c r="JB174" s="80"/>
      <c r="JC174" s="80"/>
      <c r="JD174" s="80"/>
      <c r="JE174" s="80"/>
      <c r="JF174" s="80"/>
      <c r="JG174" s="80"/>
      <c r="JH174" s="80"/>
      <c r="JI174" s="80"/>
      <c r="JJ174" s="80"/>
      <c r="JK174" s="80"/>
      <c r="JL174" s="80"/>
      <c r="JM174" s="80"/>
      <c r="JN174" s="80"/>
      <c r="JO174" s="80"/>
      <c r="JP174" s="80"/>
      <c r="JQ174" s="80"/>
      <c r="JR174" s="80"/>
      <c r="JS174" s="80"/>
      <c r="JT174" s="80"/>
      <c r="JU174" s="80"/>
      <c r="JV174" s="80"/>
      <c r="JW174" s="80"/>
      <c r="JX174" s="80"/>
      <c r="JY174" s="80"/>
      <c r="JZ174" s="80"/>
      <c r="KA174" s="80"/>
      <c r="KB174" s="80"/>
      <c r="KC174" s="80"/>
      <c r="KD174" s="80"/>
      <c r="KE174" s="80"/>
      <c r="KF174" s="80"/>
      <c r="KG174" s="80"/>
      <c r="KH174" s="80"/>
      <c r="KI174" s="80"/>
      <c r="KJ174" s="80"/>
      <c r="KK174" s="80"/>
      <c r="KL174" s="80"/>
      <c r="KM174" s="80"/>
      <c r="KN174" s="80"/>
      <c r="KO174" s="80"/>
      <c r="KP174" s="80"/>
      <c r="KQ174" s="80"/>
      <c r="KR174" s="80"/>
      <c r="KS174" s="80"/>
      <c r="KT174" s="80"/>
      <c r="KU174" s="80"/>
      <c r="KV174" s="80"/>
      <c r="KW174" s="80"/>
      <c r="KX174" s="80"/>
      <c r="KY174" s="80"/>
      <c r="KZ174" s="80"/>
      <c r="LA174" s="80"/>
      <c r="LB174" s="80"/>
      <c r="LC174" s="80"/>
      <c r="LD174" s="80"/>
      <c r="LE174" s="80"/>
      <c r="LF174" s="80"/>
      <c r="LG174" s="80"/>
      <c r="LH174" s="80"/>
      <c r="LI174" s="80"/>
      <c r="LJ174" s="80"/>
      <c r="LK174" s="80"/>
      <c r="LL174" s="80"/>
      <c r="LM174" s="80"/>
      <c r="LN174" s="80"/>
      <c r="LO174" s="80"/>
      <c r="LP174" s="80"/>
      <c r="LQ174" s="80"/>
      <c r="LR174" s="80"/>
      <c r="LS174" s="80"/>
      <c r="LT174" s="80"/>
      <c r="LU174" s="80"/>
      <c r="LV174" s="80"/>
      <c r="LW174" s="80"/>
      <c r="LX174" s="80"/>
      <c r="LY174" s="80"/>
      <c r="LZ174" s="80"/>
      <c r="MA174" s="80"/>
      <c r="MB174" s="80"/>
      <c r="MC174" s="80"/>
      <c r="MD174" s="80"/>
      <c r="ME174" s="80"/>
      <c r="MF174" s="80"/>
      <c r="MG174" s="80"/>
      <c r="MH174" s="80"/>
      <c r="MI174" s="80"/>
      <c r="MJ174" s="80"/>
      <c r="MK174" s="80"/>
      <c r="ML174" s="80"/>
      <c r="MM174" s="80"/>
      <c r="MN174" s="80"/>
      <c r="MO174" s="80"/>
      <c r="MP174" s="80"/>
      <c r="MQ174" s="80"/>
      <c r="MR174" s="80"/>
      <c r="MS174" s="80"/>
      <c r="MT174" s="80"/>
      <c r="MU174" s="80"/>
      <c r="MV174" s="80"/>
      <c r="MW174" s="80"/>
      <c r="MX174" s="80"/>
      <c r="MY174" s="80"/>
      <c r="MZ174" s="80"/>
      <c r="NA174" s="80"/>
      <c r="NB174" s="80"/>
      <c r="NC174" s="80"/>
      <c r="ND174" s="80"/>
      <c r="NE174" s="80"/>
      <c r="NF174" s="80"/>
      <c r="NG174" s="80"/>
      <c r="NH174" s="80"/>
      <c r="NI174" s="80"/>
      <c r="NJ174" s="80"/>
      <c r="NK174" s="80"/>
      <c r="NL174" s="80"/>
      <c r="NM174" s="80"/>
      <c r="NN174" s="80"/>
      <c r="NO174" s="80"/>
      <c r="NP174" s="80"/>
      <c r="NQ174" s="80"/>
      <c r="NR174" s="80"/>
      <c r="NS174" s="80"/>
      <c r="NT174" s="80"/>
      <c r="NU174" s="80"/>
      <c r="NV174" s="80"/>
      <c r="NW174" s="80"/>
      <c r="NX174" s="80"/>
      <c r="NY174" s="80"/>
      <c r="NZ174" s="80"/>
      <c r="OA174" s="80"/>
      <c r="OB174" s="80"/>
      <c r="OC174" s="80"/>
      <c r="OD174" s="80"/>
      <c r="OE174" s="80"/>
      <c r="OF174" s="80"/>
      <c r="OG174" s="80"/>
      <c r="OH174" s="80"/>
      <c r="OI174" s="80"/>
      <c r="OJ174" s="80"/>
      <c r="OK174" s="80"/>
      <c r="OL174" s="80"/>
      <c r="OM174" s="80"/>
      <c r="ON174" s="80"/>
      <c r="OO174" s="80"/>
      <c r="OP174" s="80"/>
      <c r="OQ174" s="80"/>
      <c r="OR174" s="80"/>
      <c r="OS174" s="80"/>
      <c r="OT174" s="80"/>
      <c r="OU174" s="80"/>
      <c r="OV174" s="80"/>
      <c r="OW174" s="80"/>
      <c r="OX174" s="80"/>
      <c r="OY174" s="80"/>
      <c r="OZ174" s="80"/>
      <c r="PA174" s="80"/>
      <c r="PB174" s="80"/>
      <c r="PC174" s="80"/>
      <c r="PD174" s="80"/>
      <c r="PE174" s="80"/>
      <c r="PF174" s="80"/>
      <c r="PG174" s="80"/>
      <c r="PH174" s="80"/>
      <c r="PI174" s="80"/>
      <c r="PJ174" s="80"/>
      <c r="PK174" s="80"/>
      <c r="PL174" s="80"/>
      <c r="PM174" s="80"/>
      <c r="PN174" s="80"/>
      <c r="PO174" s="80"/>
      <c r="PP174" s="80"/>
      <c r="PQ174" s="80"/>
      <c r="PR174" s="80"/>
      <c r="PS174" s="80"/>
      <c r="PT174" s="80"/>
      <c r="PU174" s="80"/>
      <c r="PV174" s="80"/>
      <c r="PW174" s="80"/>
      <c r="PX174" s="80"/>
      <c r="PY174" s="80"/>
      <c r="PZ174" s="80"/>
      <c r="QA174" s="80"/>
      <c r="QB174" s="80"/>
      <c r="QC174" s="80"/>
      <c r="QD174" s="80"/>
      <c r="QE174" s="80"/>
      <c r="QF174" s="80"/>
      <c r="QG174" s="80"/>
      <c r="QH174" s="80"/>
      <c r="QI174" s="80"/>
      <c r="QJ174" s="80"/>
      <c r="QK174" s="80"/>
      <c r="QL174" s="80"/>
      <c r="QM174" s="80"/>
      <c r="QN174" s="80"/>
      <c r="QO174" s="80"/>
      <c r="QP174" s="80"/>
      <c r="QQ174" s="80"/>
      <c r="QR174" s="80"/>
      <c r="QS174" s="80"/>
      <c r="QT174" s="80"/>
      <c r="QU174" s="80"/>
      <c r="QV174" s="80"/>
      <c r="QW174" s="80"/>
      <c r="QX174" s="80"/>
      <c r="QY174" s="80"/>
      <c r="QZ174" s="80"/>
      <c r="RA174" s="80"/>
      <c r="RB174" s="80"/>
      <c r="RC174" s="80"/>
      <c r="RD174" s="80"/>
      <c r="RE174" s="80"/>
      <c r="RF174" s="80"/>
      <c r="RG174" s="80"/>
      <c r="RH174" s="80"/>
      <c r="RI174" s="80"/>
      <c r="RJ174" s="80"/>
      <c r="RK174" s="80"/>
      <c r="RL174" s="80"/>
      <c r="RM174" s="80"/>
      <c r="RN174" s="80"/>
      <c r="RO174" s="80"/>
      <c r="RP174" s="80"/>
      <c r="RQ174" s="80"/>
      <c r="RR174" s="80"/>
      <c r="RS174" s="80"/>
      <c r="RT174" s="80"/>
      <c r="RU174" s="80"/>
      <c r="RV174" s="80"/>
      <c r="RW174" s="80"/>
      <c r="RX174" s="80"/>
      <c r="RY174" s="80"/>
      <c r="RZ174" s="80"/>
      <c r="SA174" s="80"/>
      <c r="SB174" s="80"/>
      <c r="SC174" s="80"/>
      <c r="SD174" s="80"/>
      <c r="SE174" s="80"/>
      <c r="SF174" s="80"/>
      <c r="SG174" s="80"/>
      <c r="SH174" s="80"/>
      <c r="SI174" s="80"/>
      <c r="SJ174" s="80"/>
      <c r="SK174" s="80"/>
      <c r="SL174" s="80"/>
      <c r="SM174" s="80"/>
      <c r="SN174" s="80"/>
      <c r="SO174" s="80"/>
      <c r="SP174" s="80"/>
      <c r="SQ174" s="80"/>
      <c r="SR174" s="80"/>
      <c r="SS174" s="80"/>
      <c r="ST174" s="80"/>
      <c r="SU174" s="80"/>
      <c r="SV174" s="80"/>
      <c r="SW174" s="80"/>
      <c r="SX174" s="80"/>
    </row>
    <row r="175" spans="1:518" s="60" customFormat="1" ht="14.55" customHeight="1" x14ac:dyDescent="0.3">
      <c r="A175" s="65">
        <v>171</v>
      </c>
      <c r="B175" s="7">
        <v>62</v>
      </c>
      <c r="C175" s="98" t="s">
        <v>1218</v>
      </c>
      <c r="D175" s="99" t="s">
        <v>1219</v>
      </c>
      <c r="E175" s="98" t="s">
        <v>1220</v>
      </c>
      <c r="F175" s="7">
        <v>2006</v>
      </c>
      <c r="G175" s="98" t="s">
        <v>664</v>
      </c>
      <c r="H175" s="126" t="s">
        <v>1221</v>
      </c>
      <c r="I175" s="6" t="s">
        <v>50</v>
      </c>
      <c r="J175" s="99" t="s">
        <v>1223</v>
      </c>
      <c r="K175" s="6" t="s">
        <v>767</v>
      </c>
      <c r="L175" s="6" t="s">
        <v>23</v>
      </c>
      <c r="M175" s="6" t="s">
        <v>72</v>
      </c>
      <c r="N175" s="6" t="s">
        <v>205</v>
      </c>
      <c r="O175" s="6" t="s">
        <v>25</v>
      </c>
      <c r="P175" s="6" t="s">
        <v>118</v>
      </c>
      <c r="Q175" s="7">
        <v>20</v>
      </c>
      <c r="R175" s="6" t="s">
        <v>908</v>
      </c>
      <c r="S175" s="6" t="s">
        <v>365</v>
      </c>
      <c r="T175" s="6" t="s">
        <v>1055</v>
      </c>
      <c r="U175" s="7">
        <v>2004</v>
      </c>
      <c r="V175" s="7">
        <v>2005</v>
      </c>
      <c r="W175" s="6"/>
      <c r="X175" s="6"/>
      <c r="Y175" s="6"/>
      <c r="Z175" s="6" t="s">
        <v>76</v>
      </c>
      <c r="AA175" s="6"/>
      <c r="AB175" s="6"/>
      <c r="AC175" s="6"/>
      <c r="AD175" s="6"/>
      <c r="AE175" s="6" t="s">
        <v>126</v>
      </c>
      <c r="AF175" s="6"/>
      <c r="AG175" s="6"/>
      <c r="AH175" s="6"/>
      <c r="AI175" s="6"/>
      <c r="AJ175" s="6"/>
      <c r="AK175" s="6" t="s">
        <v>232</v>
      </c>
      <c r="AL175" s="6"/>
      <c r="AM175" s="6"/>
      <c r="AN175" s="6"/>
      <c r="AO175" s="6"/>
      <c r="AP175" s="6"/>
      <c r="AQ175" s="6"/>
      <c r="AR175" s="6"/>
      <c r="AS175" s="6"/>
      <c r="AT175" s="6"/>
      <c r="AU175" s="6"/>
      <c r="AV175" s="6"/>
      <c r="AW175" s="6" t="s">
        <v>23</v>
      </c>
      <c r="AX175" s="6"/>
      <c r="AY175" s="6"/>
      <c r="AZ175" s="6"/>
      <c r="BA175" s="6" t="s">
        <v>78</v>
      </c>
      <c r="BB175" s="6"/>
      <c r="BC175" s="6"/>
      <c r="BD175" s="6"/>
      <c r="BE175" s="6"/>
      <c r="BF175" s="6" t="s">
        <v>78</v>
      </c>
      <c r="BG175" s="6"/>
      <c r="BH175" s="6"/>
      <c r="BI175" s="6"/>
      <c r="BJ175" s="6"/>
      <c r="BK175" s="6" t="s">
        <v>78</v>
      </c>
      <c r="BL175" s="6"/>
      <c r="BM175" s="6"/>
      <c r="BN175" s="6"/>
      <c r="BO175" s="6"/>
      <c r="BP175" s="6"/>
      <c r="BQ175" s="6"/>
      <c r="BR175" s="6"/>
      <c r="BS175" s="6"/>
      <c r="BT175" s="6"/>
      <c r="BU175" s="6"/>
      <c r="BV175" s="6" t="s">
        <v>38</v>
      </c>
      <c r="BW175" s="6"/>
      <c r="BX175" s="6"/>
      <c r="BY175" s="6"/>
      <c r="BZ175" s="6"/>
      <c r="CA175" s="6"/>
      <c r="CB175" s="6"/>
      <c r="CC175" s="6"/>
      <c r="CD175" s="6"/>
      <c r="CE175" s="6"/>
      <c r="CF175" s="6"/>
      <c r="CG175" s="6"/>
      <c r="CH175" s="6"/>
      <c r="CI175" s="6"/>
      <c r="CJ175" s="6"/>
      <c r="CK175" s="6"/>
      <c r="CL175" s="6"/>
      <c r="CM175" s="6"/>
      <c r="CN175" s="6"/>
      <c r="CO175" s="6"/>
      <c r="CP175" s="6"/>
      <c r="CQ175" s="6"/>
      <c r="CR175" s="6"/>
      <c r="CS175" s="28" t="s">
        <v>38</v>
      </c>
      <c r="CT175" s="6"/>
      <c r="CU175" s="6"/>
      <c r="CV175" s="6"/>
      <c r="CW175" s="6"/>
      <c r="CX175" s="6"/>
      <c r="CY175" s="6"/>
      <c r="CZ175" s="6"/>
      <c r="DA175" s="6"/>
      <c r="DB175" s="6"/>
      <c r="DC175" s="6"/>
      <c r="DD175" s="6" t="s">
        <v>38</v>
      </c>
      <c r="DE175" s="87"/>
      <c r="DF175" s="6"/>
      <c r="DG175" s="6"/>
      <c r="DH175" s="6"/>
      <c r="DI175" s="6"/>
      <c r="DJ175" s="6"/>
      <c r="DK175" s="6"/>
      <c r="DL175" s="6"/>
      <c r="DM175" s="6"/>
      <c r="DN175" s="6"/>
      <c r="DO175" s="87"/>
      <c r="DP175" s="6"/>
      <c r="DQ175" s="87"/>
      <c r="DR175" s="6"/>
      <c r="DS175" s="87"/>
      <c r="DT175" s="17"/>
      <c r="DU175" s="34"/>
      <c r="DV175" s="34"/>
      <c r="DW175" s="80"/>
      <c r="DX175" s="80"/>
      <c r="DY175" s="80"/>
      <c r="DZ175" s="80"/>
      <c r="EA175" s="80"/>
      <c r="EB175" s="80"/>
      <c r="EC175" s="80"/>
      <c r="ED175" s="80"/>
      <c r="EE175" s="80"/>
      <c r="EF175" s="80"/>
      <c r="EG175" s="80"/>
      <c r="EH175" s="80"/>
      <c r="EI175" s="80"/>
      <c r="EJ175" s="80"/>
      <c r="EK175" s="80"/>
      <c r="EL175" s="80"/>
      <c r="EM175" s="80"/>
      <c r="EN175" s="80"/>
      <c r="EO175" s="80"/>
      <c r="EP175" s="80"/>
      <c r="EQ175" s="80"/>
      <c r="ER175" s="80"/>
      <c r="ES175" s="80"/>
      <c r="ET175" s="80"/>
      <c r="EU175" s="80"/>
      <c r="EV175" s="80"/>
      <c r="EW175" s="80"/>
      <c r="EX175" s="80"/>
      <c r="EY175" s="80"/>
      <c r="EZ175" s="80"/>
      <c r="FA175" s="80"/>
      <c r="FB175" s="80"/>
      <c r="FC175" s="80"/>
      <c r="FD175" s="80"/>
      <c r="FE175" s="80"/>
      <c r="FF175" s="80"/>
      <c r="FG175" s="80"/>
      <c r="FH175" s="80"/>
      <c r="FI175" s="80"/>
      <c r="FJ175" s="80"/>
      <c r="FK175" s="80"/>
      <c r="FL175" s="80"/>
      <c r="FM175" s="80"/>
      <c r="FN175" s="80"/>
      <c r="FO175" s="80"/>
      <c r="FP175" s="80"/>
      <c r="FQ175" s="80"/>
      <c r="FR175" s="80"/>
      <c r="FS175" s="80"/>
      <c r="FT175" s="80"/>
      <c r="FU175" s="80"/>
      <c r="FV175" s="80"/>
      <c r="FW175" s="80"/>
      <c r="FX175" s="80"/>
      <c r="FY175" s="80"/>
      <c r="FZ175" s="80"/>
      <c r="GA175" s="80"/>
      <c r="GB175" s="80"/>
      <c r="GC175" s="80"/>
      <c r="GD175" s="80"/>
      <c r="GE175" s="80"/>
      <c r="GF175" s="80"/>
      <c r="GG175" s="80"/>
      <c r="GH175" s="80"/>
      <c r="GI175" s="80"/>
      <c r="GJ175" s="80"/>
      <c r="GK175" s="80"/>
      <c r="GL175" s="80"/>
      <c r="GM175" s="80"/>
      <c r="GN175" s="80"/>
      <c r="GO175" s="80"/>
      <c r="GP175" s="80"/>
      <c r="GQ175" s="80"/>
      <c r="GR175" s="80"/>
      <c r="GS175" s="80"/>
      <c r="GT175" s="80"/>
      <c r="GU175" s="80"/>
      <c r="GV175" s="80"/>
      <c r="GW175" s="80"/>
      <c r="GX175" s="80"/>
      <c r="GY175" s="80"/>
      <c r="GZ175" s="80"/>
      <c r="HA175" s="80"/>
      <c r="HB175" s="80"/>
      <c r="HC175" s="80"/>
      <c r="HD175" s="80"/>
      <c r="HE175" s="80"/>
      <c r="HF175" s="80"/>
      <c r="HG175" s="80"/>
      <c r="HH175" s="80"/>
      <c r="HI175" s="80"/>
      <c r="HJ175" s="80"/>
      <c r="HK175" s="80"/>
      <c r="HL175" s="80"/>
      <c r="HM175" s="80"/>
      <c r="HN175" s="80"/>
      <c r="HO175" s="80"/>
      <c r="HP175" s="80"/>
      <c r="HQ175" s="80"/>
      <c r="HR175" s="80"/>
      <c r="HS175" s="80"/>
      <c r="HT175" s="80"/>
      <c r="HU175" s="80"/>
      <c r="HV175" s="80"/>
      <c r="HW175" s="80"/>
      <c r="HX175" s="80"/>
      <c r="HY175" s="80"/>
      <c r="HZ175" s="80"/>
      <c r="IA175" s="80"/>
      <c r="IB175" s="80"/>
      <c r="IC175" s="80"/>
      <c r="ID175" s="80"/>
      <c r="IE175" s="80"/>
      <c r="IF175" s="80"/>
      <c r="IG175" s="80"/>
      <c r="IH175" s="80"/>
      <c r="II175" s="80"/>
      <c r="IJ175" s="80"/>
      <c r="IK175" s="80"/>
      <c r="IL175" s="80"/>
      <c r="IM175" s="80"/>
      <c r="IN175" s="80"/>
      <c r="IO175" s="80"/>
      <c r="IP175" s="80"/>
      <c r="IQ175" s="80"/>
      <c r="IR175" s="80"/>
      <c r="IS175" s="80"/>
      <c r="IT175" s="80"/>
      <c r="IU175" s="80"/>
      <c r="IV175" s="80"/>
      <c r="IW175" s="80"/>
      <c r="IX175" s="80"/>
      <c r="IY175" s="80"/>
      <c r="IZ175" s="80"/>
      <c r="JA175" s="80"/>
      <c r="JB175" s="80"/>
      <c r="JC175" s="80"/>
      <c r="JD175" s="80"/>
      <c r="JE175" s="80"/>
      <c r="JF175" s="80"/>
      <c r="JG175" s="80"/>
      <c r="JH175" s="80"/>
      <c r="JI175" s="80"/>
      <c r="JJ175" s="80"/>
      <c r="JK175" s="80"/>
      <c r="JL175" s="80"/>
      <c r="JM175" s="80"/>
      <c r="JN175" s="80"/>
      <c r="JO175" s="80"/>
      <c r="JP175" s="80"/>
      <c r="JQ175" s="80"/>
      <c r="JR175" s="80"/>
      <c r="JS175" s="80"/>
      <c r="JT175" s="80"/>
      <c r="JU175" s="80"/>
      <c r="JV175" s="80"/>
      <c r="JW175" s="80"/>
      <c r="JX175" s="80"/>
      <c r="JY175" s="80"/>
      <c r="JZ175" s="80"/>
      <c r="KA175" s="80"/>
      <c r="KB175" s="80"/>
      <c r="KC175" s="80"/>
      <c r="KD175" s="80"/>
      <c r="KE175" s="80"/>
      <c r="KF175" s="80"/>
      <c r="KG175" s="80"/>
      <c r="KH175" s="80"/>
      <c r="KI175" s="80"/>
      <c r="KJ175" s="80"/>
      <c r="KK175" s="80"/>
      <c r="KL175" s="80"/>
      <c r="KM175" s="80"/>
      <c r="KN175" s="80"/>
      <c r="KO175" s="80"/>
      <c r="KP175" s="80"/>
      <c r="KQ175" s="80"/>
      <c r="KR175" s="80"/>
      <c r="KS175" s="80"/>
      <c r="KT175" s="80"/>
      <c r="KU175" s="80"/>
      <c r="KV175" s="80"/>
      <c r="KW175" s="80"/>
      <c r="KX175" s="80"/>
      <c r="KY175" s="80"/>
      <c r="KZ175" s="80"/>
      <c r="LA175" s="80"/>
      <c r="LB175" s="80"/>
      <c r="LC175" s="80"/>
      <c r="LD175" s="80"/>
      <c r="LE175" s="80"/>
      <c r="LF175" s="80"/>
      <c r="LG175" s="80"/>
      <c r="LH175" s="80"/>
      <c r="LI175" s="80"/>
      <c r="LJ175" s="80"/>
      <c r="LK175" s="80"/>
      <c r="LL175" s="80"/>
      <c r="LM175" s="80"/>
      <c r="LN175" s="80"/>
      <c r="LO175" s="80"/>
      <c r="LP175" s="80"/>
      <c r="LQ175" s="80"/>
      <c r="LR175" s="80"/>
      <c r="LS175" s="80"/>
      <c r="LT175" s="80"/>
      <c r="LU175" s="80"/>
      <c r="LV175" s="80"/>
      <c r="LW175" s="80"/>
      <c r="LX175" s="80"/>
      <c r="LY175" s="80"/>
      <c r="LZ175" s="80"/>
      <c r="MA175" s="80"/>
      <c r="MB175" s="80"/>
      <c r="MC175" s="80"/>
      <c r="MD175" s="80"/>
      <c r="ME175" s="80"/>
      <c r="MF175" s="80"/>
      <c r="MG175" s="80"/>
      <c r="MH175" s="80"/>
      <c r="MI175" s="80"/>
      <c r="MJ175" s="80"/>
      <c r="MK175" s="80"/>
      <c r="ML175" s="80"/>
      <c r="MM175" s="80"/>
      <c r="MN175" s="80"/>
      <c r="MO175" s="80"/>
      <c r="MP175" s="80"/>
      <c r="MQ175" s="80"/>
      <c r="MR175" s="80"/>
      <c r="MS175" s="80"/>
      <c r="MT175" s="80"/>
      <c r="MU175" s="80"/>
      <c r="MV175" s="80"/>
      <c r="MW175" s="80"/>
      <c r="MX175" s="80"/>
      <c r="MY175" s="80"/>
      <c r="MZ175" s="80"/>
      <c r="NA175" s="80"/>
      <c r="NB175" s="80"/>
      <c r="NC175" s="80"/>
      <c r="ND175" s="80"/>
      <c r="NE175" s="80"/>
      <c r="NF175" s="80"/>
      <c r="NG175" s="80"/>
      <c r="NH175" s="80"/>
      <c r="NI175" s="80"/>
      <c r="NJ175" s="80"/>
      <c r="NK175" s="80"/>
      <c r="NL175" s="80"/>
      <c r="NM175" s="80"/>
      <c r="NN175" s="80"/>
      <c r="NO175" s="80"/>
      <c r="NP175" s="80"/>
      <c r="NQ175" s="80"/>
      <c r="NR175" s="80"/>
      <c r="NS175" s="80"/>
      <c r="NT175" s="80"/>
      <c r="NU175" s="80"/>
      <c r="NV175" s="80"/>
      <c r="NW175" s="80"/>
      <c r="NX175" s="80"/>
      <c r="NY175" s="80"/>
      <c r="NZ175" s="80"/>
      <c r="OA175" s="80"/>
      <c r="OB175" s="80"/>
      <c r="OC175" s="80"/>
      <c r="OD175" s="80"/>
      <c r="OE175" s="80"/>
      <c r="OF175" s="80"/>
      <c r="OG175" s="80"/>
      <c r="OH175" s="80"/>
      <c r="OI175" s="80"/>
      <c r="OJ175" s="80"/>
      <c r="OK175" s="80"/>
      <c r="OL175" s="80"/>
      <c r="OM175" s="80"/>
      <c r="ON175" s="80"/>
      <c r="OO175" s="80"/>
      <c r="OP175" s="80"/>
      <c r="OQ175" s="80"/>
      <c r="OR175" s="80"/>
      <c r="OS175" s="80"/>
      <c r="OT175" s="80"/>
      <c r="OU175" s="80"/>
      <c r="OV175" s="80"/>
      <c r="OW175" s="80"/>
      <c r="OX175" s="80"/>
      <c r="OY175" s="80"/>
      <c r="OZ175" s="80"/>
      <c r="PA175" s="80"/>
      <c r="PB175" s="80"/>
      <c r="PC175" s="80"/>
      <c r="PD175" s="80"/>
      <c r="PE175" s="80"/>
      <c r="PF175" s="80"/>
      <c r="PG175" s="80"/>
      <c r="PH175" s="80"/>
      <c r="PI175" s="80"/>
      <c r="PJ175" s="80"/>
      <c r="PK175" s="80"/>
      <c r="PL175" s="80"/>
      <c r="PM175" s="80"/>
      <c r="PN175" s="80"/>
      <c r="PO175" s="80"/>
      <c r="PP175" s="80"/>
      <c r="PQ175" s="80"/>
      <c r="PR175" s="80"/>
      <c r="PS175" s="80"/>
      <c r="PT175" s="80"/>
      <c r="PU175" s="80"/>
      <c r="PV175" s="80"/>
      <c r="PW175" s="80"/>
      <c r="PX175" s="80"/>
      <c r="PY175" s="80"/>
      <c r="PZ175" s="80"/>
      <c r="QA175" s="80"/>
      <c r="QB175" s="80"/>
      <c r="QC175" s="80"/>
      <c r="QD175" s="80"/>
      <c r="QE175" s="80"/>
      <c r="QF175" s="80"/>
      <c r="QG175" s="80"/>
      <c r="QH175" s="80"/>
      <c r="QI175" s="80"/>
      <c r="QJ175" s="80"/>
      <c r="QK175" s="80"/>
      <c r="QL175" s="80"/>
      <c r="QM175" s="80"/>
      <c r="QN175" s="80"/>
      <c r="QO175" s="80"/>
      <c r="QP175" s="80"/>
      <c r="QQ175" s="80"/>
      <c r="QR175" s="80"/>
      <c r="QS175" s="80"/>
      <c r="QT175" s="80"/>
      <c r="QU175" s="80"/>
      <c r="QV175" s="80"/>
      <c r="QW175" s="80"/>
      <c r="QX175" s="80"/>
      <c r="QY175" s="80"/>
      <c r="QZ175" s="80"/>
      <c r="RA175" s="80"/>
      <c r="RB175" s="80"/>
      <c r="RC175" s="80"/>
      <c r="RD175" s="80"/>
      <c r="RE175" s="80"/>
      <c r="RF175" s="80"/>
      <c r="RG175" s="80"/>
      <c r="RH175" s="80"/>
      <c r="RI175" s="80"/>
      <c r="RJ175" s="80"/>
      <c r="RK175" s="80"/>
      <c r="RL175" s="80"/>
      <c r="RM175" s="80"/>
      <c r="RN175" s="80"/>
      <c r="RO175" s="80"/>
      <c r="RP175" s="80"/>
      <c r="RQ175" s="80"/>
      <c r="RR175" s="80"/>
      <c r="RS175" s="80"/>
      <c r="RT175" s="80"/>
      <c r="RU175" s="80"/>
      <c r="RV175" s="80"/>
      <c r="RW175" s="80"/>
      <c r="RX175" s="80"/>
      <c r="RY175" s="80"/>
      <c r="RZ175" s="80"/>
      <c r="SA175" s="80"/>
      <c r="SB175" s="80"/>
      <c r="SC175" s="80"/>
      <c r="SD175" s="80"/>
      <c r="SE175" s="80"/>
      <c r="SF175" s="80"/>
      <c r="SG175" s="80"/>
      <c r="SH175" s="80"/>
      <c r="SI175" s="80"/>
      <c r="SJ175" s="80"/>
      <c r="SK175" s="80"/>
      <c r="SL175" s="80"/>
      <c r="SM175" s="80"/>
      <c r="SN175" s="80"/>
      <c r="SO175" s="80"/>
      <c r="SP175" s="80"/>
      <c r="SQ175" s="80"/>
      <c r="SR175" s="80"/>
      <c r="SS175" s="80"/>
      <c r="ST175" s="80"/>
      <c r="SU175" s="80"/>
      <c r="SV175" s="80"/>
      <c r="SW175" s="80"/>
      <c r="SX175" s="80"/>
    </row>
    <row r="176" spans="1:518" s="60" customFormat="1" ht="14.55" customHeight="1" x14ac:dyDescent="0.3">
      <c r="A176" s="65">
        <v>172</v>
      </c>
      <c r="B176" s="7">
        <v>63</v>
      </c>
      <c r="C176" s="98" t="s">
        <v>1224</v>
      </c>
      <c r="D176" s="99" t="s">
        <v>1225</v>
      </c>
      <c r="E176" s="98" t="s">
        <v>1226</v>
      </c>
      <c r="F176" s="7">
        <v>2017</v>
      </c>
      <c r="G176" s="99" t="s">
        <v>604</v>
      </c>
      <c r="H176" s="126" t="s">
        <v>1227</v>
      </c>
      <c r="I176" s="6" t="s">
        <v>50</v>
      </c>
      <c r="J176" s="99" t="s">
        <v>4152</v>
      </c>
      <c r="K176" s="6" t="s">
        <v>718</v>
      </c>
      <c r="L176" s="6" t="s">
        <v>38</v>
      </c>
      <c r="M176" s="6" t="s">
        <v>86</v>
      </c>
      <c r="N176" s="6" t="s">
        <v>205</v>
      </c>
      <c r="O176" s="6" t="s">
        <v>25</v>
      </c>
      <c r="P176" s="6" t="s">
        <v>191</v>
      </c>
      <c r="Q176" s="6" t="s">
        <v>572</v>
      </c>
      <c r="R176" s="6" t="s">
        <v>572</v>
      </c>
      <c r="S176" s="6" t="s">
        <v>434</v>
      </c>
      <c r="T176" s="6" t="s">
        <v>1228</v>
      </c>
      <c r="U176" s="7">
        <v>2015</v>
      </c>
      <c r="V176" s="7">
        <v>2016</v>
      </c>
      <c r="W176" s="6"/>
      <c r="X176" s="6"/>
      <c r="Y176" s="6"/>
      <c r="Z176" s="6"/>
      <c r="AA176" s="6"/>
      <c r="AB176" s="6"/>
      <c r="AC176" s="6"/>
      <c r="AD176" s="6"/>
      <c r="AE176" s="6" t="s">
        <v>126</v>
      </c>
      <c r="AF176" s="6"/>
      <c r="AG176" s="6"/>
      <c r="AH176" s="6"/>
      <c r="AI176" s="6"/>
      <c r="AJ176" s="6"/>
      <c r="AK176" s="6"/>
      <c r="AL176" s="6"/>
      <c r="AM176" s="6"/>
      <c r="AN176" s="6"/>
      <c r="AO176" s="6"/>
      <c r="AP176" s="6"/>
      <c r="AQ176" s="6"/>
      <c r="AR176" s="6"/>
      <c r="AS176" s="6"/>
      <c r="AT176" s="6"/>
      <c r="AU176" s="6"/>
      <c r="AV176" s="6"/>
      <c r="AW176" s="6" t="s">
        <v>23</v>
      </c>
      <c r="AX176" s="6"/>
      <c r="AY176" s="6"/>
      <c r="AZ176" s="6"/>
      <c r="BA176" s="6"/>
      <c r="BB176" s="6"/>
      <c r="BC176" s="6"/>
      <c r="BD176" s="6"/>
      <c r="BE176" s="6"/>
      <c r="BF176" s="6" t="s">
        <v>78</v>
      </c>
      <c r="BG176" s="6"/>
      <c r="BH176" s="6"/>
      <c r="BI176" s="6"/>
      <c r="BJ176" s="6"/>
      <c r="BK176" s="6"/>
      <c r="BL176" s="6"/>
      <c r="BM176" s="6"/>
      <c r="BN176" s="6"/>
      <c r="BO176" s="6"/>
      <c r="BP176" s="6"/>
      <c r="BQ176" s="6"/>
      <c r="BR176" s="6"/>
      <c r="BS176" s="6"/>
      <c r="BT176" s="6"/>
      <c r="BU176" s="6"/>
      <c r="BV176" s="6" t="s">
        <v>38</v>
      </c>
      <c r="BW176" s="6"/>
      <c r="BX176" s="6"/>
      <c r="BY176" s="6"/>
      <c r="BZ176" s="6"/>
      <c r="CA176" s="6"/>
      <c r="CB176" s="6"/>
      <c r="CC176" s="6"/>
      <c r="CD176" s="6"/>
      <c r="CE176" s="6"/>
      <c r="CF176" s="6"/>
      <c r="CG176" s="6"/>
      <c r="CH176" s="6"/>
      <c r="CI176" s="6"/>
      <c r="CJ176" s="6"/>
      <c r="CK176" s="6"/>
      <c r="CL176" s="6"/>
      <c r="CM176" s="6"/>
      <c r="CN176" s="6"/>
      <c r="CO176" s="6"/>
      <c r="CP176" s="6"/>
      <c r="CQ176" s="6"/>
      <c r="CR176" s="6"/>
      <c r="CS176" s="28" t="s">
        <v>38</v>
      </c>
      <c r="CT176" s="6"/>
      <c r="CU176" s="6"/>
      <c r="CV176" s="6"/>
      <c r="CW176" s="6"/>
      <c r="CX176" s="6"/>
      <c r="CY176" s="6"/>
      <c r="CZ176" s="6"/>
      <c r="DA176" s="6"/>
      <c r="DB176" s="6"/>
      <c r="DC176" s="6"/>
      <c r="DD176" s="6" t="s">
        <v>38</v>
      </c>
      <c r="DE176" s="87"/>
      <c r="DF176" s="6"/>
      <c r="DG176" s="6"/>
      <c r="DH176" s="6"/>
      <c r="DI176" s="6"/>
      <c r="DJ176" s="6"/>
      <c r="DK176" s="6"/>
      <c r="DL176" s="6"/>
      <c r="DM176" s="6"/>
      <c r="DN176" s="6"/>
      <c r="DO176" s="87"/>
      <c r="DP176" s="6"/>
      <c r="DQ176" s="92" t="s">
        <v>1229</v>
      </c>
      <c r="DR176" s="6" t="s">
        <v>212</v>
      </c>
      <c r="DS176" s="91" t="s">
        <v>1230</v>
      </c>
      <c r="DT176" s="17" t="s">
        <v>630</v>
      </c>
      <c r="DU176" s="34"/>
      <c r="DV176" s="34"/>
      <c r="DW176" s="80"/>
      <c r="DX176" s="80"/>
      <c r="DY176" s="80"/>
      <c r="DZ176" s="80"/>
      <c r="EA176" s="80"/>
      <c r="EB176" s="80"/>
      <c r="EC176" s="80"/>
      <c r="ED176" s="80"/>
      <c r="EE176" s="80"/>
      <c r="EF176" s="80"/>
      <c r="EG176" s="80"/>
      <c r="EH176" s="80"/>
      <c r="EI176" s="80"/>
      <c r="EJ176" s="80"/>
      <c r="EK176" s="80"/>
      <c r="EL176" s="80"/>
      <c r="EM176" s="80"/>
      <c r="EN176" s="80"/>
      <c r="EO176" s="80"/>
      <c r="EP176" s="80"/>
      <c r="EQ176" s="80"/>
      <c r="ER176" s="80"/>
      <c r="ES176" s="80"/>
      <c r="ET176" s="80"/>
      <c r="EU176" s="80"/>
      <c r="EV176" s="80"/>
      <c r="EW176" s="80"/>
      <c r="EX176" s="80"/>
      <c r="EY176" s="80"/>
      <c r="EZ176" s="80"/>
      <c r="FA176" s="80"/>
      <c r="FB176" s="80"/>
      <c r="FC176" s="80"/>
      <c r="FD176" s="80"/>
      <c r="FE176" s="80"/>
      <c r="FF176" s="80"/>
      <c r="FG176" s="80"/>
      <c r="FH176" s="80"/>
      <c r="FI176" s="80"/>
      <c r="FJ176" s="80"/>
      <c r="FK176" s="80"/>
      <c r="FL176" s="80"/>
      <c r="FM176" s="80"/>
      <c r="FN176" s="80"/>
      <c r="FO176" s="80"/>
      <c r="FP176" s="80"/>
      <c r="FQ176" s="80"/>
      <c r="FR176" s="80"/>
      <c r="FS176" s="80"/>
      <c r="FT176" s="80"/>
      <c r="FU176" s="80"/>
      <c r="FV176" s="80"/>
      <c r="FW176" s="80"/>
      <c r="FX176" s="80"/>
      <c r="FY176" s="80"/>
      <c r="FZ176" s="80"/>
      <c r="GA176" s="80"/>
      <c r="GB176" s="80"/>
      <c r="GC176" s="80"/>
      <c r="GD176" s="80"/>
      <c r="GE176" s="80"/>
      <c r="GF176" s="80"/>
      <c r="GG176" s="80"/>
      <c r="GH176" s="80"/>
      <c r="GI176" s="80"/>
      <c r="GJ176" s="80"/>
      <c r="GK176" s="80"/>
      <c r="GL176" s="80"/>
      <c r="GM176" s="80"/>
      <c r="GN176" s="80"/>
      <c r="GO176" s="80"/>
      <c r="GP176" s="80"/>
      <c r="GQ176" s="80"/>
      <c r="GR176" s="80"/>
      <c r="GS176" s="80"/>
      <c r="GT176" s="80"/>
      <c r="GU176" s="80"/>
      <c r="GV176" s="80"/>
      <c r="GW176" s="80"/>
      <c r="GX176" s="80"/>
      <c r="GY176" s="80"/>
      <c r="GZ176" s="80"/>
      <c r="HA176" s="80"/>
      <c r="HB176" s="80"/>
      <c r="HC176" s="80"/>
      <c r="HD176" s="80"/>
      <c r="HE176" s="80"/>
      <c r="HF176" s="80"/>
      <c r="HG176" s="80"/>
      <c r="HH176" s="80"/>
      <c r="HI176" s="80"/>
      <c r="HJ176" s="80"/>
      <c r="HK176" s="80"/>
      <c r="HL176" s="80"/>
      <c r="HM176" s="80"/>
      <c r="HN176" s="80"/>
      <c r="HO176" s="80"/>
      <c r="HP176" s="80"/>
      <c r="HQ176" s="80"/>
      <c r="HR176" s="80"/>
      <c r="HS176" s="80"/>
      <c r="HT176" s="80"/>
      <c r="HU176" s="80"/>
      <c r="HV176" s="80"/>
      <c r="HW176" s="80"/>
      <c r="HX176" s="80"/>
      <c r="HY176" s="80"/>
      <c r="HZ176" s="80"/>
      <c r="IA176" s="80"/>
      <c r="IB176" s="80"/>
      <c r="IC176" s="80"/>
      <c r="ID176" s="80"/>
      <c r="IE176" s="80"/>
      <c r="IF176" s="80"/>
      <c r="IG176" s="80"/>
      <c r="IH176" s="80"/>
      <c r="II176" s="80"/>
      <c r="IJ176" s="80"/>
      <c r="IK176" s="80"/>
      <c r="IL176" s="80"/>
      <c r="IM176" s="80"/>
      <c r="IN176" s="80"/>
      <c r="IO176" s="80"/>
      <c r="IP176" s="80"/>
      <c r="IQ176" s="80"/>
      <c r="IR176" s="80"/>
      <c r="IS176" s="80"/>
      <c r="IT176" s="80"/>
      <c r="IU176" s="80"/>
      <c r="IV176" s="80"/>
      <c r="IW176" s="80"/>
      <c r="IX176" s="80"/>
      <c r="IY176" s="80"/>
      <c r="IZ176" s="80"/>
      <c r="JA176" s="80"/>
      <c r="JB176" s="80"/>
      <c r="JC176" s="80"/>
      <c r="JD176" s="80"/>
      <c r="JE176" s="80"/>
      <c r="JF176" s="80"/>
      <c r="JG176" s="80"/>
      <c r="JH176" s="80"/>
      <c r="JI176" s="80"/>
      <c r="JJ176" s="80"/>
      <c r="JK176" s="80"/>
      <c r="JL176" s="80"/>
      <c r="JM176" s="80"/>
      <c r="JN176" s="80"/>
      <c r="JO176" s="80"/>
      <c r="JP176" s="80"/>
      <c r="JQ176" s="80"/>
      <c r="JR176" s="80"/>
      <c r="JS176" s="80"/>
      <c r="JT176" s="80"/>
      <c r="JU176" s="80"/>
      <c r="JV176" s="80"/>
      <c r="JW176" s="80"/>
      <c r="JX176" s="80"/>
      <c r="JY176" s="80"/>
      <c r="JZ176" s="80"/>
      <c r="KA176" s="80"/>
      <c r="KB176" s="80"/>
      <c r="KC176" s="80"/>
      <c r="KD176" s="80"/>
      <c r="KE176" s="80"/>
      <c r="KF176" s="80"/>
      <c r="KG176" s="80"/>
      <c r="KH176" s="80"/>
      <c r="KI176" s="80"/>
      <c r="KJ176" s="80"/>
      <c r="KK176" s="80"/>
      <c r="KL176" s="80"/>
      <c r="KM176" s="80"/>
      <c r="KN176" s="80"/>
      <c r="KO176" s="80"/>
      <c r="KP176" s="80"/>
      <c r="KQ176" s="80"/>
      <c r="KR176" s="80"/>
      <c r="KS176" s="80"/>
      <c r="KT176" s="80"/>
      <c r="KU176" s="80"/>
      <c r="KV176" s="80"/>
      <c r="KW176" s="80"/>
      <c r="KX176" s="80"/>
      <c r="KY176" s="80"/>
      <c r="KZ176" s="80"/>
      <c r="LA176" s="80"/>
      <c r="LB176" s="80"/>
      <c r="LC176" s="80"/>
      <c r="LD176" s="80"/>
      <c r="LE176" s="80"/>
      <c r="LF176" s="80"/>
      <c r="LG176" s="80"/>
      <c r="LH176" s="80"/>
      <c r="LI176" s="80"/>
      <c r="LJ176" s="80"/>
      <c r="LK176" s="80"/>
      <c r="LL176" s="80"/>
      <c r="LM176" s="80"/>
      <c r="LN176" s="80"/>
      <c r="LO176" s="80"/>
      <c r="LP176" s="80"/>
      <c r="LQ176" s="80"/>
      <c r="LR176" s="80"/>
      <c r="LS176" s="80"/>
      <c r="LT176" s="80"/>
      <c r="LU176" s="80"/>
      <c r="LV176" s="80"/>
      <c r="LW176" s="80"/>
      <c r="LX176" s="80"/>
      <c r="LY176" s="80"/>
      <c r="LZ176" s="80"/>
      <c r="MA176" s="80"/>
      <c r="MB176" s="80"/>
      <c r="MC176" s="80"/>
      <c r="MD176" s="80"/>
      <c r="ME176" s="80"/>
      <c r="MF176" s="80"/>
      <c r="MG176" s="80"/>
      <c r="MH176" s="80"/>
      <c r="MI176" s="80"/>
      <c r="MJ176" s="80"/>
      <c r="MK176" s="80"/>
      <c r="ML176" s="80"/>
      <c r="MM176" s="80"/>
      <c r="MN176" s="80"/>
      <c r="MO176" s="80"/>
      <c r="MP176" s="80"/>
      <c r="MQ176" s="80"/>
      <c r="MR176" s="80"/>
      <c r="MS176" s="80"/>
      <c r="MT176" s="80"/>
      <c r="MU176" s="80"/>
      <c r="MV176" s="80"/>
      <c r="MW176" s="80"/>
      <c r="MX176" s="80"/>
      <c r="MY176" s="80"/>
      <c r="MZ176" s="80"/>
      <c r="NA176" s="80"/>
      <c r="NB176" s="80"/>
      <c r="NC176" s="80"/>
      <c r="ND176" s="80"/>
      <c r="NE176" s="80"/>
      <c r="NF176" s="80"/>
      <c r="NG176" s="80"/>
      <c r="NH176" s="80"/>
      <c r="NI176" s="80"/>
      <c r="NJ176" s="80"/>
      <c r="NK176" s="80"/>
      <c r="NL176" s="80"/>
      <c r="NM176" s="80"/>
      <c r="NN176" s="80"/>
      <c r="NO176" s="80"/>
      <c r="NP176" s="80"/>
      <c r="NQ176" s="80"/>
      <c r="NR176" s="80"/>
      <c r="NS176" s="80"/>
      <c r="NT176" s="80"/>
      <c r="NU176" s="80"/>
      <c r="NV176" s="80"/>
      <c r="NW176" s="80"/>
      <c r="NX176" s="80"/>
      <c r="NY176" s="80"/>
      <c r="NZ176" s="80"/>
      <c r="OA176" s="80"/>
      <c r="OB176" s="80"/>
      <c r="OC176" s="80"/>
      <c r="OD176" s="80"/>
      <c r="OE176" s="80"/>
      <c r="OF176" s="80"/>
      <c r="OG176" s="80"/>
      <c r="OH176" s="80"/>
      <c r="OI176" s="80"/>
      <c r="OJ176" s="80"/>
      <c r="OK176" s="80"/>
      <c r="OL176" s="80"/>
      <c r="OM176" s="80"/>
      <c r="ON176" s="80"/>
      <c r="OO176" s="80"/>
      <c r="OP176" s="80"/>
      <c r="OQ176" s="80"/>
      <c r="OR176" s="80"/>
      <c r="OS176" s="80"/>
      <c r="OT176" s="80"/>
      <c r="OU176" s="80"/>
      <c r="OV176" s="80"/>
      <c r="OW176" s="80"/>
      <c r="OX176" s="80"/>
      <c r="OY176" s="80"/>
      <c r="OZ176" s="80"/>
      <c r="PA176" s="80"/>
      <c r="PB176" s="80"/>
      <c r="PC176" s="80"/>
      <c r="PD176" s="80"/>
      <c r="PE176" s="80"/>
      <c r="PF176" s="80"/>
      <c r="PG176" s="80"/>
      <c r="PH176" s="80"/>
      <c r="PI176" s="80"/>
      <c r="PJ176" s="80"/>
      <c r="PK176" s="80"/>
      <c r="PL176" s="80"/>
      <c r="PM176" s="80"/>
      <c r="PN176" s="80"/>
      <c r="PO176" s="80"/>
      <c r="PP176" s="80"/>
      <c r="PQ176" s="80"/>
      <c r="PR176" s="80"/>
      <c r="PS176" s="80"/>
      <c r="PT176" s="80"/>
      <c r="PU176" s="80"/>
      <c r="PV176" s="80"/>
      <c r="PW176" s="80"/>
      <c r="PX176" s="80"/>
      <c r="PY176" s="80"/>
      <c r="PZ176" s="80"/>
      <c r="QA176" s="80"/>
      <c r="QB176" s="80"/>
      <c r="QC176" s="80"/>
      <c r="QD176" s="80"/>
      <c r="QE176" s="80"/>
      <c r="QF176" s="80"/>
      <c r="QG176" s="80"/>
      <c r="QH176" s="80"/>
      <c r="QI176" s="80"/>
      <c r="QJ176" s="80"/>
      <c r="QK176" s="80"/>
      <c r="QL176" s="80"/>
      <c r="QM176" s="80"/>
      <c r="QN176" s="80"/>
      <c r="QO176" s="80"/>
      <c r="QP176" s="80"/>
      <c r="QQ176" s="80"/>
      <c r="QR176" s="80"/>
      <c r="QS176" s="80"/>
      <c r="QT176" s="80"/>
      <c r="QU176" s="80"/>
      <c r="QV176" s="80"/>
      <c r="QW176" s="80"/>
      <c r="QX176" s="80"/>
      <c r="QY176" s="80"/>
      <c r="QZ176" s="80"/>
      <c r="RA176" s="80"/>
      <c r="RB176" s="80"/>
      <c r="RC176" s="80"/>
      <c r="RD176" s="80"/>
      <c r="RE176" s="80"/>
      <c r="RF176" s="80"/>
      <c r="RG176" s="80"/>
      <c r="RH176" s="80"/>
      <c r="RI176" s="80"/>
      <c r="RJ176" s="80"/>
      <c r="RK176" s="80"/>
      <c r="RL176" s="80"/>
      <c r="RM176" s="80"/>
      <c r="RN176" s="80"/>
      <c r="RO176" s="80"/>
      <c r="RP176" s="80"/>
      <c r="RQ176" s="80"/>
      <c r="RR176" s="80"/>
      <c r="RS176" s="80"/>
      <c r="RT176" s="80"/>
      <c r="RU176" s="80"/>
      <c r="RV176" s="80"/>
      <c r="RW176" s="80"/>
      <c r="RX176" s="80"/>
      <c r="RY176" s="80"/>
      <c r="RZ176" s="80"/>
      <c r="SA176" s="80"/>
      <c r="SB176" s="80"/>
      <c r="SC176" s="80"/>
      <c r="SD176" s="80"/>
      <c r="SE176" s="80"/>
      <c r="SF176" s="80"/>
      <c r="SG176" s="80"/>
      <c r="SH176" s="80"/>
      <c r="SI176" s="80"/>
      <c r="SJ176" s="80"/>
      <c r="SK176" s="80"/>
      <c r="SL176" s="80"/>
      <c r="SM176" s="80"/>
      <c r="SN176" s="80"/>
      <c r="SO176" s="80"/>
      <c r="SP176" s="80"/>
      <c r="SQ176" s="80"/>
      <c r="SR176" s="80"/>
      <c r="SS176" s="80"/>
      <c r="ST176" s="80"/>
      <c r="SU176" s="80"/>
      <c r="SV176" s="80"/>
      <c r="SW176" s="80"/>
      <c r="SX176" s="80"/>
    </row>
    <row r="177" spans="1:518" s="60" customFormat="1" ht="14.55" customHeight="1" x14ac:dyDescent="0.3">
      <c r="A177" s="65">
        <v>173</v>
      </c>
      <c r="B177" s="7">
        <v>63</v>
      </c>
      <c r="C177" s="98" t="s">
        <v>1224</v>
      </c>
      <c r="D177" s="99" t="s">
        <v>1225</v>
      </c>
      <c r="E177" s="98" t="s">
        <v>1226</v>
      </c>
      <c r="F177" s="7">
        <v>2017</v>
      </c>
      <c r="G177" s="99" t="s">
        <v>604</v>
      </c>
      <c r="H177" s="126" t="s">
        <v>1227</v>
      </c>
      <c r="I177" s="6" t="s">
        <v>50</v>
      </c>
      <c r="J177" s="99" t="s">
        <v>4153</v>
      </c>
      <c r="K177" s="6" t="s">
        <v>718</v>
      </c>
      <c r="L177" s="6" t="s">
        <v>38</v>
      </c>
      <c r="M177" s="6" t="s">
        <v>86</v>
      </c>
      <c r="N177" s="6" t="s">
        <v>205</v>
      </c>
      <c r="O177" s="6" t="s">
        <v>25</v>
      </c>
      <c r="P177" s="6" t="s">
        <v>191</v>
      </c>
      <c r="Q177" s="6" t="s">
        <v>572</v>
      </c>
      <c r="R177" s="6" t="s">
        <v>572</v>
      </c>
      <c r="S177" s="6" t="s">
        <v>434</v>
      </c>
      <c r="T177" s="6" t="s">
        <v>1228</v>
      </c>
      <c r="U177" s="7">
        <v>2015</v>
      </c>
      <c r="V177" s="7">
        <v>2016</v>
      </c>
      <c r="W177" s="6"/>
      <c r="X177" s="6"/>
      <c r="Y177" s="6"/>
      <c r="Z177" s="6"/>
      <c r="AA177" s="6"/>
      <c r="AB177" s="6"/>
      <c r="AC177" s="6"/>
      <c r="AD177" s="6"/>
      <c r="AE177" s="6" t="s">
        <v>126</v>
      </c>
      <c r="AF177" s="6"/>
      <c r="AG177" s="6"/>
      <c r="AH177" s="6"/>
      <c r="AI177" s="6"/>
      <c r="AJ177" s="6"/>
      <c r="AK177" s="6"/>
      <c r="AL177" s="6"/>
      <c r="AM177" s="6"/>
      <c r="AN177" s="6"/>
      <c r="AO177" s="6"/>
      <c r="AP177" s="6"/>
      <c r="AQ177" s="6"/>
      <c r="AR177" s="6"/>
      <c r="AS177" s="6"/>
      <c r="AT177" s="6"/>
      <c r="AU177" s="6"/>
      <c r="AV177" s="6"/>
      <c r="AW177" s="6" t="s">
        <v>23</v>
      </c>
      <c r="AX177" s="6"/>
      <c r="AY177" s="6"/>
      <c r="AZ177" s="6"/>
      <c r="BA177" s="6"/>
      <c r="BB177" s="6"/>
      <c r="BC177" s="6"/>
      <c r="BD177" s="6"/>
      <c r="BE177" s="6"/>
      <c r="BF177" s="6" t="s">
        <v>78</v>
      </c>
      <c r="BG177" s="6"/>
      <c r="BH177" s="6"/>
      <c r="BI177" s="6"/>
      <c r="BJ177" s="6"/>
      <c r="BK177" s="6"/>
      <c r="BL177" s="6"/>
      <c r="BM177" s="6"/>
      <c r="BN177" s="6"/>
      <c r="BO177" s="6"/>
      <c r="BP177" s="6"/>
      <c r="BQ177" s="6"/>
      <c r="BR177" s="6"/>
      <c r="BS177" s="6"/>
      <c r="BT177" s="6"/>
      <c r="BU177" s="6"/>
      <c r="BV177" s="6" t="s">
        <v>38</v>
      </c>
      <c r="BW177" s="6"/>
      <c r="BX177" s="6"/>
      <c r="BY177" s="6"/>
      <c r="BZ177" s="6"/>
      <c r="CA177" s="6"/>
      <c r="CB177" s="6"/>
      <c r="CC177" s="6"/>
      <c r="CD177" s="6"/>
      <c r="CE177" s="6"/>
      <c r="CF177" s="6"/>
      <c r="CG177" s="6"/>
      <c r="CH177" s="6"/>
      <c r="CI177" s="6"/>
      <c r="CJ177" s="6"/>
      <c r="CK177" s="6"/>
      <c r="CL177" s="6"/>
      <c r="CM177" s="6"/>
      <c r="CN177" s="6"/>
      <c r="CO177" s="6"/>
      <c r="CP177" s="6"/>
      <c r="CQ177" s="6"/>
      <c r="CR177" s="6"/>
      <c r="CS177" s="28" t="s">
        <v>38</v>
      </c>
      <c r="CT177" s="6"/>
      <c r="CU177" s="6"/>
      <c r="CV177" s="6"/>
      <c r="CW177" s="6"/>
      <c r="CX177" s="6"/>
      <c r="CY177" s="6"/>
      <c r="CZ177" s="6"/>
      <c r="DA177" s="6"/>
      <c r="DB177" s="6"/>
      <c r="DC177" s="6"/>
      <c r="DD177" s="6" t="s">
        <v>38</v>
      </c>
      <c r="DE177" s="87"/>
      <c r="DF177" s="6"/>
      <c r="DG177" s="6"/>
      <c r="DH177" s="6"/>
      <c r="DI177" s="6"/>
      <c r="DJ177" s="6"/>
      <c r="DK177" s="6"/>
      <c r="DL177" s="6"/>
      <c r="DM177" s="6"/>
      <c r="DN177" s="6"/>
      <c r="DO177" s="87"/>
      <c r="DP177" s="6"/>
      <c r="DQ177" s="92" t="s">
        <v>1229</v>
      </c>
      <c r="DR177" s="6" t="s">
        <v>212</v>
      </c>
      <c r="DS177" s="91" t="s">
        <v>1230</v>
      </c>
      <c r="DT177" s="17" t="s">
        <v>630</v>
      </c>
      <c r="DU177" s="34"/>
      <c r="DV177" s="34"/>
      <c r="DW177" s="80"/>
      <c r="DX177" s="80"/>
      <c r="DY177" s="80"/>
      <c r="DZ177" s="80"/>
      <c r="EA177" s="80"/>
      <c r="EB177" s="80"/>
      <c r="EC177" s="80"/>
      <c r="ED177" s="80"/>
      <c r="EE177" s="80"/>
      <c r="EF177" s="80"/>
      <c r="EG177" s="80"/>
      <c r="EH177" s="80"/>
      <c r="EI177" s="80"/>
      <c r="EJ177" s="80"/>
      <c r="EK177" s="80"/>
      <c r="EL177" s="80"/>
      <c r="EM177" s="80"/>
      <c r="EN177" s="80"/>
      <c r="EO177" s="80"/>
      <c r="EP177" s="80"/>
      <c r="EQ177" s="80"/>
      <c r="ER177" s="80"/>
      <c r="ES177" s="80"/>
      <c r="ET177" s="80"/>
      <c r="EU177" s="80"/>
      <c r="EV177" s="80"/>
      <c r="EW177" s="80"/>
      <c r="EX177" s="80"/>
      <c r="EY177" s="80"/>
      <c r="EZ177" s="80"/>
      <c r="FA177" s="80"/>
      <c r="FB177" s="80"/>
      <c r="FC177" s="80"/>
      <c r="FD177" s="80"/>
      <c r="FE177" s="80"/>
      <c r="FF177" s="80"/>
      <c r="FG177" s="80"/>
      <c r="FH177" s="80"/>
      <c r="FI177" s="80"/>
      <c r="FJ177" s="80"/>
      <c r="FK177" s="80"/>
      <c r="FL177" s="80"/>
      <c r="FM177" s="80"/>
      <c r="FN177" s="80"/>
      <c r="FO177" s="80"/>
      <c r="FP177" s="80"/>
      <c r="FQ177" s="80"/>
      <c r="FR177" s="80"/>
      <c r="FS177" s="80"/>
      <c r="FT177" s="80"/>
      <c r="FU177" s="80"/>
      <c r="FV177" s="80"/>
      <c r="FW177" s="80"/>
      <c r="FX177" s="80"/>
      <c r="FY177" s="80"/>
      <c r="FZ177" s="80"/>
      <c r="GA177" s="80"/>
      <c r="GB177" s="80"/>
      <c r="GC177" s="80"/>
      <c r="GD177" s="80"/>
      <c r="GE177" s="80"/>
      <c r="GF177" s="80"/>
      <c r="GG177" s="80"/>
      <c r="GH177" s="80"/>
      <c r="GI177" s="80"/>
      <c r="GJ177" s="80"/>
      <c r="GK177" s="80"/>
      <c r="GL177" s="80"/>
      <c r="GM177" s="80"/>
      <c r="GN177" s="80"/>
      <c r="GO177" s="80"/>
      <c r="GP177" s="80"/>
      <c r="GQ177" s="80"/>
      <c r="GR177" s="80"/>
      <c r="GS177" s="80"/>
      <c r="GT177" s="80"/>
      <c r="GU177" s="80"/>
      <c r="GV177" s="80"/>
      <c r="GW177" s="80"/>
      <c r="GX177" s="80"/>
      <c r="GY177" s="80"/>
      <c r="GZ177" s="80"/>
      <c r="HA177" s="80"/>
      <c r="HB177" s="80"/>
      <c r="HC177" s="80"/>
      <c r="HD177" s="80"/>
      <c r="HE177" s="80"/>
      <c r="HF177" s="80"/>
      <c r="HG177" s="80"/>
      <c r="HH177" s="80"/>
      <c r="HI177" s="80"/>
      <c r="HJ177" s="80"/>
      <c r="HK177" s="80"/>
      <c r="HL177" s="80"/>
      <c r="HM177" s="80"/>
      <c r="HN177" s="80"/>
      <c r="HO177" s="80"/>
      <c r="HP177" s="80"/>
      <c r="HQ177" s="80"/>
      <c r="HR177" s="80"/>
      <c r="HS177" s="80"/>
      <c r="HT177" s="80"/>
      <c r="HU177" s="80"/>
      <c r="HV177" s="80"/>
      <c r="HW177" s="80"/>
      <c r="HX177" s="80"/>
      <c r="HY177" s="80"/>
      <c r="HZ177" s="80"/>
      <c r="IA177" s="80"/>
      <c r="IB177" s="80"/>
      <c r="IC177" s="80"/>
      <c r="ID177" s="80"/>
      <c r="IE177" s="80"/>
      <c r="IF177" s="80"/>
      <c r="IG177" s="80"/>
      <c r="IH177" s="80"/>
      <c r="II177" s="80"/>
      <c r="IJ177" s="80"/>
      <c r="IK177" s="80"/>
      <c r="IL177" s="80"/>
      <c r="IM177" s="80"/>
      <c r="IN177" s="80"/>
      <c r="IO177" s="80"/>
      <c r="IP177" s="80"/>
      <c r="IQ177" s="80"/>
      <c r="IR177" s="80"/>
      <c r="IS177" s="80"/>
      <c r="IT177" s="80"/>
      <c r="IU177" s="80"/>
      <c r="IV177" s="80"/>
      <c r="IW177" s="80"/>
      <c r="IX177" s="80"/>
      <c r="IY177" s="80"/>
      <c r="IZ177" s="80"/>
      <c r="JA177" s="80"/>
      <c r="JB177" s="80"/>
      <c r="JC177" s="80"/>
      <c r="JD177" s="80"/>
      <c r="JE177" s="80"/>
      <c r="JF177" s="80"/>
      <c r="JG177" s="80"/>
      <c r="JH177" s="80"/>
      <c r="JI177" s="80"/>
      <c r="JJ177" s="80"/>
      <c r="JK177" s="80"/>
      <c r="JL177" s="80"/>
      <c r="JM177" s="80"/>
      <c r="JN177" s="80"/>
      <c r="JO177" s="80"/>
      <c r="JP177" s="80"/>
      <c r="JQ177" s="80"/>
      <c r="JR177" s="80"/>
      <c r="JS177" s="80"/>
      <c r="JT177" s="80"/>
      <c r="JU177" s="80"/>
      <c r="JV177" s="80"/>
      <c r="JW177" s="80"/>
      <c r="JX177" s="80"/>
      <c r="JY177" s="80"/>
      <c r="JZ177" s="80"/>
      <c r="KA177" s="80"/>
      <c r="KB177" s="80"/>
      <c r="KC177" s="80"/>
      <c r="KD177" s="80"/>
      <c r="KE177" s="80"/>
      <c r="KF177" s="80"/>
      <c r="KG177" s="80"/>
      <c r="KH177" s="80"/>
      <c r="KI177" s="80"/>
      <c r="KJ177" s="80"/>
      <c r="KK177" s="80"/>
      <c r="KL177" s="80"/>
      <c r="KM177" s="80"/>
      <c r="KN177" s="80"/>
      <c r="KO177" s="80"/>
      <c r="KP177" s="80"/>
      <c r="KQ177" s="80"/>
      <c r="KR177" s="80"/>
      <c r="KS177" s="80"/>
      <c r="KT177" s="80"/>
      <c r="KU177" s="80"/>
      <c r="KV177" s="80"/>
      <c r="KW177" s="80"/>
      <c r="KX177" s="80"/>
      <c r="KY177" s="80"/>
      <c r="KZ177" s="80"/>
      <c r="LA177" s="80"/>
      <c r="LB177" s="80"/>
      <c r="LC177" s="80"/>
      <c r="LD177" s="80"/>
      <c r="LE177" s="80"/>
      <c r="LF177" s="80"/>
      <c r="LG177" s="80"/>
      <c r="LH177" s="80"/>
      <c r="LI177" s="80"/>
      <c r="LJ177" s="80"/>
      <c r="LK177" s="80"/>
      <c r="LL177" s="80"/>
      <c r="LM177" s="80"/>
      <c r="LN177" s="80"/>
      <c r="LO177" s="80"/>
      <c r="LP177" s="80"/>
      <c r="LQ177" s="80"/>
      <c r="LR177" s="80"/>
      <c r="LS177" s="80"/>
      <c r="LT177" s="80"/>
      <c r="LU177" s="80"/>
      <c r="LV177" s="80"/>
      <c r="LW177" s="80"/>
      <c r="LX177" s="80"/>
      <c r="LY177" s="80"/>
      <c r="LZ177" s="80"/>
      <c r="MA177" s="80"/>
      <c r="MB177" s="80"/>
      <c r="MC177" s="80"/>
      <c r="MD177" s="80"/>
      <c r="ME177" s="80"/>
      <c r="MF177" s="80"/>
      <c r="MG177" s="80"/>
      <c r="MH177" s="80"/>
      <c r="MI177" s="80"/>
      <c r="MJ177" s="80"/>
      <c r="MK177" s="80"/>
      <c r="ML177" s="80"/>
      <c r="MM177" s="80"/>
      <c r="MN177" s="80"/>
      <c r="MO177" s="80"/>
      <c r="MP177" s="80"/>
      <c r="MQ177" s="80"/>
      <c r="MR177" s="80"/>
      <c r="MS177" s="80"/>
      <c r="MT177" s="80"/>
      <c r="MU177" s="80"/>
      <c r="MV177" s="80"/>
      <c r="MW177" s="80"/>
      <c r="MX177" s="80"/>
      <c r="MY177" s="80"/>
      <c r="MZ177" s="80"/>
      <c r="NA177" s="80"/>
      <c r="NB177" s="80"/>
      <c r="NC177" s="80"/>
      <c r="ND177" s="80"/>
      <c r="NE177" s="80"/>
      <c r="NF177" s="80"/>
      <c r="NG177" s="80"/>
      <c r="NH177" s="80"/>
      <c r="NI177" s="80"/>
      <c r="NJ177" s="80"/>
      <c r="NK177" s="80"/>
      <c r="NL177" s="80"/>
      <c r="NM177" s="80"/>
      <c r="NN177" s="80"/>
      <c r="NO177" s="80"/>
      <c r="NP177" s="80"/>
      <c r="NQ177" s="80"/>
      <c r="NR177" s="80"/>
      <c r="NS177" s="80"/>
      <c r="NT177" s="80"/>
      <c r="NU177" s="80"/>
      <c r="NV177" s="80"/>
      <c r="NW177" s="80"/>
      <c r="NX177" s="80"/>
      <c r="NY177" s="80"/>
      <c r="NZ177" s="80"/>
      <c r="OA177" s="80"/>
      <c r="OB177" s="80"/>
      <c r="OC177" s="80"/>
      <c r="OD177" s="80"/>
      <c r="OE177" s="80"/>
      <c r="OF177" s="80"/>
      <c r="OG177" s="80"/>
      <c r="OH177" s="80"/>
      <c r="OI177" s="80"/>
      <c r="OJ177" s="80"/>
      <c r="OK177" s="80"/>
      <c r="OL177" s="80"/>
      <c r="OM177" s="80"/>
      <c r="ON177" s="80"/>
      <c r="OO177" s="80"/>
      <c r="OP177" s="80"/>
      <c r="OQ177" s="80"/>
      <c r="OR177" s="80"/>
      <c r="OS177" s="80"/>
      <c r="OT177" s="80"/>
      <c r="OU177" s="80"/>
      <c r="OV177" s="80"/>
      <c r="OW177" s="80"/>
      <c r="OX177" s="80"/>
      <c r="OY177" s="80"/>
      <c r="OZ177" s="80"/>
      <c r="PA177" s="80"/>
      <c r="PB177" s="80"/>
      <c r="PC177" s="80"/>
      <c r="PD177" s="80"/>
      <c r="PE177" s="80"/>
      <c r="PF177" s="80"/>
      <c r="PG177" s="80"/>
      <c r="PH177" s="80"/>
      <c r="PI177" s="80"/>
      <c r="PJ177" s="80"/>
      <c r="PK177" s="80"/>
      <c r="PL177" s="80"/>
      <c r="PM177" s="80"/>
      <c r="PN177" s="80"/>
      <c r="PO177" s="80"/>
      <c r="PP177" s="80"/>
      <c r="PQ177" s="80"/>
      <c r="PR177" s="80"/>
      <c r="PS177" s="80"/>
      <c r="PT177" s="80"/>
      <c r="PU177" s="80"/>
      <c r="PV177" s="80"/>
      <c r="PW177" s="80"/>
      <c r="PX177" s="80"/>
      <c r="PY177" s="80"/>
      <c r="PZ177" s="80"/>
      <c r="QA177" s="80"/>
      <c r="QB177" s="80"/>
      <c r="QC177" s="80"/>
      <c r="QD177" s="80"/>
      <c r="QE177" s="80"/>
      <c r="QF177" s="80"/>
      <c r="QG177" s="80"/>
      <c r="QH177" s="80"/>
      <c r="QI177" s="80"/>
      <c r="QJ177" s="80"/>
      <c r="QK177" s="80"/>
      <c r="QL177" s="80"/>
      <c r="QM177" s="80"/>
      <c r="QN177" s="80"/>
      <c r="QO177" s="80"/>
      <c r="QP177" s="80"/>
      <c r="QQ177" s="80"/>
      <c r="QR177" s="80"/>
      <c r="QS177" s="80"/>
      <c r="QT177" s="80"/>
      <c r="QU177" s="80"/>
      <c r="QV177" s="80"/>
      <c r="QW177" s="80"/>
      <c r="QX177" s="80"/>
      <c r="QY177" s="80"/>
      <c r="QZ177" s="80"/>
      <c r="RA177" s="80"/>
      <c r="RB177" s="80"/>
      <c r="RC177" s="80"/>
      <c r="RD177" s="80"/>
      <c r="RE177" s="80"/>
      <c r="RF177" s="80"/>
      <c r="RG177" s="80"/>
      <c r="RH177" s="80"/>
      <c r="RI177" s="80"/>
      <c r="RJ177" s="80"/>
      <c r="RK177" s="80"/>
      <c r="RL177" s="80"/>
      <c r="RM177" s="80"/>
      <c r="RN177" s="80"/>
      <c r="RO177" s="80"/>
      <c r="RP177" s="80"/>
      <c r="RQ177" s="80"/>
      <c r="RR177" s="80"/>
      <c r="RS177" s="80"/>
      <c r="RT177" s="80"/>
      <c r="RU177" s="80"/>
      <c r="RV177" s="80"/>
      <c r="RW177" s="80"/>
      <c r="RX177" s="80"/>
      <c r="RY177" s="80"/>
      <c r="RZ177" s="80"/>
      <c r="SA177" s="80"/>
      <c r="SB177" s="80"/>
      <c r="SC177" s="80"/>
      <c r="SD177" s="80"/>
      <c r="SE177" s="80"/>
      <c r="SF177" s="80"/>
      <c r="SG177" s="80"/>
      <c r="SH177" s="80"/>
      <c r="SI177" s="80"/>
      <c r="SJ177" s="80"/>
      <c r="SK177" s="80"/>
      <c r="SL177" s="80"/>
      <c r="SM177" s="80"/>
      <c r="SN177" s="80"/>
      <c r="SO177" s="80"/>
      <c r="SP177" s="80"/>
      <c r="SQ177" s="80"/>
      <c r="SR177" s="80"/>
      <c r="SS177" s="80"/>
      <c r="ST177" s="80"/>
      <c r="SU177" s="80"/>
      <c r="SV177" s="80"/>
      <c r="SW177" s="80"/>
      <c r="SX177" s="80"/>
    </row>
    <row r="178" spans="1:518" s="60" customFormat="1" ht="14.55" customHeight="1" x14ac:dyDescent="0.3">
      <c r="A178" s="65">
        <v>174</v>
      </c>
      <c r="B178" s="7">
        <v>63</v>
      </c>
      <c r="C178" s="98" t="s">
        <v>1224</v>
      </c>
      <c r="D178" s="99" t="s">
        <v>1225</v>
      </c>
      <c r="E178" s="98" t="s">
        <v>1226</v>
      </c>
      <c r="F178" s="7">
        <v>2017</v>
      </c>
      <c r="G178" s="99" t="s">
        <v>604</v>
      </c>
      <c r="H178" s="126" t="s">
        <v>1227</v>
      </c>
      <c r="I178" s="6" t="s">
        <v>50</v>
      </c>
      <c r="J178" s="99" t="s">
        <v>4154</v>
      </c>
      <c r="K178" s="6" t="s">
        <v>718</v>
      </c>
      <c r="L178" s="6" t="s">
        <v>38</v>
      </c>
      <c r="M178" s="6" t="s">
        <v>86</v>
      </c>
      <c r="N178" s="6" t="s">
        <v>205</v>
      </c>
      <c r="O178" s="6" t="s">
        <v>25</v>
      </c>
      <c r="P178" s="6" t="s">
        <v>191</v>
      </c>
      <c r="Q178" s="6" t="s">
        <v>572</v>
      </c>
      <c r="R178" s="6" t="s">
        <v>572</v>
      </c>
      <c r="S178" s="6" t="s">
        <v>434</v>
      </c>
      <c r="T178" s="6" t="s">
        <v>1228</v>
      </c>
      <c r="U178" s="7">
        <v>2015</v>
      </c>
      <c r="V178" s="7">
        <v>2016</v>
      </c>
      <c r="W178" s="6"/>
      <c r="X178" s="6"/>
      <c r="Y178" s="6"/>
      <c r="Z178" s="6"/>
      <c r="AA178" s="6"/>
      <c r="AB178" s="6"/>
      <c r="AC178" s="6"/>
      <c r="AD178" s="6"/>
      <c r="AE178" s="6" t="s">
        <v>126</v>
      </c>
      <c r="AF178" s="6"/>
      <c r="AG178" s="6"/>
      <c r="AH178" s="6"/>
      <c r="AI178" s="6"/>
      <c r="AJ178" s="6"/>
      <c r="AK178" s="6"/>
      <c r="AL178" s="6"/>
      <c r="AM178" s="6"/>
      <c r="AN178" s="6"/>
      <c r="AO178" s="6"/>
      <c r="AP178" s="6"/>
      <c r="AQ178" s="6"/>
      <c r="AR178" s="6"/>
      <c r="AS178" s="6"/>
      <c r="AT178" s="6"/>
      <c r="AU178" s="6"/>
      <c r="AV178" s="6"/>
      <c r="AW178" s="6" t="s">
        <v>23</v>
      </c>
      <c r="AX178" s="6"/>
      <c r="AY178" s="6"/>
      <c r="AZ178" s="6"/>
      <c r="BA178" s="6"/>
      <c r="BB178" s="6"/>
      <c r="BC178" s="6"/>
      <c r="BD178" s="6"/>
      <c r="BE178" s="6"/>
      <c r="BF178" s="6" t="s">
        <v>78</v>
      </c>
      <c r="BG178" s="6"/>
      <c r="BH178" s="6"/>
      <c r="BI178" s="6"/>
      <c r="BJ178" s="6"/>
      <c r="BK178" s="6"/>
      <c r="BL178" s="6"/>
      <c r="BM178" s="6"/>
      <c r="BN178" s="6"/>
      <c r="BO178" s="6"/>
      <c r="BP178" s="6"/>
      <c r="BQ178" s="6"/>
      <c r="BR178" s="6"/>
      <c r="BS178" s="6"/>
      <c r="BT178" s="6"/>
      <c r="BU178" s="6"/>
      <c r="BV178" s="6" t="s">
        <v>38</v>
      </c>
      <c r="BW178" s="6"/>
      <c r="BX178" s="6"/>
      <c r="BY178" s="6"/>
      <c r="BZ178" s="6"/>
      <c r="CA178" s="6"/>
      <c r="CB178" s="6"/>
      <c r="CC178" s="6"/>
      <c r="CD178" s="6"/>
      <c r="CE178" s="6"/>
      <c r="CF178" s="6"/>
      <c r="CG178" s="6"/>
      <c r="CH178" s="6"/>
      <c r="CI178" s="6"/>
      <c r="CJ178" s="6"/>
      <c r="CK178" s="6"/>
      <c r="CL178" s="6"/>
      <c r="CM178" s="6"/>
      <c r="CN178" s="6"/>
      <c r="CO178" s="6"/>
      <c r="CP178" s="6"/>
      <c r="CQ178" s="6"/>
      <c r="CR178" s="6"/>
      <c r="CS178" s="28" t="s">
        <v>38</v>
      </c>
      <c r="CT178" s="6"/>
      <c r="CU178" s="6"/>
      <c r="CV178" s="6"/>
      <c r="CW178" s="6"/>
      <c r="CX178" s="6"/>
      <c r="CY178" s="6"/>
      <c r="CZ178" s="6"/>
      <c r="DA178" s="6"/>
      <c r="DB178" s="6"/>
      <c r="DC178" s="6"/>
      <c r="DD178" s="6" t="s">
        <v>38</v>
      </c>
      <c r="DE178" s="87"/>
      <c r="DF178" s="6"/>
      <c r="DG178" s="6"/>
      <c r="DH178" s="6"/>
      <c r="DI178" s="6"/>
      <c r="DJ178" s="6"/>
      <c r="DK178" s="6"/>
      <c r="DL178" s="6"/>
      <c r="DM178" s="6"/>
      <c r="DN178" s="6"/>
      <c r="DO178" s="87"/>
      <c r="DP178" s="6"/>
      <c r="DQ178" s="92" t="s">
        <v>1229</v>
      </c>
      <c r="DR178" s="6" t="s">
        <v>212</v>
      </c>
      <c r="DS178" s="91" t="s">
        <v>1230</v>
      </c>
      <c r="DT178" s="17" t="s">
        <v>630</v>
      </c>
      <c r="DU178" s="34"/>
      <c r="DV178" s="34"/>
      <c r="DW178" s="80"/>
      <c r="DX178" s="80"/>
      <c r="DY178" s="80"/>
      <c r="DZ178" s="80"/>
      <c r="EA178" s="80"/>
      <c r="EB178" s="80"/>
      <c r="EC178" s="80"/>
      <c r="ED178" s="80"/>
      <c r="EE178" s="80"/>
      <c r="EF178" s="80"/>
      <c r="EG178" s="80"/>
      <c r="EH178" s="80"/>
      <c r="EI178" s="80"/>
      <c r="EJ178" s="80"/>
      <c r="EK178" s="80"/>
      <c r="EL178" s="80"/>
      <c r="EM178" s="80"/>
      <c r="EN178" s="80"/>
      <c r="EO178" s="80"/>
      <c r="EP178" s="80"/>
      <c r="EQ178" s="80"/>
      <c r="ER178" s="80"/>
      <c r="ES178" s="80"/>
      <c r="ET178" s="80"/>
      <c r="EU178" s="80"/>
      <c r="EV178" s="80"/>
      <c r="EW178" s="80"/>
      <c r="EX178" s="80"/>
      <c r="EY178" s="80"/>
      <c r="EZ178" s="80"/>
      <c r="FA178" s="80"/>
      <c r="FB178" s="80"/>
      <c r="FC178" s="80"/>
      <c r="FD178" s="80"/>
      <c r="FE178" s="80"/>
      <c r="FF178" s="80"/>
      <c r="FG178" s="80"/>
      <c r="FH178" s="80"/>
      <c r="FI178" s="80"/>
      <c r="FJ178" s="80"/>
      <c r="FK178" s="80"/>
      <c r="FL178" s="80"/>
      <c r="FM178" s="80"/>
      <c r="FN178" s="80"/>
      <c r="FO178" s="80"/>
      <c r="FP178" s="80"/>
      <c r="FQ178" s="80"/>
      <c r="FR178" s="80"/>
      <c r="FS178" s="80"/>
      <c r="FT178" s="80"/>
      <c r="FU178" s="80"/>
      <c r="FV178" s="80"/>
      <c r="FW178" s="80"/>
      <c r="FX178" s="80"/>
      <c r="FY178" s="80"/>
      <c r="FZ178" s="80"/>
      <c r="GA178" s="80"/>
      <c r="GB178" s="80"/>
      <c r="GC178" s="80"/>
      <c r="GD178" s="80"/>
      <c r="GE178" s="80"/>
      <c r="GF178" s="80"/>
      <c r="GG178" s="80"/>
      <c r="GH178" s="80"/>
      <c r="GI178" s="80"/>
      <c r="GJ178" s="80"/>
      <c r="GK178" s="80"/>
      <c r="GL178" s="80"/>
      <c r="GM178" s="80"/>
      <c r="GN178" s="80"/>
      <c r="GO178" s="80"/>
      <c r="GP178" s="80"/>
      <c r="GQ178" s="80"/>
      <c r="GR178" s="80"/>
      <c r="GS178" s="80"/>
      <c r="GT178" s="80"/>
      <c r="GU178" s="80"/>
      <c r="GV178" s="80"/>
      <c r="GW178" s="80"/>
      <c r="GX178" s="80"/>
      <c r="GY178" s="80"/>
      <c r="GZ178" s="80"/>
      <c r="HA178" s="80"/>
      <c r="HB178" s="80"/>
      <c r="HC178" s="80"/>
      <c r="HD178" s="80"/>
      <c r="HE178" s="80"/>
      <c r="HF178" s="80"/>
      <c r="HG178" s="80"/>
      <c r="HH178" s="80"/>
      <c r="HI178" s="80"/>
      <c r="HJ178" s="80"/>
      <c r="HK178" s="80"/>
      <c r="HL178" s="80"/>
      <c r="HM178" s="80"/>
      <c r="HN178" s="80"/>
      <c r="HO178" s="80"/>
      <c r="HP178" s="80"/>
      <c r="HQ178" s="80"/>
      <c r="HR178" s="80"/>
      <c r="HS178" s="80"/>
      <c r="HT178" s="80"/>
      <c r="HU178" s="80"/>
      <c r="HV178" s="80"/>
      <c r="HW178" s="80"/>
      <c r="HX178" s="80"/>
      <c r="HY178" s="80"/>
      <c r="HZ178" s="80"/>
      <c r="IA178" s="80"/>
      <c r="IB178" s="80"/>
      <c r="IC178" s="80"/>
      <c r="ID178" s="80"/>
      <c r="IE178" s="80"/>
      <c r="IF178" s="80"/>
      <c r="IG178" s="80"/>
      <c r="IH178" s="80"/>
      <c r="II178" s="80"/>
      <c r="IJ178" s="80"/>
      <c r="IK178" s="80"/>
      <c r="IL178" s="80"/>
      <c r="IM178" s="80"/>
      <c r="IN178" s="80"/>
      <c r="IO178" s="80"/>
      <c r="IP178" s="80"/>
      <c r="IQ178" s="80"/>
      <c r="IR178" s="80"/>
      <c r="IS178" s="80"/>
      <c r="IT178" s="80"/>
      <c r="IU178" s="80"/>
      <c r="IV178" s="80"/>
      <c r="IW178" s="80"/>
      <c r="IX178" s="80"/>
      <c r="IY178" s="80"/>
      <c r="IZ178" s="80"/>
      <c r="JA178" s="80"/>
      <c r="JB178" s="80"/>
      <c r="JC178" s="80"/>
      <c r="JD178" s="80"/>
      <c r="JE178" s="80"/>
      <c r="JF178" s="80"/>
      <c r="JG178" s="80"/>
      <c r="JH178" s="80"/>
      <c r="JI178" s="80"/>
      <c r="JJ178" s="80"/>
      <c r="JK178" s="80"/>
      <c r="JL178" s="80"/>
      <c r="JM178" s="80"/>
      <c r="JN178" s="80"/>
      <c r="JO178" s="80"/>
      <c r="JP178" s="80"/>
      <c r="JQ178" s="80"/>
      <c r="JR178" s="80"/>
      <c r="JS178" s="80"/>
      <c r="JT178" s="80"/>
      <c r="JU178" s="80"/>
      <c r="JV178" s="80"/>
      <c r="JW178" s="80"/>
      <c r="JX178" s="80"/>
      <c r="JY178" s="80"/>
      <c r="JZ178" s="80"/>
      <c r="KA178" s="80"/>
      <c r="KB178" s="80"/>
      <c r="KC178" s="80"/>
      <c r="KD178" s="80"/>
      <c r="KE178" s="80"/>
      <c r="KF178" s="80"/>
      <c r="KG178" s="80"/>
      <c r="KH178" s="80"/>
      <c r="KI178" s="80"/>
      <c r="KJ178" s="80"/>
      <c r="KK178" s="80"/>
      <c r="KL178" s="80"/>
      <c r="KM178" s="80"/>
      <c r="KN178" s="80"/>
      <c r="KO178" s="80"/>
      <c r="KP178" s="80"/>
      <c r="KQ178" s="80"/>
      <c r="KR178" s="80"/>
      <c r="KS178" s="80"/>
      <c r="KT178" s="80"/>
      <c r="KU178" s="80"/>
      <c r="KV178" s="80"/>
      <c r="KW178" s="80"/>
      <c r="KX178" s="80"/>
      <c r="KY178" s="80"/>
      <c r="KZ178" s="80"/>
      <c r="LA178" s="80"/>
      <c r="LB178" s="80"/>
      <c r="LC178" s="80"/>
      <c r="LD178" s="80"/>
      <c r="LE178" s="80"/>
      <c r="LF178" s="80"/>
      <c r="LG178" s="80"/>
      <c r="LH178" s="80"/>
      <c r="LI178" s="80"/>
      <c r="LJ178" s="80"/>
      <c r="LK178" s="80"/>
      <c r="LL178" s="80"/>
      <c r="LM178" s="80"/>
      <c r="LN178" s="80"/>
      <c r="LO178" s="80"/>
      <c r="LP178" s="80"/>
      <c r="LQ178" s="80"/>
      <c r="LR178" s="80"/>
      <c r="LS178" s="80"/>
      <c r="LT178" s="80"/>
      <c r="LU178" s="80"/>
      <c r="LV178" s="80"/>
      <c r="LW178" s="80"/>
      <c r="LX178" s="80"/>
      <c r="LY178" s="80"/>
      <c r="LZ178" s="80"/>
      <c r="MA178" s="80"/>
      <c r="MB178" s="80"/>
      <c r="MC178" s="80"/>
      <c r="MD178" s="80"/>
      <c r="ME178" s="80"/>
      <c r="MF178" s="80"/>
      <c r="MG178" s="80"/>
      <c r="MH178" s="80"/>
      <c r="MI178" s="80"/>
      <c r="MJ178" s="80"/>
      <c r="MK178" s="80"/>
      <c r="ML178" s="80"/>
      <c r="MM178" s="80"/>
      <c r="MN178" s="80"/>
      <c r="MO178" s="80"/>
      <c r="MP178" s="80"/>
      <c r="MQ178" s="80"/>
      <c r="MR178" s="80"/>
      <c r="MS178" s="80"/>
      <c r="MT178" s="80"/>
      <c r="MU178" s="80"/>
      <c r="MV178" s="80"/>
      <c r="MW178" s="80"/>
      <c r="MX178" s="80"/>
      <c r="MY178" s="80"/>
      <c r="MZ178" s="80"/>
      <c r="NA178" s="80"/>
      <c r="NB178" s="80"/>
      <c r="NC178" s="80"/>
      <c r="ND178" s="80"/>
      <c r="NE178" s="80"/>
      <c r="NF178" s="80"/>
      <c r="NG178" s="80"/>
      <c r="NH178" s="80"/>
      <c r="NI178" s="80"/>
      <c r="NJ178" s="80"/>
      <c r="NK178" s="80"/>
      <c r="NL178" s="80"/>
      <c r="NM178" s="80"/>
      <c r="NN178" s="80"/>
      <c r="NO178" s="80"/>
      <c r="NP178" s="80"/>
      <c r="NQ178" s="80"/>
      <c r="NR178" s="80"/>
      <c r="NS178" s="80"/>
      <c r="NT178" s="80"/>
      <c r="NU178" s="80"/>
      <c r="NV178" s="80"/>
      <c r="NW178" s="80"/>
      <c r="NX178" s="80"/>
      <c r="NY178" s="80"/>
      <c r="NZ178" s="80"/>
      <c r="OA178" s="80"/>
      <c r="OB178" s="80"/>
      <c r="OC178" s="80"/>
      <c r="OD178" s="80"/>
      <c r="OE178" s="80"/>
      <c r="OF178" s="80"/>
      <c r="OG178" s="80"/>
      <c r="OH178" s="80"/>
      <c r="OI178" s="80"/>
      <c r="OJ178" s="80"/>
      <c r="OK178" s="80"/>
      <c r="OL178" s="80"/>
      <c r="OM178" s="80"/>
      <c r="ON178" s="80"/>
      <c r="OO178" s="80"/>
      <c r="OP178" s="80"/>
      <c r="OQ178" s="80"/>
      <c r="OR178" s="80"/>
      <c r="OS178" s="80"/>
      <c r="OT178" s="80"/>
      <c r="OU178" s="80"/>
      <c r="OV178" s="80"/>
      <c r="OW178" s="80"/>
      <c r="OX178" s="80"/>
      <c r="OY178" s="80"/>
      <c r="OZ178" s="80"/>
      <c r="PA178" s="80"/>
      <c r="PB178" s="80"/>
      <c r="PC178" s="80"/>
      <c r="PD178" s="80"/>
      <c r="PE178" s="80"/>
      <c r="PF178" s="80"/>
      <c r="PG178" s="80"/>
      <c r="PH178" s="80"/>
      <c r="PI178" s="80"/>
      <c r="PJ178" s="80"/>
      <c r="PK178" s="80"/>
      <c r="PL178" s="80"/>
      <c r="PM178" s="80"/>
      <c r="PN178" s="80"/>
      <c r="PO178" s="80"/>
      <c r="PP178" s="80"/>
      <c r="PQ178" s="80"/>
      <c r="PR178" s="80"/>
      <c r="PS178" s="80"/>
      <c r="PT178" s="80"/>
      <c r="PU178" s="80"/>
      <c r="PV178" s="80"/>
      <c r="PW178" s="80"/>
      <c r="PX178" s="80"/>
      <c r="PY178" s="80"/>
      <c r="PZ178" s="80"/>
      <c r="QA178" s="80"/>
      <c r="QB178" s="80"/>
      <c r="QC178" s="80"/>
      <c r="QD178" s="80"/>
      <c r="QE178" s="80"/>
      <c r="QF178" s="80"/>
      <c r="QG178" s="80"/>
      <c r="QH178" s="80"/>
      <c r="QI178" s="80"/>
      <c r="QJ178" s="80"/>
      <c r="QK178" s="80"/>
      <c r="QL178" s="80"/>
      <c r="QM178" s="80"/>
      <c r="QN178" s="80"/>
      <c r="QO178" s="80"/>
      <c r="QP178" s="80"/>
      <c r="QQ178" s="80"/>
      <c r="QR178" s="80"/>
      <c r="QS178" s="80"/>
      <c r="QT178" s="80"/>
      <c r="QU178" s="80"/>
      <c r="QV178" s="80"/>
      <c r="QW178" s="80"/>
      <c r="QX178" s="80"/>
      <c r="QY178" s="80"/>
      <c r="QZ178" s="80"/>
      <c r="RA178" s="80"/>
      <c r="RB178" s="80"/>
      <c r="RC178" s="80"/>
      <c r="RD178" s="80"/>
      <c r="RE178" s="80"/>
      <c r="RF178" s="80"/>
      <c r="RG178" s="80"/>
      <c r="RH178" s="80"/>
      <c r="RI178" s="80"/>
      <c r="RJ178" s="80"/>
      <c r="RK178" s="80"/>
      <c r="RL178" s="80"/>
      <c r="RM178" s="80"/>
      <c r="RN178" s="80"/>
      <c r="RO178" s="80"/>
      <c r="RP178" s="80"/>
      <c r="RQ178" s="80"/>
      <c r="RR178" s="80"/>
      <c r="RS178" s="80"/>
      <c r="RT178" s="80"/>
      <c r="RU178" s="80"/>
      <c r="RV178" s="80"/>
      <c r="RW178" s="80"/>
      <c r="RX178" s="80"/>
      <c r="RY178" s="80"/>
      <c r="RZ178" s="80"/>
      <c r="SA178" s="80"/>
      <c r="SB178" s="80"/>
      <c r="SC178" s="80"/>
      <c r="SD178" s="80"/>
      <c r="SE178" s="80"/>
      <c r="SF178" s="80"/>
      <c r="SG178" s="80"/>
      <c r="SH178" s="80"/>
      <c r="SI178" s="80"/>
      <c r="SJ178" s="80"/>
      <c r="SK178" s="80"/>
      <c r="SL178" s="80"/>
      <c r="SM178" s="80"/>
      <c r="SN178" s="80"/>
      <c r="SO178" s="80"/>
      <c r="SP178" s="80"/>
      <c r="SQ178" s="80"/>
      <c r="SR178" s="80"/>
      <c r="SS178" s="80"/>
      <c r="ST178" s="80"/>
      <c r="SU178" s="80"/>
      <c r="SV178" s="80"/>
      <c r="SW178" s="80"/>
      <c r="SX178" s="80"/>
    </row>
    <row r="179" spans="1:518" s="60" customFormat="1" ht="14.55" customHeight="1" x14ac:dyDescent="0.3">
      <c r="A179" s="65">
        <v>175</v>
      </c>
      <c r="B179" s="7">
        <v>63</v>
      </c>
      <c r="C179" s="98" t="s">
        <v>1224</v>
      </c>
      <c r="D179" s="99" t="s">
        <v>1225</v>
      </c>
      <c r="E179" s="98" t="s">
        <v>1226</v>
      </c>
      <c r="F179" s="7">
        <v>2017</v>
      </c>
      <c r="G179" s="99" t="s">
        <v>604</v>
      </c>
      <c r="H179" s="126" t="s">
        <v>1227</v>
      </c>
      <c r="I179" s="6" t="s">
        <v>50</v>
      </c>
      <c r="J179" s="99" t="s">
        <v>4155</v>
      </c>
      <c r="K179" s="6" t="s">
        <v>718</v>
      </c>
      <c r="L179" s="6" t="s">
        <v>38</v>
      </c>
      <c r="M179" s="6" t="s">
        <v>86</v>
      </c>
      <c r="N179" s="6" t="s">
        <v>205</v>
      </c>
      <c r="O179" s="6" t="s">
        <v>25</v>
      </c>
      <c r="P179" s="6" t="s">
        <v>191</v>
      </c>
      <c r="Q179" s="6" t="s">
        <v>572</v>
      </c>
      <c r="R179" s="6" t="s">
        <v>572</v>
      </c>
      <c r="S179" s="6" t="s">
        <v>434</v>
      </c>
      <c r="T179" s="6" t="s">
        <v>1228</v>
      </c>
      <c r="U179" s="7">
        <v>2015</v>
      </c>
      <c r="V179" s="7">
        <v>2016</v>
      </c>
      <c r="W179" s="6"/>
      <c r="X179" s="6"/>
      <c r="Y179" s="6"/>
      <c r="Z179" s="6"/>
      <c r="AA179" s="6"/>
      <c r="AB179" s="6"/>
      <c r="AC179" s="6"/>
      <c r="AD179" s="6"/>
      <c r="AE179" s="6" t="s">
        <v>126</v>
      </c>
      <c r="AF179" s="6"/>
      <c r="AG179" s="6"/>
      <c r="AH179" s="6"/>
      <c r="AI179" s="6"/>
      <c r="AJ179" s="6"/>
      <c r="AK179" s="6"/>
      <c r="AL179" s="6"/>
      <c r="AM179" s="6"/>
      <c r="AN179" s="6"/>
      <c r="AO179" s="6"/>
      <c r="AP179" s="6"/>
      <c r="AQ179" s="6"/>
      <c r="AR179" s="6"/>
      <c r="AS179" s="6"/>
      <c r="AT179" s="6"/>
      <c r="AU179" s="6"/>
      <c r="AV179" s="6"/>
      <c r="AW179" s="6" t="s">
        <v>23</v>
      </c>
      <c r="AX179" s="6"/>
      <c r="AY179" s="6"/>
      <c r="AZ179" s="6"/>
      <c r="BA179" s="6"/>
      <c r="BB179" s="6"/>
      <c r="BC179" s="6"/>
      <c r="BD179" s="6"/>
      <c r="BE179" s="6"/>
      <c r="BF179" s="6" t="s">
        <v>124</v>
      </c>
      <c r="BG179" s="6"/>
      <c r="BH179" s="6"/>
      <c r="BI179" s="6"/>
      <c r="BJ179" s="6"/>
      <c r="BK179" s="6"/>
      <c r="BL179" s="6"/>
      <c r="BM179" s="6"/>
      <c r="BN179" s="6"/>
      <c r="BO179" s="6"/>
      <c r="BP179" s="6"/>
      <c r="BQ179" s="6"/>
      <c r="BR179" s="6"/>
      <c r="BS179" s="6"/>
      <c r="BT179" s="6"/>
      <c r="BU179" s="6"/>
      <c r="BV179" s="6" t="s">
        <v>38</v>
      </c>
      <c r="BW179" s="6"/>
      <c r="BX179" s="6"/>
      <c r="BY179" s="6"/>
      <c r="BZ179" s="6"/>
      <c r="CA179" s="6"/>
      <c r="CB179" s="6"/>
      <c r="CC179" s="6"/>
      <c r="CD179" s="6"/>
      <c r="CE179" s="6"/>
      <c r="CF179" s="6"/>
      <c r="CG179" s="6"/>
      <c r="CH179" s="6"/>
      <c r="CI179" s="6"/>
      <c r="CJ179" s="6"/>
      <c r="CK179" s="6"/>
      <c r="CL179" s="6"/>
      <c r="CM179" s="6"/>
      <c r="CN179" s="6"/>
      <c r="CO179" s="6"/>
      <c r="CP179" s="6"/>
      <c r="CQ179" s="6"/>
      <c r="CR179" s="6"/>
      <c r="CS179" s="28" t="s">
        <v>38</v>
      </c>
      <c r="CT179" s="6"/>
      <c r="CU179" s="6"/>
      <c r="CV179" s="6"/>
      <c r="CW179" s="6"/>
      <c r="CX179" s="6"/>
      <c r="CY179" s="6"/>
      <c r="CZ179" s="6"/>
      <c r="DA179" s="6"/>
      <c r="DB179" s="6"/>
      <c r="DC179" s="6"/>
      <c r="DD179" s="6" t="s">
        <v>38</v>
      </c>
      <c r="DE179" s="87"/>
      <c r="DF179" s="6"/>
      <c r="DG179" s="6"/>
      <c r="DH179" s="6"/>
      <c r="DI179" s="6"/>
      <c r="DJ179" s="6"/>
      <c r="DK179" s="6"/>
      <c r="DL179" s="6"/>
      <c r="DM179" s="6"/>
      <c r="DN179" s="6"/>
      <c r="DO179" s="87"/>
      <c r="DP179" s="6"/>
      <c r="DQ179" s="92" t="s">
        <v>1229</v>
      </c>
      <c r="DR179" s="6" t="s">
        <v>212</v>
      </c>
      <c r="DS179" s="91" t="s">
        <v>1230</v>
      </c>
      <c r="DT179" s="17" t="s">
        <v>630</v>
      </c>
      <c r="DU179" s="34"/>
      <c r="DV179" s="34"/>
      <c r="DW179" s="80"/>
      <c r="DX179" s="80"/>
      <c r="DY179" s="80"/>
      <c r="DZ179" s="80"/>
      <c r="EA179" s="80"/>
      <c r="EB179" s="80"/>
      <c r="EC179" s="80"/>
      <c r="ED179" s="80"/>
      <c r="EE179" s="80"/>
      <c r="EF179" s="80"/>
      <c r="EG179" s="80"/>
      <c r="EH179" s="80"/>
      <c r="EI179" s="80"/>
      <c r="EJ179" s="80"/>
      <c r="EK179" s="80"/>
      <c r="EL179" s="80"/>
      <c r="EM179" s="80"/>
      <c r="EN179" s="80"/>
      <c r="EO179" s="80"/>
      <c r="EP179" s="80"/>
      <c r="EQ179" s="80"/>
      <c r="ER179" s="80"/>
      <c r="ES179" s="80"/>
      <c r="ET179" s="80"/>
      <c r="EU179" s="80"/>
      <c r="EV179" s="80"/>
      <c r="EW179" s="80"/>
      <c r="EX179" s="80"/>
      <c r="EY179" s="80"/>
      <c r="EZ179" s="80"/>
      <c r="FA179" s="80"/>
      <c r="FB179" s="80"/>
      <c r="FC179" s="80"/>
      <c r="FD179" s="80"/>
      <c r="FE179" s="80"/>
      <c r="FF179" s="80"/>
      <c r="FG179" s="80"/>
      <c r="FH179" s="80"/>
      <c r="FI179" s="80"/>
      <c r="FJ179" s="80"/>
      <c r="FK179" s="80"/>
      <c r="FL179" s="80"/>
      <c r="FM179" s="80"/>
      <c r="FN179" s="80"/>
      <c r="FO179" s="80"/>
      <c r="FP179" s="80"/>
      <c r="FQ179" s="80"/>
      <c r="FR179" s="80"/>
      <c r="FS179" s="80"/>
      <c r="FT179" s="80"/>
      <c r="FU179" s="80"/>
      <c r="FV179" s="80"/>
      <c r="FW179" s="80"/>
      <c r="FX179" s="80"/>
      <c r="FY179" s="80"/>
      <c r="FZ179" s="80"/>
      <c r="GA179" s="80"/>
      <c r="GB179" s="80"/>
      <c r="GC179" s="80"/>
      <c r="GD179" s="80"/>
      <c r="GE179" s="80"/>
      <c r="GF179" s="80"/>
      <c r="GG179" s="80"/>
      <c r="GH179" s="80"/>
      <c r="GI179" s="80"/>
      <c r="GJ179" s="80"/>
      <c r="GK179" s="80"/>
      <c r="GL179" s="80"/>
      <c r="GM179" s="80"/>
      <c r="GN179" s="80"/>
      <c r="GO179" s="80"/>
      <c r="GP179" s="80"/>
      <c r="GQ179" s="80"/>
      <c r="GR179" s="80"/>
      <c r="GS179" s="80"/>
      <c r="GT179" s="80"/>
      <c r="GU179" s="80"/>
      <c r="GV179" s="80"/>
      <c r="GW179" s="80"/>
      <c r="GX179" s="80"/>
      <c r="GY179" s="80"/>
      <c r="GZ179" s="80"/>
      <c r="HA179" s="80"/>
      <c r="HB179" s="80"/>
      <c r="HC179" s="80"/>
      <c r="HD179" s="80"/>
      <c r="HE179" s="80"/>
      <c r="HF179" s="80"/>
      <c r="HG179" s="80"/>
      <c r="HH179" s="80"/>
      <c r="HI179" s="80"/>
      <c r="HJ179" s="80"/>
      <c r="HK179" s="80"/>
      <c r="HL179" s="80"/>
      <c r="HM179" s="80"/>
      <c r="HN179" s="80"/>
      <c r="HO179" s="80"/>
      <c r="HP179" s="80"/>
      <c r="HQ179" s="80"/>
      <c r="HR179" s="80"/>
      <c r="HS179" s="80"/>
      <c r="HT179" s="80"/>
      <c r="HU179" s="80"/>
      <c r="HV179" s="80"/>
      <c r="HW179" s="80"/>
      <c r="HX179" s="80"/>
      <c r="HY179" s="80"/>
      <c r="HZ179" s="80"/>
      <c r="IA179" s="80"/>
      <c r="IB179" s="80"/>
      <c r="IC179" s="80"/>
      <c r="ID179" s="80"/>
      <c r="IE179" s="80"/>
      <c r="IF179" s="80"/>
      <c r="IG179" s="80"/>
      <c r="IH179" s="80"/>
      <c r="II179" s="80"/>
      <c r="IJ179" s="80"/>
      <c r="IK179" s="80"/>
      <c r="IL179" s="80"/>
      <c r="IM179" s="80"/>
      <c r="IN179" s="80"/>
      <c r="IO179" s="80"/>
      <c r="IP179" s="80"/>
      <c r="IQ179" s="80"/>
      <c r="IR179" s="80"/>
      <c r="IS179" s="80"/>
      <c r="IT179" s="80"/>
      <c r="IU179" s="80"/>
      <c r="IV179" s="80"/>
      <c r="IW179" s="80"/>
      <c r="IX179" s="80"/>
      <c r="IY179" s="80"/>
      <c r="IZ179" s="80"/>
      <c r="JA179" s="80"/>
      <c r="JB179" s="80"/>
      <c r="JC179" s="80"/>
      <c r="JD179" s="80"/>
      <c r="JE179" s="80"/>
      <c r="JF179" s="80"/>
      <c r="JG179" s="80"/>
      <c r="JH179" s="80"/>
      <c r="JI179" s="80"/>
      <c r="JJ179" s="80"/>
      <c r="JK179" s="80"/>
      <c r="JL179" s="80"/>
      <c r="JM179" s="80"/>
      <c r="JN179" s="80"/>
      <c r="JO179" s="80"/>
      <c r="JP179" s="80"/>
      <c r="JQ179" s="80"/>
      <c r="JR179" s="80"/>
      <c r="JS179" s="80"/>
      <c r="JT179" s="80"/>
      <c r="JU179" s="80"/>
      <c r="JV179" s="80"/>
      <c r="JW179" s="80"/>
      <c r="JX179" s="80"/>
      <c r="JY179" s="80"/>
      <c r="JZ179" s="80"/>
      <c r="KA179" s="80"/>
      <c r="KB179" s="80"/>
      <c r="KC179" s="80"/>
      <c r="KD179" s="80"/>
      <c r="KE179" s="80"/>
      <c r="KF179" s="80"/>
      <c r="KG179" s="80"/>
      <c r="KH179" s="80"/>
      <c r="KI179" s="80"/>
      <c r="KJ179" s="80"/>
      <c r="KK179" s="80"/>
      <c r="KL179" s="80"/>
      <c r="KM179" s="80"/>
      <c r="KN179" s="80"/>
      <c r="KO179" s="80"/>
      <c r="KP179" s="80"/>
      <c r="KQ179" s="80"/>
      <c r="KR179" s="80"/>
      <c r="KS179" s="80"/>
      <c r="KT179" s="80"/>
      <c r="KU179" s="80"/>
      <c r="KV179" s="80"/>
      <c r="KW179" s="80"/>
      <c r="KX179" s="80"/>
      <c r="KY179" s="80"/>
      <c r="KZ179" s="80"/>
      <c r="LA179" s="80"/>
      <c r="LB179" s="80"/>
      <c r="LC179" s="80"/>
      <c r="LD179" s="80"/>
      <c r="LE179" s="80"/>
      <c r="LF179" s="80"/>
      <c r="LG179" s="80"/>
      <c r="LH179" s="80"/>
      <c r="LI179" s="80"/>
      <c r="LJ179" s="80"/>
      <c r="LK179" s="80"/>
      <c r="LL179" s="80"/>
      <c r="LM179" s="80"/>
      <c r="LN179" s="80"/>
      <c r="LO179" s="80"/>
      <c r="LP179" s="80"/>
      <c r="LQ179" s="80"/>
      <c r="LR179" s="80"/>
      <c r="LS179" s="80"/>
      <c r="LT179" s="80"/>
      <c r="LU179" s="80"/>
      <c r="LV179" s="80"/>
      <c r="LW179" s="80"/>
      <c r="LX179" s="80"/>
      <c r="LY179" s="80"/>
      <c r="LZ179" s="80"/>
      <c r="MA179" s="80"/>
      <c r="MB179" s="80"/>
      <c r="MC179" s="80"/>
      <c r="MD179" s="80"/>
      <c r="ME179" s="80"/>
      <c r="MF179" s="80"/>
      <c r="MG179" s="80"/>
      <c r="MH179" s="80"/>
      <c r="MI179" s="80"/>
      <c r="MJ179" s="80"/>
      <c r="MK179" s="80"/>
      <c r="ML179" s="80"/>
      <c r="MM179" s="80"/>
      <c r="MN179" s="80"/>
      <c r="MO179" s="80"/>
      <c r="MP179" s="80"/>
      <c r="MQ179" s="80"/>
      <c r="MR179" s="80"/>
      <c r="MS179" s="80"/>
      <c r="MT179" s="80"/>
      <c r="MU179" s="80"/>
      <c r="MV179" s="80"/>
      <c r="MW179" s="80"/>
      <c r="MX179" s="80"/>
      <c r="MY179" s="80"/>
      <c r="MZ179" s="80"/>
      <c r="NA179" s="80"/>
      <c r="NB179" s="80"/>
      <c r="NC179" s="80"/>
      <c r="ND179" s="80"/>
      <c r="NE179" s="80"/>
      <c r="NF179" s="80"/>
      <c r="NG179" s="80"/>
      <c r="NH179" s="80"/>
      <c r="NI179" s="80"/>
      <c r="NJ179" s="80"/>
      <c r="NK179" s="80"/>
      <c r="NL179" s="80"/>
      <c r="NM179" s="80"/>
      <c r="NN179" s="80"/>
      <c r="NO179" s="80"/>
      <c r="NP179" s="80"/>
      <c r="NQ179" s="80"/>
      <c r="NR179" s="80"/>
      <c r="NS179" s="80"/>
      <c r="NT179" s="80"/>
      <c r="NU179" s="80"/>
      <c r="NV179" s="80"/>
      <c r="NW179" s="80"/>
      <c r="NX179" s="80"/>
      <c r="NY179" s="80"/>
      <c r="NZ179" s="80"/>
      <c r="OA179" s="80"/>
      <c r="OB179" s="80"/>
      <c r="OC179" s="80"/>
      <c r="OD179" s="80"/>
      <c r="OE179" s="80"/>
      <c r="OF179" s="80"/>
      <c r="OG179" s="80"/>
      <c r="OH179" s="80"/>
      <c r="OI179" s="80"/>
      <c r="OJ179" s="80"/>
      <c r="OK179" s="80"/>
      <c r="OL179" s="80"/>
      <c r="OM179" s="80"/>
      <c r="ON179" s="80"/>
      <c r="OO179" s="80"/>
      <c r="OP179" s="80"/>
      <c r="OQ179" s="80"/>
      <c r="OR179" s="80"/>
      <c r="OS179" s="80"/>
      <c r="OT179" s="80"/>
      <c r="OU179" s="80"/>
      <c r="OV179" s="80"/>
      <c r="OW179" s="80"/>
      <c r="OX179" s="80"/>
      <c r="OY179" s="80"/>
      <c r="OZ179" s="80"/>
      <c r="PA179" s="80"/>
      <c r="PB179" s="80"/>
      <c r="PC179" s="80"/>
      <c r="PD179" s="80"/>
      <c r="PE179" s="80"/>
      <c r="PF179" s="80"/>
      <c r="PG179" s="80"/>
      <c r="PH179" s="80"/>
      <c r="PI179" s="80"/>
      <c r="PJ179" s="80"/>
      <c r="PK179" s="80"/>
      <c r="PL179" s="80"/>
      <c r="PM179" s="80"/>
      <c r="PN179" s="80"/>
      <c r="PO179" s="80"/>
      <c r="PP179" s="80"/>
      <c r="PQ179" s="80"/>
      <c r="PR179" s="80"/>
      <c r="PS179" s="80"/>
      <c r="PT179" s="80"/>
      <c r="PU179" s="80"/>
      <c r="PV179" s="80"/>
      <c r="PW179" s="80"/>
      <c r="PX179" s="80"/>
      <c r="PY179" s="80"/>
      <c r="PZ179" s="80"/>
      <c r="QA179" s="80"/>
      <c r="QB179" s="80"/>
      <c r="QC179" s="80"/>
      <c r="QD179" s="80"/>
      <c r="QE179" s="80"/>
      <c r="QF179" s="80"/>
      <c r="QG179" s="80"/>
      <c r="QH179" s="80"/>
      <c r="QI179" s="80"/>
      <c r="QJ179" s="80"/>
      <c r="QK179" s="80"/>
      <c r="QL179" s="80"/>
      <c r="QM179" s="80"/>
      <c r="QN179" s="80"/>
      <c r="QO179" s="80"/>
      <c r="QP179" s="80"/>
      <c r="QQ179" s="80"/>
      <c r="QR179" s="80"/>
      <c r="QS179" s="80"/>
      <c r="QT179" s="80"/>
      <c r="QU179" s="80"/>
      <c r="QV179" s="80"/>
      <c r="QW179" s="80"/>
      <c r="QX179" s="80"/>
      <c r="QY179" s="80"/>
      <c r="QZ179" s="80"/>
      <c r="RA179" s="80"/>
      <c r="RB179" s="80"/>
      <c r="RC179" s="80"/>
      <c r="RD179" s="80"/>
      <c r="RE179" s="80"/>
      <c r="RF179" s="80"/>
      <c r="RG179" s="80"/>
      <c r="RH179" s="80"/>
      <c r="RI179" s="80"/>
      <c r="RJ179" s="80"/>
      <c r="RK179" s="80"/>
      <c r="RL179" s="80"/>
      <c r="RM179" s="80"/>
      <c r="RN179" s="80"/>
      <c r="RO179" s="80"/>
      <c r="RP179" s="80"/>
      <c r="RQ179" s="80"/>
      <c r="RR179" s="80"/>
      <c r="RS179" s="80"/>
      <c r="RT179" s="80"/>
      <c r="RU179" s="80"/>
      <c r="RV179" s="80"/>
      <c r="RW179" s="80"/>
      <c r="RX179" s="80"/>
      <c r="RY179" s="80"/>
      <c r="RZ179" s="80"/>
      <c r="SA179" s="80"/>
      <c r="SB179" s="80"/>
      <c r="SC179" s="80"/>
      <c r="SD179" s="80"/>
      <c r="SE179" s="80"/>
      <c r="SF179" s="80"/>
      <c r="SG179" s="80"/>
      <c r="SH179" s="80"/>
      <c r="SI179" s="80"/>
      <c r="SJ179" s="80"/>
      <c r="SK179" s="80"/>
      <c r="SL179" s="80"/>
      <c r="SM179" s="80"/>
      <c r="SN179" s="80"/>
      <c r="SO179" s="80"/>
      <c r="SP179" s="80"/>
      <c r="SQ179" s="80"/>
      <c r="SR179" s="80"/>
      <c r="SS179" s="80"/>
      <c r="ST179" s="80"/>
      <c r="SU179" s="80"/>
      <c r="SV179" s="80"/>
      <c r="SW179" s="80"/>
      <c r="SX179" s="80"/>
    </row>
    <row r="180" spans="1:518" s="60" customFormat="1" ht="14.55" customHeight="1" x14ac:dyDescent="0.3">
      <c r="A180" s="65">
        <v>176</v>
      </c>
      <c r="B180" s="7">
        <v>64</v>
      </c>
      <c r="C180" s="98" t="s">
        <v>1231</v>
      </c>
      <c r="D180" s="99" t="s">
        <v>1232</v>
      </c>
      <c r="E180" s="98" t="s">
        <v>1233</v>
      </c>
      <c r="F180" s="7">
        <v>2019</v>
      </c>
      <c r="G180" s="99" t="s">
        <v>724</v>
      </c>
      <c r="H180" s="126" t="s">
        <v>1234</v>
      </c>
      <c r="I180" s="6" t="s">
        <v>50</v>
      </c>
      <c r="J180" s="99" t="s">
        <v>1235</v>
      </c>
      <c r="K180" s="6" t="s">
        <v>378</v>
      </c>
      <c r="L180" s="6" t="s">
        <v>38</v>
      </c>
      <c r="M180" s="6" t="s">
        <v>100</v>
      </c>
      <c r="N180" s="6" t="s">
        <v>205</v>
      </c>
      <c r="O180" s="6" t="s">
        <v>25</v>
      </c>
      <c r="P180" s="6" t="s">
        <v>72</v>
      </c>
      <c r="Q180" s="6" t="s">
        <v>572</v>
      </c>
      <c r="R180" s="6" t="s">
        <v>572</v>
      </c>
      <c r="S180" s="6" t="s">
        <v>402</v>
      </c>
      <c r="T180" s="6" t="s">
        <v>1236</v>
      </c>
      <c r="U180" s="7" t="s">
        <v>572</v>
      </c>
      <c r="V180" s="7" t="s">
        <v>572</v>
      </c>
      <c r="W180" s="6"/>
      <c r="X180" s="6"/>
      <c r="Y180" s="6"/>
      <c r="Z180" s="6" t="s">
        <v>76</v>
      </c>
      <c r="AA180" s="6"/>
      <c r="AB180" s="6"/>
      <c r="AC180" s="6"/>
      <c r="AD180" s="6"/>
      <c r="AE180" s="6" t="s">
        <v>126</v>
      </c>
      <c r="AF180" s="6"/>
      <c r="AG180" s="6"/>
      <c r="AH180" s="6"/>
      <c r="AI180" s="6"/>
      <c r="AJ180" s="6"/>
      <c r="AK180" s="6"/>
      <c r="AL180" s="6"/>
      <c r="AM180" s="6"/>
      <c r="AN180" s="6"/>
      <c r="AO180" s="6"/>
      <c r="AP180" s="6"/>
      <c r="AQ180" s="6"/>
      <c r="AR180" s="6"/>
      <c r="AS180" s="6"/>
      <c r="AT180" s="6"/>
      <c r="AU180" s="6"/>
      <c r="AV180" s="6"/>
      <c r="AW180" s="6" t="s">
        <v>23</v>
      </c>
      <c r="AX180" s="6"/>
      <c r="AY180" s="6"/>
      <c r="AZ180" s="6"/>
      <c r="BA180" s="6" t="s">
        <v>78</v>
      </c>
      <c r="BB180" s="6"/>
      <c r="BC180" s="6"/>
      <c r="BD180" s="6"/>
      <c r="BE180" s="6"/>
      <c r="BF180" s="6" t="s">
        <v>78</v>
      </c>
      <c r="BG180" s="6"/>
      <c r="BH180" s="6"/>
      <c r="BI180" s="6"/>
      <c r="BJ180" s="6"/>
      <c r="BK180" s="6"/>
      <c r="BL180" s="6"/>
      <c r="BM180" s="6"/>
      <c r="BN180" s="6"/>
      <c r="BO180" s="6"/>
      <c r="BP180" s="6"/>
      <c r="BQ180" s="6"/>
      <c r="BR180" s="6"/>
      <c r="BS180" s="6"/>
      <c r="BT180" s="6"/>
      <c r="BU180" s="6"/>
      <c r="BV180" s="6" t="s">
        <v>38</v>
      </c>
      <c r="BW180" s="6"/>
      <c r="BX180" s="6"/>
      <c r="BY180" s="6"/>
      <c r="BZ180" s="6"/>
      <c r="CA180" s="6"/>
      <c r="CB180" s="6"/>
      <c r="CC180" s="6"/>
      <c r="CD180" s="6"/>
      <c r="CE180" s="6"/>
      <c r="CF180" s="6"/>
      <c r="CG180" s="6"/>
      <c r="CH180" s="6"/>
      <c r="CI180" s="6"/>
      <c r="CJ180" s="6"/>
      <c r="CK180" s="6"/>
      <c r="CL180" s="6"/>
      <c r="CM180" s="6"/>
      <c r="CN180" s="6"/>
      <c r="CO180" s="6"/>
      <c r="CP180" s="6"/>
      <c r="CQ180" s="6"/>
      <c r="CR180" s="6"/>
      <c r="CS180" s="28" t="s">
        <v>38</v>
      </c>
      <c r="CT180" s="6"/>
      <c r="CU180" s="6"/>
      <c r="CV180" s="6"/>
      <c r="CW180" s="6"/>
      <c r="CX180" s="6"/>
      <c r="CY180" s="6"/>
      <c r="CZ180" s="6"/>
      <c r="DA180" s="6"/>
      <c r="DB180" s="6"/>
      <c r="DC180" s="6"/>
      <c r="DD180" s="6" t="s">
        <v>38</v>
      </c>
      <c r="DE180" s="87"/>
      <c r="DF180" s="6"/>
      <c r="DG180" s="6"/>
      <c r="DH180" s="6"/>
      <c r="DI180" s="6"/>
      <c r="DJ180" s="6"/>
      <c r="DK180" s="6"/>
      <c r="DL180" s="6"/>
      <c r="DM180" s="6"/>
      <c r="DN180" s="6"/>
      <c r="DO180" s="87"/>
      <c r="DP180" s="6"/>
      <c r="DQ180" s="87"/>
      <c r="DR180" s="6"/>
      <c r="DS180" s="91" t="s">
        <v>1237</v>
      </c>
      <c r="DT180" s="17" t="s">
        <v>630</v>
      </c>
      <c r="DU180" s="34"/>
      <c r="DV180" s="34"/>
      <c r="DW180" s="80"/>
      <c r="DX180" s="80"/>
      <c r="DY180" s="80"/>
      <c r="DZ180" s="80"/>
      <c r="EA180" s="80"/>
      <c r="EB180" s="80"/>
      <c r="EC180" s="80"/>
      <c r="ED180" s="80"/>
      <c r="EE180" s="80"/>
      <c r="EF180" s="80"/>
      <c r="EG180" s="80"/>
      <c r="EH180" s="80"/>
      <c r="EI180" s="80"/>
      <c r="EJ180" s="80"/>
      <c r="EK180" s="80"/>
      <c r="EL180" s="80"/>
      <c r="EM180" s="80"/>
      <c r="EN180" s="80"/>
      <c r="EO180" s="80"/>
      <c r="EP180" s="80"/>
      <c r="EQ180" s="80"/>
      <c r="ER180" s="80"/>
      <c r="ES180" s="80"/>
      <c r="ET180" s="80"/>
      <c r="EU180" s="80"/>
      <c r="EV180" s="80"/>
      <c r="EW180" s="80"/>
      <c r="EX180" s="80"/>
      <c r="EY180" s="80"/>
      <c r="EZ180" s="80"/>
      <c r="FA180" s="80"/>
      <c r="FB180" s="80"/>
      <c r="FC180" s="80"/>
      <c r="FD180" s="80"/>
      <c r="FE180" s="80"/>
      <c r="FF180" s="80"/>
      <c r="FG180" s="80"/>
      <c r="FH180" s="80"/>
      <c r="FI180" s="80"/>
      <c r="FJ180" s="80"/>
      <c r="FK180" s="80"/>
      <c r="FL180" s="80"/>
      <c r="FM180" s="80"/>
      <c r="FN180" s="80"/>
      <c r="FO180" s="80"/>
      <c r="FP180" s="80"/>
      <c r="FQ180" s="80"/>
      <c r="FR180" s="80"/>
      <c r="FS180" s="80"/>
      <c r="FT180" s="80"/>
      <c r="FU180" s="80"/>
      <c r="FV180" s="80"/>
      <c r="FW180" s="80"/>
      <c r="FX180" s="80"/>
      <c r="FY180" s="80"/>
      <c r="FZ180" s="80"/>
      <c r="GA180" s="80"/>
      <c r="GB180" s="80"/>
      <c r="GC180" s="80"/>
      <c r="GD180" s="80"/>
      <c r="GE180" s="80"/>
      <c r="GF180" s="80"/>
      <c r="GG180" s="80"/>
      <c r="GH180" s="80"/>
      <c r="GI180" s="80"/>
      <c r="GJ180" s="80"/>
      <c r="GK180" s="80"/>
      <c r="GL180" s="80"/>
      <c r="GM180" s="80"/>
      <c r="GN180" s="80"/>
      <c r="GO180" s="80"/>
      <c r="GP180" s="80"/>
      <c r="GQ180" s="80"/>
      <c r="GR180" s="80"/>
      <c r="GS180" s="80"/>
      <c r="GT180" s="80"/>
      <c r="GU180" s="80"/>
      <c r="GV180" s="80"/>
      <c r="GW180" s="80"/>
      <c r="GX180" s="80"/>
      <c r="GY180" s="80"/>
      <c r="GZ180" s="80"/>
      <c r="HA180" s="80"/>
      <c r="HB180" s="80"/>
      <c r="HC180" s="80"/>
      <c r="HD180" s="80"/>
      <c r="HE180" s="80"/>
      <c r="HF180" s="80"/>
      <c r="HG180" s="80"/>
      <c r="HH180" s="80"/>
      <c r="HI180" s="80"/>
      <c r="HJ180" s="80"/>
      <c r="HK180" s="80"/>
      <c r="HL180" s="80"/>
      <c r="HM180" s="80"/>
      <c r="HN180" s="80"/>
      <c r="HO180" s="80"/>
      <c r="HP180" s="80"/>
      <c r="HQ180" s="80"/>
      <c r="HR180" s="80"/>
      <c r="HS180" s="80"/>
      <c r="HT180" s="80"/>
      <c r="HU180" s="80"/>
      <c r="HV180" s="80"/>
      <c r="HW180" s="80"/>
      <c r="HX180" s="80"/>
      <c r="HY180" s="80"/>
      <c r="HZ180" s="80"/>
      <c r="IA180" s="80"/>
      <c r="IB180" s="80"/>
      <c r="IC180" s="80"/>
      <c r="ID180" s="80"/>
      <c r="IE180" s="80"/>
      <c r="IF180" s="80"/>
      <c r="IG180" s="80"/>
      <c r="IH180" s="80"/>
      <c r="II180" s="80"/>
      <c r="IJ180" s="80"/>
      <c r="IK180" s="80"/>
      <c r="IL180" s="80"/>
      <c r="IM180" s="80"/>
      <c r="IN180" s="80"/>
      <c r="IO180" s="80"/>
      <c r="IP180" s="80"/>
      <c r="IQ180" s="80"/>
      <c r="IR180" s="80"/>
      <c r="IS180" s="80"/>
      <c r="IT180" s="80"/>
      <c r="IU180" s="80"/>
      <c r="IV180" s="80"/>
      <c r="IW180" s="80"/>
      <c r="IX180" s="80"/>
      <c r="IY180" s="80"/>
      <c r="IZ180" s="80"/>
      <c r="JA180" s="80"/>
      <c r="JB180" s="80"/>
      <c r="JC180" s="80"/>
      <c r="JD180" s="80"/>
      <c r="JE180" s="80"/>
      <c r="JF180" s="80"/>
      <c r="JG180" s="80"/>
      <c r="JH180" s="80"/>
      <c r="JI180" s="80"/>
      <c r="JJ180" s="80"/>
      <c r="JK180" s="80"/>
      <c r="JL180" s="80"/>
      <c r="JM180" s="80"/>
      <c r="JN180" s="80"/>
      <c r="JO180" s="80"/>
      <c r="JP180" s="80"/>
      <c r="JQ180" s="80"/>
      <c r="JR180" s="80"/>
      <c r="JS180" s="80"/>
      <c r="JT180" s="80"/>
      <c r="JU180" s="80"/>
      <c r="JV180" s="80"/>
      <c r="JW180" s="80"/>
      <c r="JX180" s="80"/>
      <c r="JY180" s="80"/>
      <c r="JZ180" s="80"/>
      <c r="KA180" s="80"/>
      <c r="KB180" s="80"/>
      <c r="KC180" s="80"/>
      <c r="KD180" s="80"/>
      <c r="KE180" s="80"/>
      <c r="KF180" s="80"/>
      <c r="KG180" s="80"/>
      <c r="KH180" s="80"/>
      <c r="KI180" s="80"/>
      <c r="KJ180" s="80"/>
      <c r="KK180" s="80"/>
      <c r="KL180" s="80"/>
      <c r="KM180" s="80"/>
      <c r="KN180" s="80"/>
      <c r="KO180" s="80"/>
      <c r="KP180" s="80"/>
      <c r="KQ180" s="80"/>
      <c r="KR180" s="80"/>
      <c r="KS180" s="80"/>
      <c r="KT180" s="80"/>
      <c r="KU180" s="80"/>
      <c r="KV180" s="80"/>
      <c r="KW180" s="80"/>
      <c r="KX180" s="80"/>
      <c r="KY180" s="80"/>
      <c r="KZ180" s="80"/>
      <c r="LA180" s="80"/>
      <c r="LB180" s="80"/>
      <c r="LC180" s="80"/>
      <c r="LD180" s="80"/>
      <c r="LE180" s="80"/>
      <c r="LF180" s="80"/>
      <c r="LG180" s="80"/>
      <c r="LH180" s="80"/>
      <c r="LI180" s="80"/>
      <c r="LJ180" s="80"/>
      <c r="LK180" s="80"/>
      <c r="LL180" s="80"/>
      <c r="LM180" s="80"/>
      <c r="LN180" s="80"/>
      <c r="LO180" s="80"/>
      <c r="LP180" s="80"/>
      <c r="LQ180" s="80"/>
      <c r="LR180" s="80"/>
      <c r="LS180" s="80"/>
      <c r="LT180" s="80"/>
      <c r="LU180" s="80"/>
      <c r="LV180" s="80"/>
      <c r="LW180" s="80"/>
      <c r="LX180" s="80"/>
      <c r="LY180" s="80"/>
      <c r="LZ180" s="80"/>
      <c r="MA180" s="80"/>
      <c r="MB180" s="80"/>
      <c r="MC180" s="80"/>
      <c r="MD180" s="80"/>
      <c r="ME180" s="80"/>
      <c r="MF180" s="80"/>
      <c r="MG180" s="80"/>
      <c r="MH180" s="80"/>
      <c r="MI180" s="80"/>
      <c r="MJ180" s="80"/>
      <c r="MK180" s="80"/>
      <c r="ML180" s="80"/>
      <c r="MM180" s="80"/>
      <c r="MN180" s="80"/>
      <c r="MO180" s="80"/>
      <c r="MP180" s="80"/>
      <c r="MQ180" s="80"/>
      <c r="MR180" s="80"/>
      <c r="MS180" s="80"/>
      <c r="MT180" s="80"/>
      <c r="MU180" s="80"/>
      <c r="MV180" s="80"/>
      <c r="MW180" s="80"/>
      <c r="MX180" s="80"/>
      <c r="MY180" s="80"/>
      <c r="MZ180" s="80"/>
      <c r="NA180" s="80"/>
      <c r="NB180" s="80"/>
      <c r="NC180" s="80"/>
      <c r="ND180" s="80"/>
      <c r="NE180" s="80"/>
      <c r="NF180" s="80"/>
      <c r="NG180" s="80"/>
      <c r="NH180" s="80"/>
      <c r="NI180" s="80"/>
      <c r="NJ180" s="80"/>
      <c r="NK180" s="80"/>
      <c r="NL180" s="80"/>
      <c r="NM180" s="80"/>
      <c r="NN180" s="80"/>
      <c r="NO180" s="80"/>
      <c r="NP180" s="80"/>
      <c r="NQ180" s="80"/>
      <c r="NR180" s="80"/>
      <c r="NS180" s="80"/>
      <c r="NT180" s="80"/>
      <c r="NU180" s="80"/>
      <c r="NV180" s="80"/>
      <c r="NW180" s="80"/>
      <c r="NX180" s="80"/>
      <c r="NY180" s="80"/>
      <c r="NZ180" s="80"/>
      <c r="OA180" s="80"/>
      <c r="OB180" s="80"/>
      <c r="OC180" s="80"/>
      <c r="OD180" s="80"/>
      <c r="OE180" s="80"/>
      <c r="OF180" s="80"/>
      <c r="OG180" s="80"/>
      <c r="OH180" s="80"/>
      <c r="OI180" s="80"/>
      <c r="OJ180" s="80"/>
      <c r="OK180" s="80"/>
      <c r="OL180" s="80"/>
      <c r="OM180" s="80"/>
      <c r="ON180" s="80"/>
      <c r="OO180" s="80"/>
      <c r="OP180" s="80"/>
      <c r="OQ180" s="80"/>
      <c r="OR180" s="80"/>
      <c r="OS180" s="80"/>
      <c r="OT180" s="80"/>
      <c r="OU180" s="80"/>
      <c r="OV180" s="80"/>
      <c r="OW180" s="80"/>
      <c r="OX180" s="80"/>
      <c r="OY180" s="80"/>
      <c r="OZ180" s="80"/>
      <c r="PA180" s="80"/>
      <c r="PB180" s="80"/>
      <c r="PC180" s="80"/>
      <c r="PD180" s="80"/>
      <c r="PE180" s="80"/>
      <c r="PF180" s="80"/>
      <c r="PG180" s="80"/>
      <c r="PH180" s="80"/>
      <c r="PI180" s="80"/>
      <c r="PJ180" s="80"/>
      <c r="PK180" s="80"/>
      <c r="PL180" s="80"/>
      <c r="PM180" s="80"/>
      <c r="PN180" s="80"/>
      <c r="PO180" s="80"/>
      <c r="PP180" s="80"/>
      <c r="PQ180" s="80"/>
      <c r="PR180" s="80"/>
      <c r="PS180" s="80"/>
      <c r="PT180" s="80"/>
      <c r="PU180" s="80"/>
      <c r="PV180" s="80"/>
      <c r="PW180" s="80"/>
      <c r="PX180" s="80"/>
      <c r="PY180" s="80"/>
      <c r="PZ180" s="80"/>
      <c r="QA180" s="80"/>
      <c r="QB180" s="80"/>
      <c r="QC180" s="80"/>
      <c r="QD180" s="80"/>
      <c r="QE180" s="80"/>
      <c r="QF180" s="80"/>
      <c r="QG180" s="80"/>
      <c r="QH180" s="80"/>
      <c r="QI180" s="80"/>
      <c r="QJ180" s="80"/>
      <c r="QK180" s="80"/>
      <c r="QL180" s="80"/>
      <c r="QM180" s="80"/>
      <c r="QN180" s="80"/>
      <c r="QO180" s="80"/>
      <c r="QP180" s="80"/>
      <c r="QQ180" s="80"/>
      <c r="QR180" s="80"/>
      <c r="QS180" s="80"/>
      <c r="QT180" s="80"/>
      <c r="QU180" s="80"/>
      <c r="QV180" s="80"/>
      <c r="QW180" s="80"/>
      <c r="QX180" s="80"/>
      <c r="QY180" s="80"/>
      <c r="QZ180" s="80"/>
      <c r="RA180" s="80"/>
      <c r="RB180" s="80"/>
      <c r="RC180" s="80"/>
      <c r="RD180" s="80"/>
      <c r="RE180" s="80"/>
      <c r="RF180" s="80"/>
      <c r="RG180" s="80"/>
      <c r="RH180" s="80"/>
      <c r="RI180" s="80"/>
      <c r="RJ180" s="80"/>
      <c r="RK180" s="80"/>
      <c r="RL180" s="80"/>
      <c r="RM180" s="80"/>
      <c r="RN180" s="80"/>
      <c r="RO180" s="80"/>
      <c r="RP180" s="80"/>
      <c r="RQ180" s="80"/>
      <c r="RR180" s="80"/>
      <c r="RS180" s="80"/>
      <c r="RT180" s="80"/>
      <c r="RU180" s="80"/>
      <c r="RV180" s="80"/>
      <c r="RW180" s="80"/>
      <c r="RX180" s="80"/>
      <c r="RY180" s="80"/>
      <c r="RZ180" s="80"/>
      <c r="SA180" s="80"/>
      <c r="SB180" s="80"/>
      <c r="SC180" s="80"/>
      <c r="SD180" s="80"/>
      <c r="SE180" s="80"/>
      <c r="SF180" s="80"/>
      <c r="SG180" s="80"/>
      <c r="SH180" s="80"/>
      <c r="SI180" s="80"/>
      <c r="SJ180" s="80"/>
      <c r="SK180" s="80"/>
      <c r="SL180" s="80"/>
      <c r="SM180" s="80"/>
      <c r="SN180" s="80"/>
      <c r="SO180" s="80"/>
      <c r="SP180" s="80"/>
      <c r="SQ180" s="80"/>
      <c r="SR180" s="80"/>
      <c r="SS180" s="80"/>
      <c r="ST180" s="80"/>
      <c r="SU180" s="80"/>
      <c r="SV180" s="80"/>
      <c r="SW180" s="80"/>
      <c r="SX180" s="80"/>
    </row>
    <row r="181" spans="1:518" s="60" customFormat="1" ht="14.55" customHeight="1" x14ac:dyDescent="0.3">
      <c r="A181" s="65">
        <v>177</v>
      </c>
      <c r="B181" s="7">
        <v>65</v>
      </c>
      <c r="C181" s="98" t="s">
        <v>1238</v>
      </c>
      <c r="D181" s="99" t="s">
        <v>1239</v>
      </c>
      <c r="E181" s="98" t="s">
        <v>1240</v>
      </c>
      <c r="F181" s="7">
        <v>2018</v>
      </c>
      <c r="G181" s="99" t="s">
        <v>604</v>
      </c>
      <c r="H181" s="126" t="s">
        <v>1241</v>
      </c>
      <c r="I181" s="6" t="s">
        <v>50</v>
      </c>
      <c r="J181" s="99" t="s">
        <v>1242</v>
      </c>
      <c r="K181" s="6" t="s">
        <v>1243</v>
      </c>
      <c r="L181" s="6" t="s">
        <v>38</v>
      </c>
      <c r="M181" s="6" t="s">
        <v>100</v>
      </c>
      <c r="N181" s="6" t="s">
        <v>175</v>
      </c>
      <c r="O181" s="6" t="s">
        <v>25</v>
      </c>
      <c r="P181" s="6" t="s">
        <v>191</v>
      </c>
      <c r="Q181" s="7">
        <v>7244</v>
      </c>
      <c r="R181" s="6" t="s">
        <v>921</v>
      </c>
      <c r="S181" s="6" t="s">
        <v>434</v>
      </c>
      <c r="T181" s="6" t="s">
        <v>1244</v>
      </c>
      <c r="U181" s="7">
        <v>2007</v>
      </c>
      <c r="V181" s="7">
        <v>2008</v>
      </c>
      <c r="W181" s="6"/>
      <c r="X181" s="6"/>
      <c r="Y181" s="6"/>
      <c r="Z181" s="6"/>
      <c r="AA181" s="6"/>
      <c r="AB181" s="6"/>
      <c r="AC181" s="6"/>
      <c r="AD181" s="6"/>
      <c r="AE181" s="6"/>
      <c r="AF181" s="6"/>
      <c r="AG181" s="6"/>
      <c r="AH181" s="6" t="s">
        <v>139</v>
      </c>
      <c r="AI181" s="6"/>
      <c r="AJ181" s="6"/>
      <c r="AK181" s="6"/>
      <c r="AL181" s="6"/>
      <c r="AM181" s="6"/>
      <c r="AN181" s="6"/>
      <c r="AO181" s="6"/>
      <c r="AP181" s="6"/>
      <c r="AQ181" s="6"/>
      <c r="AR181" s="6"/>
      <c r="AS181" s="6"/>
      <c r="AT181" s="6"/>
      <c r="AU181" s="6"/>
      <c r="AV181" s="6"/>
      <c r="AW181" s="6" t="s">
        <v>23</v>
      </c>
      <c r="AX181" s="6"/>
      <c r="AY181" s="6"/>
      <c r="AZ181" s="6"/>
      <c r="BA181" s="6"/>
      <c r="BB181" s="6"/>
      <c r="BC181" s="6"/>
      <c r="BD181" s="6"/>
      <c r="BE181" s="6"/>
      <c r="BF181" s="6"/>
      <c r="BG181" s="6"/>
      <c r="BH181" s="6"/>
      <c r="BI181" s="6" t="s">
        <v>78</v>
      </c>
      <c r="BJ181" s="6"/>
      <c r="BK181" s="6"/>
      <c r="BL181" s="6"/>
      <c r="BM181" s="6"/>
      <c r="BN181" s="6"/>
      <c r="BO181" s="6"/>
      <c r="BP181" s="6"/>
      <c r="BQ181" s="6"/>
      <c r="BR181" s="6"/>
      <c r="BS181" s="6"/>
      <c r="BT181" s="6"/>
      <c r="BU181" s="6"/>
      <c r="BV181" s="6" t="s">
        <v>38</v>
      </c>
      <c r="BW181" s="6"/>
      <c r="BX181" s="6"/>
      <c r="BY181" s="6"/>
      <c r="BZ181" s="6"/>
      <c r="CA181" s="6"/>
      <c r="CB181" s="6"/>
      <c r="CC181" s="6"/>
      <c r="CD181" s="6"/>
      <c r="CE181" s="6"/>
      <c r="CF181" s="6"/>
      <c r="CG181" s="6"/>
      <c r="CH181" s="6"/>
      <c r="CI181" s="6"/>
      <c r="CJ181" s="6"/>
      <c r="CK181" s="6"/>
      <c r="CL181" s="6"/>
      <c r="CM181" s="6"/>
      <c r="CN181" s="6"/>
      <c r="CO181" s="6"/>
      <c r="CP181" s="6"/>
      <c r="CQ181" s="6"/>
      <c r="CR181" s="6"/>
      <c r="CS181" s="28" t="s">
        <v>38</v>
      </c>
      <c r="CT181" s="6"/>
      <c r="CU181" s="6"/>
      <c r="CV181" s="6"/>
      <c r="CW181" s="6"/>
      <c r="CX181" s="6"/>
      <c r="CY181" s="6"/>
      <c r="CZ181" s="6"/>
      <c r="DA181" s="6"/>
      <c r="DB181" s="6"/>
      <c r="DC181" s="6"/>
      <c r="DD181" s="6" t="s">
        <v>38</v>
      </c>
      <c r="DE181" s="87"/>
      <c r="DF181" s="6"/>
      <c r="DG181" s="6"/>
      <c r="DH181" s="6"/>
      <c r="DI181" s="6"/>
      <c r="DJ181" s="6"/>
      <c r="DK181" s="6"/>
      <c r="DL181" s="6"/>
      <c r="DM181" s="6"/>
      <c r="DN181" s="6"/>
      <c r="DO181" s="87"/>
      <c r="DP181" s="6"/>
      <c r="DQ181" s="87"/>
      <c r="DR181" s="6"/>
      <c r="DS181" s="91" t="s">
        <v>1245</v>
      </c>
      <c r="DT181" s="17" t="s">
        <v>1246</v>
      </c>
      <c r="DU181" s="34"/>
      <c r="DV181" s="34"/>
      <c r="DW181" s="80"/>
      <c r="DX181" s="80"/>
      <c r="DY181" s="80"/>
      <c r="DZ181" s="80"/>
      <c r="EA181" s="80"/>
      <c r="EB181" s="80"/>
      <c r="EC181" s="80"/>
      <c r="ED181" s="80"/>
      <c r="EE181" s="80"/>
      <c r="EF181" s="80"/>
      <c r="EG181" s="80"/>
      <c r="EH181" s="80"/>
      <c r="EI181" s="80"/>
      <c r="EJ181" s="80"/>
      <c r="EK181" s="80"/>
      <c r="EL181" s="80"/>
      <c r="EM181" s="80"/>
      <c r="EN181" s="80"/>
      <c r="EO181" s="80"/>
      <c r="EP181" s="80"/>
      <c r="EQ181" s="80"/>
      <c r="ER181" s="80"/>
      <c r="ES181" s="80"/>
      <c r="ET181" s="80"/>
      <c r="EU181" s="80"/>
      <c r="EV181" s="80"/>
      <c r="EW181" s="80"/>
      <c r="EX181" s="80"/>
      <c r="EY181" s="80"/>
      <c r="EZ181" s="80"/>
      <c r="FA181" s="80"/>
      <c r="FB181" s="80"/>
      <c r="FC181" s="80"/>
      <c r="FD181" s="80"/>
      <c r="FE181" s="80"/>
      <c r="FF181" s="80"/>
      <c r="FG181" s="80"/>
      <c r="FH181" s="80"/>
      <c r="FI181" s="80"/>
      <c r="FJ181" s="80"/>
      <c r="FK181" s="80"/>
      <c r="FL181" s="80"/>
      <c r="FM181" s="80"/>
      <c r="FN181" s="80"/>
      <c r="FO181" s="80"/>
      <c r="FP181" s="80"/>
      <c r="FQ181" s="80"/>
      <c r="FR181" s="80"/>
      <c r="FS181" s="80"/>
      <c r="FT181" s="80"/>
      <c r="FU181" s="80"/>
      <c r="FV181" s="80"/>
      <c r="FW181" s="80"/>
      <c r="FX181" s="80"/>
      <c r="FY181" s="80"/>
      <c r="FZ181" s="80"/>
      <c r="GA181" s="80"/>
      <c r="GB181" s="80"/>
      <c r="GC181" s="80"/>
      <c r="GD181" s="80"/>
      <c r="GE181" s="80"/>
      <c r="GF181" s="80"/>
      <c r="GG181" s="80"/>
      <c r="GH181" s="80"/>
      <c r="GI181" s="80"/>
      <c r="GJ181" s="80"/>
      <c r="GK181" s="80"/>
      <c r="GL181" s="80"/>
      <c r="GM181" s="80"/>
      <c r="GN181" s="80"/>
      <c r="GO181" s="80"/>
      <c r="GP181" s="80"/>
      <c r="GQ181" s="80"/>
      <c r="GR181" s="80"/>
      <c r="GS181" s="80"/>
      <c r="GT181" s="80"/>
      <c r="GU181" s="80"/>
      <c r="GV181" s="80"/>
      <c r="GW181" s="80"/>
      <c r="GX181" s="80"/>
      <c r="GY181" s="80"/>
      <c r="GZ181" s="80"/>
      <c r="HA181" s="80"/>
      <c r="HB181" s="80"/>
      <c r="HC181" s="80"/>
      <c r="HD181" s="80"/>
      <c r="HE181" s="80"/>
      <c r="HF181" s="80"/>
      <c r="HG181" s="80"/>
      <c r="HH181" s="80"/>
      <c r="HI181" s="80"/>
      <c r="HJ181" s="80"/>
      <c r="HK181" s="80"/>
      <c r="HL181" s="80"/>
      <c r="HM181" s="80"/>
      <c r="HN181" s="80"/>
      <c r="HO181" s="80"/>
      <c r="HP181" s="80"/>
      <c r="HQ181" s="80"/>
      <c r="HR181" s="80"/>
      <c r="HS181" s="80"/>
      <c r="HT181" s="80"/>
      <c r="HU181" s="80"/>
      <c r="HV181" s="80"/>
      <c r="HW181" s="80"/>
      <c r="HX181" s="80"/>
      <c r="HY181" s="80"/>
      <c r="HZ181" s="80"/>
      <c r="IA181" s="80"/>
      <c r="IB181" s="80"/>
      <c r="IC181" s="80"/>
      <c r="ID181" s="80"/>
      <c r="IE181" s="80"/>
      <c r="IF181" s="80"/>
      <c r="IG181" s="80"/>
      <c r="IH181" s="80"/>
      <c r="II181" s="80"/>
      <c r="IJ181" s="80"/>
      <c r="IK181" s="80"/>
      <c r="IL181" s="80"/>
      <c r="IM181" s="80"/>
      <c r="IN181" s="80"/>
      <c r="IO181" s="80"/>
      <c r="IP181" s="80"/>
      <c r="IQ181" s="80"/>
      <c r="IR181" s="80"/>
      <c r="IS181" s="80"/>
      <c r="IT181" s="80"/>
      <c r="IU181" s="80"/>
      <c r="IV181" s="80"/>
      <c r="IW181" s="80"/>
      <c r="IX181" s="80"/>
      <c r="IY181" s="80"/>
      <c r="IZ181" s="80"/>
      <c r="JA181" s="80"/>
      <c r="JB181" s="80"/>
      <c r="JC181" s="80"/>
      <c r="JD181" s="80"/>
      <c r="JE181" s="80"/>
      <c r="JF181" s="80"/>
      <c r="JG181" s="80"/>
      <c r="JH181" s="80"/>
      <c r="JI181" s="80"/>
      <c r="JJ181" s="80"/>
      <c r="JK181" s="80"/>
      <c r="JL181" s="80"/>
      <c r="JM181" s="80"/>
      <c r="JN181" s="80"/>
      <c r="JO181" s="80"/>
      <c r="JP181" s="80"/>
      <c r="JQ181" s="80"/>
      <c r="JR181" s="80"/>
      <c r="JS181" s="80"/>
      <c r="JT181" s="80"/>
      <c r="JU181" s="80"/>
      <c r="JV181" s="80"/>
      <c r="JW181" s="80"/>
      <c r="JX181" s="80"/>
      <c r="JY181" s="80"/>
      <c r="JZ181" s="80"/>
      <c r="KA181" s="80"/>
      <c r="KB181" s="80"/>
      <c r="KC181" s="80"/>
      <c r="KD181" s="80"/>
      <c r="KE181" s="80"/>
      <c r="KF181" s="80"/>
      <c r="KG181" s="80"/>
      <c r="KH181" s="80"/>
      <c r="KI181" s="80"/>
      <c r="KJ181" s="80"/>
      <c r="KK181" s="80"/>
      <c r="KL181" s="80"/>
      <c r="KM181" s="80"/>
      <c r="KN181" s="80"/>
      <c r="KO181" s="80"/>
      <c r="KP181" s="80"/>
      <c r="KQ181" s="80"/>
      <c r="KR181" s="80"/>
      <c r="KS181" s="80"/>
      <c r="KT181" s="80"/>
      <c r="KU181" s="80"/>
      <c r="KV181" s="80"/>
      <c r="KW181" s="80"/>
      <c r="KX181" s="80"/>
      <c r="KY181" s="80"/>
      <c r="KZ181" s="80"/>
      <c r="LA181" s="80"/>
      <c r="LB181" s="80"/>
      <c r="LC181" s="80"/>
      <c r="LD181" s="80"/>
      <c r="LE181" s="80"/>
      <c r="LF181" s="80"/>
      <c r="LG181" s="80"/>
      <c r="LH181" s="80"/>
      <c r="LI181" s="80"/>
      <c r="LJ181" s="80"/>
      <c r="LK181" s="80"/>
      <c r="LL181" s="80"/>
      <c r="LM181" s="80"/>
      <c r="LN181" s="80"/>
      <c r="LO181" s="80"/>
      <c r="LP181" s="80"/>
      <c r="LQ181" s="80"/>
      <c r="LR181" s="80"/>
      <c r="LS181" s="80"/>
      <c r="LT181" s="80"/>
      <c r="LU181" s="80"/>
      <c r="LV181" s="80"/>
      <c r="LW181" s="80"/>
      <c r="LX181" s="80"/>
      <c r="LY181" s="80"/>
      <c r="LZ181" s="80"/>
      <c r="MA181" s="80"/>
      <c r="MB181" s="80"/>
      <c r="MC181" s="80"/>
      <c r="MD181" s="80"/>
      <c r="ME181" s="80"/>
      <c r="MF181" s="80"/>
      <c r="MG181" s="80"/>
      <c r="MH181" s="80"/>
      <c r="MI181" s="80"/>
      <c r="MJ181" s="80"/>
      <c r="MK181" s="80"/>
      <c r="ML181" s="80"/>
      <c r="MM181" s="80"/>
      <c r="MN181" s="80"/>
      <c r="MO181" s="80"/>
      <c r="MP181" s="80"/>
      <c r="MQ181" s="80"/>
      <c r="MR181" s="80"/>
      <c r="MS181" s="80"/>
      <c r="MT181" s="80"/>
      <c r="MU181" s="80"/>
      <c r="MV181" s="80"/>
      <c r="MW181" s="80"/>
      <c r="MX181" s="80"/>
      <c r="MY181" s="80"/>
      <c r="MZ181" s="80"/>
      <c r="NA181" s="80"/>
      <c r="NB181" s="80"/>
      <c r="NC181" s="80"/>
      <c r="ND181" s="80"/>
      <c r="NE181" s="80"/>
      <c r="NF181" s="80"/>
      <c r="NG181" s="80"/>
      <c r="NH181" s="80"/>
      <c r="NI181" s="80"/>
      <c r="NJ181" s="80"/>
      <c r="NK181" s="80"/>
      <c r="NL181" s="80"/>
      <c r="NM181" s="80"/>
      <c r="NN181" s="80"/>
      <c r="NO181" s="80"/>
      <c r="NP181" s="80"/>
      <c r="NQ181" s="80"/>
      <c r="NR181" s="80"/>
      <c r="NS181" s="80"/>
      <c r="NT181" s="80"/>
      <c r="NU181" s="80"/>
      <c r="NV181" s="80"/>
      <c r="NW181" s="80"/>
      <c r="NX181" s="80"/>
      <c r="NY181" s="80"/>
      <c r="NZ181" s="80"/>
      <c r="OA181" s="80"/>
      <c r="OB181" s="80"/>
      <c r="OC181" s="80"/>
      <c r="OD181" s="80"/>
      <c r="OE181" s="80"/>
      <c r="OF181" s="80"/>
      <c r="OG181" s="80"/>
      <c r="OH181" s="80"/>
      <c r="OI181" s="80"/>
      <c r="OJ181" s="80"/>
      <c r="OK181" s="80"/>
      <c r="OL181" s="80"/>
      <c r="OM181" s="80"/>
      <c r="ON181" s="80"/>
      <c r="OO181" s="80"/>
      <c r="OP181" s="80"/>
      <c r="OQ181" s="80"/>
      <c r="OR181" s="80"/>
      <c r="OS181" s="80"/>
      <c r="OT181" s="80"/>
      <c r="OU181" s="80"/>
      <c r="OV181" s="80"/>
      <c r="OW181" s="80"/>
      <c r="OX181" s="80"/>
      <c r="OY181" s="80"/>
      <c r="OZ181" s="80"/>
      <c r="PA181" s="80"/>
      <c r="PB181" s="80"/>
      <c r="PC181" s="80"/>
      <c r="PD181" s="80"/>
      <c r="PE181" s="80"/>
      <c r="PF181" s="80"/>
      <c r="PG181" s="80"/>
      <c r="PH181" s="80"/>
      <c r="PI181" s="80"/>
      <c r="PJ181" s="80"/>
      <c r="PK181" s="80"/>
      <c r="PL181" s="80"/>
      <c r="PM181" s="80"/>
      <c r="PN181" s="80"/>
      <c r="PO181" s="80"/>
      <c r="PP181" s="80"/>
      <c r="PQ181" s="80"/>
      <c r="PR181" s="80"/>
      <c r="PS181" s="80"/>
      <c r="PT181" s="80"/>
      <c r="PU181" s="80"/>
      <c r="PV181" s="80"/>
      <c r="PW181" s="80"/>
      <c r="PX181" s="80"/>
      <c r="PY181" s="80"/>
      <c r="PZ181" s="80"/>
      <c r="QA181" s="80"/>
      <c r="QB181" s="80"/>
      <c r="QC181" s="80"/>
      <c r="QD181" s="80"/>
      <c r="QE181" s="80"/>
      <c r="QF181" s="80"/>
      <c r="QG181" s="80"/>
      <c r="QH181" s="80"/>
      <c r="QI181" s="80"/>
      <c r="QJ181" s="80"/>
      <c r="QK181" s="80"/>
      <c r="QL181" s="80"/>
      <c r="QM181" s="80"/>
      <c r="QN181" s="80"/>
      <c r="QO181" s="80"/>
      <c r="QP181" s="80"/>
      <c r="QQ181" s="80"/>
      <c r="QR181" s="80"/>
      <c r="QS181" s="80"/>
      <c r="QT181" s="80"/>
      <c r="QU181" s="80"/>
      <c r="QV181" s="80"/>
      <c r="QW181" s="80"/>
      <c r="QX181" s="80"/>
      <c r="QY181" s="80"/>
      <c r="QZ181" s="80"/>
      <c r="RA181" s="80"/>
      <c r="RB181" s="80"/>
      <c r="RC181" s="80"/>
      <c r="RD181" s="80"/>
      <c r="RE181" s="80"/>
      <c r="RF181" s="80"/>
      <c r="RG181" s="80"/>
      <c r="RH181" s="80"/>
      <c r="RI181" s="80"/>
      <c r="RJ181" s="80"/>
      <c r="RK181" s="80"/>
      <c r="RL181" s="80"/>
      <c r="RM181" s="80"/>
      <c r="RN181" s="80"/>
      <c r="RO181" s="80"/>
      <c r="RP181" s="80"/>
      <c r="RQ181" s="80"/>
      <c r="RR181" s="80"/>
      <c r="RS181" s="80"/>
      <c r="RT181" s="80"/>
      <c r="RU181" s="80"/>
      <c r="RV181" s="80"/>
      <c r="RW181" s="80"/>
      <c r="RX181" s="80"/>
      <c r="RY181" s="80"/>
      <c r="RZ181" s="80"/>
      <c r="SA181" s="80"/>
      <c r="SB181" s="80"/>
      <c r="SC181" s="80"/>
      <c r="SD181" s="80"/>
      <c r="SE181" s="80"/>
      <c r="SF181" s="80"/>
      <c r="SG181" s="80"/>
      <c r="SH181" s="80"/>
      <c r="SI181" s="80"/>
      <c r="SJ181" s="80"/>
      <c r="SK181" s="80"/>
      <c r="SL181" s="80"/>
      <c r="SM181" s="80"/>
      <c r="SN181" s="80"/>
      <c r="SO181" s="80"/>
      <c r="SP181" s="80"/>
      <c r="SQ181" s="80"/>
      <c r="SR181" s="80"/>
      <c r="SS181" s="80"/>
      <c r="ST181" s="80"/>
      <c r="SU181" s="80"/>
      <c r="SV181" s="80"/>
      <c r="SW181" s="80"/>
      <c r="SX181" s="80"/>
    </row>
    <row r="182" spans="1:518" s="60" customFormat="1" ht="14.55" customHeight="1" x14ac:dyDescent="0.3">
      <c r="A182" s="65">
        <v>178</v>
      </c>
      <c r="B182" s="7">
        <v>65</v>
      </c>
      <c r="C182" s="98" t="s">
        <v>1238</v>
      </c>
      <c r="D182" s="99" t="s">
        <v>1239</v>
      </c>
      <c r="E182" s="98" t="s">
        <v>1240</v>
      </c>
      <c r="F182" s="7">
        <v>2018</v>
      </c>
      <c r="G182" s="99" t="s">
        <v>604</v>
      </c>
      <c r="H182" s="126" t="s">
        <v>1241</v>
      </c>
      <c r="I182" s="6" t="s">
        <v>50</v>
      </c>
      <c r="J182" s="99" t="s">
        <v>1247</v>
      </c>
      <c r="K182" s="6" t="s">
        <v>1243</v>
      </c>
      <c r="L182" s="6" t="s">
        <v>38</v>
      </c>
      <c r="M182" s="6" t="s">
        <v>100</v>
      </c>
      <c r="N182" s="6" t="s">
        <v>175</v>
      </c>
      <c r="O182" s="6" t="s">
        <v>25</v>
      </c>
      <c r="P182" s="6" t="s">
        <v>191</v>
      </c>
      <c r="Q182" s="7">
        <v>7244</v>
      </c>
      <c r="R182" s="6" t="s">
        <v>921</v>
      </c>
      <c r="S182" s="6" t="s">
        <v>434</v>
      </c>
      <c r="T182" s="6" t="s">
        <v>1244</v>
      </c>
      <c r="U182" s="7">
        <v>2007</v>
      </c>
      <c r="V182" s="7">
        <v>2008</v>
      </c>
      <c r="W182" s="6"/>
      <c r="X182" s="6"/>
      <c r="Y182" s="6"/>
      <c r="Z182" s="6"/>
      <c r="AA182" s="6"/>
      <c r="AB182" s="6"/>
      <c r="AC182" s="6"/>
      <c r="AD182" s="6"/>
      <c r="AE182" s="6"/>
      <c r="AF182" s="6"/>
      <c r="AG182" s="6"/>
      <c r="AH182" s="6" t="s">
        <v>139</v>
      </c>
      <c r="AI182" s="6"/>
      <c r="AJ182" s="6"/>
      <c r="AK182" s="6"/>
      <c r="AL182" s="6"/>
      <c r="AM182" s="6"/>
      <c r="AN182" s="6"/>
      <c r="AO182" s="6"/>
      <c r="AP182" s="6"/>
      <c r="AQ182" s="6"/>
      <c r="AR182" s="6"/>
      <c r="AS182" s="6"/>
      <c r="AT182" s="6"/>
      <c r="AU182" s="6"/>
      <c r="AV182" s="6"/>
      <c r="AW182" s="6" t="s">
        <v>23</v>
      </c>
      <c r="AX182" s="6"/>
      <c r="AY182" s="6"/>
      <c r="AZ182" s="6"/>
      <c r="BA182" s="6"/>
      <c r="BB182" s="6"/>
      <c r="BC182" s="6"/>
      <c r="BD182" s="6"/>
      <c r="BE182" s="6"/>
      <c r="BF182" s="6"/>
      <c r="BG182" s="6"/>
      <c r="BH182" s="6"/>
      <c r="BI182" s="6" t="s">
        <v>78</v>
      </c>
      <c r="BJ182" s="6"/>
      <c r="BK182" s="6"/>
      <c r="BL182" s="6"/>
      <c r="BM182" s="6"/>
      <c r="BN182" s="6"/>
      <c r="BO182" s="6"/>
      <c r="BP182" s="6"/>
      <c r="BQ182" s="6"/>
      <c r="BR182" s="6"/>
      <c r="BS182" s="6"/>
      <c r="BT182" s="6"/>
      <c r="BU182" s="6"/>
      <c r="BV182" s="6" t="s">
        <v>38</v>
      </c>
      <c r="BW182" s="6"/>
      <c r="BX182" s="6"/>
      <c r="BY182" s="6"/>
      <c r="BZ182" s="6"/>
      <c r="CA182" s="6"/>
      <c r="CB182" s="6"/>
      <c r="CC182" s="6"/>
      <c r="CD182" s="6"/>
      <c r="CE182" s="6"/>
      <c r="CF182" s="6"/>
      <c r="CG182" s="6"/>
      <c r="CH182" s="6"/>
      <c r="CI182" s="6"/>
      <c r="CJ182" s="6"/>
      <c r="CK182" s="6"/>
      <c r="CL182" s="6"/>
      <c r="CM182" s="6"/>
      <c r="CN182" s="6"/>
      <c r="CO182" s="6"/>
      <c r="CP182" s="6"/>
      <c r="CQ182" s="6"/>
      <c r="CR182" s="6"/>
      <c r="CS182" s="28" t="s">
        <v>38</v>
      </c>
      <c r="CT182" s="6"/>
      <c r="CU182" s="6"/>
      <c r="CV182" s="6"/>
      <c r="CW182" s="6"/>
      <c r="CX182" s="6"/>
      <c r="CY182" s="6"/>
      <c r="CZ182" s="6"/>
      <c r="DA182" s="6"/>
      <c r="DB182" s="6"/>
      <c r="DC182" s="6"/>
      <c r="DD182" s="6" t="s">
        <v>38</v>
      </c>
      <c r="DE182" s="87"/>
      <c r="DF182" s="6"/>
      <c r="DG182" s="6"/>
      <c r="DH182" s="6"/>
      <c r="DI182" s="6"/>
      <c r="DJ182" s="6"/>
      <c r="DK182" s="6"/>
      <c r="DL182" s="6"/>
      <c r="DM182" s="6"/>
      <c r="DN182" s="6"/>
      <c r="DO182" s="87"/>
      <c r="DP182" s="6"/>
      <c r="DQ182" s="87"/>
      <c r="DR182" s="6"/>
      <c r="DS182" s="91" t="s">
        <v>1245</v>
      </c>
      <c r="DT182" s="17" t="s">
        <v>1246</v>
      </c>
      <c r="DU182" s="34"/>
      <c r="DV182" s="34"/>
      <c r="DW182" s="80"/>
      <c r="DX182" s="80"/>
      <c r="DY182" s="80"/>
      <c r="DZ182" s="80"/>
      <c r="EA182" s="80"/>
      <c r="EB182" s="80"/>
      <c r="EC182" s="80"/>
      <c r="ED182" s="80"/>
      <c r="EE182" s="80"/>
      <c r="EF182" s="80"/>
      <c r="EG182" s="80"/>
      <c r="EH182" s="80"/>
      <c r="EI182" s="80"/>
      <c r="EJ182" s="80"/>
      <c r="EK182" s="80"/>
      <c r="EL182" s="80"/>
      <c r="EM182" s="80"/>
      <c r="EN182" s="80"/>
      <c r="EO182" s="80"/>
      <c r="EP182" s="80"/>
      <c r="EQ182" s="80"/>
      <c r="ER182" s="80"/>
      <c r="ES182" s="80"/>
      <c r="ET182" s="80"/>
      <c r="EU182" s="80"/>
      <c r="EV182" s="80"/>
      <c r="EW182" s="80"/>
      <c r="EX182" s="80"/>
      <c r="EY182" s="80"/>
      <c r="EZ182" s="80"/>
      <c r="FA182" s="80"/>
      <c r="FB182" s="80"/>
      <c r="FC182" s="80"/>
      <c r="FD182" s="80"/>
      <c r="FE182" s="80"/>
      <c r="FF182" s="80"/>
      <c r="FG182" s="80"/>
      <c r="FH182" s="80"/>
      <c r="FI182" s="80"/>
      <c r="FJ182" s="80"/>
      <c r="FK182" s="80"/>
      <c r="FL182" s="80"/>
      <c r="FM182" s="80"/>
      <c r="FN182" s="80"/>
      <c r="FO182" s="80"/>
      <c r="FP182" s="80"/>
      <c r="FQ182" s="80"/>
      <c r="FR182" s="80"/>
      <c r="FS182" s="80"/>
      <c r="FT182" s="80"/>
      <c r="FU182" s="80"/>
      <c r="FV182" s="80"/>
      <c r="FW182" s="80"/>
      <c r="FX182" s="80"/>
      <c r="FY182" s="80"/>
      <c r="FZ182" s="80"/>
      <c r="GA182" s="80"/>
      <c r="GB182" s="80"/>
      <c r="GC182" s="80"/>
      <c r="GD182" s="80"/>
      <c r="GE182" s="80"/>
      <c r="GF182" s="80"/>
      <c r="GG182" s="80"/>
      <c r="GH182" s="80"/>
      <c r="GI182" s="80"/>
      <c r="GJ182" s="80"/>
      <c r="GK182" s="80"/>
      <c r="GL182" s="80"/>
      <c r="GM182" s="80"/>
      <c r="GN182" s="80"/>
      <c r="GO182" s="80"/>
      <c r="GP182" s="80"/>
      <c r="GQ182" s="80"/>
      <c r="GR182" s="80"/>
      <c r="GS182" s="80"/>
      <c r="GT182" s="80"/>
      <c r="GU182" s="80"/>
      <c r="GV182" s="80"/>
      <c r="GW182" s="80"/>
      <c r="GX182" s="80"/>
      <c r="GY182" s="80"/>
      <c r="GZ182" s="80"/>
      <c r="HA182" s="80"/>
      <c r="HB182" s="80"/>
      <c r="HC182" s="80"/>
      <c r="HD182" s="80"/>
      <c r="HE182" s="80"/>
      <c r="HF182" s="80"/>
      <c r="HG182" s="80"/>
      <c r="HH182" s="80"/>
      <c r="HI182" s="80"/>
      <c r="HJ182" s="80"/>
      <c r="HK182" s="80"/>
      <c r="HL182" s="80"/>
      <c r="HM182" s="80"/>
      <c r="HN182" s="80"/>
      <c r="HO182" s="80"/>
      <c r="HP182" s="80"/>
      <c r="HQ182" s="80"/>
      <c r="HR182" s="80"/>
      <c r="HS182" s="80"/>
      <c r="HT182" s="80"/>
      <c r="HU182" s="80"/>
      <c r="HV182" s="80"/>
      <c r="HW182" s="80"/>
      <c r="HX182" s="80"/>
      <c r="HY182" s="80"/>
      <c r="HZ182" s="80"/>
      <c r="IA182" s="80"/>
      <c r="IB182" s="80"/>
      <c r="IC182" s="80"/>
      <c r="ID182" s="80"/>
      <c r="IE182" s="80"/>
      <c r="IF182" s="80"/>
      <c r="IG182" s="80"/>
      <c r="IH182" s="80"/>
      <c r="II182" s="80"/>
      <c r="IJ182" s="80"/>
      <c r="IK182" s="80"/>
      <c r="IL182" s="80"/>
      <c r="IM182" s="80"/>
      <c r="IN182" s="80"/>
      <c r="IO182" s="80"/>
      <c r="IP182" s="80"/>
      <c r="IQ182" s="80"/>
      <c r="IR182" s="80"/>
      <c r="IS182" s="80"/>
      <c r="IT182" s="80"/>
      <c r="IU182" s="80"/>
      <c r="IV182" s="80"/>
      <c r="IW182" s="80"/>
      <c r="IX182" s="80"/>
      <c r="IY182" s="80"/>
      <c r="IZ182" s="80"/>
      <c r="JA182" s="80"/>
      <c r="JB182" s="80"/>
      <c r="JC182" s="80"/>
      <c r="JD182" s="80"/>
      <c r="JE182" s="80"/>
      <c r="JF182" s="80"/>
      <c r="JG182" s="80"/>
      <c r="JH182" s="80"/>
      <c r="JI182" s="80"/>
      <c r="JJ182" s="80"/>
      <c r="JK182" s="80"/>
      <c r="JL182" s="80"/>
      <c r="JM182" s="80"/>
      <c r="JN182" s="80"/>
      <c r="JO182" s="80"/>
      <c r="JP182" s="80"/>
      <c r="JQ182" s="80"/>
      <c r="JR182" s="80"/>
      <c r="JS182" s="80"/>
      <c r="JT182" s="80"/>
      <c r="JU182" s="80"/>
      <c r="JV182" s="80"/>
      <c r="JW182" s="80"/>
      <c r="JX182" s="80"/>
      <c r="JY182" s="80"/>
      <c r="JZ182" s="80"/>
      <c r="KA182" s="80"/>
      <c r="KB182" s="80"/>
      <c r="KC182" s="80"/>
      <c r="KD182" s="80"/>
      <c r="KE182" s="80"/>
      <c r="KF182" s="80"/>
      <c r="KG182" s="80"/>
      <c r="KH182" s="80"/>
      <c r="KI182" s="80"/>
      <c r="KJ182" s="80"/>
      <c r="KK182" s="80"/>
      <c r="KL182" s="80"/>
      <c r="KM182" s="80"/>
      <c r="KN182" s="80"/>
      <c r="KO182" s="80"/>
      <c r="KP182" s="80"/>
      <c r="KQ182" s="80"/>
      <c r="KR182" s="80"/>
      <c r="KS182" s="80"/>
      <c r="KT182" s="80"/>
      <c r="KU182" s="80"/>
      <c r="KV182" s="80"/>
      <c r="KW182" s="80"/>
      <c r="KX182" s="80"/>
      <c r="KY182" s="80"/>
      <c r="KZ182" s="80"/>
      <c r="LA182" s="80"/>
      <c r="LB182" s="80"/>
      <c r="LC182" s="80"/>
      <c r="LD182" s="80"/>
      <c r="LE182" s="80"/>
      <c r="LF182" s="80"/>
      <c r="LG182" s="80"/>
      <c r="LH182" s="80"/>
      <c r="LI182" s="80"/>
      <c r="LJ182" s="80"/>
      <c r="LK182" s="80"/>
      <c r="LL182" s="80"/>
      <c r="LM182" s="80"/>
      <c r="LN182" s="80"/>
      <c r="LO182" s="80"/>
      <c r="LP182" s="80"/>
      <c r="LQ182" s="80"/>
      <c r="LR182" s="80"/>
      <c r="LS182" s="80"/>
      <c r="LT182" s="80"/>
      <c r="LU182" s="80"/>
      <c r="LV182" s="80"/>
      <c r="LW182" s="80"/>
      <c r="LX182" s="80"/>
      <c r="LY182" s="80"/>
      <c r="LZ182" s="80"/>
      <c r="MA182" s="80"/>
      <c r="MB182" s="80"/>
      <c r="MC182" s="80"/>
      <c r="MD182" s="80"/>
      <c r="ME182" s="80"/>
      <c r="MF182" s="80"/>
      <c r="MG182" s="80"/>
      <c r="MH182" s="80"/>
      <c r="MI182" s="80"/>
      <c r="MJ182" s="80"/>
      <c r="MK182" s="80"/>
      <c r="ML182" s="80"/>
      <c r="MM182" s="80"/>
      <c r="MN182" s="80"/>
      <c r="MO182" s="80"/>
      <c r="MP182" s="80"/>
      <c r="MQ182" s="80"/>
      <c r="MR182" s="80"/>
      <c r="MS182" s="80"/>
      <c r="MT182" s="80"/>
      <c r="MU182" s="80"/>
      <c r="MV182" s="80"/>
      <c r="MW182" s="80"/>
      <c r="MX182" s="80"/>
      <c r="MY182" s="80"/>
      <c r="MZ182" s="80"/>
      <c r="NA182" s="80"/>
      <c r="NB182" s="80"/>
      <c r="NC182" s="80"/>
      <c r="ND182" s="80"/>
      <c r="NE182" s="80"/>
      <c r="NF182" s="80"/>
      <c r="NG182" s="80"/>
      <c r="NH182" s="80"/>
      <c r="NI182" s="80"/>
      <c r="NJ182" s="80"/>
      <c r="NK182" s="80"/>
      <c r="NL182" s="80"/>
      <c r="NM182" s="80"/>
      <c r="NN182" s="80"/>
      <c r="NO182" s="80"/>
      <c r="NP182" s="80"/>
      <c r="NQ182" s="80"/>
      <c r="NR182" s="80"/>
      <c r="NS182" s="80"/>
      <c r="NT182" s="80"/>
      <c r="NU182" s="80"/>
      <c r="NV182" s="80"/>
      <c r="NW182" s="80"/>
      <c r="NX182" s="80"/>
      <c r="NY182" s="80"/>
      <c r="NZ182" s="80"/>
      <c r="OA182" s="80"/>
      <c r="OB182" s="80"/>
      <c r="OC182" s="80"/>
      <c r="OD182" s="80"/>
      <c r="OE182" s="80"/>
      <c r="OF182" s="80"/>
      <c r="OG182" s="80"/>
      <c r="OH182" s="80"/>
      <c r="OI182" s="80"/>
      <c r="OJ182" s="80"/>
      <c r="OK182" s="80"/>
      <c r="OL182" s="80"/>
      <c r="OM182" s="80"/>
      <c r="ON182" s="80"/>
      <c r="OO182" s="80"/>
      <c r="OP182" s="80"/>
      <c r="OQ182" s="80"/>
      <c r="OR182" s="80"/>
      <c r="OS182" s="80"/>
      <c r="OT182" s="80"/>
      <c r="OU182" s="80"/>
      <c r="OV182" s="80"/>
      <c r="OW182" s="80"/>
      <c r="OX182" s="80"/>
      <c r="OY182" s="80"/>
      <c r="OZ182" s="80"/>
      <c r="PA182" s="80"/>
      <c r="PB182" s="80"/>
      <c r="PC182" s="80"/>
      <c r="PD182" s="80"/>
      <c r="PE182" s="80"/>
      <c r="PF182" s="80"/>
      <c r="PG182" s="80"/>
      <c r="PH182" s="80"/>
      <c r="PI182" s="80"/>
      <c r="PJ182" s="80"/>
      <c r="PK182" s="80"/>
      <c r="PL182" s="80"/>
      <c r="PM182" s="80"/>
      <c r="PN182" s="80"/>
      <c r="PO182" s="80"/>
      <c r="PP182" s="80"/>
      <c r="PQ182" s="80"/>
      <c r="PR182" s="80"/>
      <c r="PS182" s="80"/>
      <c r="PT182" s="80"/>
      <c r="PU182" s="80"/>
      <c r="PV182" s="80"/>
      <c r="PW182" s="80"/>
      <c r="PX182" s="80"/>
      <c r="PY182" s="80"/>
      <c r="PZ182" s="80"/>
      <c r="QA182" s="80"/>
      <c r="QB182" s="80"/>
      <c r="QC182" s="80"/>
      <c r="QD182" s="80"/>
      <c r="QE182" s="80"/>
      <c r="QF182" s="80"/>
      <c r="QG182" s="80"/>
      <c r="QH182" s="80"/>
      <c r="QI182" s="80"/>
      <c r="QJ182" s="80"/>
      <c r="QK182" s="80"/>
      <c r="QL182" s="80"/>
      <c r="QM182" s="80"/>
      <c r="QN182" s="80"/>
      <c r="QO182" s="80"/>
      <c r="QP182" s="80"/>
      <c r="QQ182" s="80"/>
      <c r="QR182" s="80"/>
      <c r="QS182" s="80"/>
      <c r="QT182" s="80"/>
      <c r="QU182" s="80"/>
      <c r="QV182" s="80"/>
      <c r="QW182" s="80"/>
      <c r="QX182" s="80"/>
      <c r="QY182" s="80"/>
      <c r="QZ182" s="80"/>
      <c r="RA182" s="80"/>
      <c r="RB182" s="80"/>
      <c r="RC182" s="80"/>
      <c r="RD182" s="80"/>
      <c r="RE182" s="80"/>
      <c r="RF182" s="80"/>
      <c r="RG182" s="80"/>
      <c r="RH182" s="80"/>
      <c r="RI182" s="80"/>
      <c r="RJ182" s="80"/>
      <c r="RK182" s="80"/>
      <c r="RL182" s="80"/>
      <c r="RM182" s="80"/>
      <c r="RN182" s="80"/>
      <c r="RO182" s="80"/>
      <c r="RP182" s="80"/>
      <c r="RQ182" s="80"/>
      <c r="RR182" s="80"/>
      <c r="RS182" s="80"/>
      <c r="RT182" s="80"/>
      <c r="RU182" s="80"/>
      <c r="RV182" s="80"/>
      <c r="RW182" s="80"/>
      <c r="RX182" s="80"/>
      <c r="RY182" s="80"/>
      <c r="RZ182" s="80"/>
      <c r="SA182" s="80"/>
      <c r="SB182" s="80"/>
      <c r="SC182" s="80"/>
      <c r="SD182" s="80"/>
      <c r="SE182" s="80"/>
      <c r="SF182" s="80"/>
      <c r="SG182" s="80"/>
      <c r="SH182" s="80"/>
      <c r="SI182" s="80"/>
      <c r="SJ182" s="80"/>
      <c r="SK182" s="80"/>
      <c r="SL182" s="80"/>
      <c r="SM182" s="80"/>
      <c r="SN182" s="80"/>
      <c r="SO182" s="80"/>
      <c r="SP182" s="80"/>
      <c r="SQ182" s="80"/>
      <c r="SR182" s="80"/>
      <c r="SS182" s="80"/>
      <c r="ST182" s="80"/>
      <c r="SU182" s="80"/>
      <c r="SV182" s="80"/>
      <c r="SW182" s="80"/>
      <c r="SX182" s="80"/>
    </row>
    <row r="183" spans="1:518" s="60" customFormat="1" ht="14.55" customHeight="1" x14ac:dyDescent="0.3">
      <c r="A183" s="65">
        <v>179</v>
      </c>
      <c r="B183" s="7">
        <v>66</v>
      </c>
      <c r="C183" s="98" t="s">
        <v>1248</v>
      </c>
      <c r="D183" s="99" t="s">
        <v>1249</v>
      </c>
      <c r="E183" s="98" t="s">
        <v>1250</v>
      </c>
      <c r="F183" s="7">
        <v>2017</v>
      </c>
      <c r="G183" s="99" t="s">
        <v>604</v>
      </c>
      <c r="H183" s="126" t="s">
        <v>1251</v>
      </c>
      <c r="I183" s="6" t="s">
        <v>50</v>
      </c>
      <c r="J183" s="99" t="s">
        <v>4221</v>
      </c>
      <c r="K183" s="7" t="s">
        <v>580</v>
      </c>
      <c r="L183" s="6" t="s">
        <v>38</v>
      </c>
      <c r="M183" s="6" t="s">
        <v>100</v>
      </c>
      <c r="N183" s="6" t="s">
        <v>205</v>
      </c>
      <c r="O183" s="6" t="s">
        <v>25</v>
      </c>
      <c r="P183" s="6" t="s">
        <v>72</v>
      </c>
      <c r="Q183" s="6" t="s">
        <v>572</v>
      </c>
      <c r="R183" s="6" t="s">
        <v>572</v>
      </c>
      <c r="S183" s="6" t="s">
        <v>327</v>
      </c>
      <c r="T183" s="6" t="s">
        <v>667</v>
      </c>
      <c r="U183" s="7">
        <v>2012</v>
      </c>
      <c r="V183" s="7">
        <v>2012</v>
      </c>
      <c r="W183" s="6"/>
      <c r="X183" s="6"/>
      <c r="Y183" s="6"/>
      <c r="Z183" s="6" t="s">
        <v>76</v>
      </c>
      <c r="AA183" s="6"/>
      <c r="AB183" s="6"/>
      <c r="AC183" s="6"/>
      <c r="AD183" s="6"/>
      <c r="AE183" s="6" t="s">
        <v>126</v>
      </c>
      <c r="AF183" s="6"/>
      <c r="AG183" s="6"/>
      <c r="AH183" s="6"/>
      <c r="AI183" s="6"/>
      <c r="AJ183" s="6"/>
      <c r="AK183" s="6" t="s">
        <v>232</v>
      </c>
      <c r="AL183" s="6"/>
      <c r="AM183" s="6"/>
      <c r="AN183" s="6"/>
      <c r="AO183" s="6"/>
      <c r="AP183" s="6" t="s">
        <v>278</v>
      </c>
      <c r="AQ183" s="6"/>
      <c r="AR183" s="6"/>
      <c r="AS183" s="6"/>
      <c r="AT183" s="6"/>
      <c r="AU183" s="6" t="s">
        <v>183</v>
      </c>
      <c r="AV183" s="6"/>
      <c r="AW183" s="6" t="s">
        <v>23</v>
      </c>
      <c r="AX183" s="6"/>
      <c r="AY183" s="6"/>
      <c r="AZ183" s="6"/>
      <c r="BA183" s="6" t="s">
        <v>78</v>
      </c>
      <c r="BB183" s="6"/>
      <c r="BC183" s="6"/>
      <c r="BD183" s="6"/>
      <c r="BE183" s="6"/>
      <c r="BF183" s="6" t="s">
        <v>78</v>
      </c>
      <c r="BG183" s="6"/>
      <c r="BH183" s="6"/>
      <c r="BI183" s="6"/>
      <c r="BJ183" s="6"/>
      <c r="BK183" s="6" t="s">
        <v>80</v>
      </c>
      <c r="BL183" s="6"/>
      <c r="BM183" s="6"/>
      <c r="BN183" s="6"/>
      <c r="BO183" s="6" t="s">
        <v>78</v>
      </c>
      <c r="BP183" s="6"/>
      <c r="BQ183" s="6"/>
      <c r="BR183" s="6"/>
      <c r="BS183" s="6"/>
      <c r="BT183" s="6" t="s">
        <v>78</v>
      </c>
      <c r="BU183" s="6"/>
      <c r="BV183" s="6" t="s">
        <v>38</v>
      </c>
      <c r="BW183" s="6"/>
      <c r="BX183" s="6"/>
      <c r="BY183" s="6"/>
      <c r="BZ183" s="6"/>
      <c r="CA183" s="6"/>
      <c r="CB183" s="6"/>
      <c r="CC183" s="6"/>
      <c r="CD183" s="6"/>
      <c r="CE183" s="6"/>
      <c r="CF183" s="6"/>
      <c r="CG183" s="6"/>
      <c r="CH183" s="6"/>
      <c r="CI183" s="6"/>
      <c r="CJ183" s="6"/>
      <c r="CK183" s="6"/>
      <c r="CL183" s="6"/>
      <c r="CM183" s="6"/>
      <c r="CN183" s="6"/>
      <c r="CO183" s="6"/>
      <c r="CP183" s="6"/>
      <c r="CQ183" s="6"/>
      <c r="CR183" s="6"/>
      <c r="CS183" s="28" t="s">
        <v>38</v>
      </c>
      <c r="CT183" s="6"/>
      <c r="CU183" s="6"/>
      <c r="CV183" s="6"/>
      <c r="CW183" s="6"/>
      <c r="CX183" s="6"/>
      <c r="CY183" s="6"/>
      <c r="CZ183" s="6"/>
      <c r="DA183" s="6"/>
      <c r="DB183" s="6"/>
      <c r="DC183" s="6"/>
      <c r="DD183" s="6" t="s">
        <v>38</v>
      </c>
      <c r="DE183" s="87"/>
      <c r="DF183" s="6"/>
      <c r="DG183" s="6"/>
      <c r="DH183" s="6"/>
      <c r="DI183" s="6"/>
      <c r="DJ183" s="6"/>
      <c r="DK183" s="6"/>
      <c r="DL183" s="6"/>
      <c r="DM183" s="6"/>
      <c r="DN183" s="6"/>
      <c r="DO183" s="87"/>
      <c r="DP183" s="6"/>
      <c r="DQ183" s="87"/>
      <c r="DR183" s="6"/>
      <c r="DS183" s="91" t="s">
        <v>1252</v>
      </c>
      <c r="DT183" s="17" t="s">
        <v>292</v>
      </c>
      <c r="DU183" s="34"/>
      <c r="DV183" s="34"/>
      <c r="DW183" s="80"/>
      <c r="DX183" s="80"/>
      <c r="DY183" s="80"/>
      <c r="DZ183" s="80"/>
      <c r="EA183" s="80"/>
      <c r="EB183" s="80"/>
      <c r="EC183" s="80"/>
      <c r="ED183" s="80"/>
      <c r="EE183" s="80"/>
      <c r="EF183" s="80"/>
      <c r="EG183" s="80"/>
      <c r="EH183" s="80"/>
      <c r="EI183" s="80"/>
      <c r="EJ183" s="80"/>
      <c r="EK183" s="80"/>
      <c r="EL183" s="80"/>
      <c r="EM183" s="80"/>
      <c r="EN183" s="80"/>
      <c r="EO183" s="80"/>
      <c r="EP183" s="80"/>
      <c r="EQ183" s="80"/>
      <c r="ER183" s="80"/>
      <c r="ES183" s="80"/>
      <c r="ET183" s="80"/>
      <c r="EU183" s="80"/>
      <c r="EV183" s="80"/>
      <c r="EW183" s="80"/>
      <c r="EX183" s="80"/>
      <c r="EY183" s="80"/>
      <c r="EZ183" s="80"/>
      <c r="FA183" s="80"/>
      <c r="FB183" s="80"/>
      <c r="FC183" s="80"/>
      <c r="FD183" s="80"/>
      <c r="FE183" s="80"/>
      <c r="FF183" s="80"/>
      <c r="FG183" s="80"/>
      <c r="FH183" s="80"/>
      <c r="FI183" s="80"/>
      <c r="FJ183" s="80"/>
      <c r="FK183" s="80"/>
      <c r="FL183" s="80"/>
      <c r="FM183" s="80"/>
      <c r="FN183" s="80"/>
      <c r="FO183" s="80"/>
      <c r="FP183" s="80"/>
      <c r="FQ183" s="80"/>
      <c r="FR183" s="80"/>
      <c r="FS183" s="80"/>
      <c r="FT183" s="80"/>
      <c r="FU183" s="80"/>
      <c r="FV183" s="80"/>
      <c r="FW183" s="80"/>
      <c r="FX183" s="80"/>
      <c r="FY183" s="80"/>
      <c r="FZ183" s="80"/>
      <c r="GA183" s="80"/>
      <c r="GB183" s="80"/>
      <c r="GC183" s="80"/>
      <c r="GD183" s="80"/>
      <c r="GE183" s="80"/>
      <c r="GF183" s="80"/>
      <c r="GG183" s="80"/>
      <c r="GH183" s="80"/>
      <c r="GI183" s="80"/>
      <c r="GJ183" s="80"/>
      <c r="GK183" s="80"/>
      <c r="GL183" s="80"/>
      <c r="GM183" s="80"/>
      <c r="GN183" s="80"/>
      <c r="GO183" s="80"/>
      <c r="GP183" s="80"/>
      <c r="GQ183" s="80"/>
      <c r="GR183" s="80"/>
      <c r="GS183" s="80"/>
      <c r="GT183" s="80"/>
      <c r="GU183" s="80"/>
      <c r="GV183" s="80"/>
      <c r="GW183" s="80"/>
      <c r="GX183" s="80"/>
      <c r="GY183" s="80"/>
      <c r="GZ183" s="80"/>
      <c r="HA183" s="80"/>
      <c r="HB183" s="80"/>
      <c r="HC183" s="80"/>
      <c r="HD183" s="80"/>
      <c r="HE183" s="80"/>
      <c r="HF183" s="80"/>
      <c r="HG183" s="80"/>
      <c r="HH183" s="80"/>
      <c r="HI183" s="80"/>
      <c r="HJ183" s="80"/>
      <c r="HK183" s="80"/>
      <c r="HL183" s="80"/>
      <c r="HM183" s="80"/>
      <c r="HN183" s="80"/>
      <c r="HO183" s="80"/>
      <c r="HP183" s="80"/>
      <c r="HQ183" s="80"/>
      <c r="HR183" s="80"/>
      <c r="HS183" s="80"/>
      <c r="HT183" s="80"/>
      <c r="HU183" s="80"/>
      <c r="HV183" s="80"/>
      <c r="HW183" s="80"/>
      <c r="HX183" s="80"/>
      <c r="HY183" s="80"/>
      <c r="HZ183" s="80"/>
      <c r="IA183" s="80"/>
      <c r="IB183" s="80"/>
      <c r="IC183" s="80"/>
      <c r="ID183" s="80"/>
      <c r="IE183" s="80"/>
      <c r="IF183" s="80"/>
      <c r="IG183" s="80"/>
      <c r="IH183" s="80"/>
      <c r="II183" s="80"/>
      <c r="IJ183" s="80"/>
      <c r="IK183" s="80"/>
      <c r="IL183" s="80"/>
      <c r="IM183" s="80"/>
      <c r="IN183" s="80"/>
      <c r="IO183" s="80"/>
      <c r="IP183" s="80"/>
      <c r="IQ183" s="80"/>
      <c r="IR183" s="80"/>
      <c r="IS183" s="80"/>
      <c r="IT183" s="80"/>
      <c r="IU183" s="80"/>
      <c r="IV183" s="80"/>
      <c r="IW183" s="80"/>
      <c r="IX183" s="80"/>
      <c r="IY183" s="80"/>
      <c r="IZ183" s="80"/>
      <c r="JA183" s="80"/>
      <c r="JB183" s="80"/>
      <c r="JC183" s="80"/>
      <c r="JD183" s="80"/>
      <c r="JE183" s="80"/>
      <c r="JF183" s="80"/>
      <c r="JG183" s="80"/>
      <c r="JH183" s="80"/>
      <c r="JI183" s="80"/>
      <c r="JJ183" s="80"/>
      <c r="JK183" s="80"/>
      <c r="JL183" s="80"/>
      <c r="JM183" s="80"/>
      <c r="JN183" s="80"/>
      <c r="JO183" s="80"/>
      <c r="JP183" s="80"/>
      <c r="JQ183" s="80"/>
      <c r="JR183" s="80"/>
      <c r="JS183" s="80"/>
      <c r="JT183" s="80"/>
      <c r="JU183" s="80"/>
      <c r="JV183" s="80"/>
      <c r="JW183" s="80"/>
      <c r="JX183" s="80"/>
      <c r="JY183" s="80"/>
      <c r="JZ183" s="80"/>
      <c r="KA183" s="80"/>
      <c r="KB183" s="80"/>
      <c r="KC183" s="80"/>
      <c r="KD183" s="80"/>
      <c r="KE183" s="80"/>
      <c r="KF183" s="80"/>
      <c r="KG183" s="80"/>
      <c r="KH183" s="80"/>
      <c r="KI183" s="80"/>
      <c r="KJ183" s="80"/>
      <c r="KK183" s="80"/>
      <c r="KL183" s="80"/>
      <c r="KM183" s="80"/>
      <c r="KN183" s="80"/>
      <c r="KO183" s="80"/>
      <c r="KP183" s="80"/>
      <c r="KQ183" s="80"/>
      <c r="KR183" s="80"/>
      <c r="KS183" s="80"/>
      <c r="KT183" s="80"/>
      <c r="KU183" s="80"/>
      <c r="KV183" s="80"/>
      <c r="KW183" s="80"/>
      <c r="KX183" s="80"/>
      <c r="KY183" s="80"/>
      <c r="KZ183" s="80"/>
      <c r="LA183" s="80"/>
      <c r="LB183" s="80"/>
      <c r="LC183" s="80"/>
      <c r="LD183" s="80"/>
      <c r="LE183" s="80"/>
      <c r="LF183" s="80"/>
      <c r="LG183" s="80"/>
      <c r="LH183" s="80"/>
      <c r="LI183" s="80"/>
      <c r="LJ183" s="80"/>
      <c r="LK183" s="80"/>
      <c r="LL183" s="80"/>
      <c r="LM183" s="80"/>
      <c r="LN183" s="80"/>
      <c r="LO183" s="80"/>
      <c r="LP183" s="80"/>
      <c r="LQ183" s="80"/>
      <c r="LR183" s="80"/>
      <c r="LS183" s="80"/>
      <c r="LT183" s="80"/>
      <c r="LU183" s="80"/>
      <c r="LV183" s="80"/>
      <c r="LW183" s="80"/>
      <c r="LX183" s="80"/>
      <c r="LY183" s="80"/>
      <c r="LZ183" s="80"/>
      <c r="MA183" s="80"/>
      <c r="MB183" s="80"/>
      <c r="MC183" s="80"/>
      <c r="MD183" s="80"/>
      <c r="ME183" s="80"/>
      <c r="MF183" s="80"/>
      <c r="MG183" s="80"/>
      <c r="MH183" s="80"/>
      <c r="MI183" s="80"/>
      <c r="MJ183" s="80"/>
      <c r="MK183" s="80"/>
      <c r="ML183" s="80"/>
      <c r="MM183" s="80"/>
      <c r="MN183" s="80"/>
      <c r="MO183" s="80"/>
      <c r="MP183" s="80"/>
      <c r="MQ183" s="80"/>
      <c r="MR183" s="80"/>
      <c r="MS183" s="80"/>
      <c r="MT183" s="80"/>
      <c r="MU183" s="80"/>
      <c r="MV183" s="80"/>
      <c r="MW183" s="80"/>
      <c r="MX183" s="80"/>
      <c r="MY183" s="80"/>
      <c r="MZ183" s="80"/>
      <c r="NA183" s="80"/>
      <c r="NB183" s="80"/>
      <c r="NC183" s="80"/>
      <c r="ND183" s="80"/>
      <c r="NE183" s="80"/>
      <c r="NF183" s="80"/>
      <c r="NG183" s="80"/>
      <c r="NH183" s="80"/>
      <c r="NI183" s="80"/>
      <c r="NJ183" s="80"/>
      <c r="NK183" s="80"/>
      <c r="NL183" s="80"/>
      <c r="NM183" s="80"/>
      <c r="NN183" s="80"/>
      <c r="NO183" s="80"/>
      <c r="NP183" s="80"/>
      <c r="NQ183" s="80"/>
      <c r="NR183" s="80"/>
      <c r="NS183" s="80"/>
      <c r="NT183" s="80"/>
      <c r="NU183" s="80"/>
      <c r="NV183" s="80"/>
      <c r="NW183" s="80"/>
      <c r="NX183" s="80"/>
      <c r="NY183" s="80"/>
      <c r="NZ183" s="80"/>
      <c r="OA183" s="80"/>
      <c r="OB183" s="80"/>
      <c r="OC183" s="80"/>
      <c r="OD183" s="80"/>
      <c r="OE183" s="80"/>
      <c r="OF183" s="80"/>
      <c r="OG183" s="80"/>
      <c r="OH183" s="80"/>
      <c r="OI183" s="80"/>
      <c r="OJ183" s="80"/>
      <c r="OK183" s="80"/>
      <c r="OL183" s="80"/>
      <c r="OM183" s="80"/>
      <c r="ON183" s="80"/>
      <c r="OO183" s="80"/>
      <c r="OP183" s="80"/>
      <c r="OQ183" s="80"/>
      <c r="OR183" s="80"/>
      <c r="OS183" s="80"/>
      <c r="OT183" s="80"/>
      <c r="OU183" s="80"/>
      <c r="OV183" s="80"/>
      <c r="OW183" s="80"/>
      <c r="OX183" s="80"/>
      <c r="OY183" s="80"/>
      <c r="OZ183" s="80"/>
      <c r="PA183" s="80"/>
      <c r="PB183" s="80"/>
      <c r="PC183" s="80"/>
      <c r="PD183" s="80"/>
      <c r="PE183" s="80"/>
      <c r="PF183" s="80"/>
      <c r="PG183" s="80"/>
      <c r="PH183" s="80"/>
      <c r="PI183" s="80"/>
      <c r="PJ183" s="80"/>
      <c r="PK183" s="80"/>
      <c r="PL183" s="80"/>
      <c r="PM183" s="80"/>
      <c r="PN183" s="80"/>
      <c r="PO183" s="80"/>
      <c r="PP183" s="80"/>
      <c r="PQ183" s="80"/>
      <c r="PR183" s="80"/>
      <c r="PS183" s="80"/>
      <c r="PT183" s="80"/>
      <c r="PU183" s="80"/>
      <c r="PV183" s="80"/>
      <c r="PW183" s="80"/>
      <c r="PX183" s="80"/>
      <c r="PY183" s="80"/>
      <c r="PZ183" s="80"/>
      <c r="QA183" s="80"/>
      <c r="QB183" s="80"/>
      <c r="QC183" s="80"/>
      <c r="QD183" s="80"/>
      <c r="QE183" s="80"/>
      <c r="QF183" s="80"/>
      <c r="QG183" s="80"/>
      <c r="QH183" s="80"/>
      <c r="QI183" s="80"/>
      <c r="QJ183" s="80"/>
      <c r="QK183" s="80"/>
      <c r="QL183" s="80"/>
      <c r="QM183" s="80"/>
      <c r="QN183" s="80"/>
      <c r="QO183" s="80"/>
      <c r="QP183" s="80"/>
      <c r="QQ183" s="80"/>
      <c r="QR183" s="80"/>
      <c r="QS183" s="80"/>
      <c r="QT183" s="80"/>
      <c r="QU183" s="80"/>
      <c r="QV183" s="80"/>
      <c r="QW183" s="80"/>
      <c r="QX183" s="80"/>
      <c r="QY183" s="80"/>
      <c r="QZ183" s="80"/>
      <c r="RA183" s="80"/>
      <c r="RB183" s="80"/>
      <c r="RC183" s="80"/>
      <c r="RD183" s="80"/>
      <c r="RE183" s="80"/>
      <c r="RF183" s="80"/>
      <c r="RG183" s="80"/>
      <c r="RH183" s="80"/>
      <c r="RI183" s="80"/>
      <c r="RJ183" s="80"/>
      <c r="RK183" s="80"/>
      <c r="RL183" s="80"/>
      <c r="RM183" s="80"/>
      <c r="RN183" s="80"/>
      <c r="RO183" s="80"/>
      <c r="RP183" s="80"/>
      <c r="RQ183" s="80"/>
      <c r="RR183" s="80"/>
      <c r="RS183" s="80"/>
      <c r="RT183" s="80"/>
      <c r="RU183" s="80"/>
      <c r="RV183" s="80"/>
      <c r="RW183" s="80"/>
      <c r="RX183" s="80"/>
      <c r="RY183" s="80"/>
      <c r="RZ183" s="80"/>
      <c r="SA183" s="80"/>
      <c r="SB183" s="80"/>
      <c r="SC183" s="80"/>
      <c r="SD183" s="80"/>
      <c r="SE183" s="80"/>
      <c r="SF183" s="80"/>
      <c r="SG183" s="80"/>
      <c r="SH183" s="80"/>
      <c r="SI183" s="80"/>
      <c r="SJ183" s="80"/>
      <c r="SK183" s="80"/>
      <c r="SL183" s="80"/>
      <c r="SM183" s="80"/>
      <c r="SN183" s="80"/>
      <c r="SO183" s="80"/>
      <c r="SP183" s="80"/>
      <c r="SQ183" s="80"/>
      <c r="SR183" s="80"/>
      <c r="SS183" s="80"/>
      <c r="ST183" s="80"/>
      <c r="SU183" s="80"/>
      <c r="SV183" s="80"/>
      <c r="SW183" s="80"/>
      <c r="SX183" s="80"/>
    </row>
    <row r="184" spans="1:518" s="60" customFormat="1" ht="14.55" customHeight="1" x14ac:dyDescent="0.3">
      <c r="A184" s="65">
        <v>180</v>
      </c>
      <c r="B184" s="7">
        <v>67</v>
      </c>
      <c r="C184" s="98" t="s">
        <v>1253</v>
      </c>
      <c r="D184" s="99" t="s">
        <v>1254</v>
      </c>
      <c r="E184" s="98" t="s">
        <v>1255</v>
      </c>
      <c r="F184" s="7">
        <v>2008</v>
      </c>
      <c r="G184" s="99" t="s">
        <v>724</v>
      </c>
      <c r="H184" s="126" t="s">
        <v>1256</v>
      </c>
      <c r="I184" s="6" t="s">
        <v>50</v>
      </c>
      <c r="J184" s="99" t="s">
        <v>1257</v>
      </c>
      <c r="K184" s="6" t="s">
        <v>1258</v>
      </c>
      <c r="L184" s="6" t="s">
        <v>23</v>
      </c>
      <c r="M184" s="6" t="s">
        <v>100</v>
      </c>
      <c r="N184" s="6" t="s">
        <v>205</v>
      </c>
      <c r="O184" s="6" t="s">
        <v>25</v>
      </c>
      <c r="P184" s="6" t="s">
        <v>56</v>
      </c>
      <c r="Q184" s="7">
        <v>97</v>
      </c>
      <c r="R184" s="6" t="s">
        <v>582</v>
      </c>
      <c r="S184" s="6" t="s">
        <v>166</v>
      </c>
      <c r="T184" s="6" t="s">
        <v>1259</v>
      </c>
      <c r="U184" s="7">
        <v>1996</v>
      </c>
      <c r="V184" s="7">
        <v>2006</v>
      </c>
      <c r="W184" s="6"/>
      <c r="X184" s="6"/>
      <c r="Y184" s="6"/>
      <c r="Z184" s="6"/>
      <c r="AA184" s="6"/>
      <c r="AB184" s="6"/>
      <c r="AC184" s="6"/>
      <c r="AD184" s="6"/>
      <c r="AE184" s="6"/>
      <c r="AF184" s="6"/>
      <c r="AG184" s="6"/>
      <c r="AH184" s="6" t="s">
        <v>139</v>
      </c>
      <c r="AI184" s="6"/>
      <c r="AJ184" s="6"/>
      <c r="AK184" s="6"/>
      <c r="AL184" s="6"/>
      <c r="AM184" s="6"/>
      <c r="AN184" s="6"/>
      <c r="AO184" s="6"/>
      <c r="AP184" s="6"/>
      <c r="AQ184" s="6" t="s">
        <v>609</v>
      </c>
      <c r="AR184" s="6"/>
      <c r="AS184" s="6"/>
      <c r="AT184" s="6"/>
      <c r="AU184" s="6"/>
      <c r="AV184" s="6"/>
      <c r="AW184" s="6" t="s">
        <v>38</v>
      </c>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t="s">
        <v>23</v>
      </c>
      <c r="BW184" s="6"/>
      <c r="BX184" s="6"/>
      <c r="BY184" s="6"/>
      <c r="BZ184" s="6"/>
      <c r="CA184" s="6"/>
      <c r="CB184" s="6"/>
      <c r="CC184" s="6"/>
      <c r="CD184" s="6"/>
      <c r="CE184" s="6"/>
      <c r="CF184" s="6"/>
      <c r="CG184" s="6"/>
      <c r="CH184" s="6" t="s">
        <v>195</v>
      </c>
      <c r="CI184" s="6"/>
      <c r="CJ184" s="6"/>
      <c r="CK184" s="6"/>
      <c r="CL184" s="6"/>
      <c r="CM184" s="6"/>
      <c r="CN184" s="6"/>
      <c r="CO184" s="6" t="s">
        <v>195</v>
      </c>
      <c r="CP184" s="6"/>
      <c r="CQ184" s="6"/>
      <c r="CR184" s="6"/>
      <c r="CS184" s="28" t="s">
        <v>38</v>
      </c>
      <c r="CT184" s="6"/>
      <c r="CU184" s="6"/>
      <c r="CV184" s="6"/>
      <c r="CW184" s="6"/>
      <c r="CX184" s="6"/>
      <c r="CY184" s="6"/>
      <c r="CZ184" s="6"/>
      <c r="DA184" s="6"/>
      <c r="DB184" s="6"/>
      <c r="DC184" s="6"/>
      <c r="DD184" s="6" t="s">
        <v>38</v>
      </c>
      <c r="DE184" s="87"/>
      <c r="DF184" s="6"/>
      <c r="DG184" s="6"/>
      <c r="DH184" s="6"/>
      <c r="DI184" s="6"/>
      <c r="DJ184" s="6"/>
      <c r="DK184" s="6"/>
      <c r="DL184" s="6"/>
      <c r="DM184" s="6"/>
      <c r="DN184" s="6"/>
      <c r="DO184" s="87"/>
      <c r="DP184" s="6"/>
      <c r="DQ184" s="87"/>
      <c r="DR184" s="6"/>
      <c r="DS184" s="87"/>
      <c r="DT184" s="17"/>
      <c r="DU184" s="34"/>
      <c r="DV184" s="34"/>
      <c r="DW184" s="80"/>
      <c r="DX184" s="80"/>
      <c r="DY184" s="80"/>
      <c r="DZ184" s="80"/>
      <c r="EA184" s="80"/>
      <c r="EB184" s="80"/>
      <c r="EC184" s="80"/>
      <c r="ED184" s="80"/>
      <c r="EE184" s="80"/>
      <c r="EF184" s="80"/>
      <c r="EG184" s="80"/>
      <c r="EH184" s="80"/>
      <c r="EI184" s="80"/>
      <c r="EJ184" s="80"/>
      <c r="EK184" s="80"/>
      <c r="EL184" s="80"/>
      <c r="EM184" s="80"/>
      <c r="EN184" s="80"/>
      <c r="EO184" s="80"/>
      <c r="EP184" s="80"/>
      <c r="EQ184" s="80"/>
      <c r="ER184" s="80"/>
      <c r="ES184" s="80"/>
      <c r="ET184" s="80"/>
      <c r="EU184" s="80"/>
      <c r="EV184" s="80"/>
      <c r="EW184" s="80"/>
      <c r="EX184" s="80"/>
      <c r="EY184" s="80"/>
      <c r="EZ184" s="80"/>
      <c r="FA184" s="80"/>
      <c r="FB184" s="80"/>
      <c r="FC184" s="80"/>
      <c r="FD184" s="80"/>
      <c r="FE184" s="80"/>
      <c r="FF184" s="80"/>
      <c r="FG184" s="80"/>
      <c r="FH184" s="80"/>
      <c r="FI184" s="80"/>
      <c r="FJ184" s="80"/>
      <c r="FK184" s="80"/>
      <c r="FL184" s="80"/>
      <c r="FM184" s="80"/>
      <c r="FN184" s="80"/>
      <c r="FO184" s="80"/>
      <c r="FP184" s="80"/>
      <c r="FQ184" s="80"/>
      <c r="FR184" s="80"/>
      <c r="FS184" s="80"/>
      <c r="FT184" s="80"/>
      <c r="FU184" s="80"/>
      <c r="FV184" s="80"/>
      <c r="FW184" s="80"/>
      <c r="FX184" s="80"/>
      <c r="FY184" s="80"/>
      <c r="FZ184" s="80"/>
      <c r="GA184" s="80"/>
      <c r="GB184" s="80"/>
      <c r="GC184" s="80"/>
      <c r="GD184" s="80"/>
      <c r="GE184" s="80"/>
      <c r="GF184" s="80"/>
      <c r="GG184" s="80"/>
      <c r="GH184" s="80"/>
      <c r="GI184" s="80"/>
      <c r="GJ184" s="80"/>
      <c r="GK184" s="80"/>
      <c r="GL184" s="80"/>
      <c r="GM184" s="80"/>
      <c r="GN184" s="80"/>
      <c r="GO184" s="80"/>
      <c r="GP184" s="80"/>
      <c r="GQ184" s="80"/>
      <c r="GR184" s="80"/>
      <c r="GS184" s="80"/>
      <c r="GT184" s="80"/>
      <c r="GU184" s="80"/>
      <c r="GV184" s="80"/>
      <c r="GW184" s="80"/>
      <c r="GX184" s="80"/>
      <c r="GY184" s="80"/>
      <c r="GZ184" s="80"/>
      <c r="HA184" s="80"/>
      <c r="HB184" s="80"/>
      <c r="HC184" s="80"/>
      <c r="HD184" s="80"/>
      <c r="HE184" s="80"/>
      <c r="HF184" s="80"/>
      <c r="HG184" s="80"/>
      <c r="HH184" s="80"/>
      <c r="HI184" s="80"/>
      <c r="HJ184" s="80"/>
      <c r="HK184" s="80"/>
      <c r="HL184" s="80"/>
      <c r="HM184" s="80"/>
      <c r="HN184" s="80"/>
      <c r="HO184" s="80"/>
      <c r="HP184" s="80"/>
      <c r="HQ184" s="80"/>
      <c r="HR184" s="80"/>
      <c r="HS184" s="80"/>
      <c r="HT184" s="80"/>
      <c r="HU184" s="80"/>
      <c r="HV184" s="80"/>
      <c r="HW184" s="80"/>
      <c r="HX184" s="80"/>
      <c r="HY184" s="80"/>
      <c r="HZ184" s="80"/>
      <c r="IA184" s="80"/>
      <c r="IB184" s="80"/>
      <c r="IC184" s="80"/>
      <c r="ID184" s="80"/>
      <c r="IE184" s="80"/>
      <c r="IF184" s="80"/>
      <c r="IG184" s="80"/>
      <c r="IH184" s="80"/>
      <c r="II184" s="80"/>
      <c r="IJ184" s="80"/>
      <c r="IK184" s="80"/>
      <c r="IL184" s="80"/>
      <c r="IM184" s="80"/>
      <c r="IN184" s="80"/>
      <c r="IO184" s="80"/>
      <c r="IP184" s="80"/>
      <c r="IQ184" s="80"/>
      <c r="IR184" s="80"/>
      <c r="IS184" s="80"/>
      <c r="IT184" s="80"/>
      <c r="IU184" s="80"/>
      <c r="IV184" s="80"/>
      <c r="IW184" s="80"/>
      <c r="IX184" s="80"/>
      <c r="IY184" s="80"/>
      <c r="IZ184" s="80"/>
      <c r="JA184" s="80"/>
      <c r="JB184" s="80"/>
      <c r="JC184" s="80"/>
      <c r="JD184" s="80"/>
      <c r="JE184" s="80"/>
      <c r="JF184" s="80"/>
      <c r="JG184" s="80"/>
      <c r="JH184" s="80"/>
      <c r="JI184" s="80"/>
      <c r="JJ184" s="80"/>
      <c r="JK184" s="80"/>
      <c r="JL184" s="80"/>
      <c r="JM184" s="80"/>
      <c r="JN184" s="80"/>
      <c r="JO184" s="80"/>
      <c r="JP184" s="80"/>
      <c r="JQ184" s="80"/>
      <c r="JR184" s="80"/>
      <c r="JS184" s="80"/>
      <c r="JT184" s="80"/>
      <c r="JU184" s="80"/>
      <c r="JV184" s="80"/>
      <c r="JW184" s="80"/>
      <c r="JX184" s="80"/>
      <c r="JY184" s="80"/>
      <c r="JZ184" s="80"/>
      <c r="KA184" s="80"/>
      <c r="KB184" s="80"/>
      <c r="KC184" s="80"/>
      <c r="KD184" s="80"/>
      <c r="KE184" s="80"/>
      <c r="KF184" s="80"/>
      <c r="KG184" s="80"/>
      <c r="KH184" s="80"/>
      <c r="KI184" s="80"/>
      <c r="KJ184" s="80"/>
      <c r="KK184" s="80"/>
      <c r="KL184" s="80"/>
      <c r="KM184" s="80"/>
      <c r="KN184" s="80"/>
      <c r="KO184" s="80"/>
      <c r="KP184" s="80"/>
      <c r="KQ184" s="80"/>
      <c r="KR184" s="80"/>
      <c r="KS184" s="80"/>
      <c r="KT184" s="80"/>
      <c r="KU184" s="80"/>
      <c r="KV184" s="80"/>
      <c r="KW184" s="80"/>
      <c r="KX184" s="80"/>
      <c r="KY184" s="80"/>
      <c r="KZ184" s="80"/>
      <c r="LA184" s="80"/>
      <c r="LB184" s="80"/>
      <c r="LC184" s="80"/>
      <c r="LD184" s="80"/>
      <c r="LE184" s="80"/>
      <c r="LF184" s="80"/>
      <c r="LG184" s="80"/>
      <c r="LH184" s="80"/>
      <c r="LI184" s="80"/>
      <c r="LJ184" s="80"/>
      <c r="LK184" s="80"/>
      <c r="LL184" s="80"/>
      <c r="LM184" s="80"/>
      <c r="LN184" s="80"/>
      <c r="LO184" s="80"/>
      <c r="LP184" s="80"/>
      <c r="LQ184" s="80"/>
      <c r="LR184" s="80"/>
      <c r="LS184" s="80"/>
      <c r="LT184" s="80"/>
      <c r="LU184" s="80"/>
      <c r="LV184" s="80"/>
      <c r="LW184" s="80"/>
      <c r="LX184" s="80"/>
      <c r="LY184" s="80"/>
      <c r="LZ184" s="80"/>
      <c r="MA184" s="80"/>
      <c r="MB184" s="80"/>
      <c r="MC184" s="80"/>
      <c r="MD184" s="80"/>
      <c r="ME184" s="80"/>
      <c r="MF184" s="80"/>
      <c r="MG184" s="80"/>
      <c r="MH184" s="80"/>
      <c r="MI184" s="80"/>
      <c r="MJ184" s="80"/>
      <c r="MK184" s="80"/>
      <c r="ML184" s="80"/>
      <c r="MM184" s="80"/>
      <c r="MN184" s="80"/>
      <c r="MO184" s="80"/>
      <c r="MP184" s="80"/>
      <c r="MQ184" s="80"/>
      <c r="MR184" s="80"/>
      <c r="MS184" s="80"/>
      <c r="MT184" s="80"/>
      <c r="MU184" s="80"/>
      <c r="MV184" s="80"/>
      <c r="MW184" s="80"/>
      <c r="MX184" s="80"/>
      <c r="MY184" s="80"/>
      <c r="MZ184" s="80"/>
      <c r="NA184" s="80"/>
      <c r="NB184" s="80"/>
      <c r="NC184" s="80"/>
      <c r="ND184" s="80"/>
      <c r="NE184" s="80"/>
      <c r="NF184" s="80"/>
      <c r="NG184" s="80"/>
      <c r="NH184" s="80"/>
      <c r="NI184" s="80"/>
      <c r="NJ184" s="80"/>
      <c r="NK184" s="80"/>
      <c r="NL184" s="80"/>
      <c r="NM184" s="80"/>
      <c r="NN184" s="80"/>
      <c r="NO184" s="80"/>
      <c r="NP184" s="80"/>
      <c r="NQ184" s="80"/>
      <c r="NR184" s="80"/>
      <c r="NS184" s="80"/>
      <c r="NT184" s="80"/>
      <c r="NU184" s="80"/>
      <c r="NV184" s="80"/>
      <c r="NW184" s="80"/>
      <c r="NX184" s="80"/>
      <c r="NY184" s="80"/>
      <c r="NZ184" s="80"/>
      <c r="OA184" s="80"/>
      <c r="OB184" s="80"/>
      <c r="OC184" s="80"/>
      <c r="OD184" s="80"/>
      <c r="OE184" s="80"/>
      <c r="OF184" s="80"/>
      <c r="OG184" s="80"/>
      <c r="OH184" s="80"/>
      <c r="OI184" s="80"/>
      <c r="OJ184" s="80"/>
      <c r="OK184" s="80"/>
      <c r="OL184" s="80"/>
      <c r="OM184" s="80"/>
      <c r="ON184" s="80"/>
      <c r="OO184" s="80"/>
      <c r="OP184" s="80"/>
      <c r="OQ184" s="80"/>
      <c r="OR184" s="80"/>
      <c r="OS184" s="80"/>
      <c r="OT184" s="80"/>
      <c r="OU184" s="80"/>
      <c r="OV184" s="80"/>
      <c r="OW184" s="80"/>
      <c r="OX184" s="80"/>
      <c r="OY184" s="80"/>
      <c r="OZ184" s="80"/>
      <c r="PA184" s="80"/>
      <c r="PB184" s="80"/>
      <c r="PC184" s="80"/>
      <c r="PD184" s="80"/>
      <c r="PE184" s="80"/>
      <c r="PF184" s="80"/>
      <c r="PG184" s="80"/>
      <c r="PH184" s="80"/>
      <c r="PI184" s="80"/>
      <c r="PJ184" s="80"/>
      <c r="PK184" s="80"/>
      <c r="PL184" s="80"/>
      <c r="PM184" s="80"/>
      <c r="PN184" s="80"/>
      <c r="PO184" s="80"/>
      <c r="PP184" s="80"/>
      <c r="PQ184" s="80"/>
      <c r="PR184" s="80"/>
      <c r="PS184" s="80"/>
      <c r="PT184" s="80"/>
      <c r="PU184" s="80"/>
      <c r="PV184" s="80"/>
      <c r="PW184" s="80"/>
      <c r="PX184" s="80"/>
      <c r="PY184" s="80"/>
      <c r="PZ184" s="80"/>
      <c r="QA184" s="80"/>
      <c r="QB184" s="80"/>
      <c r="QC184" s="80"/>
      <c r="QD184" s="80"/>
      <c r="QE184" s="80"/>
      <c r="QF184" s="80"/>
      <c r="QG184" s="80"/>
      <c r="QH184" s="80"/>
      <c r="QI184" s="80"/>
      <c r="QJ184" s="80"/>
      <c r="QK184" s="80"/>
      <c r="QL184" s="80"/>
      <c r="QM184" s="80"/>
      <c r="QN184" s="80"/>
      <c r="QO184" s="80"/>
      <c r="QP184" s="80"/>
      <c r="QQ184" s="80"/>
      <c r="QR184" s="80"/>
      <c r="QS184" s="80"/>
      <c r="QT184" s="80"/>
      <c r="QU184" s="80"/>
      <c r="QV184" s="80"/>
      <c r="QW184" s="80"/>
      <c r="QX184" s="80"/>
      <c r="QY184" s="80"/>
      <c r="QZ184" s="80"/>
      <c r="RA184" s="80"/>
      <c r="RB184" s="80"/>
      <c r="RC184" s="80"/>
      <c r="RD184" s="80"/>
      <c r="RE184" s="80"/>
      <c r="RF184" s="80"/>
      <c r="RG184" s="80"/>
      <c r="RH184" s="80"/>
      <c r="RI184" s="80"/>
      <c r="RJ184" s="80"/>
      <c r="RK184" s="80"/>
      <c r="RL184" s="80"/>
      <c r="RM184" s="80"/>
      <c r="RN184" s="80"/>
      <c r="RO184" s="80"/>
      <c r="RP184" s="80"/>
      <c r="RQ184" s="80"/>
      <c r="RR184" s="80"/>
      <c r="RS184" s="80"/>
      <c r="RT184" s="80"/>
      <c r="RU184" s="80"/>
      <c r="RV184" s="80"/>
      <c r="RW184" s="80"/>
      <c r="RX184" s="80"/>
      <c r="RY184" s="80"/>
      <c r="RZ184" s="80"/>
      <c r="SA184" s="80"/>
      <c r="SB184" s="80"/>
      <c r="SC184" s="80"/>
      <c r="SD184" s="80"/>
      <c r="SE184" s="80"/>
      <c r="SF184" s="80"/>
      <c r="SG184" s="80"/>
      <c r="SH184" s="80"/>
      <c r="SI184" s="80"/>
      <c r="SJ184" s="80"/>
      <c r="SK184" s="80"/>
      <c r="SL184" s="80"/>
      <c r="SM184" s="80"/>
      <c r="SN184" s="80"/>
      <c r="SO184" s="80"/>
      <c r="SP184" s="80"/>
      <c r="SQ184" s="80"/>
      <c r="SR184" s="80"/>
      <c r="SS184" s="80"/>
      <c r="ST184" s="80"/>
      <c r="SU184" s="80"/>
      <c r="SV184" s="80"/>
      <c r="SW184" s="80"/>
      <c r="SX184" s="80"/>
    </row>
    <row r="185" spans="1:518" s="60" customFormat="1" ht="14.55" customHeight="1" x14ac:dyDescent="0.3">
      <c r="A185" s="65">
        <v>181</v>
      </c>
      <c r="B185" s="7">
        <v>68</v>
      </c>
      <c r="C185" s="98" t="s">
        <v>1260</v>
      </c>
      <c r="D185" s="99" t="s">
        <v>1261</v>
      </c>
      <c r="E185" s="98" t="s">
        <v>1262</v>
      </c>
      <c r="F185" s="7">
        <v>2002</v>
      </c>
      <c r="G185" s="98" t="s">
        <v>1263</v>
      </c>
      <c r="H185" s="126" t="s">
        <v>1264</v>
      </c>
      <c r="I185" s="6" t="s">
        <v>50</v>
      </c>
      <c r="J185" s="98" t="s">
        <v>1265</v>
      </c>
      <c r="K185" s="6" t="s">
        <v>1266</v>
      </c>
      <c r="L185" s="6" t="s">
        <v>23</v>
      </c>
      <c r="M185" s="6" t="s">
        <v>86</v>
      </c>
      <c r="N185" s="6" t="s">
        <v>205</v>
      </c>
      <c r="O185" s="6" t="s">
        <v>25</v>
      </c>
      <c r="P185" s="6" t="s">
        <v>191</v>
      </c>
      <c r="Q185" s="7">
        <v>120000</v>
      </c>
      <c r="R185" s="6" t="s">
        <v>921</v>
      </c>
      <c r="S185" s="6" t="s">
        <v>434</v>
      </c>
      <c r="T185" s="6" t="s">
        <v>1267</v>
      </c>
      <c r="U185" s="7">
        <v>1996</v>
      </c>
      <c r="V185" s="7">
        <v>1996</v>
      </c>
      <c r="W185" s="6"/>
      <c r="X185" s="6"/>
      <c r="Y185" s="6"/>
      <c r="Z185" s="6" t="s">
        <v>76</v>
      </c>
      <c r="AA185" s="6"/>
      <c r="AB185" s="6"/>
      <c r="AC185" s="6"/>
      <c r="AD185" s="6"/>
      <c r="AE185" s="6" t="s">
        <v>126</v>
      </c>
      <c r="AF185" s="6"/>
      <c r="AG185" s="6"/>
      <c r="AH185" s="6"/>
      <c r="AI185" s="6"/>
      <c r="AJ185" s="6"/>
      <c r="AK185" s="6"/>
      <c r="AL185" s="6"/>
      <c r="AM185" s="6"/>
      <c r="AN185" s="6"/>
      <c r="AO185" s="6"/>
      <c r="AP185" s="6"/>
      <c r="AQ185" s="6"/>
      <c r="AR185" s="6"/>
      <c r="AS185" s="6"/>
      <c r="AT185" s="6"/>
      <c r="AU185" s="6" t="s">
        <v>183</v>
      </c>
      <c r="AV185" s="6"/>
      <c r="AW185" s="6" t="s">
        <v>23</v>
      </c>
      <c r="AX185" s="6"/>
      <c r="AY185" s="6"/>
      <c r="AZ185" s="6"/>
      <c r="BA185" s="6" t="s">
        <v>78</v>
      </c>
      <c r="BB185" s="6"/>
      <c r="BC185" s="6"/>
      <c r="BD185" s="6"/>
      <c r="BE185" s="6"/>
      <c r="BF185" s="6" t="s">
        <v>78</v>
      </c>
      <c r="BG185" s="6"/>
      <c r="BH185" s="6"/>
      <c r="BI185" s="6"/>
      <c r="BJ185" s="6"/>
      <c r="BK185" s="6"/>
      <c r="BL185" s="6"/>
      <c r="BM185" s="6"/>
      <c r="BN185" s="6"/>
      <c r="BO185" s="6"/>
      <c r="BP185" s="6"/>
      <c r="BQ185" s="6"/>
      <c r="BR185" s="6"/>
      <c r="BS185" s="6"/>
      <c r="BT185" s="6" t="s">
        <v>78</v>
      </c>
      <c r="BU185" s="6"/>
      <c r="BV185" s="6" t="s">
        <v>38</v>
      </c>
      <c r="BW185" s="6"/>
      <c r="BX185" s="6"/>
      <c r="BY185" s="6"/>
      <c r="BZ185" s="6"/>
      <c r="CA185" s="6"/>
      <c r="CB185" s="6"/>
      <c r="CC185" s="6"/>
      <c r="CD185" s="6"/>
      <c r="CE185" s="6"/>
      <c r="CF185" s="6"/>
      <c r="CG185" s="6"/>
      <c r="CH185" s="6"/>
      <c r="CI185" s="6"/>
      <c r="CJ185" s="6"/>
      <c r="CK185" s="6"/>
      <c r="CL185" s="6"/>
      <c r="CM185" s="6"/>
      <c r="CN185" s="6"/>
      <c r="CO185" s="6"/>
      <c r="CP185" s="6"/>
      <c r="CQ185" s="6"/>
      <c r="CR185" s="6"/>
      <c r="CS185" s="28" t="s">
        <v>38</v>
      </c>
      <c r="CT185" s="6"/>
      <c r="CU185" s="6"/>
      <c r="CV185" s="6"/>
      <c r="CW185" s="6"/>
      <c r="CX185" s="6"/>
      <c r="CY185" s="6"/>
      <c r="CZ185" s="6"/>
      <c r="DA185" s="6"/>
      <c r="DB185" s="6"/>
      <c r="DC185" s="6"/>
      <c r="DD185" s="6" t="s">
        <v>38</v>
      </c>
      <c r="DE185" s="87"/>
      <c r="DF185" s="6"/>
      <c r="DG185" s="6"/>
      <c r="DH185" s="6"/>
      <c r="DI185" s="6"/>
      <c r="DJ185" s="6"/>
      <c r="DK185" s="6"/>
      <c r="DL185" s="6"/>
      <c r="DM185" s="6"/>
      <c r="DN185" s="6"/>
      <c r="DO185" s="87"/>
      <c r="DP185" s="6"/>
      <c r="DQ185" s="87"/>
      <c r="DR185" s="6"/>
      <c r="DS185" s="91" t="s">
        <v>1268</v>
      </c>
      <c r="DT185" s="17" t="s">
        <v>1269</v>
      </c>
      <c r="DU185" s="34"/>
      <c r="DV185" s="34"/>
      <c r="DW185" s="80"/>
      <c r="DX185" s="80"/>
      <c r="DY185" s="80"/>
      <c r="DZ185" s="80"/>
      <c r="EA185" s="80"/>
      <c r="EB185" s="80"/>
      <c r="EC185" s="80"/>
      <c r="ED185" s="80"/>
      <c r="EE185" s="80"/>
      <c r="EF185" s="80"/>
      <c r="EG185" s="80"/>
      <c r="EH185" s="80"/>
      <c r="EI185" s="80"/>
      <c r="EJ185" s="80"/>
      <c r="EK185" s="80"/>
      <c r="EL185" s="80"/>
      <c r="EM185" s="80"/>
      <c r="EN185" s="80"/>
      <c r="EO185" s="80"/>
      <c r="EP185" s="80"/>
      <c r="EQ185" s="80"/>
      <c r="ER185" s="80"/>
      <c r="ES185" s="80"/>
      <c r="ET185" s="80"/>
      <c r="EU185" s="80"/>
      <c r="EV185" s="80"/>
      <c r="EW185" s="80"/>
      <c r="EX185" s="80"/>
      <c r="EY185" s="80"/>
      <c r="EZ185" s="80"/>
      <c r="FA185" s="80"/>
      <c r="FB185" s="80"/>
      <c r="FC185" s="80"/>
      <c r="FD185" s="80"/>
      <c r="FE185" s="80"/>
      <c r="FF185" s="80"/>
      <c r="FG185" s="80"/>
      <c r="FH185" s="80"/>
      <c r="FI185" s="80"/>
      <c r="FJ185" s="80"/>
      <c r="FK185" s="80"/>
      <c r="FL185" s="80"/>
      <c r="FM185" s="80"/>
      <c r="FN185" s="80"/>
      <c r="FO185" s="80"/>
      <c r="FP185" s="80"/>
      <c r="FQ185" s="80"/>
      <c r="FR185" s="80"/>
      <c r="FS185" s="80"/>
      <c r="FT185" s="80"/>
      <c r="FU185" s="80"/>
      <c r="FV185" s="80"/>
      <c r="FW185" s="80"/>
      <c r="FX185" s="80"/>
      <c r="FY185" s="80"/>
      <c r="FZ185" s="80"/>
      <c r="GA185" s="80"/>
      <c r="GB185" s="80"/>
      <c r="GC185" s="80"/>
      <c r="GD185" s="80"/>
      <c r="GE185" s="80"/>
      <c r="GF185" s="80"/>
      <c r="GG185" s="80"/>
      <c r="GH185" s="80"/>
      <c r="GI185" s="80"/>
      <c r="GJ185" s="80"/>
      <c r="GK185" s="80"/>
      <c r="GL185" s="80"/>
      <c r="GM185" s="80"/>
      <c r="GN185" s="80"/>
      <c r="GO185" s="80"/>
      <c r="GP185" s="80"/>
      <c r="GQ185" s="80"/>
      <c r="GR185" s="80"/>
      <c r="GS185" s="80"/>
      <c r="GT185" s="80"/>
      <c r="GU185" s="80"/>
      <c r="GV185" s="80"/>
      <c r="GW185" s="80"/>
      <c r="GX185" s="80"/>
      <c r="GY185" s="80"/>
      <c r="GZ185" s="80"/>
      <c r="HA185" s="80"/>
      <c r="HB185" s="80"/>
      <c r="HC185" s="80"/>
      <c r="HD185" s="80"/>
      <c r="HE185" s="80"/>
      <c r="HF185" s="80"/>
      <c r="HG185" s="80"/>
      <c r="HH185" s="80"/>
      <c r="HI185" s="80"/>
      <c r="HJ185" s="80"/>
      <c r="HK185" s="80"/>
      <c r="HL185" s="80"/>
      <c r="HM185" s="80"/>
      <c r="HN185" s="80"/>
      <c r="HO185" s="80"/>
      <c r="HP185" s="80"/>
      <c r="HQ185" s="80"/>
      <c r="HR185" s="80"/>
      <c r="HS185" s="80"/>
      <c r="HT185" s="80"/>
      <c r="HU185" s="80"/>
      <c r="HV185" s="80"/>
      <c r="HW185" s="80"/>
      <c r="HX185" s="80"/>
      <c r="HY185" s="80"/>
      <c r="HZ185" s="80"/>
      <c r="IA185" s="80"/>
      <c r="IB185" s="80"/>
      <c r="IC185" s="80"/>
      <c r="ID185" s="80"/>
      <c r="IE185" s="80"/>
      <c r="IF185" s="80"/>
      <c r="IG185" s="80"/>
      <c r="IH185" s="80"/>
      <c r="II185" s="80"/>
      <c r="IJ185" s="80"/>
      <c r="IK185" s="80"/>
      <c r="IL185" s="80"/>
      <c r="IM185" s="80"/>
      <c r="IN185" s="80"/>
      <c r="IO185" s="80"/>
      <c r="IP185" s="80"/>
      <c r="IQ185" s="80"/>
      <c r="IR185" s="80"/>
      <c r="IS185" s="80"/>
      <c r="IT185" s="80"/>
      <c r="IU185" s="80"/>
      <c r="IV185" s="80"/>
      <c r="IW185" s="80"/>
      <c r="IX185" s="80"/>
      <c r="IY185" s="80"/>
      <c r="IZ185" s="80"/>
      <c r="JA185" s="80"/>
      <c r="JB185" s="80"/>
      <c r="JC185" s="80"/>
      <c r="JD185" s="80"/>
      <c r="JE185" s="80"/>
      <c r="JF185" s="80"/>
      <c r="JG185" s="80"/>
      <c r="JH185" s="80"/>
      <c r="JI185" s="80"/>
      <c r="JJ185" s="80"/>
      <c r="JK185" s="80"/>
      <c r="JL185" s="80"/>
      <c r="JM185" s="80"/>
      <c r="JN185" s="80"/>
      <c r="JO185" s="80"/>
      <c r="JP185" s="80"/>
      <c r="JQ185" s="80"/>
      <c r="JR185" s="80"/>
      <c r="JS185" s="80"/>
      <c r="JT185" s="80"/>
      <c r="JU185" s="80"/>
      <c r="JV185" s="80"/>
      <c r="JW185" s="80"/>
      <c r="JX185" s="80"/>
      <c r="JY185" s="80"/>
      <c r="JZ185" s="80"/>
      <c r="KA185" s="80"/>
      <c r="KB185" s="80"/>
      <c r="KC185" s="80"/>
      <c r="KD185" s="80"/>
      <c r="KE185" s="80"/>
      <c r="KF185" s="80"/>
      <c r="KG185" s="80"/>
      <c r="KH185" s="80"/>
      <c r="KI185" s="80"/>
      <c r="KJ185" s="80"/>
      <c r="KK185" s="80"/>
      <c r="KL185" s="80"/>
      <c r="KM185" s="80"/>
      <c r="KN185" s="80"/>
      <c r="KO185" s="80"/>
      <c r="KP185" s="80"/>
      <c r="KQ185" s="80"/>
      <c r="KR185" s="80"/>
      <c r="KS185" s="80"/>
      <c r="KT185" s="80"/>
      <c r="KU185" s="80"/>
      <c r="KV185" s="80"/>
      <c r="KW185" s="80"/>
      <c r="KX185" s="80"/>
      <c r="KY185" s="80"/>
      <c r="KZ185" s="80"/>
      <c r="LA185" s="80"/>
      <c r="LB185" s="80"/>
      <c r="LC185" s="80"/>
      <c r="LD185" s="80"/>
      <c r="LE185" s="80"/>
      <c r="LF185" s="80"/>
      <c r="LG185" s="80"/>
      <c r="LH185" s="80"/>
      <c r="LI185" s="80"/>
      <c r="LJ185" s="80"/>
      <c r="LK185" s="80"/>
      <c r="LL185" s="80"/>
      <c r="LM185" s="80"/>
      <c r="LN185" s="80"/>
      <c r="LO185" s="80"/>
      <c r="LP185" s="80"/>
      <c r="LQ185" s="80"/>
      <c r="LR185" s="80"/>
      <c r="LS185" s="80"/>
      <c r="LT185" s="80"/>
      <c r="LU185" s="80"/>
      <c r="LV185" s="80"/>
      <c r="LW185" s="80"/>
      <c r="LX185" s="80"/>
      <c r="LY185" s="80"/>
      <c r="LZ185" s="80"/>
      <c r="MA185" s="80"/>
      <c r="MB185" s="80"/>
      <c r="MC185" s="80"/>
      <c r="MD185" s="80"/>
      <c r="ME185" s="80"/>
      <c r="MF185" s="80"/>
      <c r="MG185" s="80"/>
      <c r="MH185" s="80"/>
      <c r="MI185" s="80"/>
      <c r="MJ185" s="80"/>
      <c r="MK185" s="80"/>
      <c r="ML185" s="80"/>
      <c r="MM185" s="80"/>
      <c r="MN185" s="80"/>
      <c r="MO185" s="80"/>
      <c r="MP185" s="80"/>
      <c r="MQ185" s="80"/>
      <c r="MR185" s="80"/>
      <c r="MS185" s="80"/>
      <c r="MT185" s="80"/>
      <c r="MU185" s="80"/>
      <c r="MV185" s="80"/>
      <c r="MW185" s="80"/>
      <c r="MX185" s="80"/>
      <c r="MY185" s="80"/>
      <c r="MZ185" s="80"/>
      <c r="NA185" s="80"/>
      <c r="NB185" s="80"/>
      <c r="NC185" s="80"/>
      <c r="ND185" s="80"/>
      <c r="NE185" s="80"/>
      <c r="NF185" s="80"/>
      <c r="NG185" s="80"/>
      <c r="NH185" s="80"/>
      <c r="NI185" s="80"/>
      <c r="NJ185" s="80"/>
      <c r="NK185" s="80"/>
      <c r="NL185" s="80"/>
      <c r="NM185" s="80"/>
      <c r="NN185" s="80"/>
      <c r="NO185" s="80"/>
      <c r="NP185" s="80"/>
      <c r="NQ185" s="80"/>
      <c r="NR185" s="80"/>
      <c r="NS185" s="80"/>
      <c r="NT185" s="80"/>
      <c r="NU185" s="80"/>
      <c r="NV185" s="80"/>
      <c r="NW185" s="80"/>
      <c r="NX185" s="80"/>
      <c r="NY185" s="80"/>
      <c r="NZ185" s="80"/>
      <c r="OA185" s="80"/>
      <c r="OB185" s="80"/>
      <c r="OC185" s="80"/>
      <c r="OD185" s="80"/>
      <c r="OE185" s="80"/>
      <c r="OF185" s="80"/>
      <c r="OG185" s="80"/>
      <c r="OH185" s="80"/>
      <c r="OI185" s="80"/>
      <c r="OJ185" s="80"/>
      <c r="OK185" s="80"/>
      <c r="OL185" s="80"/>
      <c r="OM185" s="80"/>
      <c r="ON185" s="80"/>
      <c r="OO185" s="80"/>
      <c r="OP185" s="80"/>
      <c r="OQ185" s="80"/>
      <c r="OR185" s="80"/>
      <c r="OS185" s="80"/>
      <c r="OT185" s="80"/>
      <c r="OU185" s="80"/>
      <c r="OV185" s="80"/>
      <c r="OW185" s="80"/>
      <c r="OX185" s="80"/>
      <c r="OY185" s="80"/>
      <c r="OZ185" s="80"/>
      <c r="PA185" s="80"/>
      <c r="PB185" s="80"/>
      <c r="PC185" s="80"/>
      <c r="PD185" s="80"/>
      <c r="PE185" s="80"/>
      <c r="PF185" s="80"/>
      <c r="PG185" s="80"/>
      <c r="PH185" s="80"/>
      <c r="PI185" s="80"/>
      <c r="PJ185" s="80"/>
      <c r="PK185" s="80"/>
      <c r="PL185" s="80"/>
      <c r="PM185" s="80"/>
      <c r="PN185" s="80"/>
      <c r="PO185" s="80"/>
      <c r="PP185" s="80"/>
      <c r="PQ185" s="80"/>
      <c r="PR185" s="80"/>
      <c r="PS185" s="80"/>
      <c r="PT185" s="80"/>
      <c r="PU185" s="80"/>
      <c r="PV185" s="80"/>
      <c r="PW185" s="80"/>
      <c r="PX185" s="80"/>
      <c r="PY185" s="80"/>
      <c r="PZ185" s="80"/>
      <c r="QA185" s="80"/>
      <c r="QB185" s="80"/>
      <c r="QC185" s="80"/>
      <c r="QD185" s="80"/>
      <c r="QE185" s="80"/>
      <c r="QF185" s="80"/>
      <c r="QG185" s="80"/>
      <c r="QH185" s="80"/>
      <c r="QI185" s="80"/>
      <c r="QJ185" s="80"/>
      <c r="QK185" s="80"/>
      <c r="QL185" s="80"/>
      <c r="QM185" s="80"/>
      <c r="QN185" s="80"/>
      <c r="QO185" s="80"/>
      <c r="QP185" s="80"/>
      <c r="QQ185" s="80"/>
      <c r="QR185" s="80"/>
      <c r="QS185" s="80"/>
      <c r="QT185" s="80"/>
      <c r="QU185" s="80"/>
      <c r="QV185" s="80"/>
      <c r="QW185" s="80"/>
      <c r="QX185" s="80"/>
      <c r="QY185" s="80"/>
      <c r="QZ185" s="80"/>
      <c r="RA185" s="80"/>
      <c r="RB185" s="80"/>
      <c r="RC185" s="80"/>
      <c r="RD185" s="80"/>
      <c r="RE185" s="80"/>
      <c r="RF185" s="80"/>
      <c r="RG185" s="80"/>
      <c r="RH185" s="80"/>
      <c r="RI185" s="80"/>
      <c r="RJ185" s="80"/>
      <c r="RK185" s="80"/>
      <c r="RL185" s="80"/>
      <c r="RM185" s="80"/>
      <c r="RN185" s="80"/>
      <c r="RO185" s="80"/>
      <c r="RP185" s="80"/>
      <c r="RQ185" s="80"/>
      <c r="RR185" s="80"/>
      <c r="RS185" s="80"/>
      <c r="RT185" s="80"/>
      <c r="RU185" s="80"/>
      <c r="RV185" s="80"/>
      <c r="RW185" s="80"/>
      <c r="RX185" s="80"/>
      <c r="RY185" s="80"/>
      <c r="RZ185" s="80"/>
      <c r="SA185" s="80"/>
      <c r="SB185" s="80"/>
      <c r="SC185" s="80"/>
      <c r="SD185" s="80"/>
      <c r="SE185" s="80"/>
      <c r="SF185" s="80"/>
      <c r="SG185" s="80"/>
      <c r="SH185" s="80"/>
      <c r="SI185" s="80"/>
      <c r="SJ185" s="80"/>
      <c r="SK185" s="80"/>
      <c r="SL185" s="80"/>
      <c r="SM185" s="80"/>
      <c r="SN185" s="80"/>
      <c r="SO185" s="80"/>
      <c r="SP185" s="80"/>
      <c r="SQ185" s="80"/>
      <c r="SR185" s="80"/>
      <c r="SS185" s="80"/>
      <c r="ST185" s="80"/>
      <c r="SU185" s="80"/>
      <c r="SV185" s="80"/>
      <c r="SW185" s="80"/>
      <c r="SX185" s="80"/>
    </row>
    <row r="186" spans="1:518" s="60" customFormat="1" ht="14.55" customHeight="1" x14ac:dyDescent="0.3">
      <c r="A186" s="65">
        <v>182</v>
      </c>
      <c r="B186" s="7">
        <v>69</v>
      </c>
      <c r="C186" s="98" t="s">
        <v>1270</v>
      </c>
      <c r="D186" s="99" t="s">
        <v>1271</v>
      </c>
      <c r="E186" s="98" t="s">
        <v>1272</v>
      </c>
      <c r="F186" s="7">
        <v>2015</v>
      </c>
      <c r="G186" s="98" t="s">
        <v>664</v>
      </c>
      <c r="H186" s="126" t="s">
        <v>1273</v>
      </c>
      <c r="I186" s="6" t="s">
        <v>50</v>
      </c>
      <c r="J186" s="99" t="s">
        <v>1274</v>
      </c>
      <c r="K186" s="6" t="s">
        <v>288</v>
      </c>
      <c r="L186" s="6" t="s">
        <v>38</v>
      </c>
      <c r="M186" s="6" t="s">
        <v>86</v>
      </c>
      <c r="N186" s="6" t="s">
        <v>205</v>
      </c>
      <c r="O186" s="6" t="s">
        <v>25</v>
      </c>
      <c r="P186" s="6" t="s">
        <v>72</v>
      </c>
      <c r="Q186" s="6" t="s">
        <v>572</v>
      </c>
      <c r="R186" s="6" t="s">
        <v>572</v>
      </c>
      <c r="S186" s="6" t="s">
        <v>336</v>
      </c>
      <c r="T186" s="6" t="s">
        <v>1275</v>
      </c>
      <c r="U186" s="7">
        <v>2020</v>
      </c>
      <c r="V186" s="7">
        <v>2020</v>
      </c>
      <c r="W186" s="6"/>
      <c r="X186" s="6"/>
      <c r="Y186" s="6"/>
      <c r="Z186" s="6" t="s">
        <v>76</v>
      </c>
      <c r="AA186" s="6"/>
      <c r="AB186" s="6" t="s">
        <v>107</v>
      </c>
      <c r="AC186" s="6"/>
      <c r="AD186" s="6"/>
      <c r="AE186" s="6" t="s">
        <v>126</v>
      </c>
      <c r="AF186" s="6"/>
      <c r="AG186" s="6"/>
      <c r="AH186" s="6"/>
      <c r="AI186" s="6"/>
      <c r="AJ186" s="6"/>
      <c r="AK186" s="6" t="s">
        <v>232</v>
      </c>
      <c r="AL186" s="6"/>
      <c r="AM186" s="6"/>
      <c r="AN186" s="6"/>
      <c r="AO186" s="6"/>
      <c r="AP186" s="6"/>
      <c r="AQ186" s="6"/>
      <c r="AR186" s="6"/>
      <c r="AS186" s="6"/>
      <c r="AT186" s="6"/>
      <c r="AU186" s="6"/>
      <c r="AV186" s="6"/>
      <c r="AW186" s="6" t="s">
        <v>23</v>
      </c>
      <c r="AX186" s="6"/>
      <c r="AY186" s="6"/>
      <c r="AZ186" s="6"/>
      <c r="BA186" s="6" t="s">
        <v>78</v>
      </c>
      <c r="BB186" s="6"/>
      <c r="BC186" s="6" t="s">
        <v>78</v>
      </c>
      <c r="BD186" s="6"/>
      <c r="BE186" s="6"/>
      <c r="BF186" s="6" t="s">
        <v>78</v>
      </c>
      <c r="BG186" s="6"/>
      <c r="BH186" s="6"/>
      <c r="BI186" s="6"/>
      <c r="BJ186" s="6"/>
      <c r="BK186" s="6" t="s">
        <v>78</v>
      </c>
      <c r="BL186" s="6"/>
      <c r="BM186" s="6"/>
      <c r="BN186" s="6"/>
      <c r="BO186" s="6"/>
      <c r="BP186" s="6"/>
      <c r="BQ186" s="6"/>
      <c r="BR186" s="6"/>
      <c r="BS186" s="6"/>
      <c r="BT186" s="6"/>
      <c r="BU186" s="6"/>
      <c r="BV186" s="6" t="s">
        <v>38</v>
      </c>
      <c r="BW186" s="6"/>
      <c r="BX186" s="6"/>
      <c r="BY186" s="6"/>
      <c r="BZ186" s="6"/>
      <c r="CA186" s="6"/>
      <c r="CB186" s="6"/>
      <c r="CC186" s="6"/>
      <c r="CD186" s="6"/>
      <c r="CE186" s="6"/>
      <c r="CF186" s="6"/>
      <c r="CG186" s="6"/>
      <c r="CH186" s="6"/>
      <c r="CI186" s="6"/>
      <c r="CJ186" s="6"/>
      <c r="CK186" s="6"/>
      <c r="CL186" s="6"/>
      <c r="CM186" s="6"/>
      <c r="CN186" s="6"/>
      <c r="CO186" s="6"/>
      <c r="CP186" s="6"/>
      <c r="CQ186" s="6"/>
      <c r="CR186" s="6"/>
      <c r="CS186" s="28" t="s">
        <v>38</v>
      </c>
      <c r="CT186" s="6"/>
      <c r="CU186" s="6"/>
      <c r="CV186" s="6"/>
      <c r="CW186" s="6"/>
      <c r="CX186" s="6"/>
      <c r="CY186" s="6"/>
      <c r="CZ186" s="6"/>
      <c r="DA186" s="6"/>
      <c r="DB186" s="6"/>
      <c r="DC186" s="6"/>
      <c r="DD186" s="6" t="s">
        <v>38</v>
      </c>
      <c r="DE186" s="87"/>
      <c r="DF186" s="6"/>
      <c r="DG186" s="6"/>
      <c r="DH186" s="6"/>
      <c r="DI186" s="6"/>
      <c r="DJ186" s="6"/>
      <c r="DK186" s="6"/>
      <c r="DL186" s="6"/>
      <c r="DM186" s="6"/>
      <c r="DN186" s="6"/>
      <c r="DO186" s="87"/>
      <c r="DP186" s="6"/>
      <c r="DQ186" s="87"/>
      <c r="DR186" s="6"/>
      <c r="DS186" s="91" t="s">
        <v>1276</v>
      </c>
      <c r="DT186" s="17" t="s">
        <v>1277</v>
      </c>
      <c r="DU186" s="34"/>
      <c r="DV186" s="34"/>
      <c r="DW186" s="80"/>
      <c r="DX186" s="80"/>
      <c r="DY186" s="80"/>
      <c r="DZ186" s="80"/>
      <c r="EA186" s="80"/>
      <c r="EB186" s="80"/>
      <c r="EC186" s="80"/>
      <c r="ED186" s="80"/>
      <c r="EE186" s="80"/>
      <c r="EF186" s="80"/>
      <c r="EG186" s="80"/>
      <c r="EH186" s="80"/>
      <c r="EI186" s="80"/>
      <c r="EJ186" s="80"/>
      <c r="EK186" s="80"/>
      <c r="EL186" s="80"/>
      <c r="EM186" s="80"/>
      <c r="EN186" s="80"/>
      <c r="EO186" s="80"/>
      <c r="EP186" s="80"/>
      <c r="EQ186" s="80"/>
      <c r="ER186" s="80"/>
      <c r="ES186" s="80"/>
      <c r="ET186" s="80"/>
      <c r="EU186" s="80"/>
      <c r="EV186" s="80"/>
      <c r="EW186" s="80"/>
      <c r="EX186" s="80"/>
      <c r="EY186" s="80"/>
      <c r="EZ186" s="80"/>
      <c r="FA186" s="80"/>
      <c r="FB186" s="80"/>
      <c r="FC186" s="80"/>
      <c r="FD186" s="80"/>
      <c r="FE186" s="80"/>
      <c r="FF186" s="80"/>
      <c r="FG186" s="80"/>
      <c r="FH186" s="80"/>
      <c r="FI186" s="80"/>
      <c r="FJ186" s="80"/>
      <c r="FK186" s="80"/>
      <c r="FL186" s="80"/>
      <c r="FM186" s="80"/>
      <c r="FN186" s="80"/>
      <c r="FO186" s="80"/>
      <c r="FP186" s="80"/>
      <c r="FQ186" s="80"/>
      <c r="FR186" s="80"/>
      <c r="FS186" s="80"/>
      <c r="FT186" s="80"/>
      <c r="FU186" s="80"/>
      <c r="FV186" s="80"/>
      <c r="FW186" s="80"/>
      <c r="FX186" s="80"/>
      <c r="FY186" s="80"/>
      <c r="FZ186" s="80"/>
      <c r="GA186" s="80"/>
      <c r="GB186" s="80"/>
      <c r="GC186" s="80"/>
      <c r="GD186" s="80"/>
      <c r="GE186" s="80"/>
      <c r="GF186" s="80"/>
      <c r="GG186" s="80"/>
      <c r="GH186" s="80"/>
      <c r="GI186" s="80"/>
      <c r="GJ186" s="80"/>
      <c r="GK186" s="80"/>
      <c r="GL186" s="80"/>
      <c r="GM186" s="80"/>
      <c r="GN186" s="80"/>
      <c r="GO186" s="80"/>
      <c r="GP186" s="80"/>
      <c r="GQ186" s="80"/>
      <c r="GR186" s="80"/>
      <c r="GS186" s="80"/>
      <c r="GT186" s="80"/>
      <c r="GU186" s="80"/>
      <c r="GV186" s="80"/>
      <c r="GW186" s="80"/>
      <c r="GX186" s="80"/>
      <c r="GY186" s="80"/>
      <c r="GZ186" s="80"/>
      <c r="HA186" s="80"/>
      <c r="HB186" s="80"/>
      <c r="HC186" s="80"/>
      <c r="HD186" s="80"/>
      <c r="HE186" s="80"/>
      <c r="HF186" s="80"/>
      <c r="HG186" s="80"/>
      <c r="HH186" s="80"/>
      <c r="HI186" s="80"/>
      <c r="HJ186" s="80"/>
      <c r="HK186" s="80"/>
      <c r="HL186" s="80"/>
      <c r="HM186" s="80"/>
      <c r="HN186" s="80"/>
      <c r="HO186" s="80"/>
      <c r="HP186" s="80"/>
      <c r="HQ186" s="80"/>
      <c r="HR186" s="80"/>
      <c r="HS186" s="80"/>
      <c r="HT186" s="80"/>
      <c r="HU186" s="80"/>
      <c r="HV186" s="80"/>
      <c r="HW186" s="80"/>
      <c r="HX186" s="80"/>
      <c r="HY186" s="80"/>
      <c r="HZ186" s="80"/>
      <c r="IA186" s="80"/>
      <c r="IB186" s="80"/>
      <c r="IC186" s="80"/>
      <c r="ID186" s="80"/>
      <c r="IE186" s="80"/>
      <c r="IF186" s="80"/>
      <c r="IG186" s="80"/>
      <c r="IH186" s="80"/>
      <c r="II186" s="80"/>
      <c r="IJ186" s="80"/>
      <c r="IK186" s="80"/>
      <c r="IL186" s="80"/>
      <c r="IM186" s="80"/>
      <c r="IN186" s="80"/>
      <c r="IO186" s="80"/>
      <c r="IP186" s="80"/>
      <c r="IQ186" s="80"/>
      <c r="IR186" s="80"/>
      <c r="IS186" s="80"/>
      <c r="IT186" s="80"/>
      <c r="IU186" s="80"/>
      <c r="IV186" s="80"/>
      <c r="IW186" s="80"/>
      <c r="IX186" s="80"/>
      <c r="IY186" s="80"/>
      <c r="IZ186" s="80"/>
      <c r="JA186" s="80"/>
      <c r="JB186" s="80"/>
      <c r="JC186" s="80"/>
      <c r="JD186" s="80"/>
      <c r="JE186" s="80"/>
      <c r="JF186" s="80"/>
      <c r="JG186" s="80"/>
      <c r="JH186" s="80"/>
      <c r="JI186" s="80"/>
      <c r="JJ186" s="80"/>
      <c r="JK186" s="80"/>
      <c r="JL186" s="80"/>
      <c r="JM186" s="80"/>
      <c r="JN186" s="80"/>
      <c r="JO186" s="80"/>
      <c r="JP186" s="80"/>
      <c r="JQ186" s="80"/>
      <c r="JR186" s="80"/>
      <c r="JS186" s="80"/>
      <c r="JT186" s="80"/>
      <c r="JU186" s="80"/>
      <c r="JV186" s="80"/>
      <c r="JW186" s="80"/>
      <c r="JX186" s="80"/>
      <c r="JY186" s="80"/>
      <c r="JZ186" s="80"/>
      <c r="KA186" s="80"/>
      <c r="KB186" s="80"/>
      <c r="KC186" s="80"/>
      <c r="KD186" s="80"/>
      <c r="KE186" s="80"/>
      <c r="KF186" s="80"/>
      <c r="KG186" s="80"/>
      <c r="KH186" s="80"/>
      <c r="KI186" s="80"/>
      <c r="KJ186" s="80"/>
      <c r="KK186" s="80"/>
      <c r="KL186" s="80"/>
      <c r="KM186" s="80"/>
      <c r="KN186" s="80"/>
      <c r="KO186" s="80"/>
      <c r="KP186" s="80"/>
      <c r="KQ186" s="80"/>
      <c r="KR186" s="80"/>
      <c r="KS186" s="80"/>
      <c r="KT186" s="80"/>
      <c r="KU186" s="80"/>
      <c r="KV186" s="80"/>
      <c r="KW186" s="80"/>
      <c r="KX186" s="80"/>
      <c r="KY186" s="80"/>
      <c r="KZ186" s="80"/>
      <c r="LA186" s="80"/>
      <c r="LB186" s="80"/>
      <c r="LC186" s="80"/>
      <c r="LD186" s="80"/>
      <c r="LE186" s="80"/>
      <c r="LF186" s="80"/>
      <c r="LG186" s="80"/>
      <c r="LH186" s="80"/>
      <c r="LI186" s="80"/>
      <c r="LJ186" s="80"/>
      <c r="LK186" s="80"/>
      <c r="LL186" s="80"/>
      <c r="LM186" s="80"/>
      <c r="LN186" s="80"/>
      <c r="LO186" s="80"/>
      <c r="LP186" s="80"/>
      <c r="LQ186" s="80"/>
      <c r="LR186" s="80"/>
      <c r="LS186" s="80"/>
      <c r="LT186" s="80"/>
      <c r="LU186" s="80"/>
      <c r="LV186" s="80"/>
      <c r="LW186" s="80"/>
      <c r="LX186" s="80"/>
      <c r="LY186" s="80"/>
      <c r="LZ186" s="80"/>
      <c r="MA186" s="80"/>
      <c r="MB186" s="80"/>
      <c r="MC186" s="80"/>
      <c r="MD186" s="80"/>
      <c r="ME186" s="80"/>
      <c r="MF186" s="80"/>
      <c r="MG186" s="80"/>
      <c r="MH186" s="80"/>
      <c r="MI186" s="80"/>
      <c r="MJ186" s="80"/>
      <c r="MK186" s="80"/>
      <c r="ML186" s="80"/>
      <c r="MM186" s="80"/>
      <c r="MN186" s="80"/>
      <c r="MO186" s="80"/>
      <c r="MP186" s="80"/>
      <c r="MQ186" s="80"/>
      <c r="MR186" s="80"/>
      <c r="MS186" s="80"/>
      <c r="MT186" s="80"/>
      <c r="MU186" s="80"/>
      <c r="MV186" s="80"/>
      <c r="MW186" s="80"/>
      <c r="MX186" s="80"/>
      <c r="MY186" s="80"/>
      <c r="MZ186" s="80"/>
      <c r="NA186" s="80"/>
      <c r="NB186" s="80"/>
      <c r="NC186" s="80"/>
      <c r="ND186" s="80"/>
      <c r="NE186" s="80"/>
      <c r="NF186" s="80"/>
      <c r="NG186" s="80"/>
      <c r="NH186" s="80"/>
      <c r="NI186" s="80"/>
      <c r="NJ186" s="80"/>
      <c r="NK186" s="80"/>
      <c r="NL186" s="80"/>
      <c r="NM186" s="80"/>
      <c r="NN186" s="80"/>
      <c r="NO186" s="80"/>
      <c r="NP186" s="80"/>
      <c r="NQ186" s="80"/>
      <c r="NR186" s="80"/>
      <c r="NS186" s="80"/>
      <c r="NT186" s="80"/>
      <c r="NU186" s="80"/>
      <c r="NV186" s="80"/>
      <c r="NW186" s="80"/>
      <c r="NX186" s="80"/>
      <c r="NY186" s="80"/>
      <c r="NZ186" s="80"/>
      <c r="OA186" s="80"/>
      <c r="OB186" s="80"/>
      <c r="OC186" s="80"/>
      <c r="OD186" s="80"/>
      <c r="OE186" s="80"/>
      <c r="OF186" s="80"/>
      <c r="OG186" s="80"/>
      <c r="OH186" s="80"/>
      <c r="OI186" s="80"/>
      <c r="OJ186" s="80"/>
      <c r="OK186" s="80"/>
      <c r="OL186" s="80"/>
      <c r="OM186" s="80"/>
      <c r="ON186" s="80"/>
      <c r="OO186" s="80"/>
      <c r="OP186" s="80"/>
      <c r="OQ186" s="80"/>
      <c r="OR186" s="80"/>
      <c r="OS186" s="80"/>
      <c r="OT186" s="80"/>
      <c r="OU186" s="80"/>
      <c r="OV186" s="80"/>
      <c r="OW186" s="80"/>
      <c r="OX186" s="80"/>
      <c r="OY186" s="80"/>
      <c r="OZ186" s="80"/>
      <c r="PA186" s="80"/>
      <c r="PB186" s="80"/>
      <c r="PC186" s="80"/>
      <c r="PD186" s="80"/>
      <c r="PE186" s="80"/>
      <c r="PF186" s="80"/>
      <c r="PG186" s="80"/>
      <c r="PH186" s="80"/>
      <c r="PI186" s="80"/>
      <c r="PJ186" s="80"/>
      <c r="PK186" s="80"/>
      <c r="PL186" s="80"/>
      <c r="PM186" s="80"/>
      <c r="PN186" s="80"/>
      <c r="PO186" s="80"/>
      <c r="PP186" s="80"/>
      <c r="PQ186" s="80"/>
      <c r="PR186" s="80"/>
      <c r="PS186" s="80"/>
      <c r="PT186" s="80"/>
      <c r="PU186" s="80"/>
      <c r="PV186" s="80"/>
      <c r="PW186" s="80"/>
      <c r="PX186" s="80"/>
      <c r="PY186" s="80"/>
      <c r="PZ186" s="80"/>
      <c r="QA186" s="80"/>
      <c r="QB186" s="80"/>
      <c r="QC186" s="80"/>
      <c r="QD186" s="80"/>
      <c r="QE186" s="80"/>
      <c r="QF186" s="80"/>
      <c r="QG186" s="80"/>
      <c r="QH186" s="80"/>
      <c r="QI186" s="80"/>
      <c r="QJ186" s="80"/>
      <c r="QK186" s="80"/>
      <c r="QL186" s="80"/>
      <c r="QM186" s="80"/>
      <c r="QN186" s="80"/>
      <c r="QO186" s="80"/>
      <c r="QP186" s="80"/>
      <c r="QQ186" s="80"/>
      <c r="QR186" s="80"/>
      <c r="QS186" s="80"/>
      <c r="QT186" s="80"/>
      <c r="QU186" s="80"/>
      <c r="QV186" s="80"/>
      <c r="QW186" s="80"/>
      <c r="QX186" s="80"/>
      <c r="QY186" s="80"/>
      <c r="QZ186" s="80"/>
      <c r="RA186" s="80"/>
      <c r="RB186" s="80"/>
      <c r="RC186" s="80"/>
      <c r="RD186" s="80"/>
      <c r="RE186" s="80"/>
      <c r="RF186" s="80"/>
      <c r="RG186" s="80"/>
      <c r="RH186" s="80"/>
      <c r="RI186" s="80"/>
      <c r="RJ186" s="80"/>
      <c r="RK186" s="80"/>
      <c r="RL186" s="80"/>
      <c r="RM186" s="80"/>
      <c r="RN186" s="80"/>
      <c r="RO186" s="80"/>
      <c r="RP186" s="80"/>
      <c r="RQ186" s="80"/>
      <c r="RR186" s="80"/>
      <c r="RS186" s="80"/>
      <c r="RT186" s="80"/>
      <c r="RU186" s="80"/>
      <c r="RV186" s="80"/>
      <c r="RW186" s="80"/>
      <c r="RX186" s="80"/>
      <c r="RY186" s="80"/>
      <c r="RZ186" s="80"/>
      <c r="SA186" s="80"/>
      <c r="SB186" s="80"/>
      <c r="SC186" s="80"/>
      <c r="SD186" s="80"/>
      <c r="SE186" s="80"/>
      <c r="SF186" s="80"/>
      <c r="SG186" s="80"/>
      <c r="SH186" s="80"/>
      <c r="SI186" s="80"/>
      <c r="SJ186" s="80"/>
      <c r="SK186" s="80"/>
      <c r="SL186" s="80"/>
      <c r="SM186" s="80"/>
      <c r="SN186" s="80"/>
      <c r="SO186" s="80"/>
      <c r="SP186" s="80"/>
      <c r="SQ186" s="80"/>
      <c r="SR186" s="80"/>
      <c r="SS186" s="80"/>
      <c r="ST186" s="80"/>
      <c r="SU186" s="80"/>
      <c r="SV186" s="80"/>
      <c r="SW186" s="80"/>
      <c r="SX186" s="80"/>
    </row>
    <row r="187" spans="1:518" s="60" customFormat="1" ht="14.55" customHeight="1" x14ac:dyDescent="0.3">
      <c r="A187" s="65">
        <v>183</v>
      </c>
      <c r="B187" s="7">
        <v>69</v>
      </c>
      <c r="C187" s="98" t="s">
        <v>1270</v>
      </c>
      <c r="D187" s="99" t="s">
        <v>1271</v>
      </c>
      <c r="E187" s="98" t="s">
        <v>1272</v>
      </c>
      <c r="F187" s="7">
        <v>2015</v>
      </c>
      <c r="G187" s="98" t="s">
        <v>664</v>
      </c>
      <c r="H187" s="126" t="s">
        <v>1273</v>
      </c>
      <c r="I187" s="6" t="s">
        <v>50</v>
      </c>
      <c r="J187" s="98" t="s">
        <v>1278</v>
      </c>
      <c r="K187" s="6" t="s">
        <v>1279</v>
      </c>
      <c r="L187" s="6" t="s">
        <v>38</v>
      </c>
      <c r="M187" s="6" t="s">
        <v>86</v>
      </c>
      <c r="N187" s="6" t="s">
        <v>205</v>
      </c>
      <c r="O187" s="6" t="s">
        <v>25</v>
      </c>
      <c r="P187" s="6" t="s">
        <v>72</v>
      </c>
      <c r="Q187" s="6" t="s">
        <v>572</v>
      </c>
      <c r="R187" s="6" t="s">
        <v>572</v>
      </c>
      <c r="S187" s="6" t="s">
        <v>336</v>
      </c>
      <c r="T187" s="6" t="s">
        <v>1275</v>
      </c>
      <c r="U187" s="7">
        <v>2020</v>
      </c>
      <c r="V187" s="7">
        <v>2020</v>
      </c>
      <c r="W187" s="6"/>
      <c r="X187" s="6"/>
      <c r="Y187" s="6"/>
      <c r="Z187" s="6" t="s">
        <v>76</v>
      </c>
      <c r="AA187" s="6"/>
      <c r="AB187" s="6" t="s">
        <v>107</v>
      </c>
      <c r="AC187" s="6"/>
      <c r="AD187" s="6"/>
      <c r="AE187" s="6" t="s">
        <v>126</v>
      </c>
      <c r="AF187" s="6"/>
      <c r="AG187" s="6"/>
      <c r="AH187" s="6"/>
      <c r="AI187" s="6"/>
      <c r="AJ187" s="6"/>
      <c r="AK187" s="6" t="s">
        <v>232</v>
      </c>
      <c r="AL187" s="6"/>
      <c r="AM187" s="6"/>
      <c r="AN187" s="6"/>
      <c r="AO187" s="6"/>
      <c r="AP187" s="6"/>
      <c r="AQ187" s="6"/>
      <c r="AR187" s="6"/>
      <c r="AS187" s="6"/>
      <c r="AT187" s="6"/>
      <c r="AU187" s="6"/>
      <c r="AV187" s="6"/>
      <c r="AW187" s="6" t="s">
        <v>23</v>
      </c>
      <c r="AX187" s="6"/>
      <c r="AY187" s="6"/>
      <c r="AZ187" s="6"/>
      <c r="BA187" s="6" t="s">
        <v>78</v>
      </c>
      <c r="BB187" s="6"/>
      <c r="BC187" s="6" t="s">
        <v>78</v>
      </c>
      <c r="BD187" s="6"/>
      <c r="BE187" s="6"/>
      <c r="BF187" s="6" t="s">
        <v>78</v>
      </c>
      <c r="BG187" s="6"/>
      <c r="BH187" s="6"/>
      <c r="BI187" s="6"/>
      <c r="BJ187" s="6"/>
      <c r="BK187" s="6" t="s">
        <v>78</v>
      </c>
      <c r="BL187" s="6"/>
      <c r="BM187" s="6"/>
      <c r="BN187" s="6"/>
      <c r="BO187" s="6"/>
      <c r="BP187" s="6"/>
      <c r="BQ187" s="6"/>
      <c r="BR187" s="6"/>
      <c r="BS187" s="6"/>
      <c r="BT187" s="6"/>
      <c r="BU187" s="6"/>
      <c r="BV187" s="6" t="s">
        <v>38</v>
      </c>
      <c r="BW187" s="6"/>
      <c r="BX187" s="6"/>
      <c r="BY187" s="6"/>
      <c r="BZ187" s="6"/>
      <c r="CA187" s="6"/>
      <c r="CB187" s="6"/>
      <c r="CC187" s="6"/>
      <c r="CD187" s="6"/>
      <c r="CE187" s="6"/>
      <c r="CF187" s="6"/>
      <c r="CG187" s="6"/>
      <c r="CH187" s="6"/>
      <c r="CI187" s="6"/>
      <c r="CJ187" s="6"/>
      <c r="CK187" s="6"/>
      <c r="CL187" s="6"/>
      <c r="CM187" s="6"/>
      <c r="CN187" s="6"/>
      <c r="CO187" s="6"/>
      <c r="CP187" s="6"/>
      <c r="CQ187" s="6"/>
      <c r="CR187" s="6"/>
      <c r="CS187" s="28" t="s">
        <v>38</v>
      </c>
      <c r="CT187" s="6"/>
      <c r="CU187" s="6"/>
      <c r="CV187" s="6"/>
      <c r="CW187" s="6"/>
      <c r="CX187" s="6"/>
      <c r="CY187" s="6"/>
      <c r="CZ187" s="6"/>
      <c r="DA187" s="6"/>
      <c r="DB187" s="6"/>
      <c r="DC187" s="6"/>
      <c r="DD187" s="6" t="s">
        <v>38</v>
      </c>
      <c r="DE187" s="87"/>
      <c r="DF187" s="6"/>
      <c r="DG187" s="6"/>
      <c r="DH187" s="6"/>
      <c r="DI187" s="6"/>
      <c r="DJ187" s="6"/>
      <c r="DK187" s="6"/>
      <c r="DL187" s="6"/>
      <c r="DM187" s="6"/>
      <c r="DN187" s="6"/>
      <c r="DO187" s="87"/>
      <c r="DP187" s="6"/>
      <c r="DQ187" s="87"/>
      <c r="DR187" s="6"/>
      <c r="DS187" s="91" t="s">
        <v>1276</v>
      </c>
      <c r="DT187" s="17" t="s">
        <v>1277</v>
      </c>
      <c r="DU187" s="34"/>
      <c r="DV187" s="34"/>
      <c r="DW187" s="80"/>
      <c r="DX187" s="80"/>
      <c r="DY187" s="80"/>
      <c r="DZ187" s="80"/>
      <c r="EA187" s="80"/>
      <c r="EB187" s="80"/>
      <c r="EC187" s="80"/>
      <c r="ED187" s="80"/>
      <c r="EE187" s="80"/>
      <c r="EF187" s="80"/>
      <c r="EG187" s="80"/>
      <c r="EH187" s="80"/>
      <c r="EI187" s="80"/>
      <c r="EJ187" s="80"/>
      <c r="EK187" s="80"/>
      <c r="EL187" s="80"/>
      <c r="EM187" s="80"/>
      <c r="EN187" s="80"/>
      <c r="EO187" s="80"/>
      <c r="EP187" s="80"/>
      <c r="EQ187" s="80"/>
      <c r="ER187" s="80"/>
      <c r="ES187" s="80"/>
      <c r="ET187" s="80"/>
      <c r="EU187" s="80"/>
      <c r="EV187" s="80"/>
      <c r="EW187" s="80"/>
      <c r="EX187" s="80"/>
      <c r="EY187" s="80"/>
      <c r="EZ187" s="80"/>
      <c r="FA187" s="80"/>
      <c r="FB187" s="80"/>
      <c r="FC187" s="80"/>
      <c r="FD187" s="80"/>
      <c r="FE187" s="80"/>
      <c r="FF187" s="80"/>
      <c r="FG187" s="80"/>
      <c r="FH187" s="80"/>
      <c r="FI187" s="80"/>
      <c r="FJ187" s="80"/>
      <c r="FK187" s="80"/>
      <c r="FL187" s="80"/>
      <c r="FM187" s="80"/>
      <c r="FN187" s="80"/>
      <c r="FO187" s="80"/>
      <c r="FP187" s="80"/>
      <c r="FQ187" s="80"/>
      <c r="FR187" s="80"/>
      <c r="FS187" s="80"/>
      <c r="FT187" s="80"/>
      <c r="FU187" s="80"/>
      <c r="FV187" s="80"/>
      <c r="FW187" s="80"/>
      <c r="FX187" s="80"/>
      <c r="FY187" s="80"/>
      <c r="FZ187" s="80"/>
      <c r="GA187" s="80"/>
      <c r="GB187" s="80"/>
      <c r="GC187" s="80"/>
      <c r="GD187" s="80"/>
      <c r="GE187" s="80"/>
      <c r="GF187" s="80"/>
      <c r="GG187" s="80"/>
      <c r="GH187" s="80"/>
      <c r="GI187" s="80"/>
      <c r="GJ187" s="80"/>
      <c r="GK187" s="80"/>
      <c r="GL187" s="80"/>
      <c r="GM187" s="80"/>
      <c r="GN187" s="80"/>
      <c r="GO187" s="80"/>
      <c r="GP187" s="80"/>
      <c r="GQ187" s="80"/>
      <c r="GR187" s="80"/>
      <c r="GS187" s="80"/>
      <c r="GT187" s="80"/>
      <c r="GU187" s="80"/>
      <c r="GV187" s="80"/>
      <c r="GW187" s="80"/>
      <c r="GX187" s="80"/>
      <c r="GY187" s="80"/>
      <c r="GZ187" s="80"/>
      <c r="HA187" s="80"/>
      <c r="HB187" s="80"/>
      <c r="HC187" s="80"/>
      <c r="HD187" s="80"/>
      <c r="HE187" s="80"/>
      <c r="HF187" s="80"/>
      <c r="HG187" s="80"/>
      <c r="HH187" s="80"/>
      <c r="HI187" s="80"/>
      <c r="HJ187" s="80"/>
      <c r="HK187" s="80"/>
      <c r="HL187" s="80"/>
      <c r="HM187" s="80"/>
      <c r="HN187" s="80"/>
      <c r="HO187" s="80"/>
      <c r="HP187" s="80"/>
      <c r="HQ187" s="80"/>
      <c r="HR187" s="80"/>
      <c r="HS187" s="80"/>
      <c r="HT187" s="80"/>
      <c r="HU187" s="80"/>
      <c r="HV187" s="80"/>
      <c r="HW187" s="80"/>
      <c r="HX187" s="80"/>
      <c r="HY187" s="80"/>
      <c r="HZ187" s="80"/>
      <c r="IA187" s="80"/>
      <c r="IB187" s="80"/>
      <c r="IC187" s="80"/>
      <c r="ID187" s="80"/>
      <c r="IE187" s="80"/>
      <c r="IF187" s="80"/>
      <c r="IG187" s="80"/>
      <c r="IH187" s="80"/>
      <c r="II187" s="80"/>
      <c r="IJ187" s="80"/>
      <c r="IK187" s="80"/>
      <c r="IL187" s="80"/>
      <c r="IM187" s="80"/>
      <c r="IN187" s="80"/>
      <c r="IO187" s="80"/>
      <c r="IP187" s="80"/>
      <c r="IQ187" s="80"/>
      <c r="IR187" s="80"/>
      <c r="IS187" s="80"/>
      <c r="IT187" s="80"/>
      <c r="IU187" s="80"/>
      <c r="IV187" s="80"/>
      <c r="IW187" s="80"/>
      <c r="IX187" s="80"/>
      <c r="IY187" s="80"/>
      <c r="IZ187" s="80"/>
      <c r="JA187" s="80"/>
      <c r="JB187" s="80"/>
      <c r="JC187" s="80"/>
      <c r="JD187" s="80"/>
      <c r="JE187" s="80"/>
      <c r="JF187" s="80"/>
      <c r="JG187" s="80"/>
      <c r="JH187" s="80"/>
      <c r="JI187" s="80"/>
      <c r="JJ187" s="80"/>
      <c r="JK187" s="80"/>
      <c r="JL187" s="80"/>
      <c r="JM187" s="80"/>
      <c r="JN187" s="80"/>
      <c r="JO187" s="80"/>
      <c r="JP187" s="80"/>
      <c r="JQ187" s="80"/>
      <c r="JR187" s="80"/>
      <c r="JS187" s="80"/>
      <c r="JT187" s="80"/>
      <c r="JU187" s="80"/>
      <c r="JV187" s="80"/>
      <c r="JW187" s="80"/>
      <c r="JX187" s="80"/>
      <c r="JY187" s="80"/>
      <c r="JZ187" s="80"/>
      <c r="KA187" s="80"/>
      <c r="KB187" s="80"/>
      <c r="KC187" s="80"/>
      <c r="KD187" s="80"/>
      <c r="KE187" s="80"/>
      <c r="KF187" s="80"/>
      <c r="KG187" s="80"/>
      <c r="KH187" s="80"/>
      <c r="KI187" s="80"/>
      <c r="KJ187" s="80"/>
      <c r="KK187" s="80"/>
      <c r="KL187" s="80"/>
      <c r="KM187" s="80"/>
      <c r="KN187" s="80"/>
      <c r="KO187" s="80"/>
      <c r="KP187" s="80"/>
      <c r="KQ187" s="80"/>
      <c r="KR187" s="80"/>
      <c r="KS187" s="80"/>
      <c r="KT187" s="80"/>
      <c r="KU187" s="80"/>
      <c r="KV187" s="80"/>
      <c r="KW187" s="80"/>
      <c r="KX187" s="80"/>
      <c r="KY187" s="80"/>
      <c r="KZ187" s="80"/>
      <c r="LA187" s="80"/>
      <c r="LB187" s="80"/>
      <c r="LC187" s="80"/>
      <c r="LD187" s="80"/>
      <c r="LE187" s="80"/>
      <c r="LF187" s="80"/>
      <c r="LG187" s="80"/>
      <c r="LH187" s="80"/>
      <c r="LI187" s="80"/>
      <c r="LJ187" s="80"/>
      <c r="LK187" s="80"/>
      <c r="LL187" s="80"/>
      <c r="LM187" s="80"/>
      <c r="LN187" s="80"/>
      <c r="LO187" s="80"/>
      <c r="LP187" s="80"/>
      <c r="LQ187" s="80"/>
      <c r="LR187" s="80"/>
      <c r="LS187" s="80"/>
      <c r="LT187" s="80"/>
      <c r="LU187" s="80"/>
      <c r="LV187" s="80"/>
      <c r="LW187" s="80"/>
      <c r="LX187" s="80"/>
      <c r="LY187" s="80"/>
      <c r="LZ187" s="80"/>
      <c r="MA187" s="80"/>
      <c r="MB187" s="80"/>
      <c r="MC187" s="80"/>
      <c r="MD187" s="80"/>
      <c r="ME187" s="80"/>
      <c r="MF187" s="80"/>
      <c r="MG187" s="80"/>
      <c r="MH187" s="80"/>
      <c r="MI187" s="80"/>
      <c r="MJ187" s="80"/>
      <c r="MK187" s="80"/>
      <c r="ML187" s="80"/>
      <c r="MM187" s="80"/>
      <c r="MN187" s="80"/>
      <c r="MO187" s="80"/>
      <c r="MP187" s="80"/>
      <c r="MQ187" s="80"/>
      <c r="MR187" s="80"/>
      <c r="MS187" s="80"/>
      <c r="MT187" s="80"/>
      <c r="MU187" s="80"/>
      <c r="MV187" s="80"/>
      <c r="MW187" s="80"/>
      <c r="MX187" s="80"/>
      <c r="MY187" s="80"/>
      <c r="MZ187" s="80"/>
      <c r="NA187" s="80"/>
      <c r="NB187" s="80"/>
      <c r="NC187" s="80"/>
      <c r="ND187" s="80"/>
      <c r="NE187" s="80"/>
      <c r="NF187" s="80"/>
      <c r="NG187" s="80"/>
      <c r="NH187" s="80"/>
      <c r="NI187" s="80"/>
      <c r="NJ187" s="80"/>
      <c r="NK187" s="80"/>
      <c r="NL187" s="80"/>
      <c r="NM187" s="80"/>
      <c r="NN187" s="80"/>
      <c r="NO187" s="80"/>
      <c r="NP187" s="80"/>
      <c r="NQ187" s="80"/>
      <c r="NR187" s="80"/>
      <c r="NS187" s="80"/>
      <c r="NT187" s="80"/>
      <c r="NU187" s="80"/>
      <c r="NV187" s="80"/>
      <c r="NW187" s="80"/>
      <c r="NX187" s="80"/>
      <c r="NY187" s="80"/>
      <c r="NZ187" s="80"/>
      <c r="OA187" s="80"/>
      <c r="OB187" s="80"/>
      <c r="OC187" s="80"/>
      <c r="OD187" s="80"/>
      <c r="OE187" s="80"/>
      <c r="OF187" s="80"/>
      <c r="OG187" s="80"/>
      <c r="OH187" s="80"/>
      <c r="OI187" s="80"/>
      <c r="OJ187" s="80"/>
      <c r="OK187" s="80"/>
      <c r="OL187" s="80"/>
      <c r="OM187" s="80"/>
      <c r="ON187" s="80"/>
      <c r="OO187" s="80"/>
      <c r="OP187" s="80"/>
      <c r="OQ187" s="80"/>
      <c r="OR187" s="80"/>
      <c r="OS187" s="80"/>
      <c r="OT187" s="80"/>
      <c r="OU187" s="80"/>
      <c r="OV187" s="80"/>
      <c r="OW187" s="80"/>
      <c r="OX187" s="80"/>
      <c r="OY187" s="80"/>
      <c r="OZ187" s="80"/>
      <c r="PA187" s="80"/>
      <c r="PB187" s="80"/>
      <c r="PC187" s="80"/>
      <c r="PD187" s="80"/>
      <c r="PE187" s="80"/>
      <c r="PF187" s="80"/>
      <c r="PG187" s="80"/>
      <c r="PH187" s="80"/>
      <c r="PI187" s="80"/>
      <c r="PJ187" s="80"/>
      <c r="PK187" s="80"/>
      <c r="PL187" s="80"/>
      <c r="PM187" s="80"/>
      <c r="PN187" s="80"/>
      <c r="PO187" s="80"/>
      <c r="PP187" s="80"/>
      <c r="PQ187" s="80"/>
      <c r="PR187" s="80"/>
      <c r="PS187" s="80"/>
      <c r="PT187" s="80"/>
      <c r="PU187" s="80"/>
      <c r="PV187" s="80"/>
      <c r="PW187" s="80"/>
      <c r="PX187" s="80"/>
      <c r="PY187" s="80"/>
      <c r="PZ187" s="80"/>
      <c r="QA187" s="80"/>
      <c r="QB187" s="80"/>
      <c r="QC187" s="80"/>
      <c r="QD187" s="80"/>
      <c r="QE187" s="80"/>
      <c r="QF187" s="80"/>
      <c r="QG187" s="80"/>
      <c r="QH187" s="80"/>
      <c r="QI187" s="80"/>
      <c r="QJ187" s="80"/>
      <c r="QK187" s="80"/>
      <c r="QL187" s="80"/>
      <c r="QM187" s="80"/>
      <c r="QN187" s="80"/>
      <c r="QO187" s="80"/>
      <c r="QP187" s="80"/>
      <c r="QQ187" s="80"/>
      <c r="QR187" s="80"/>
      <c r="QS187" s="80"/>
      <c r="QT187" s="80"/>
      <c r="QU187" s="80"/>
      <c r="QV187" s="80"/>
      <c r="QW187" s="80"/>
      <c r="QX187" s="80"/>
      <c r="QY187" s="80"/>
      <c r="QZ187" s="80"/>
      <c r="RA187" s="80"/>
      <c r="RB187" s="80"/>
      <c r="RC187" s="80"/>
      <c r="RD187" s="80"/>
      <c r="RE187" s="80"/>
      <c r="RF187" s="80"/>
      <c r="RG187" s="80"/>
      <c r="RH187" s="80"/>
      <c r="RI187" s="80"/>
      <c r="RJ187" s="80"/>
      <c r="RK187" s="80"/>
      <c r="RL187" s="80"/>
      <c r="RM187" s="80"/>
      <c r="RN187" s="80"/>
      <c r="RO187" s="80"/>
      <c r="RP187" s="80"/>
      <c r="RQ187" s="80"/>
      <c r="RR187" s="80"/>
      <c r="RS187" s="80"/>
      <c r="RT187" s="80"/>
      <c r="RU187" s="80"/>
      <c r="RV187" s="80"/>
      <c r="RW187" s="80"/>
      <c r="RX187" s="80"/>
      <c r="RY187" s="80"/>
      <c r="RZ187" s="80"/>
      <c r="SA187" s="80"/>
      <c r="SB187" s="80"/>
      <c r="SC187" s="80"/>
      <c r="SD187" s="80"/>
      <c r="SE187" s="80"/>
      <c r="SF187" s="80"/>
      <c r="SG187" s="80"/>
      <c r="SH187" s="80"/>
      <c r="SI187" s="80"/>
      <c r="SJ187" s="80"/>
      <c r="SK187" s="80"/>
      <c r="SL187" s="80"/>
      <c r="SM187" s="80"/>
      <c r="SN187" s="80"/>
      <c r="SO187" s="80"/>
      <c r="SP187" s="80"/>
      <c r="SQ187" s="80"/>
      <c r="SR187" s="80"/>
      <c r="SS187" s="80"/>
      <c r="ST187" s="80"/>
      <c r="SU187" s="80"/>
      <c r="SV187" s="80"/>
      <c r="SW187" s="80"/>
      <c r="SX187" s="80"/>
    </row>
    <row r="188" spans="1:518" s="60" customFormat="1" ht="14.55" customHeight="1" x14ac:dyDescent="0.3">
      <c r="A188" s="65">
        <v>184</v>
      </c>
      <c r="B188" s="7">
        <v>69</v>
      </c>
      <c r="C188" s="98" t="s">
        <v>1270</v>
      </c>
      <c r="D188" s="99" t="s">
        <v>1271</v>
      </c>
      <c r="E188" s="98" t="s">
        <v>1272</v>
      </c>
      <c r="F188" s="7">
        <v>2015</v>
      </c>
      <c r="G188" s="98" t="s">
        <v>664</v>
      </c>
      <c r="H188" s="126" t="s">
        <v>1273</v>
      </c>
      <c r="I188" s="6" t="s">
        <v>50</v>
      </c>
      <c r="J188" s="98" t="s">
        <v>1280</v>
      </c>
      <c r="K188" s="6" t="s">
        <v>1281</v>
      </c>
      <c r="L188" s="6" t="s">
        <v>23</v>
      </c>
      <c r="M188" s="6" t="s">
        <v>86</v>
      </c>
      <c r="N188" s="6" t="s">
        <v>205</v>
      </c>
      <c r="O188" s="6" t="s">
        <v>25</v>
      </c>
      <c r="P188" s="6" t="s">
        <v>72</v>
      </c>
      <c r="Q188" s="6" t="s">
        <v>572</v>
      </c>
      <c r="R188" s="6" t="s">
        <v>572</v>
      </c>
      <c r="S188" s="6" t="s">
        <v>336</v>
      </c>
      <c r="T188" s="6" t="s">
        <v>1275</v>
      </c>
      <c r="U188" s="7">
        <v>2020</v>
      </c>
      <c r="V188" s="7">
        <v>2020</v>
      </c>
      <c r="W188" s="6"/>
      <c r="X188" s="6"/>
      <c r="Y188" s="6"/>
      <c r="Z188" s="6" t="s">
        <v>76</v>
      </c>
      <c r="AA188" s="6"/>
      <c r="AB188" s="6" t="s">
        <v>107</v>
      </c>
      <c r="AC188" s="6"/>
      <c r="AD188" s="6"/>
      <c r="AE188" s="6" t="s">
        <v>126</v>
      </c>
      <c r="AF188" s="6"/>
      <c r="AG188" s="6"/>
      <c r="AH188" s="6"/>
      <c r="AI188" s="6"/>
      <c r="AJ188" s="6"/>
      <c r="AK188" s="6" t="s">
        <v>232</v>
      </c>
      <c r="AL188" s="6"/>
      <c r="AM188" s="6"/>
      <c r="AN188" s="6"/>
      <c r="AO188" s="6"/>
      <c r="AP188" s="6"/>
      <c r="AQ188" s="6"/>
      <c r="AR188" s="6"/>
      <c r="AS188" s="6"/>
      <c r="AT188" s="6"/>
      <c r="AU188" s="6"/>
      <c r="AV188" s="6"/>
      <c r="AW188" s="6" t="s">
        <v>23</v>
      </c>
      <c r="AX188" s="6"/>
      <c r="AY188" s="6"/>
      <c r="AZ188" s="6"/>
      <c r="BA188" s="6" t="s">
        <v>78</v>
      </c>
      <c r="BB188" s="6"/>
      <c r="BC188" s="6" t="s">
        <v>78</v>
      </c>
      <c r="BD188" s="6"/>
      <c r="BE188" s="6"/>
      <c r="BF188" s="6" t="s">
        <v>78</v>
      </c>
      <c r="BG188" s="6"/>
      <c r="BH188" s="6"/>
      <c r="BI188" s="6"/>
      <c r="BJ188" s="6"/>
      <c r="BK188" s="6" t="s">
        <v>78</v>
      </c>
      <c r="BL188" s="6"/>
      <c r="BM188" s="6"/>
      <c r="BN188" s="6"/>
      <c r="BO188" s="6"/>
      <c r="BP188" s="6"/>
      <c r="BQ188" s="6"/>
      <c r="BR188" s="6"/>
      <c r="BS188" s="6"/>
      <c r="BT188" s="6"/>
      <c r="BU188" s="6"/>
      <c r="BV188" s="6" t="s">
        <v>38</v>
      </c>
      <c r="BW188" s="6"/>
      <c r="BX188" s="6"/>
      <c r="BY188" s="6"/>
      <c r="BZ188" s="6"/>
      <c r="CA188" s="6"/>
      <c r="CB188" s="6"/>
      <c r="CC188" s="6"/>
      <c r="CD188" s="6"/>
      <c r="CE188" s="6"/>
      <c r="CF188" s="6"/>
      <c r="CG188" s="6"/>
      <c r="CH188" s="6"/>
      <c r="CI188" s="6"/>
      <c r="CJ188" s="6"/>
      <c r="CK188" s="6"/>
      <c r="CL188" s="6"/>
      <c r="CM188" s="6"/>
      <c r="CN188" s="6"/>
      <c r="CO188" s="6"/>
      <c r="CP188" s="6"/>
      <c r="CQ188" s="6"/>
      <c r="CR188" s="6"/>
      <c r="CS188" s="28" t="s">
        <v>38</v>
      </c>
      <c r="CT188" s="6"/>
      <c r="CU188" s="6"/>
      <c r="CV188" s="6"/>
      <c r="CW188" s="6"/>
      <c r="CX188" s="6"/>
      <c r="CY188" s="6"/>
      <c r="CZ188" s="6"/>
      <c r="DA188" s="6"/>
      <c r="DB188" s="6"/>
      <c r="DC188" s="6"/>
      <c r="DD188" s="6" t="s">
        <v>38</v>
      </c>
      <c r="DE188" s="87"/>
      <c r="DF188" s="6"/>
      <c r="DG188" s="6"/>
      <c r="DH188" s="6"/>
      <c r="DI188" s="6"/>
      <c r="DJ188" s="6"/>
      <c r="DK188" s="6"/>
      <c r="DL188" s="6"/>
      <c r="DM188" s="6"/>
      <c r="DN188" s="6"/>
      <c r="DO188" s="87"/>
      <c r="DP188" s="6"/>
      <c r="DQ188" s="87"/>
      <c r="DR188" s="6"/>
      <c r="DS188" s="91" t="s">
        <v>1282</v>
      </c>
      <c r="DT188" s="17" t="s">
        <v>1283</v>
      </c>
      <c r="DU188" s="34"/>
      <c r="DV188" s="34"/>
      <c r="DW188" s="80"/>
      <c r="DX188" s="80"/>
      <c r="DY188" s="80"/>
      <c r="DZ188" s="80"/>
      <c r="EA188" s="80"/>
      <c r="EB188" s="80"/>
      <c r="EC188" s="80"/>
      <c r="ED188" s="80"/>
      <c r="EE188" s="80"/>
      <c r="EF188" s="80"/>
      <c r="EG188" s="80"/>
      <c r="EH188" s="80"/>
      <c r="EI188" s="80"/>
      <c r="EJ188" s="80"/>
      <c r="EK188" s="80"/>
      <c r="EL188" s="80"/>
      <c r="EM188" s="80"/>
      <c r="EN188" s="80"/>
      <c r="EO188" s="80"/>
      <c r="EP188" s="80"/>
      <c r="EQ188" s="80"/>
      <c r="ER188" s="80"/>
      <c r="ES188" s="80"/>
      <c r="ET188" s="80"/>
      <c r="EU188" s="80"/>
      <c r="EV188" s="80"/>
      <c r="EW188" s="80"/>
      <c r="EX188" s="80"/>
      <c r="EY188" s="80"/>
      <c r="EZ188" s="80"/>
      <c r="FA188" s="80"/>
      <c r="FB188" s="80"/>
      <c r="FC188" s="80"/>
      <c r="FD188" s="80"/>
      <c r="FE188" s="80"/>
      <c r="FF188" s="80"/>
      <c r="FG188" s="80"/>
      <c r="FH188" s="80"/>
      <c r="FI188" s="80"/>
      <c r="FJ188" s="80"/>
      <c r="FK188" s="80"/>
      <c r="FL188" s="80"/>
      <c r="FM188" s="80"/>
      <c r="FN188" s="80"/>
      <c r="FO188" s="80"/>
      <c r="FP188" s="80"/>
      <c r="FQ188" s="80"/>
      <c r="FR188" s="80"/>
      <c r="FS188" s="80"/>
      <c r="FT188" s="80"/>
      <c r="FU188" s="80"/>
      <c r="FV188" s="80"/>
      <c r="FW188" s="80"/>
      <c r="FX188" s="80"/>
      <c r="FY188" s="80"/>
      <c r="FZ188" s="80"/>
      <c r="GA188" s="80"/>
      <c r="GB188" s="80"/>
      <c r="GC188" s="80"/>
      <c r="GD188" s="80"/>
      <c r="GE188" s="80"/>
      <c r="GF188" s="80"/>
      <c r="GG188" s="80"/>
      <c r="GH188" s="80"/>
      <c r="GI188" s="80"/>
      <c r="GJ188" s="80"/>
      <c r="GK188" s="80"/>
      <c r="GL188" s="80"/>
      <c r="GM188" s="80"/>
      <c r="GN188" s="80"/>
      <c r="GO188" s="80"/>
      <c r="GP188" s="80"/>
      <c r="GQ188" s="80"/>
      <c r="GR188" s="80"/>
      <c r="GS188" s="80"/>
      <c r="GT188" s="80"/>
      <c r="GU188" s="80"/>
      <c r="GV188" s="80"/>
      <c r="GW188" s="80"/>
      <c r="GX188" s="80"/>
      <c r="GY188" s="80"/>
      <c r="GZ188" s="80"/>
      <c r="HA188" s="80"/>
      <c r="HB188" s="80"/>
      <c r="HC188" s="80"/>
      <c r="HD188" s="80"/>
      <c r="HE188" s="80"/>
      <c r="HF188" s="80"/>
      <c r="HG188" s="80"/>
      <c r="HH188" s="80"/>
      <c r="HI188" s="80"/>
      <c r="HJ188" s="80"/>
      <c r="HK188" s="80"/>
      <c r="HL188" s="80"/>
      <c r="HM188" s="80"/>
      <c r="HN188" s="80"/>
      <c r="HO188" s="80"/>
      <c r="HP188" s="80"/>
      <c r="HQ188" s="80"/>
      <c r="HR188" s="80"/>
      <c r="HS188" s="80"/>
      <c r="HT188" s="80"/>
      <c r="HU188" s="80"/>
      <c r="HV188" s="80"/>
      <c r="HW188" s="80"/>
      <c r="HX188" s="80"/>
      <c r="HY188" s="80"/>
      <c r="HZ188" s="80"/>
      <c r="IA188" s="80"/>
      <c r="IB188" s="80"/>
      <c r="IC188" s="80"/>
      <c r="ID188" s="80"/>
      <c r="IE188" s="80"/>
      <c r="IF188" s="80"/>
      <c r="IG188" s="80"/>
      <c r="IH188" s="80"/>
      <c r="II188" s="80"/>
      <c r="IJ188" s="80"/>
      <c r="IK188" s="80"/>
      <c r="IL188" s="80"/>
      <c r="IM188" s="80"/>
      <c r="IN188" s="80"/>
      <c r="IO188" s="80"/>
      <c r="IP188" s="80"/>
      <c r="IQ188" s="80"/>
      <c r="IR188" s="80"/>
      <c r="IS188" s="80"/>
      <c r="IT188" s="80"/>
      <c r="IU188" s="80"/>
      <c r="IV188" s="80"/>
      <c r="IW188" s="80"/>
      <c r="IX188" s="80"/>
      <c r="IY188" s="80"/>
      <c r="IZ188" s="80"/>
      <c r="JA188" s="80"/>
      <c r="JB188" s="80"/>
      <c r="JC188" s="80"/>
      <c r="JD188" s="80"/>
      <c r="JE188" s="80"/>
      <c r="JF188" s="80"/>
      <c r="JG188" s="80"/>
      <c r="JH188" s="80"/>
      <c r="JI188" s="80"/>
      <c r="JJ188" s="80"/>
      <c r="JK188" s="80"/>
      <c r="JL188" s="80"/>
      <c r="JM188" s="80"/>
      <c r="JN188" s="80"/>
      <c r="JO188" s="80"/>
      <c r="JP188" s="80"/>
      <c r="JQ188" s="80"/>
      <c r="JR188" s="80"/>
      <c r="JS188" s="80"/>
      <c r="JT188" s="80"/>
      <c r="JU188" s="80"/>
      <c r="JV188" s="80"/>
      <c r="JW188" s="80"/>
      <c r="JX188" s="80"/>
      <c r="JY188" s="80"/>
      <c r="JZ188" s="80"/>
      <c r="KA188" s="80"/>
      <c r="KB188" s="80"/>
      <c r="KC188" s="80"/>
      <c r="KD188" s="80"/>
      <c r="KE188" s="80"/>
      <c r="KF188" s="80"/>
      <c r="KG188" s="80"/>
      <c r="KH188" s="80"/>
      <c r="KI188" s="80"/>
      <c r="KJ188" s="80"/>
      <c r="KK188" s="80"/>
      <c r="KL188" s="80"/>
      <c r="KM188" s="80"/>
      <c r="KN188" s="80"/>
      <c r="KO188" s="80"/>
      <c r="KP188" s="80"/>
      <c r="KQ188" s="80"/>
      <c r="KR188" s="80"/>
      <c r="KS188" s="80"/>
      <c r="KT188" s="80"/>
      <c r="KU188" s="80"/>
      <c r="KV188" s="80"/>
      <c r="KW188" s="80"/>
      <c r="KX188" s="80"/>
      <c r="KY188" s="80"/>
      <c r="KZ188" s="80"/>
      <c r="LA188" s="80"/>
      <c r="LB188" s="80"/>
      <c r="LC188" s="80"/>
      <c r="LD188" s="80"/>
      <c r="LE188" s="80"/>
      <c r="LF188" s="80"/>
      <c r="LG188" s="80"/>
      <c r="LH188" s="80"/>
      <c r="LI188" s="80"/>
      <c r="LJ188" s="80"/>
      <c r="LK188" s="80"/>
      <c r="LL188" s="80"/>
      <c r="LM188" s="80"/>
      <c r="LN188" s="80"/>
      <c r="LO188" s="80"/>
      <c r="LP188" s="80"/>
      <c r="LQ188" s="80"/>
      <c r="LR188" s="80"/>
      <c r="LS188" s="80"/>
      <c r="LT188" s="80"/>
      <c r="LU188" s="80"/>
      <c r="LV188" s="80"/>
      <c r="LW188" s="80"/>
      <c r="LX188" s="80"/>
      <c r="LY188" s="80"/>
      <c r="LZ188" s="80"/>
      <c r="MA188" s="80"/>
      <c r="MB188" s="80"/>
      <c r="MC188" s="80"/>
      <c r="MD188" s="80"/>
      <c r="ME188" s="80"/>
      <c r="MF188" s="80"/>
      <c r="MG188" s="80"/>
      <c r="MH188" s="80"/>
      <c r="MI188" s="80"/>
      <c r="MJ188" s="80"/>
      <c r="MK188" s="80"/>
      <c r="ML188" s="80"/>
      <c r="MM188" s="80"/>
      <c r="MN188" s="80"/>
      <c r="MO188" s="80"/>
      <c r="MP188" s="80"/>
      <c r="MQ188" s="80"/>
      <c r="MR188" s="80"/>
      <c r="MS188" s="80"/>
      <c r="MT188" s="80"/>
      <c r="MU188" s="80"/>
      <c r="MV188" s="80"/>
      <c r="MW188" s="80"/>
      <c r="MX188" s="80"/>
      <c r="MY188" s="80"/>
      <c r="MZ188" s="80"/>
      <c r="NA188" s="80"/>
      <c r="NB188" s="80"/>
      <c r="NC188" s="80"/>
      <c r="ND188" s="80"/>
      <c r="NE188" s="80"/>
      <c r="NF188" s="80"/>
      <c r="NG188" s="80"/>
      <c r="NH188" s="80"/>
      <c r="NI188" s="80"/>
      <c r="NJ188" s="80"/>
      <c r="NK188" s="80"/>
      <c r="NL188" s="80"/>
      <c r="NM188" s="80"/>
      <c r="NN188" s="80"/>
      <c r="NO188" s="80"/>
      <c r="NP188" s="80"/>
      <c r="NQ188" s="80"/>
      <c r="NR188" s="80"/>
      <c r="NS188" s="80"/>
      <c r="NT188" s="80"/>
      <c r="NU188" s="80"/>
      <c r="NV188" s="80"/>
      <c r="NW188" s="80"/>
      <c r="NX188" s="80"/>
      <c r="NY188" s="80"/>
      <c r="NZ188" s="80"/>
      <c r="OA188" s="80"/>
      <c r="OB188" s="80"/>
      <c r="OC188" s="80"/>
      <c r="OD188" s="80"/>
      <c r="OE188" s="80"/>
      <c r="OF188" s="80"/>
      <c r="OG188" s="80"/>
      <c r="OH188" s="80"/>
      <c r="OI188" s="80"/>
      <c r="OJ188" s="80"/>
      <c r="OK188" s="80"/>
      <c r="OL188" s="80"/>
      <c r="OM188" s="80"/>
      <c r="ON188" s="80"/>
      <c r="OO188" s="80"/>
      <c r="OP188" s="80"/>
      <c r="OQ188" s="80"/>
      <c r="OR188" s="80"/>
      <c r="OS188" s="80"/>
      <c r="OT188" s="80"/>
      <c r="OU188" s="80"/>
      <c r="OV188" s="80"/>
      <c r="OW188" s="80"/>
      <c r="OX188" s="80"/>
      <c r="OY188" s="80"/>
      <c r="OZ188" s="80"/>
      <c r="PA188" s="80"/>
      <c r="PB188" s="80"/>
      <c r="PC188" s="80"/>
      <c r="PD188" s="80"/>
      <c r="PE188" s="80"/>
      <c r="PF188" s="80"/>
      <c r="PG188" s="80"/>
      <c r="PH188" s="80"/>
      <c r="PI188" s="80"/>
      <c r="PJ188" s="80"/>
      <c r="PK188" s="80"/>
      <c r="PL188" s="80"/>
      <c r="PM188" s="80"/>
      <c r="PN188" s="80"/>
      <c r="PO188" s="80"/>
      <c r="PP188" s="80"/>
      <c r="PQ188" s="80"/>
      <c r="PR188" s="80"/>
      <c r="PS188" s="80"/>
      <c r="PT188" s="80"/>
      <c r="PU188" s="80"/>
      <c r="PV188" s="80"/>
      <c r="PW188" s="80"/>
      <c r="PX188" s="80"/>
      <c r="PY188" s="80"/>
      <c r="PZ188" s="80"/>
      <c r="QA188" s="80"/>
      <c r="QB188" s="80"/>
      <c r="QC188" s="80"/>
      <c r="QD188" s="80"/>
      <c r="QE188" s="80"/>
      <c r="QF188" s="80"/>
      <c r="QG188" s="80"/>
      <c r="QH188" s="80"/>
      <c r="QI188" s="80"/>
      <c r="QJ188" s="80"/>
      <c r="QK188" s="80"/>
      <c r="QL188" s="80"/>
      <c r="QM188" s="80"/>
      <c r="QN188" s="80"/>
      <c r="QO188" s="80"/>
      <c r="QP188" s="80"/>
      <c r="QQ188" s="80"/>
      <c r="QR188" s="80"/>
      <c r="QS188" s="80"/>
      <c r="QT188" s="80"/>
      <c r="QU188" s="80"/>
      <c r="QV188" s="80"/>
      <c r="QW188" s="80"/>
      <c r="QX188" s="80"/>
      <c r="QY188" s="80"/>
      <c r="QZ188" s="80"/>
      <c r="RA188" s="80"/>
      <c r="RB188" s="80"/>
      <c r="RC188" s="80"/>
      <c r="RD188" s="80"/>
      <c r="RE188" s="80"/>
      <c r="RF188" s="80"/>
      <c r="RG188" s="80"/>
      <c r="RH188" s="80"/>
      <c r="RI188" s="80"/>
      <c r="RJ188" s="80"/>
      <c r="RK188" s="80"/>
      <c r="RL188" s="80"/>
      <c r="RM188" s="80"/>
      <c r="RN188" s="80"/>
      <c r="RO188" s="80"/>
      <c r="RP188" s="80"/>
      <c r="RQ188" s="80"/>
      <c r="RR188" s="80"/>
      <c r="RS188" s="80"/>
      <c r="RT188" s="80"/>
      <c r="RU188" s="80"/>
      <c r="RV188" s="80"/>
      <c r="RW188" s="80"/>
      <c r="RX188" s="80"/>
      <c r="RY188" s="80"/>
      <c r="RZ188" s="80"/>
      <c r="SA188" s="80"/>
      <c r="SB188" s="80"/>
      <c r="SC188" s="80"/>
      <c r="SD188" s="80"/>
      <c r="SE188" s="80"/>
      <c r="SF188" s="80"/>
      <c r="SG188" s="80"/>
      <c r="SH188" s="80"/>
      <c r="SI188" s="80"/>
      <c r="SJ188" s="80"/>
      <c r="SK188" s="80"/>
      <c r="SL188" s="80"/>
      <c r="SM188" s="80"/>
      <c r="SN188" s="80"/>
      <c r="SO188" s="80"/>
      <c r="SP188" s="80"/>
      <c r="SQ188" s="80"/>
      <c r="SR188" s="80"/>
      <c r="SS188" s="80"/>
      <c r="ST188" s="80"/>
      <c r="SU188" s="80"/>
      <c r="SV188" s="80"/>
      <c r="SW188" s="80"/>
      <c r="SX188" s="80"/>
    </row>
    <row r="189" spans="1:518" s="60" customFormat="1" ht="14.55" customHeight="1" x14ac:dyDescent="0.3">
      <c r="A189" s="65">
        <v>185</v>
      </c>
      <c r="B189" s="7">
        <v>69</v>
      </c>
      <c r="C189" s="98" t="s">
        <v>1270</v>
      </c>
      <c r="D189" s="99" t="s">
        <v>1271</v>
      </c>
      <c r="E189" s="98" t="s">
        <v>1272</v>
      </c>
      <c r="F189" s="7">
        <v>2015</v>
      </c>
      <c r="G189" s="98" t="s">
        <v>664</v>
      </c>
      <c r="H189" s="126" t="s">
        <v>1273</v>
      </c>
      <c r="I189" s="6" t="s">
        <v>50</v>
      </c>
      <c r="J189" s="98" t="s">
        <v>1284</v>
      </c>
      <c r="K189" s="6" t="s">
        <v>1285</v>
      </c>
      <c r="L189" s="6" t="s">
        <v>38</v>
      </c>
      <c r="M189" s="6" t="s">
        <v>86</v>
      </c>
      <c r="N189" s="6" t="s">
        <v>205</v>
      </c>
      <c r="O189" s="6" t="s">
        <v>25</v>
      </c>
      <c r="P189" s="6" t="s">
        <v>72</v>
      </c>
      <c r="Q189" s="6" t="s">
        <v>572</v>
      </c>
      <c r="R189" s="6" t="s">
        <v>572</v>
      </c>
      <c r="S189" s="6" t="s">
        <v>336</v>
      </c>
      <c r="T189" s="6" t="s">
        <v>1275</v>
      </c>
      <c r="U189" s="7">
        <v>2020</v>
      </c>
      <c r="V189" s="7">
        <v>2020</v>
      </c>
      <c r="W189" s="6"/>
      <c r="X189" s="6"/>
      <c r="Y189" s="6"/>
      <c r="Z189" s="6" t="s">
        <v>76</v>
      </c>
      <c r="AA189" s="6"/>
      <c r="AB189" s="6" t="s">
        <v>107</v>
      </c>
      <c r="AC189" s="6"/>
      <c r="AD189" s="6"/>
      <c r="AE189" s="6" t="s">
        <v>126</v>
      </c>
      <c r="AF189" s="6"/>
      <c r="AG189" s="6"/>
      <c r="AH189" s="6"/>
      <c r="AI189" s="6"/>
      <c r="AJ189" s="6"/>
      <c r="AK189" s="6" t="s">
        <v>232</v>
      </c>
      <c r="AL189" s="6"/>
      <c r="AM189" s="6"/>
      <c r="AN189" s="6"/>
      <c r="AO189" s="6"/>
      <c r="AP189" s="6"/>
      <c r="AQ189" s="6"/>
      <c r="AR189" s="6"/>
      <c r="AS189" s="6"/>
      <c r="AT189" s="6"/>
      <c r="AU189" s="6"/>
      <c r="AV189" s="6"/>
      <c r="AW189" s="6" t="s">
        <v>23</v>
      </c>
      <c r="AX189" s="6"/>
      <c r="AY189" s="6"/>
      <c r="AZ189" s="6"/>
      <c r="BA189" s="6" t="s">
        <v>78</v>
      </c>
      <c r="BB189" s="6"/>
      <c r="BC189" s="6" t="s">
        <v>78</v>
      </c>
      <c r="BD189" s="6"/>
      <c r="BE189" s="6"/>
      <c r="BF189" s="6" t="s">
        <v>78</v>
      </c>
      <c r="BG189" s="6"/>
      <c r="BH189" s="6"/>
      <c r="BI189" s="6"/>
      <c r="BJ189" s="6"/>
      <c r="BK189" s="6" t="s">
        <v>78</v>
      </c>
      <c r="BL189" s="6"/>
      <c r="BM189" s="6"/>
      <c r="BN189" s="6"/>
      <c r="BO189" s="6"/>
      <c r="BP189" s="6"/>
      <c r="BQ189" s="6"/>
      <c r="BR189" s="6"/>
      <c r="BS189" s="6"/>
      <c r="BT189" s="6"/>
      <c r="BU189" s="6"/>
      <c r="BV189" s="6" t="s">
        <v>38</v>
      </c>
      <c r="BW189" s="6"/>
      <c r="BX189" s="6"/>
      <c r="BY189" s="6"/>
      <c r="BZ189" s="6"/>
      <c r="CA189" s="6"/>
      <c r="CB189" s="6"/>
      <c r="CC189" s="6"/>
      <c r="CD189" s="6"/>
      <c r="CE189" s="6"/>
      <c r="CF189" s="6"/>
      <c r="CG189" s="6"/>
      <c r="CH189" s="6"/>
      <c r="CI189" s="6"/>
      <c r="CJ189" s="6"/>
      <c r="CK189" s="6"/>
      <c r="CL189" s="6"/>
      <c r="CM189" s="6"/>
      <c r="CN189" s="6"/>
      <c r="CO189" s="6"/>
      <c r="CP189" s="6"/>
      <c r="CQ189" s="6"/>
      <c r="CR189" s="6"/>
      <c r="CS189" s="28" t="s">
        <v>38</v>
      </c>
      <c r="CT189" s="6"/>
      <c r="CU189" s="6"/>
      <c r="CV189" s="6"/>
      <c r="CW189" s="6"/>
      <c r="CX189" s="6"/>
      <c r="CY189" s="6"/>
      <c r="CZ189" s="6"/>
      <c r="DA189" s="6"/>
      <c r="DB189" s="6"/>
      <c r="DC189" s="6"/>
      <c r="DD189" s="6" t="s">
        <v>38</v>
      </c>
      <c r="DE189" s="87"/>
      <c r="DF189" s="6"/>
      <c r="DG189" s="6"/>
      <c r="DH189" s="6"/>
      <c r="DI189" s="6"/>
      <c r="DJ189" s="6"/>
      <c r="DK189" s="6"/>
      <c r="DL189" s="6"/>
      <c r="DM189" s="6"/>
      <c r="DN189" s="6"/>
      <c r="DO189" s="87"/>
      <c r="DP189" s="6"/>
      <c r="DQ189" s="87"/>
      <c r="DR189" s="6"/>
      <c r="DS189" s="91" t="s">
        <v>1286</v>
      </c>
      <c r="DT189" s="17" t="s">
        <v>1287</v>
      </c>
      <c r="DU189" s="34"/>
      <c r="DV189" s="34"/>
      <c r="DW189" s="80"/>
      <c r="DX189" s="80"/>
      <c r="DY189" s="80"/>
      <c r="DZ189" s="80"/>
      <c r="EA189" s="80"/>
      <c r="EB189" s="80"/>
      <c r="EC189" s="80"/>
      <c r="ED189" s="80"/>
      <c r="EE189" s="80"/>
      <c r="EF189" s="80"/>
      <c r="EG189" s="80"/>
      <c r="EH189" s="80"/>
      <c r="EI189" s="80"/>
      <c r="EJ189" s="80"/>
      <c r="EK189" s="80"/>
      <c r="EL189" s="80"/>
      <c r="EM189" s="80"/>
      <c r="EN189" s="80"/>
      <c r="EO189" s="80"/>
      <c r="EP189" s="80"/>
      <c r="EQ189" s="80"/>
      <c r="ER189" s="80"/>
      <c r="ES189" s="80"/>
      <c r="ET189" s="80"/>
      <c r="EU189" s="80"/>
      <c r="EV189" s="80"/>
      <c r="EW189" s="80"/>
      <c r="EX189" s="80"/>
      <c r="EY189" s="80"/>
      <c r="EZ189" s="80"/>
      <c r="FA189" s="80"/>
      <c r="FB189" s="80"/>
      <c r="FC189" s="80"/>
      <c r="FD189" s="80"/>
      <c r="FE189" s="80"/>
      <c r="FF189" s="80"/>
      <c r="FG189" s="80"/>
      <c r="FH189" s="80"/>
      <c r="FI189" s="80"/>
      <c r="FJ189" s="80"/>
      <c r="FK189" s="80"/>
      <c r="FL189" s="80"/>
      <c r="FM189" s="80"/>
      <c r="FN189" s="80"/>
      <c r="FO189" s="80"/>
      <c r="FP189" s="80"/>
      <c r="FQ189" s="80"/>
      <c r="FR189" s="80"/>
      <c r="FS189" s="80"/>
      <c r="FT189" s="80"/>
      <c r="FU189" s="80"/>
      <c r="FV189" s="80"/>
      <c r="FW189" s="80"/>
      <c r="FX189" s="80"/>
      <c r="FY189" s="80"/>
      <c r="FZ189" s="80"/>
      <c r="GA189" s="80"/>
      <c r="GB189" s="80"/>
      <c r="GC189" s="80"/>
      <c r="GD189" s="80"/>
      <c r="GE189" s="80"/>
      <c r="GF189" s="80"/>
      <c r="GG189" s="80"/>
      <c r="GH189" s="80"/>
      <c r="GI189" s="80"/>
      <c r="GJ189" s="80"/>
      <c r="GK189" s="80"/>
      <c r="GL189" s="80"/>
      <c r="GM189" s="80"/>
      <c r="GN189" s="80"/>
      <c r="GO189" s="80"/>
      <c r="GP189" s="80"/>
      <c r="GQ189" s="80"/>
      <c r="GR189" s="80"/>
      <c r="GS189" s="80"/>
      <c r="GT189" s="80"/>
      <c r="GU189" s="80"/>
      <c r="GV189" s="80"/>
      <c r="GW189" s="80"/>
      <c r="GX189" s="80"/>
      <c r="GY189" s="80"/>
      <c r="GZ189" s="80"/>
      <c r="HA189" s="80"/>
      <c r="HB189" s="80"/>
      <c r="HC189" s="80"/>
      <c r="HD189" s="80"/>
      <c r="HE189" s="80"/>
      <c r="HF189" s="80"/>
      <c r="HG189" s="80"/>
      <c r="HH189" s="80"/>
      <c r="HI189" s="80"/>
      <c r="HJ189" s="80"/>
      <c r="HK189" s="80"/>
      <c r="HL189" s="80"/>
      <c r="HM189" s="80"/>
      <c r="HN189" s="80"/>
      <c r="HO189" s="80"/>
      <c r="HP189" s="80"/>
      <c r="HQ189" s="80"/>
      <c r="HR189" s="80"/>
      <c r="HS189" s="80"/>
      <c r="HT189" s="80"/>
      <c r="HU189" s="80"/>
      <c r="HV189" s="80"/>
      <c r="HW189" s="80"/>
      <c r="HX189" s="80"/>
      <c r="HY189" s="80"/>
      <c r="HZ189" s="80"/>
      <c r="IA189" s="80"/>
      <c r="IB189" s="80"/>
      <c r="IC189" s="80"/>
      <c r="ID189" s="80"/>
      <c r="IE189" s="80"/>
      <c r="IF189" s="80"/>
      <c r="IG189" s="80"/>
      <c r="IH189" s="80"/>
      <c r="II189" s="80"/>
      <c r="IJ189" s="80"/>
      <c r="IK189" s="80"/>
      <c r="IL189" s="80"/>
      <c r="IM189" s="80"/>
      <c r="IN189" s="80"/>
      <c r="IO189" s="80"/>
      <c r="IP189" s="80"/>
      <c r="IQ189" s="80"/>
      <c r="IR189" s="80"/>
      <c r="IS189" s="80"/>
      <c r="IT189" s="80"/>
      <c r="IU189" s="80"/>
      <c r="IV189" s="80"/>
      <c r="IW189" s="80"/>
      <c r="IX189" s="80"/>
      <c r="IY189" s="80"/>
      <c r="IZ189" s="80"/>
      <c r="JA189" s="80"/>
      <c r="JB189" s="80"/>
      <c r="JC189" s="80"/>
      <c r="JD189" s="80"/>
      <c r="JE189" s="80"/>
      <c r="JF189" s="80"/>
      <c r="JG189" s="80"/>
      <c r="JH189" s="80"/>
      <c r="JI189" s="80"/>
      <c r="JJ189" s="80"/>
      <c r="JK189" s="80"/>
      <c r="JL189" s="80"/>
      <c r="JM189" s="80"/>
      <c r="JN189" s="80"/>
      <c r="JO189" s="80"/>
      <c r="JP189" s="80"/>
      <c r="JQ189" s="80"/>
      <c r="JR189" s="80"/>
      <c r="JS189" s="80"/>
      <c r="JT189" s="80"/>
      <c r="JU189" s="80"/>
      <c r="JV189" s="80"/>
      <c r="JW189" s="80"/>
      <c r="JX189" s="80"/>
      <c r="JY189" s="80"/>
      <c r="JZ189" s="80"/>
      <c r="KA189" s="80"/>
      <c r="KB189" s="80"/>
      <c r="KC189" s="80"/>
      <c r="KD189" s="80"/>
      <c r="KE189" s="80"/>
      <c r="KF189" s="80"/>
      <c r="KG189" s="80"/>
      <c r="KH189" s="80"/>
      <c r="KI189" s="80"/>
      <c r="KJ189" s="80"/>
      <c r="KK189" s="80"/>
      <c r="KL189" s="80"/>
      <c r="KM189" s="80"/>
      <c r="KN189" s="80"/>
      <c r="KO189" s="80"/>
      <c r="KP189" s="80"/>
      <c r="KQ189" s="80"/>
      <c r="KR189" s="80"/>
      <c r="KS189" s="80"/>
      <c r="KT189" s="80"/>
      <c r="KU189" s="80"/>
      <c r="KV189" s="80"/>
      <c r="KW189" s="80"/>
      <c r="KX189" s="80"/>
      <c r="KY189" s="80"/>
      <c r="KZ189" s="80"/>
      <c r="LA189" s="80"/>
      <c r="LB189" s="80"/>
      <c r="LC189" s="80"/>
      <c r="LD189" s="80"/>
      <c r="LE189" s="80"/>
      <c r="LF189" s="80"/>
      <c r="LG189" s="80"/>
      <c r="LH189" s="80"/>
      <c r="LI189" s="80"/>
      <c r="LJ189" s="80"/>
      <c r="LK189" s="80"/>
      <c r="LL189" s="80"/>
      <c r="LM189" s="80"/>
      <c r="LN189" s="80"/>
      <c r="LO189" s="80"/>
      <c r="LP189" s="80"/>
      <c r="LQ189" s="80"/>
      <c r="LR189" s="80"/>
      <c r="LS189" s="80"/>
      <c r="LT189" s="80"/>
      <c r="LU189" s="80"/>
      <c r="LV189" s="80"/>
      <c r="LW189" s="80"/>
      <c r="LX189" s="80"/>
      <c r="LY189" s="80"/>
      <c r="LZ189" s="80"/>
      <c r="MA189" s="80"/>
      <c r="MB189" s="80"/>
      <c r="MC189" s="80"/>
      <c r="MD189" s="80"/>
      <c r="ME189" s="80"/>
      <c r="MF189" s="80"/>
      <c r="MG189" s="80"/>
      <c r="MH189" s="80"/>
      <c r="MI189" s="80"/>
      <c r="MJ189" s="80"/>
      <c r="MK189" s="80"/>
      <c r="ML189" s="80"/>
      <c r="MM189" s="80"/>
      <c r="MN189" s="80"/>
      <c r="MO189" s="80"/>
      <c r="MP189" s="80"/>
      <c r="MQ189" s="80"/>
      <c r="MR189" s="80"/>
      <c r="MS189" s="80"/>
      <c r="MT189" s="80"/>
      <c r="MU189" s="80"/>
      <c r="MV189" s="80"/>
      <c r="MW189" s="80"/>
      <c r="MX189" s="80"/>
      <c r="MY189" s="80"/>
      <c r="MZ189" s="80"/>
      <c r="NA189" s="80"/>
      <c r="NB189" s="80"/>
      <c r="NC189" s="80"/>
      <c r="ND189" s="80"/>
      <c r="NE189" s="80"/>
      <c r="NF189" s="80"/>
      <c r="NG189" s="80"/>
      <c r="NH189" s="80"/>
      <c r="NI189" s="80"/>
      <c r="NJ189" s="80"/>
      <c r="NK189" s="80"/>
      <c r="NL189" s="80"/>
      <c r="NM189" s="80"/>
      <c r="NN189" s="80"/>
      <c r="NO189" s="80"/>
      <c r="NP189" s="80"/>
      <c r="NQ189" s="80"/>
      <c r="NR189" s="80"/>
      <c r="NS189" s="80"/>
      <c r="NT189" s="80"/>
      <c r="NU189" s="80"/>
      <c r="NV189" s="80"/>
      <c r="NW189" s="80"/>
      <c r="NX189" s="80"/>
      <c r="NY189" s="80"/>
      <c r="NZ189" s="80"/>
      <c r="OA189" s="80"/>
      <c r="OB189" s="80"/>
      <c r="OC189" s="80"/>
      <c r="OD189" s="80"/>
      <c r="OE189" s="80"/>
      <c r="OF189" s="80"/>
      <c r="OG189" s="80"/>
      <c r="OH189" s="80"/>
      <c r="OI189" s="80"/>
      <c r="OJ189" s="80"/>
      <c r="OK189" s="80"/>
      <c r="OL189" s="80"/>
      <c r="OM189" s="80"/>
      <c r="ON189" s="80"/>
      <c r="OO189" s="80"/>
      <c r="OP189" s="80"/>
      <c r="OQ189" s="80"/>
      <c r="OR189" s="80"/>
      <c r="OS189" s="80"/>
      <c r="OT189" s="80"/>
      <c r="OU189" s="80"/>
      <c r="OV189" s="80"/>
      <c r="OW189" s="80"/>
      <c r="OX189" s="80"/>
      <c r="OY189" s="80"/>
      <c r="OZ189" s="80"/>
      <c r="PA189" s="80"/>
      <c r="PB189" s="80"/>
      <c r="PC189" s="80"/>
      <c r="PD189" s="80"/>
      <c r="PE189" s="80"/>
      <c r="PF189" s="80"/>
      <c r="PG189" s="80"/>
      <c r="PH189" s="80"/>
      <c r="PI189" s="80"/>
      <c r="PJ189" s="80"/>
      <c r="PK189" s="80"/>
      <c r="PL189" s="80"/>
      <c r="PM189" s="80"/>
      <c r="PN189" s="80"/>
      <c r="PO189" s="80"/>
      <c r="PP189" s="80"/>
      <c r="PQ189" s="80"/>
      <c r="PR189" s="80"/>
      <c r="PS189" s="80"/>
      <c r="PT189" s="80"/>
      <c r="PU189" s="80"/>
      <c r="PV189" s="80"/>
      <c r="PW189" s="80"/>
      <c r="PX189" s="80"/>
      <c r="PY189" s="80"/>
      <c r="PZ189" s="80"/>
      <c r="QA189" s="80"/>
      <c r="QB189" s="80"/>
      <c r="QC189" s="80"/>
      <c r="QD189" s="80"/>
      <c r="QE189" s="80"/>
      <c r="QF189" s="80"/>
      <c r="QG189" s="80"/>
      <c r="QH189" s="80"/>
      <c r="QI189" s="80"/>
      <c r="QJ189" s="80"/>
      <c r="QK189" s="80"/>
      <c r="QL189" s="80"/>
      <c r="QM189" s="80"/>
      <c r="QN189" s="80"/>
      <c r="QO189" s="80"/>
      <c r="QP189" s="80"/>
      <c r="QQ189" s="80"/>
      <c r="QR189" s="80"/>
      <c r="QS189" s="80"/>
      <c r="QT189" s="80"/>
      <c r="QU189" s="80"/>
      <c r="QV189" s="80"/>
      <c r="QW189" s="80"/>
      <c r="QX189" s="80"/>
      <c r="QY189" s="80"/>
      <c r="QZ189" s="80"/>
      <c r="RA189" s="80"/>
      <c r="RB189" s="80"/>
      <c r="RC189" s="80"/>
      <c r="RD189" s="80"/>
      <c r="RE189" s="80"/>
      <c r="RF189" s="80"/>
      <c r="RG189" s="80"/>
      <c r="RH189" s="80"/>
      <c r="RI189" s="80"/>
      <c r="RJ189" s="80"/>
      <c r="RK189" s="80"/>
      <c r="RL189" s="80"/>
      <c r="RM189" s="80"/>
      <c r="RN189" s="80"/>
      <c r="RO189" s="80"/>
      <c r="RP189" s="80"/>
      <c r="RQ189" s="80"/>
      <c r="RR189" s="80"/>
      <c r="RS189" s="80"/>
      <c r="RT189" s="80"/>
      <c r="RU189" s="80"/>
      <c r="RV189" s="80"/>
      <c r="RW189" s="80"/>
      <c r="RX189" s="80"/>
      <c r="RY189" s="80"/>
      <c r="RZ189" s="80"/>
      <c r="SA189" s="80"/>
      <c r="SB189" s="80"/>
      <c r="SC189" s="80"/>
      <c r="SD189" s="80"/>
      <c r="SE189" s="80"/>
      <c r="SF189" s="80"/>
      <c r="SG189" s="80"/>
      <c r="SH189" s="80"/>
      <c r="SI189" s="80"/>
      <c r="SJ189" s="80"/>
      <c r="SK189" s="80"/>
      <c r="SL189" s="80"/>
      <c r="SM189" s="80"/>
      <c r="SN189" s="80"/>
      <c r="SO189" s="80"/>
      <c r="SP189" s="80"/>
      <c r="SQ189" s="80"/>
      <c r="SR189" s="80"/>
      <c r="SS189" s="80"/>
      <c r="ST189" s="80"/>
      <c r="SU189" s="80"/>
      <c r="SV189" s="80"/>
      <c r="SW189" s="80"/>
      <c r="SX189" s="80"/>
    </row>
    <row r="190" spans="1:518" s="60" customFormat="1" ht="14.55" customHeight="1" x14ac:dyDescent="0.3">
      <c r="A190" s="65">
        <v>186</v>
      </c>
      <c r="B190" s="7">
        <v>69</v>
      </c>
      <c r="C190" s="98" t="s">
        <v>1270</v>
      </c>
      <c r="D190" s="99" t="s">
        <v>1271</v>
      </c>
      <c r="E190" s="98" t="s">
        <v>1272</v>
      </c>
      <c r="F190" s="7">
        <v>2015</v>
      </c>
      <c r="G190" s="98" t="s">
        <v>664</v>
      </c>
      <c r="H190" s="126" t="s">
        <v>1273</v>
      </c>
      <c r="I190" s="6" t="s">
        <v>50</v>
      </c>
      <c r="J190" s="98" t="s">
        <v>1288</v>
      </c>
      <c r="K190" s="6" t="s">
        <v>737</v>
      </c>
      <c r="L190" s="6" t="s">
        <v>38</v>
      </c>
      <c r="M190" s="6" t="s">
        <v>86</v>
      </c>
      <c r="N190" s="6" t="s">
        <v>205</v>
      </c>
      <c r="O190" s="6" t="s">
        <v>25</v>
      </c>
      <c r="P190" s="6" t="s">
        <v>72</v>
      </c>
      <c r="Q190" s="6" t="s">
        <v>572</v>
      </c>
      <c r="R190" s="6" t="s">
        <v>572</v>
      </c>
      <c r="S190" s="6" t="s">
        <v>336</v>
      </c>
      <c r="T190" s="6" t="s">
        <v>1275</v>
      </c>
      <c r="U190" s="7">
        <v>2020</v>
      </c>
      <c r="V190" s="7">
        <v>2020</v>
      </c>
      <c r="W190" s="6"/>
      <c r="X190" s="6"/>
      <c r="Y190" s="6"/>
      <c r="Z190" s="6" t="s">
        <v>76</v>
      </c>
      <c r="AA190" s="6"/>
      <c r="AB190" s="6" t="s">
        <v>107</v>
      </c>
      <c r="AC190" s="6"/>
      <c r="AD190" s="6"/>
      <c r="AE190" s="6" t="s">
        <v>126</v>
      </c>
      <c r="AF190" s="6"/>
      <c r="AG190" s="6"/>
      <c r="AH190" s="6"/>
      <c r="AI190" s="6"/>
      <c r="AJ190" s="6"/>
      <c r="AK190" s="6" t="s">
        <v>232</v>
      </c>
      <c r="AL190" s="6"/>
      <c r="AM190" s="6"/>
      <c r="AN190" s="6"/>
      <c r="AO190" s="6"/>
      <c r="AP190" s="6"/>
      <c r="AQ190" s="6"/>
      <c r="AR190" s="6"/>
      <c r="AS190" s="6"/>
      <c r="AT190" s="6"/>
      <c r="AU190" s="6"/>
      <c r="AV190" s="6"/>
      <c r="AW190" s="6" t="s">
        <v>23</v>
      </c>
      <c r="AX190" s="6"/>
      <c r="AY190" s="6"/>
      <c r="AZ190" s="6"/>
      <c r="BA190" s="6" t="s">
        <v>80</v>
      </c>
      <c r="BB190" s="6"/>
      <c r="BC190" s="6" t="s">
        <v>80</v>
      </c>
      <c r="BD190" s="6"/>
      <c r="BE190" s="6"/>
      <c r="BF190" s="6" t="s">
        <v>80</v>
      </c>
      <c r="BG190" s="6"/>
      <c r="BH190" s="6"/>
      <c r="BI190" s="6"/>
      <c r="BJ190" s="6"/>
      <c r="BK190" s="6" t="s">
        <v>80</v>
      </c>
      <c r="BL190" s="6"/>
      <c r="BM190" s="6"/>
      <c r="BN190" s="6"/>
      <c r="BO190" s="6"/>
      <c r="BP190" s="6"/>
      <c r="BQ190" s="6"/>
      <c r="BR190" s="6"/>
      <c r="BS190" s="6"/>
      <c r="BT190" s="6"/>
      <c r="BU190" s="6"/>
      <c r="BV190" s="6" t="s">
        <v>38</v>
      </c>
      <c r="BW190" s="6"/>
      <c r="BX190" s="6"/>
      <c r="BY190" s="6"/>
      <c r="BZ190" s="6"/>
      <c r="CA190" s="6"/>
      <c r="CB190" s="6"/>
      <c r="CC190" s="6"/>
      <c r="CD190" s="6"/>
      <c r="CE190" s="6"/>
      <c r="CF190" s="6"/>
      <c r="CG190" s="6"/>
      <c r="CH190" s="6"/>
      <c r="CI190" s="6"/>
      <c r="CJ190" s="6"/>
      <c r="CK190" s="6"/>
      <c r="CL190" s="6"/>
      <c r="CM190" s="6"/>
      <c r="CN190" s="6"/>
      <c r="CO190" s="6"/>
      <c r="CP190" s="6"/>
      <c r="CQ190" s="6"/>
      <c r="CR190" s="6"/>
      <c r="CS190" s="28" t="s">
        <v>38</v>
      </c>
      <c r="CT190" s="6"/>
      <c r="CU190" s="6"/>
      <c r="CV190" s="6"/>
      <c r="CW190" s="6"/>
      <c r="CX190" s="6"/>
      <c r="CY190" s="6"/>
      <c r="CZ190" s="6"/>
      <c r="DA190" s="6"/>
      <c r="DB190" s="6"/>
      <c r="DC190" s="6"/>
      <c r="DD190" s="6" t="s">
        <v>38</v>
      </c>
      <c r="DE190" s="87"/>
      <c r="DF190" s="6"/>
      <c r="DG190" s="6"/>
      <c r="DH190" s="6"/>
      <c r="DI190" s="6"/>
      <c r="DJ190" s="6"/>
      <c r="DK190" s="6"/>
      <c r="DL190" s="6"/>
      <c r="DM190" s="6"/>
      <c r="DN190" s="6"/>
      <c r="DO190" s="87"/>
      <c r="DP190" s="6"/>
      <c r="DQ190" s="87"/>
      <c r="DR190" s="6"/>
      <c r="DS190" s="91" t="s">
        <v>1286</v>
      </c>
      <c r="DT190" s="17" t="s">
        <v>1289</v>
      </c>
      <c r="DU190" s="34"/>
      <c r="DV190" s="34"/>
      <c r="DW190" s="80"/>
      <c r="DX190" s="80"/>
      <c r="DY190" s="80"/>
      <c r="DZ190" s="80"/>
      <c r="EA190" s="80"/>
      <c r="EB190" s="80"/>
      <c r="EC190" s="80"/>
      <c r="ED190" s="80"/>
      <c r="EE190" s="80"/>
      <c r="EF190" s="80"/>
      <c r="EG190" s="80"/>
      <c r="EH190" s="80"/>
      <c r="EI190" s="80"/>
      <c r="EJ190" s="80"/>
      <c r="EK190" s="80"/>
      <c r="EL190" s="80"/>
      <c r="EM190" s="80"/>
      <c r="EN190" s="80"/>
      <c r="EO190" s="80"/>
      <c r="EP190" s="80"/>
      <c r="EQ190" s="80"/>
      <c r="ER190" s="80"/>
      <c r="ES190" s="80"/>
      <c r="ET190" s="80"/>
      <c r="EU190" s="80"/>
      <c r="EV190" s="80"/>
      <c r="EW190" s="80"/>
      <c r="EX190" s="80"/>
      <c r="EY190" s="80"/>
      <c r="EZ190" s="80"/>
      <c r="FA190" s="80"/>
      <c r="FB190" s="80"/>
      <c r="FC190" s="80"/>
      <c r="FD190" s="80"/>
      <c r="FE190" s="80"/>
      <c r="FF190" s="80"/>
      <c r="FG190" s="80"/>
      <c r="FH190" s="80"/>
      <c r="FI190" s="80"/>
      <c r="FJ190" s="80"/>
      <c r="FK190" s="80"/>
      <c r="FL190" s="80"/>
      <c r="FM190" s="80"/>
      <c r="FN190" s="80"/>
      <c r="FO190" s="80"/>
      <c r="FP190" s="80"/>
      <c r="FQ190" s="80"/>
      <c r="FR190" s="80"/>
      <c r="FS190" s="80"/>
      <c r="FT190" s="80"/>
      <c r="FU190" s="80"/>
      <c r="FV190" s="80"/>
      <c r="FW190" s="80"/>
      <c r="FX190" s="80"/>
      <c r="FY190" s="80"/>
      <c r="FZ190" s="80"/>
      <c r="GA190" s="80"/>
      <c r="GB190" s="80"/>
      <c r="GC190" s="80"/>
      <c r="GD190" s="80"/>
      <c r="GE190" s="80"/>
      <c r="GF190" s="80"/>
      <c r="GG190" s="80"/>
      <c r="GH190" s="80"/>
      <c r="GI190" s="80"/>
      <c r="GJ190" s="80"/>
      <c r="GK190" s="80"/>
      <c r="GL190" s="80"/>
      <c r="GM190" s="80"/>
      <c r="GN190" s="80"/>
      <c r="GO190" s="80"/>
      <c r="GP190" s="80"/>
      <c r="GQ190" s="80"/>
      <c r="GR190" s="80"/>
      <c r="GS190" s="80"/>
      <c r="GT190" s="80"/>
      <c r="GU190" s="80"/>
      <c r="GV190" s="80"/>
      <c r="GW190" s="80"/>
      <c r="GX190" s="80"/>
      <c r="GY190" s="80"/>
      <c r="GZ190" s="80"/>
      <c r="HA190" s="80"/>
      <c r="HB190" s="80"/>
      <c r="HC190" s="80"/>
      <c r="HD190" s="80"/>
      <c r="HE190" s="80"/>
      <c r="HF190" s="80"/>
      <c r="HG190" s="80"/>
      <c r="HH190" s="80"/>
      <c r="HI190" s="80"/>
      <c r="HJ190" s="80"/>
      <c r="HK190" s="80"/>
      <c r="HL190" s="80"/>
      <c r="HM190" s="80"/>
      <c r="HN190" s="80"/>
      <c r="HO190" s="80"/>
      <c r="HP190" s="80"/>
      <c r="HQ190" s="80"/>
      <c r="HR190" s="80"/>
      <c r="HS190" s="80"/>
      <c r="HT190" s="80"/>
      <c r="HU190" s="80"/>
      <c r="HV190" s="80"/>
      <c r="HW190" s="80"/>
      <c r="HX190" s="80"/>
      <c r="HY190" s="80"/>
      <c r="HZ190" s="80"/>
      <c r="IA190" s="80"/>
      <c r="IB190" s="80"/>
      <c r="IC190" s="80"/>
      <c r="ID190" s="80"/>
      <c r="IE190" s="80"/>
      <c r="IF190" s="80"/>
      <c r="IG190" s="80"/>
      <c r="IH190" s="80"/>
      <c r="II190" s="80"/>
      <c r="IJ190" s="80"/>
      <c r="IK190" s="80"/>
      <c r="IL190" s="80"/>
      <c r="IM190" s="80"/>
      <c r="IN190" s="80"/>
      <c r="IO190" s="80"/>
      <c r="IP190" s="80"/>
      <c r="IQ190" s="80"/>
      <c r="IR190" s="80"/>
      <c r="IS190" s="80"/>
      <c r="IT190" s="80"/>
      <c r="IU190" s="80"/>
      <c r="IV190" s="80"/>
      <c r="IW190" s="80"/>
      <c r="IX190" s="80"/>
      <c r="IY190" s="80"/>
      <c r="IZ190" s="80"/>
      <c r="JA190" s="80"/>
      <c r="JB190" s="80"/>
      <c r="JC190" s="80"/>
      <c r="JD190" s="80"/>
      <c r="JE190" s="80"/>
      <c r="JF190" s="80"/>
      <c r="JG190" s="80"/>
      <c r="JH190" s="80"/>
      <c r="JI190" s="80"/>
      <c r="JJ190" s="80"/>
      <c r="JK190" s="80"/>
      <c r="JL190" s="80"/>
      <c r="JM190" s="80"/>
      <c r="JN190" s="80"/>
      <c r="JO190" s="80"/>
      <c r="JP190" s="80"/>
      <c r="JQ190" s="80"/>
      <c r="JR190" s="80"/>
      <c r="JS190" s="80"/>
      <c r="JT190" s="80"/>
      <c r="JU190" s="80"/>
      <c r="JV190" s="80"/>
      <c r="JW190" s="80"/>
      <c r="JX190" s="80"/>
      <c r="JY190" s="80"/>
      <c r="JZ190" s="80"/>
      <c r="KA190" s="80"/>
      <c r="KB190" s="80"/>
      <c r="KC190" s="80"/>
      <c r="KD190" s="80"/>
      <c r="KE190" s="80"/>
      <c r="KF190" s="80"/>
      <c r="KG190" s="80"/>
      <c r="KH190" s="80"/>
      <c r="KI190" s="80"/>
      <c r="KJ190" s="80"/>
      <c r="KK190" s="80"/>
      <c r="KL190" s="80"/>
      <c r="KM190" s="80"/>
      <c r="KN190" s="80"/>
      <c r="KO190" s="80"/>
      <c r="KP190" s="80"/>
      <c r="KQ190" s="80"/>
      <c r="KR190" s="80"/>
      <c r="KS190" s="80"/>
      <c r="KT190" s="80"/>
      <c r="KU190" s="80"/>
      <c r="KV190" s="80"/>
      <c r="KW190" s="80"/>
      <c r="KX190" s="80"/>
      <c r="KY190" s="80"/>
      <c r="KZ190" s="80"/>
      <c r="LA190" s="80"/>
      <c r="LB190" s="80"/>
      <c r="LC190" s="80"/>
      <c r="LD190" s="80"/>
      <c r="LE190" s="80"/>
      <c r="LF190" s="80"/>
      <c r="LG190" s="80"/>
      <c r="LH190" s="80"/>
      <c r="LI190" s="80"/>
      <c r="LJ190" s="80"/>
      <c r="LK190" s="80"/>
      <c r="LL190" s="80"/>
      <c r="LM190" s="80"/>
      <c r="LN190" s="80"/>
      <c r="LO190" s="80"/>
      <c r="LP190" s="80"/>
      <c r="LQ190" s="80"/>
      <c r="LR190" s="80"/>
      <c r="LS190" s="80"/>
      <c r="LT190" s="80"/>
      <c r="LU190" s="80"/>
      <c r="LV190" s="80"/>
      <c r="LW190" s="80"/>
      <c r="LX190" s="80"/>
      <c r="LY190" s="80"/>
      <c r="LZ190" s="80"/>
      <c r="MA190" s="80"/>
      <c r="MB190" s="80"/>
      <c r="MC190" s="80"/>
      <c r="MD190" s="80"/>
      <c r="ME190" s="80"/>
      <c r="MF190" s="80"/>
      <c r="MG190" s="80"/>
      <c r="MH190" s="80"/>
      <c r="MI190" s="80"/>
      <c r="MJ190" s="80"/>
      <c r="MK190" s="80"/>
      <c r="ML190" s="80"/>
      <c r="MM190" s="80"/>
      <c r="MN190" s="80"/>
      <c r="MO190" s="80"/>
      <c r="MP190" s="80"/>
      <c r="MQ190" s="80"/>
      <c r="MR190" s="80"/>
      <c r="MS190" s="80"/>
      <c r="MT190" s="80"/>
      <c r="MU190" s="80"/>
      <c r="MV190" s="80"/>
      <c r="MW190" s="80"/>
      <c r="MX190" s="80"/>
      <c r="MY190" s="80"/>
      <c r="MZ190" s="80"/>
      <c r="NA190" s="80"/>
      <c r="NB190" s="80"/>
      <c r="NC190" s="80"/>
      <c r="ND190" s="80"/>
      <c r="NE190" s="80"/>
      <c r="NF190" s="80"/>
      <c r="NG190" s="80"/>
      <c r="NH190" s="80"/>
      <c r="NI190" s="80"/>
      <c r="NJ190" s="80"/>
      <c r="NK190" s="80"/>
      <c r="NL190" s="80"/>
      <c r="NM190" s="80"/>
      <c r="NN190" s="80"/>
      <c r="NO190" s="80"/>
      <c r="NP190" s="80"/>
      <c r="NQ190" s="80"/>
      <c r="NR190" s="80"/>
      <c r="NS190" s="80"/>
      <c r="NT190" s="80"/>
      <c r="NU190" s="80"/>
      <c r="NV190" s="80"/>
      <c r="NW190" s="80"/>
      <c r="NX190" s="80"/>
      <c r="NY190" s="80"/>
      <c r="NZ190" s="80"/>
      <c r="OA190" s="80"/>
      <c r="OB190" s="80"/>
      <c r="OC190" s="80"/>
      <c r="OD190" s="80"/>
      <c r="OE190" s="80"/>
      <c r="OF190" s="80"/>
      <c r="OG190" s="80"/>
      <c r="OH190" s="80"/>
      <c r="OI190" s="80"/>
      <c r="OJ190" s="80"/>
      <c r="OK190" s="80"/>
      <c r="OL190" s="80"/>
      <c r="OM190" s="80"/>
      <c r="ON190" s="80"/>
      <c r="OO190" s="80"/>
      <c r="OP190" s="80"/>
      <c r="OQ190" s="80"/>
      <c r="OR190" s="80"/>
      <c r="OS190" s="80"/>
      <c r="OT190" s="80"/>
      <c r="OU190" s="80"/>
      <c r="OV190" s="80"/>
      <c r="OW190" s="80"/>
      <c r="OX190" s="80"/>
      <c r="OY190" s="80"/>
      <c r="OZ190" s="80"/>
      <c r="PA190" s="80"/>
      <c r="PB190" s="80"/>
      <c r="PC190" s="80"/>
      <c r="PD190" s="80"/>
      <c r="PE190" s="80"/>
      <c r="PF190" s="80"/>
      <c r="PG190" s="80"/>
      <c r="PH190" s="80"/>
      <c r="PI190" s="80"/>
      <c r="PJ190" s="80"/>
      <c r="PK190" s="80"/>
      <c r="PL190" s="80"/>
      <c r="PM190" s="80"/>
      <c r="PN190" s="80"/>
      <c r="PO190" s="80"/>
      <c r="PP190" s="80"/>
      <c r="PQ190" s="80"/>
      <c r="PR190" s="80"/>
      <c r="PS190" s="80"/>
      <c r="PT190" s="80"/>
      <c r="PU190" s="80"/>
      <c r="PV190" s="80"/>
      <c r="PW190" s="80"/>
      <c r="PX190" s="80"/>
      <c r="PY190" s="80"/>
      <c r="PZ190" s="80"/>
      <c r="QA190" s="80"/>
      <c r="QB190" s="80"/>
      <c r="QC190" s="80"/>
      <c r="QD190" s="80"/>
      <c r="QE190" s="80"/>
      <c r="QF190" s="80"/>
      <c r="QG190" s="80"/>
      <c r="QH190" s="80"/>
      <c r="QI190" s="80"/>
      <c r="QJ190" s="80"/>
      <c r="QK190" s="80"/>
      <c r="QL190" s="80"/>
      <c r="QM190" s="80"/>
      <c r="QN190" s="80"/>
      <c r="QO190" s="80"/>
      <c r="QP190" s="80"/>
      <c r="QQ190" s="80"/>
      <c r="QR190" s="80"/>
      <c r="QS190" s="80"/>
      <c r="QT190" s="80"/>
      <c r="QU190" s="80"/>
      <c r="QV190" s="80"/>
      <c r="QW190" s="80"/>
      <c r="QX190" s="80"/>
      <c r="QY190" s="80"/>
      <c r="QZ190" s="80"/>
      <c r="RA190" s="80"/>
      <c r="RB190" s="80"/>
      <c r="RC190" s="80"/>
      <c r="RD190" s="80"/>
      <c r="RE190" s="80"/>
      <c r="RF190" s="80"/>
      <c r="RG190" s="80"/>
      <c r="RH190" s="80"/>
      <c r="RI190" s="80"/>
      <c r="RJ190" s="80"/>
      <c r="RK190" s="80"/>
      <c r="RL190" s="80"/>
      <c r="RM190" s="80"/>
      <c r="RN190" s="80"/>
      <c r="RO190" s="80"/>
      <c r="RP190" s="80"/>
      <c r="RQ190" s="80"/>
      <c r="RR190" s="80"/>
      <c r="RS190" s="80"/>
      <c r="RT190" s="80"/>
      <c r="RU190" s="80"/>
      <c r="RV190" s="80"/>
      <c r="RW190" s="80"/>
      <c r="RX190" s="80"/>
      <c r="RY190" s="80"/>
      <c r="RZ190" s="80"/>
      <c r="SA190" s="80"/>
      <c r="SB190" s="80"/>
      <c r="SC190" s="80"/>
      <c r="SD190" s="80"/>
      <c r="SE190" s="80"/>
      <c r="SF190" s="80"/>
      <c r="SG190" s="80"/>
      <c r="SH190" s="80"/>
      <c r="SI190" s="80"/>
      <c r="SJ190" s="80"/>
      <c r="SK190" s="80"/>
      <c r="SL190" s="80"/>
      <c r="SM190" s="80"/>
      <c r="SN190" s="80"/>
      <c r="SO190" s="80"/>
      <c r="SP190" s="80"/>
      <c r="SQ190" s="80"/>
      <c r="SR190" s="80"/>
      <c r="SS190" s="80"/>
      <c r="ST190" s="80"/>
      <c r="SU190" s="80"/>
      <c r="SV190" s="80"/>
      <c r="SW190" s="80"/>
      <c r="SX190" s="80"/>
    </row>
    <row r="191" spans="1:518" s="60" customFormat="1" ht="14.55" customHeight="1" x14ac:dyDescent="0.3">
      <c r="A191" s="65">
        <v>187</v>
      </c>
      <c r="B191" s="7">
        <v>69</v>
      </c>
      <c r="C191" s="98" t="s">
        <v>1270</v>
      </c>
      <c r="D191" s="99" t="s">
        <v>1271</v>
      </c>
      <c r="E191" s="98" t="s">
        <v>1272</v>
      </c>
      <c r="F191" s="7">
        <v>2015</v>
      </c>
      <c r="G191" s="98" t="s">
        <v>664</v>
      </c>
      <c r="H191" s="126" t="s">
        <v>1273</v>
      </c>
      <c r="I191" s="6" t="s">
        <v>50</v>
      </c>
      <c r="J191" s="98" t="s">
        <v>1290</v>
      </c>
      <c r="K191" s="6" t="s">
        <v>1024</v>
      </c>
      <c r="L191" s="6" t="s">
        <v>23</v>
      </c>
      <c r="M191" s="6" t="s">
        <v>86</v>
      </c>
      <c r="N191" s="6" t="s">
        <v>205</v>
      </c>
      <c r="O191" s="6" t="s">
        <v>25</v>
      </c>
      <c r="P191" s="6" t="s">
        <v>72</v>
      </c>
      <c r="Q191" s="6" t="s">
        <v>572</v>
      </c>
      <c r="R191" s="6" t="s">
        <v>572</v>
      </c>
      <c r="S191" s="6" t="s">
        <v>336</v>
      </c>
      <c r="T191" s="6" t="s">
        <v>1275</v>
      </c>
      <c r="U191" s="7">
        <v>2020</v>
      </c>
      <c r="V191" s="7">
        <v>2020</v>
      </c>
      <c r="W191" s="6"/>
      <c r="X191" s="6"/>
      <c r="Y191" s="6"/>
      <c r="Z191" s="6" t="s">
        <v>76</v>
      </c>
      <c r="AA191" s="6"/>
      <c r="AB191" s="6" t="s">
        <v>107</v>
      </c>
      <c r="AC191" s="6"/>
      <c r="AD191" s="6"/>
      <c r="AE191" s="6" t="s">
        <v>126</v>
      </c>
      <c r="AF191" s="6"/>
      <c r="AG191" s="6"/>
      <c r="AH191" s="6"/>
      <c r="AI191" s="6"/>
      <c r="AJ191" s="6"/>
      <c r="AK191" s="6" t="s">
        <v>232</v>
      </c>
      <c r="AL191" s="6"/>
      <c r="AM191" s="6"/>
      <c r="AN191" s="6"/>
      <c r="AO191" s="6"/>
      <c r="AP191" s="6"/>
      <c r="AQ191" s="6"/>
      <c r="AR191" s="6"/>
      <c r="AS191" s="6"/>
      <c r="AT191" s="6"/>
      <c r="AU191" s="6"/>
      <c r="AV191" s="6"/>
      <c r="AW191" s="6" t="s">
        <v>23</v>
      </c>
      <c r="AX191" s="6"/>
      <c r="AY191" s="6"/>
      <c r="AZ191" s="6"/>
      <c r="BA191" s="6" t="s">
        <v>78</v>
      </c>
      <c r="BB191" s="6"/>
      <c r="BC191" s="6" t="s">
        <v>78</v>
      </c>
      <c r="BD191" s="6"/>
      <c r="BE191" s="6"/>
      <c r="BF191" s="6" t="s">
        <v>78</v>
      </c>
      <c r="BG191" s="6"/>
      <c r="BH191" s="6"/>
      <c r="BI191" s="6"/>
      <c r="BJ191" s="6"/>
      <c r="BK191" s="6" t="s">
        <v>78</v>
      </c>
      <c r="BL191" s="6"/>
      <c r="BM191" s="6"/>
      <c r="BN191" s="6"/>
      <c r="BO191" s="6"/>
      <c r="BP191" s="6"/>
      <c r="BQ191" s="6"/>
      <c r="BR191" s="6"/>
      <c r="BS191" s="6"/>
      <c r="BT191" s="6"/>
      <c r="BU191" s="6"/>
      <c r="BV191" s="6" t="s">
        <v>38</v>
      </c>
      <c r="BW191" s="6"/>
      <c r="BX191" s="6"/>
      <c r="BY191" s="6"/>
      <c r="BZ191" s="6"/>
      <c r="CA191" s="6"/>
      <c r="CB191" s="6"/>
      <c r="CC191" s="6"/>
      <c r="CD191" s="6"/>
      <c r="CE191" s="6"/>
      <c r="CF191" s="6"/>
      <c r="CG191" s="6"/>
      <c r="CH191" s="6"/>
      <c r="CI191" s="6"/>
      <c r="CJ191" s="6"/>
      <c r="CK191" s="6"/>
      <c r="CL191" s="6"/>
      <c r="CM191" s="6"/>
      <c r="CN191" s="6"/>
      <c r="CO191" s="6"/>
      <c r="CP191" s="6"/>
      <c r="CQ191" s="6"/>
      <c r="CR191" s="6"/>
      <c r="CS191" s="28" t="s">
        <v>38</v>
      </c>
      <c r="CT191" s="6"/>
      <c r="CU191" s="6"/>
      <c r="CV191" s="6"/>
      <c r="CW191" s="6"/>
      <c r="CX191" s="6"/>
      <c r="CY191" s="6"/>
      <c r="CZ191" s="6"/>
      <c r="DA191" s="6"/>
      <c r="DB191" s="6"/>
      <c r="DC191" s="6"/>
      <c r="DD191" s="6" t="s">
        <v>38</v>
      </c>
      <c r="DE191" s="87"/>
      <c r="DF191" s="6"/>
      <c r="DG191" s="6"/>
      <c r="DH191" s="6"/>
      <c r="DI191" s="6"/>
      <c r="DJ191" s="6"/>
      <c r="DK191" s="6"/>
      <c r="DL191" s="6"/>
      <c r="DM191" s="6"/>
      <c r="DN191" s="6"/>
      <c r="DO191" s="87"/>
      <c r="DP191" s="6"/>
      <c r="DQ191" s="87"/>
      <c r="DR191" s="6"/>
      <c r="DS191" s="91" t="s">
        <v>1291</v>
      </c>
      <c r="DT191" s="17" t="s">
        <v>1287</v>
      </c>
      <c r="DU191" s="34"/>
      <c r="DV191" s="34"/>
      <c r="DW191" s="80"/>
      <c r="DX191" s="80"/>
      <c r="DY191" s="80"/>
      <c r="DZ191" s="80"/>
      <c r="EA191" s="80"/>
      <c r="EB191" s="80"/>
      <c r="EC191" s="80"/>
      <c r="ED191" s="80"/>
      <c r="EE191" s="80"/>
      <c r="EF191" s="80"/>
      <c r="EG191" s="80"/>
      <c r="EH191" s="80"/>
      <c r="EI191" s="80"/>
      <c r="EJ191" s="80"/>
      <c r="EK191" s="80"/>
      <c r="EL191" s="80"/>
      <c r="EM191" s="80"/>
      <c r="EN191" s="80"/>
      <c r="EO191" s="80"/>
      <c r="EP191" s="80"/>
      <c r="EQ191" s="80"/>
      <c r="ER191" s="80"/>
      <c r="ES191" s="80"/>
      <c r="ET191" s="80"/>
      <c r="EU191" s="80"/>
      <c r="EV191" s="80"/>
      <c r="EW191" s="80"/>
      <c r="EX191" s="80"/>
      <c r="EY191" s="80"/>
      <c r="EZ191" s="80"/>
      <c r="FA191" s="80"/>
      <c r="FB191" s="80"/>
      <c r="FC191" s="80"/>
      <c r="FD191" s="80"/>
      <c r="FE191" s="80"/>
      <c r="FF191" s="80"/>
      <c r="FG191" s="80"/>
      <c r="FH191" s="80"/>
      <c r="FI191" s="80"/>
      <c r="FJ191" s="80"/>
      <c r="FK191" s="80"/>
      <c r="FL191" s="80"/>
      <c r="FM191" s="80"/>
      <c r="FN191" s="80"/>
      <c r="FO191" s="80"/>
      <c r="FP191" s="80"/>
      <c r="FQ191" s="80"/>
      <c r="FR191" s="80"/>
      <c r="FS191" s="80"/>
      <c r="FT191" s="80"/>
      <c r="FU191" s="80"/>
      <c r="FV191" s="80"/>
      <c r="FW191" s="80"/>
      <c r="FX191" s="80"/>
      <c r="FY191" s="80"/>
      <c r="FZ191" s="80"/>
      <c r="GA191" s="80"/>
      <c r="GB191" s="80"/>
      <c r="GC191" s="80"/>
      <c r="GD191" s="80"/>
      <c r="GE191" s="80"/>
      <c r="GF191" s="80"/>
      <c r="GG191" s="80"/>
      <c r="GH191" s="80"/>
      <c r="GI191" s="80"/>
      <c r="GJ191" s="80"/>
      <c r="GK191" s="80"/>
      <c r="GL191" s="80"/>
      <c r="GM191" s="80"/>
      <c r="GN191" s="80"/>
      <c r="GO191" s="80"/>
      <c r="GP191" s="80"/>
      <c r="GQ191" s="80"/>
      <c r="GR191" s="80"/>
      <c r="GS191" s="80"/>
      <c r="GT191" s="80"/>
      <c r="GU191" s="80"/>
      <c r="GV191" s="80"/>
      <c r="GW191" s="80"/>
      <c r="GX191" s="80"/>
      <c r="GY191" s="80"/>
      <c r="GZ191" s="80"/>
      <c r="HA191" s="80"/>
      <c r="HB191" s="80"/>
      <c r="HC191" s="80"/>
      <c r="HD191" s="80"/>
      <c r="HE191" s="80"/>
      <c r="HF191" s="80"/>
      <c r="HG191" s="80"/>
      <c r="HH191" s="80"/>
      <c r="HI191" s="80"/>
      <c r="HJ191" s="80"/>
      <c r="HK191" s="80"/>
      <c r="HL191" s="80"/>
      <c r="HM191" s="80"/>
      <c r="HN191" s="80"/>
      <c r="HO191" s="80"/>
      <c r="HP191" s="80"/>
      <c r="HQ191" s="80"/>
      <c r="HR191" s="80"/>
      <c r="HS191" s="80"/>
      <c r="HT191" s="80"/>
      <c r="HU191" s="80"/>
      <c r="HV191" s="80"/>
      <c r="HW191" s="80"/>
      <c r="HX191" s="80"/>
      <c r="HY191" s="80"/>
      <c r="HZ191" s="80"/>
      <c r="IA191" s="80"/>
      <c r="IB191" s="80"/>
      <c r="IC191" s="80"/>
      <c r="ID191" s="80"/>
      <c r="IE191" s="80"/>
      <c r="IF191" s="80"/>
      <c r="IG191" s="80"/>
      <c r="IH191" s="80"/>
      <c r="II191" s="80"/>
      <c r="IJ191" s="80"/>
      <c r="IK191" s="80"/>
      <c r="IL191" s="80"/>
      <c r="IM191" s="80"/>
      <c r="IN191" s="80"/>
      <c r="IO191" s="80"/>
      <c r="IP191" s="80"/>
      <c r="IQ191" s="80"/>
      <c r="IR191" s="80"/>
      <c r="IS191" s="80"/>
      <c r="IT191" s="80"/>
      <c r="IU191" s="80"/>
      <c r="IV191" s="80"/>
      <c r="IW191" s="80"/>
      <c r="IX191" s="80"/>
      <c r="IY191" s="80"/>
      <c r="IZ191" s="80"/>
      <c r="JA191" s="80"/>
      <c r="JB191" s="80"/>
      <c r="JC191" s="80"/>
      <c r="JD191" s="80"/>
      <c r="JE191" s="80"/>
      <c r="JF191" s="80"/>
      <c r="JG191" s="80"/>
      <c r="JH191" s="80"/>
      <c r="JI191" s="80"/>
      <c r="JJ191" s="80"/>
      <c r="JK191" s="80"/>
      <c r="JL191" s="80"/>
      <c r="JM191" s="80"/>
      <c r="JN191" s="80"/>
      <c r="JO191" s="80"/>
      <c r="JP191" s="80"/>
      <c r="JQ191" s="80"/>
      <c r="JR191" s="80"/>
      <c r="JS191" s="80"/>
      <c r="JT191" s="80"/>
      <c r="JU191" s="80"/>
      <c r="JV191" s="80"/>
      <c r="JW191" s="80"/>
      <c r="JX191" s="80"/>
      <c r="JY191" s="80"/>
      <c r="JZ191" s="80"/>
      <c r="KA191" s="80"/>
      <c r="KB191" s="80"/>
      <c r="KC191" s="80"/>
      <c r="KD191" s="80"/>
      <c r="KE191" s="80"/>
      <c r="KF191" s="80"/>
      <c r="KG191" s="80"/>
      <c r="KH191" s="80"/>
      <c r="KI191" s="80"/>
      <c r="KJ191" s="80"/>
      <c r="KK191" s="80"/>
      <c r="KL191" s="80"/>
      <c r="KM191" s="80"/>
      <c r="KN191" s="80"/>
      <c r="KO191" s="80"/>
      <c r="KP191" s="80"/>
      <c r="KQ191" s="80"/>
      <c r="KR191" s="80"/>
      <c r="KS191" s="80"/>
      <c r="KT191" s="80"/>
      <c r="KU191" s="80"/>
      <c r="KV191" s="80"/>
      <c r="KW191" s="80"/>
      <c r="KX191" s="80"/>
      <c r="KY191" s="80"/>
      <c r="KZ191" s="80"/>
      <c r="LA191" s="80"/>
      <c r="LB191" s="80"/>
      <c r="LC191" s="80"/>
      <c r="LD191" s="80"/>
      <c r="LE191" s="80"/>
      <c r="LF191" s="80"/>
      <c r="LG191" s="80"/>
      <c r="LH191" s="80"/>
      <c r="LI191" s="80"/>
      <c r="LJ191" s="80"/>
      <c r="LK191" s="80"/>
      <c r="LL191" s="80"/>
      <c r="LM191" s="80"/>
      <c r="LN191" s="80"/>
      <c r="LO191" s="80"/>
      <c r="LP191" s="80"/>
      <c r="LQ191" s="80"/>
      <c r="LR191" s="80"/>
      <c r="LS191" s="80"/>
      <c r="LT191" s="80"/>
      <c r="LU191" s="80"/>
      <c r="LV191" s="80"/>
      <c r="LW191" s="80"/>
      <c r="LX191" s="80"/>
      <c r="LY191" s="80"/>
      <c r="LZ191" s="80"/>
      <c r="MA191" s="80"/>
      <c r="MB191" s="80"/>
      <c r="MC191" s="80"/>
      <c r="MD191" s="80"/>
      <c r="ME191" s="80"/>
      <c r="MF191" s="80"/>
      <c r="MG191" s="80"/>
      <c r="MH191" s="80"/>
      <c r="MI191" s="80"/>
      <c r="MJ191" s="80"/>
      <c r="MK191" s="80"/>
      <c r="ML191" s="80"/>
      <c r="MM191" s="80"/>
      <c r="MN191" s="80"/>
      <c r="MO191" s="80"/>
      <c r="MP191" s="80"/>
      <c r="MQ191" s="80"/>
      <c r="MR191" s="80"/>
      <c r="MS191" s="80"/>
      <c r="MT191" s="80"/>
      <c r="MU191" s="80"/>
      <c r="MV191" s="80"/>
      <c r="MW191" s="80"/>
      <c r="MX191" s="80"/>
      <c r="MY191" s="80"/>
      <c r="MZ191" s="80"/>
      <c r="NA191" s="80"/>
      <c r="NB191" s="80"/>
      <c r="NC191" s="80"/>
      <c r="ND191" s="80"/>
      <c r="NE191" s="80"/>
      <c r="NF191" s="80"/>
      <c r="NG191" s="80"/>
      <c r="NH191" s="80"/>
      <c r="NI191" s="80"/>
      <c r="NJ191" s="80"/>
      <c r="NK191" s="80"/>
      <c r="NL191" s="80"/>
      <c r="NM191" s="80"/>
      <c r="NN191" s="80"/>
      <c r="NO191" s="80"/>
      <c r="NP191" s="80"/>
      <c r="NQ191" s="80"/>
      <c r="NR191" s="80"/>
      <c r="NS191" s="80"/>
      <c r="NT191" s="80"/>
      <c r="NU191" s="80"/>
      <c r="NV191" s="80"/>
      <c r="NW191" s="80"/>
      <c r="NX191" s="80"/>
      <c r="NY191" s="80"/>
      <c r="NZ191" s="80"/>
      <c r="OA191" s="80"/>
      <c r="OB191" s="80"/>
      <c r="OC191" s="80"/>
      <c r="OD191" s="80"/>
      <c r="OE191" s="80"/>
      <c r="OF191" s="80"/>
      <c r="OG191" s="80"/>
      <c r="OH191" s="80"/>
      <c r="OI191" s="80"/>
      <c r="OJ191" s="80"/>
      <c r="OK191" s="80"/>
      <c r="OL191" s="80"/>
      <c r="OM191" s="80"/>
      <c r="ON191" s="80"/>
      <c r="OO191" s="80"/>
      <c r="OP191" s="80"/>
      <c r="OQ191" s="80"/>
      <c r="OR191" s="80"/>
      <c r="OS191" s="80"/>
      <c r="OT191" s="80"/>
      <c r="OU191" s="80"/>
      <c r="OV191" s="80"/>
      <c r="OW191" s="80"/>
      <c r="OX191" s="80"/>
      <c r="OY191" s="80"/>
      <c r="OZ191" s="80"/>
      <c r="PA191" s="80"/>
      <c r="PB191" s="80"/>
      <c r="PC191" s="80"/>
      <c r="PD191" s="80"/>
      <c r="PE191" s="80"/>
      <c r="PF191" s="80"/>
      <c r="PG191" s="80"/>
      <c r="PH191" s="80"/>
      <c r="PI191" s="80"/>
      <c r="PJ191" s="80"/>
      <c r="PK191" s="80"/>
      <c r="PL191" s="80"/>
      <c r="PM191" s="80"/>
      <c r="PN191" s="80"/>
      <c r="PO191" s="80"/>
      <c r="PP191" s="80"/>
      <c r="PQ191" s="80"/>
      <c r="PR191" s="80"/>
      <c r="PS191" s="80"/>
      <c r="PT191" s="80"/>
      <c r="PU191" s="80"/>
      <c r="PV191" s="80"/>
      <c r="PW191" s="80"/>
      <c r="PX191" s="80"/>
      <c r="PY191" s="80"/>
      <c r="PZ191" s="80"/>
      <c r="QA191" s="80"/>
      <c r="QB191" s="80"/>
      <c r="QC191" s="80"/>
      <c r="QD191" s="80"/>
      <c r="QE191" s="80"/>
      <c r="QF191" s="80"/>
      <c r="QG191" s="80"/>
      <c r="QH191" s="80"/>
      <c r="QI191" s="80"/>
      <c r="QJ191" s="80"/>
      <c r="QK191" s="80"/>
      <c r="QL191" s="80"/>
      <c r="QM191" s="80"/>
      <c r="QN191" s="80"/>
      <c r="QO191" s="80"/>
      <c r="QP191" s="80"/>
      <c r="QQ191" s="80"/>
      <c r="QR191" s="80"/>
      <c r="QS191" s="80"/>
      <c r="QT191" s="80"/>
      <c r="QU191" s="80"/>
      <c r="QV191" s="80"/>
      <c r="QW191" s="80"/>
      <c r="QX191" s="80"/>
      <c r="QY191" s="80"/>
      <c r="QZ191" s="80"/>
      <c r="RA191" s="80"/>
      <c r="RB191" s="80"/>
      <c r="RC191" s="80"/>
      <c r="RD191" s="80"/>
      <c r="RE191" s="80"/>
      <c r="RF191" s="80"/>
      <c r="RG191" s="80"/>
      <c r="RH191" s="80"/>
      <c r="RI191" s="80"/>
      <c r="RJ191" s="80"/>
      <c r="RK191" s="80"/>
      <c r="RL191" s="80"/>
      <c r="RM191" s="80"/>
      <c r="RN191" s="80"/>
      <c r="RO191" s="80"/>
      <c r="RP191" s="80"/>
      <c r="RQ191" s="80"/>
      <c r="RR191" s="80"/>
      <c r="RS191" s="80"/>
      <c r="RT191" s="80"/>
      <c r="RU191" s="80"/>
      <c r="RV191" s="80"/>
      <c r="RW191" s="80"/>
      <c r="RX191" s="80"/>
      <c r="RY191" s="80"/>
      <c r="RZ191" s="80"/>
      <c r="SA191" s="80"/>
      <c r="SB191" s="80"/>
      <c r="SC191" s="80"/>
      <c r="SD191" s="80"/>
      <c r="SE191" s="80"/>
      <c r="SF191" s="80"/>
      <c r="SG191" s="80"/>
      <c r="SH191" s="80"/>
      <c r="SI191" s="80"/>
      <c r="SJ191" s="80"/>
      <c r="SK191" s="80"/>
      <c r="SL191" s="80"/>
      <c r="SM191" s="80"/>
      <c r="SN191" s="80"/>
      <c r="SO191" s="80"/>
      <c r="SP191" s="80"/>
      <c r="SQ191" s="80"/>
      <c r="SR191" s="80"/>
      <c r="SS191" s="80"/>
      <c r="ST191" s="80"/>
      <c r="SU191" s="80"/>
      <c r="SV191" s="80"/>
      <c r="SW191" s="80"/>
      <c r="SX191" s="80"/>
    </row>
    <row r="192" spans="1:518" s="60" customFormat="1" ht="14.55" customHeight="1" x14ac:dyDescent="0.3">
      <c r="A192" s="65">
        <v>188</v>
      </c>
      <c r="B192" s="7">
        <v>69</v>
      </c>
      <c r="C192" s="98" t="s">
        <v>1270</v>
      </c>
      <c r="D192" s="99" t="s">
        <v>1271</v>
      </c>
      <c r="E192" s="98" t="s">
        <v>1272</v>
      </c>
      <c r="F192" s="7">
        <v>2015</v>
      </c>
      <c r="G192" s="98" t="s">
        <v>664</v>
      </c>
      <c r="H192" s="126" t="s">
        <v>1273</v>
      </c>
      <c r="I192" s="6" t="s">
        <v>50</v>
      </c>
      <c r="J192" s="98" t="s">
        <v>1292</v>
      </c>
      <c r="K192" s="6" t="s">
        <v>131</v>
      </c>
      <c r="L192" s="6" t="s">
        <v>38</v>
      </c>
      <c r="M192" s="6" t="s">
        <v>86</v>
      </c>
      <c r="N192" s="6" t="s">
        <v>205</v>
      </c>
      <c r="O192" s="6" t="s">
        <v>25</v>
      </c>
      <c r="P192" s="6" t="s">
        <v>72</v>
      </c>
      <c r="Q192" s="6" t="s">
        <v>572</v>
      </c>
      <c r="R192" s="6" t="s">
        <v>572</v>
      </c>
      <c r="S192" s="6" t="s">
        <v>336</v>
      </c>
      <c r="T192" s="6" t="s">
        <v>1275</v>
      </c>
      <c r="U192" s="7">
        <v>2020</v>
      </c>
      <c r="V192" s="7">
        <v>2020</v>
      </c>
      <c r="W192" s="6"/>
      <c r="X192" s="6"/>
      <c r="Y192" s="6"/>
      <c r="Z192" s="6" t="s">
        <v>76</v>
      </c>
      <c r="AA192" s="6"/>
      <c r="AB192" s="6" t="s">
        <v>107</v>
      </c>
      <c r="AC192" s="6"/>
      <c r="AD192" s="6"/>
      <c r="AE192" s="6" t="s">
        <v>126</v>
      </c>
      <c r="AF192" s="6"/>
      <c r="AG192" s="6"/>
      <c r="AH192" s="6"/>
      <c r="AI192" s="6"/>
      <c r="AJ192" s="6"/>
      <c r="AK192" s="6" t="s">
        <v>232</v>
      </c>
      <c r="AL192" s="6"/>
      <c r="AM192" s="6"/>
      <c r="AN192" s="6"/>
      <c r="AO192" s="6"/>
      <c r="AP192" s="6"/>
      <c r="AQ192" s="6"/>
      <c r="AR192" s="6"/>
      <c r="AS192" s="6"/>
      <c r="AT192" s="6"/>
      <c r="AU192" s="6"/>
      <c r="AV192" s="6"/>
      <c r="AW192" s="6" t="s">
        <v>23</v>
      </c>
      <c r="AX192" s="6"/>
      <c r="AY192" s="6"/>
      <c r="AZ192" s="6"/>
      <c r="BA192" s="6" t="s">
        <v>80</v>
      </c>
      <c r="BB192" s="6"/>
      <c r="BC192" s="6" t="s">
        <v>80</v>
      </c>
      <c r="BD192" s="6"/>
      <c r="BE192" s="6"/>
      <c r="BF192" s="6" t="s">
        <v>80</v>
      </c>
      <c r="BG192" s="6"/>
      <c r="BH192" s="6"/>
      <c r="BI192" s="6"/>
      <c r="BJ192" s="6"/>
      <c r="BK192" s="6" t="s">
        <v>80</v>
      </c>
      <c r="BL192" s="6"/>
      <c r="BM192" s="6"/>
      <c r="BN192" s="6"/>
      <c r="BO192" s="6"/>
      <c r="BP192" s="6"/>
      <c r="BQ192" s="6"/>
      <c r="BR192" s="6"/>
      <c r="BS192" s="6"/>
      <c r="BT192" s="6"/>
      <c r="BU192" s="6"/>
      <c r="BV192" s="6" t="s">
        <v>38</v>
      </c>
      <c r="BW192" s="6"/>
      <c r="BX192" s="6"/>
      <c r="BY192" s="6"/>
      <c r="BZ192" s="6"/>
      <c r="CA192" s="6"/>
      <c r="CB192" s="6"/>
      <c r="CC192" s="6"/>
      <c r="CD192" s="6"/>
      <c r="CE192" s="6"/>
      <c r="CF192" s="6"/>
      <c r="CG192" s="6"/>
      <c r="CH192" s="6"/>
      <c r="CI192" s="6"/>
      <c r="CJ192" s="6"/>
      <c r="CK192" s="6"/>
      <c r="CL192" s="6"/>
      <c r="CM192" s="6"/>
      <c r="CN192" s="6"/>
      <c r="CO192" s="6"/>
      <c r="CP192" s="6"/>
      <c r="CQ192" s="6"/>
      <c r="CR192" s="6"/>
      <c r="CS192" s="28" t="s">
        <v>38</v>
      </c>
      <c r="CT192" s="6"/>
      <c r="CU192" s="6"/>
      <c r="CV192" s="6"/>
      <c r="CW192" s="6"/>
      <c r="CX192" s="6"/>
      <c r="CY192" s="6"/>
      <c r="CZ192" s="6"/>
      <c r="DA192" s="6"/>
      <c r="DB192" s="6"/>
      <c r="DC192" s="6"/>
      <c r="DD192" s="6" t="s">
        <v>38</v>
      </c>
      <c r="DE192" s="87"/>
      <c r="DF192" s="6"/>
      <c r="DG192" s="6"/>
      <c r="DH192" s="6"/>
      <c r="DI192" s="6"/>
      <c r="DJ192" s="6"/>
      <c r="DK192" s="6"/>
      <c r="DL192" s="6"/>
      <c r="DM192" s="6"/>
      <c r="DN192" s="6"/>
      <c r="DO192" s="87"/>
      <c r="DP192" s="6"/>
      <c r="DQ192" s="87"/>
      <c r="DR192" s="6"/>
      <c r="DS192" s="91" t="s">
        <v>1293</v>
      </c>
      <c r="DT192" s="17" t="s">
        <v>255</v>
      </c>
      <c r="DU192" s="34"/>
      <c r="DV192" s="34"/>
      <c r="DW192" s="80"/>
      <c r="DX192" s="80"/>
      <c r="DY192" s="80"/>
      <c r="DZ192" s="80"/>
      <c r="EA192" s="80"/>
      <c r="EB192" s="80"/>
      <c r="EC192" s="80"/>
      <c r="ED192" s="80"/>
      <c r="EE192" s="80"/>
      <c r="EF192" s="80"/>
      <c r="EG192" s="80"/>
      <c r="EH192" s="80"/>
      <c r="EI192" s="80"/>
      <c r="EJ192" s="80"/>
      <c r="EK192" s="80"/>
      <c r="EL192" s="80"/>
      <c r="EM192" s="80"/>
      <c r="EN192" s="80"/>
      <c r="EO192" s="80"/>
      <c r="EP192" s="80"/>
      <c r="EQ192" s="80"/>
      <c r="ER192" s="80"/>
      <c r="ES192" s="80"/>
      <c r="ET192" s="80"/>
      <c r="EU192" s="80"/>
      <c r="EV192" s="80"/>
      <c r="EW192" s="80"/>
      <c r="EX192" s="80"/>
      <c r="EY192" s="80"/>
      <c r="EZ192" s="80"/>
      <c r="FA192" s="80"/>
      <c r="FB192" s="80"/>
      <c r="FC192" s="80"/>
      <c r="FD192" s="80"/>
      <c r="FE192" s="80"/>
      <c r="FF192" s="80"/>
      <c r="FG192" s="80"/>
      <c r="FH192" s="80"/>
      <c r="FI192" s="80"/>
      <c r="FJ192" s="80"/>
      <c r="FK192" s="80"/>
      <c r="FL192" s="80"/>
      <c r="FM192" s="80"/>
      <c r="FN192" s="80"/>
      <c r="FO192" s="80"/>
      <c r="FP192" s="80"/>
      <c r="FQ192" s="80"/>
      <c r="FR192" s="80"/>
      <c r="FS192" s="80"/>
      <c r="FT192" s="80"/>
      <c r="FU192" s="80"/>
      <c r="FV192" s="80"/>
      <c r="FW192" s="80"/>
      <c r="FX192" s="80"/>
      <c r="FY192" s="80"/>
      <c r="FZ192" s="80"/>
      <c r="GA192" s="80"/>
      <c r="GB192" s="80"/>
      <c r="GC192" s="80"/>
      <c r="GD192" s="80"/>
      <c r="GE192" s="80"/>
      <c r="GF192" s="80"/>
      <c r="GG192" s="80"/>
      <c r="GH192" s="80"/>
      <c r="GI192" s="80"/>
      <c r="GJ192" s="80"/>
      <c r="GK192" s="80"/>
      <c r="GL192" s="80"/>
      <c r="GM192" s="80"/>
      <c r="GN192" s="80"/>
      <c r="GO192" s="80"/>
      <c r="GP192" s="80"/>
      <c r="GQ192" s="80"/>
      <c r="GR192" s="80"/>
      <c r="GS192" s="80"/>
      <c r="GT192" s="80"/>
      <c r="GU192" s="80"/>
      <c r="GV192" s="80"/>
      <c r="GW192" s="80"/>
      <c r="GX192" s="80"/>
      <c r="GY192" s="80"/>
      <c r="GZ192" s="80"/>
      <c r="HA192" s="80"/>
      <c r="HB192" s="80"/>
      <c r="HC192" s="80"/>
      <c r="HD192" s="80"/>
      <c r="HE192" s="80"/>
      <c r="HF192" s="80"/>
      <c r="HG192" s="80"/>
      <c r="HH192" s="80"/>
      <c r="HI192" s="80"/>
      <c r="HJ192" s="80"/>
      <c r="HK192" s="80"/>
      <c r="HL192" s="80"/>
      <c r="HM192" s="80"/>
      <c r="HN192" s="80"/>
      <c r="HO192" s="80"/>
      <c r="HP192" s="80"/>
      <c r="HQ192" s="80"/>
      <c r="HR192" s="80"/>
      <c r="HS192" s="80"/>
      <c r="HT192" s="80"/>
      <c r="HU192" s="80"/>
      <c r="HV192" s="80"/>
      <c r="HW192" s="80"/>
      <c r="HX192" s="80"/>
      <c r="HY192" s="80"/>
      <c r="HZ192" s="80"/>
      <c r="IA192" s="80"/>
      <c r="IB192" s="80"/>
      <c r="IC192" s="80"/>
      <c r="ID192" s="80"/>
      <c r="IE192" s="80"/>
      <c r="IF192" s="80"/>
      <c r="IG192" s="80"/>
      <c r="IH192" s="80"/>
      <c r="II192" s="80"/>
      <c r="IJ192" s="80"/>
      <c r="IK192" s="80"/>
      <c r="IL192" s="80"/>
      <c r="IM192" s="80"/>
      <c r="IN192" s="80"/>
      <c r="IO192" s="80"/>
      <c r="IP192" s="80"/>
      <c r="IQ192" s="80"/>
      <c r="IR192" s="80"/>
      <c r="IS192" s="80"/>
      <c r="IT192" s="80"/>
      <c r="IU192" s="80"/>
      <c r="IV192" s="80"/>
      <c r="IW192" s="80"/>
      <c r="IX192" s="80"/>
      <c r="IY192" s="80"/>
      <c r="IZ192" s="80"/>
      <c r="JA192" s="80"/>
      <c r="JB192" s="80"/>
      <c r="JC192" s="80"/>
      <c r="JD192" s="80"/>
      <c r="JE192" s="80"/>
      <c r="JF192" s="80"/>
      <c r="JG192" s="80"/>
      <c r="JH192" s="80"/>
      <c r="JI192" s="80"/>
      <c r="JJ192" s="80"/>
      <c r="JK192" s="80"/>
      <c r="JL192" s="80"/>
      <c r="JM192" s="80"/>
      <c r="JN192" s="80"/>
      <c r="JO192" s="80"/>
      <c r="JP192" s="80"/>
      <c r="JQ192" s="80"/>
      <c r="JR192" s="80"/>
      <c r="JS192" s="80"/>
      <c r="JT192" s="80"/>
      <c r="JU192" s="80"/>
      <c r="JV192" s="80"/>
      <c r="JW192" s="80"/>
      <c r="JX192" s="80"/>
      <c r="JY192" s="80"/>
      <c r="JZ192" s="80"/>
      <c r="KA192" s="80"/>
      <c r="KB192" s="80"/>
      <c r="KC192" s="80"/>
      <c r="KD192" s="80"/>
      <c r="KE192" s="80"/>
      <c r="KF192" s="80"/>
      <c r="KG192" s="80"/>
      <c r="KH192" s="80"/>
      <c r="KI192" s="80"/>
      <c r="KJ192" s="80"/>
      <c r="KK192" s="80"/>
      <c r="KL192" s="80"/>
      <c r="KM192" s="80"/>
      <c r="KN192" s="80"/>
      <c r="KO192" s="80"/>
      <c r="KP192" s="80"/>
      <c r="KQ192" s="80"/>
      <c r="KR192" s="80"/>
      <c r="KS192" s="80"/>
      <c r="KT192" s="80"/>
      <c r="KU192" s="80"/>
      <c r="KV192" s="80"/>
      <c r="KW192" s="80"/>
      <c r="KX192" s="80"/>
      <c r="KY192" s="80"/>
      <c r="KZ192" s="80"/>
      <c r="LA192" s="80"/>
      <c r="LB192" s="80"/>
      <c r="LC192" s="80"/>
      <c r="LD192" s="80"/>
      <c r="LE192" s="80"/>
      <c r="LF192" s="80"/>
      <c r="LG192" s="80"/>
      <c r="LH192" s="80"/>
      <c r="LI192" s="80"/>
      <c r="LJ192" s="80"/>
      <c r="LK192" s="80"/>
      <c r="LL192" s="80"/>
      <c r="LM192" s="80"/>
      <c r="LN192" s="80"/>
      <c r="LO192" s="80"/>
      <c r="LP192" s="80"/>
      <c r="LQ192" s="80"/>
      <c r="LR192" s="80"/>
      <c r="LS192" s="80"/>
      <c r="LT192" s="80"/>
      <c r="LU192" s="80"/>
      <c r="LV192" s="80"/>
      <c r="LW192" s="80"/>
      <c r="LX192" s="80"/>
      <c r="LY192" s="80"/>
      <c r="LZ192" s="80"/>
      <c r="MA192" s="80"/>
      <c r="MB192" s="80"/>
      <c r="MC192" s="80"/>
      <c r="MD192" s="80"/>
      <c r="ME192" s="80"/>
      <c r="MF192" s="80"/>
      <c r="MG192" s="80"/>
      <c r="MH192" s="80"/>
      <c r="MI192" s="80"/>
      <c r="MJ192" s="80"/>
      <c r="MK192" s="80"/>
      <c r="ML192" s="80"/>
      <c r="MM192" s="80"/>
      <c r="MN192" s="80"/>
      <c r="MO192" s="80"/>
      <c r="MP192" s="80"/>
      <c r="MQ192" s="80"/>
      <c r="MR192" s="80"/>
      <c r="MS192" s="80"/>
      <c r="MT192" s="80"/>
      <c r="MU192" s="80"/>
      <c r="MV192" s="80"/>
      <c r="MW192" s="80"/>
      <c r="MX192" s="80"/>
      <c r="MY192" s="80"/>
      <c r="MZ192" s="80"/>
      <c r="NA192" s="80"/>
      <c r="NB192" s="80"/>
      <c r="NC192" s="80"/>
      <c r="ND192" s="80"/>
      <c r="NE192" s="80"/>
      <c r="NF192" s="80"/>
      <c r="NG192" s="80"/>
      <c r="NH192" s="80"/>
      <c r="NI192" s="80"/>
      <c r="NJ192" s="80"/>
      <c r="NK192" s="80"/>
      <c r="NL192" s="80"/>
      <c r="NM192" s="80"/>
      <c r="NN192" s="80"/>
      <c r="NO192" s="80"/>
      <c r="NP192" s="80"/>
      <c r="NQ192" s="80"/>
      <c r="NR192" s="80"/>
      <c r="NS192" s="80"/>
      <c r="NT192" s="80"/>
      <c r="NU192" s="80"/>
      <c r="NV192" s="80"/>
      <c r="NW192" s="80"/>
      <c r="NX192" s="80"/>
      <c r="NY192" s="80"/>
      <c r="NZ192" s="80"/>
      <c r="OA192" s="80"/>
      <c r="OB192" s="80"/>
      <c r="OC192" s="80"/>
      <c r="OD192" s="80"/>
      <c r="OE192" s="80"/>
      <c r="OF192" s="80"/>
      <c r="OG192" s="80"/>
      <c r="OH192" s="80"/>
      <c r="OI192" s="80"/>
      <c r="OJ192" s="80"/>
      <c r="OK192" s="80"/>
      <c r="OL192" s="80"/>
      <c r="OM192" s="80"/>
      <c r="ON192" s="80"/>
      <c r="OO192" s="80"/>
      <c r="OP192" s="80"/>
      <c r="OQ192" s="80"/>
      <c r="OR192" s="80"/>
      <c r="OS192" s="80"/>
      <c r="OT192" s="80"/>
      <c r="OU192" s="80"/>
      <c r="OV192" s="80"/>
      <c r="OW192" s="80"/>
      <c r="OX192" s="80"/>
      <c r="OY192" s="80"/>
      <c r="OZ192" s="80"/>
      <c r="PA192" s="80"/>
      <c r="PB192" s="80"/>
      <c r="PC192" s="80"/>
      <c r="PD192" s="80"/>
      <c r="PE192" s="80"/>
      <c r="PF192" s="80"/>
      <c r="PG192" s="80"/>
      <c r="PH192" s="80"/>
      <c r="PI192" s="80"/>
      <c r="PJ192" s="80"/>
      <c r="PK192" s="80"/>
      <c r="PL192" s="80"/>
      <c r="PM192" s="80"/>
      <c r="PN192" s="80"/>
      <c r="PO192" s="80"/>
      <c r="PP192" s="80"/>
      <c r="PQ192" s="80"/>
      <c r="PR192" s="80"/>
      <c r="PS192" s="80"/>
      <c r="PT192" s="80"/>
      <c r="PU192" s="80"/>
      <c r="PV192" s="80"/>
      <c r="PW192" s="80"/>
      <c r="PX192" s="80"/>
      <c r="PY192" s="80"/>
      <c r="PZ192" s="80"/>
      <c r="QA192" s="80"/>
      <c r="QB192" s="80"/>
      <c r="QC192" s="80"/>
      <c r="QD192" s="80"/>
      <c r="QE192" s="80"/>
      <c r="QF192" s="80"/>
      <c r="QG192" s="80"/>
      <c r="QH192" s="80"/>
      <c r="QI192" s="80"/>
      <c r="QJ192" s="80"/>
      <c r="QK192" s="80"/>
      <c r="QL192" s="80"/>
      <c r="QM192" s="80"/>
      <c r="QN192" s="80"/>
      <c r="QO192" s="80"/>
      <c r="QP192" s="80"/>
      <c r="QQ192" s="80"/>
      <c r="QR192" s="80"/>
      <c r="QS192" s="80"/>
      <c r="QT192" s="80"/>
      <c r="QU192" s="80"/>
      <c r="QV192" s="80"/>
      <c r="QW192" s="80"/>
      <c r="QX192" s="80"/>
      <c r="QY192" s="80"/>
      <c r="QZ192" s="80"/>
      <c r="RA192" s="80"/>
      <c r="RB192" s="80"/>
      <c r="RC192" s="80"/>
      <c r="RD192" s="80"/>
      <c r="RE192" s="80"/>
      <c r="RF192" s="80"/>
      <c r="RG192" s="80"/>
      <c r="RH192" s="80"/>
      <c r="RI192" s="80"/>
      <c r="RJ192" s="80"/>
      <c r="RK192" s="80"/>
      <c r="RL192" s="80"/>
      <c r="RM192" s="80"/>
      <c r="RN192" s="80"/>
      <c r="RO192" s="80"/>
      <c r="RP192" s="80"/>
      <c r="RQ192" s="80"/>
      <c r="RR192" s="80"/>
      <c r="RS192" s="80"/>
      <c r="RT192" s="80"/>
      <c r="RU192" s="80"/>
      <c r="RV192" s="80"/>
      <c r="RW192" s="80"/>
      <c r="RX192" s="80"/>
      <c r="RY192" s="80"/>
      <c r="RZ192" s="80"/>
      <c r="SA192" s="80"/>
      <c r="SB192" s="80"/>
      <c r="SC192" s="80"/>
      <c r="SD192" s="80"/>
      <c r="SE192" s="80"/>
      <c r="SF192" s="80"/>
      <c r="SG192" s="80"/>
      <c r="SH192" s="80"/>
      <c r="SI192" s="80"/>
      <c r="SJ192" s="80"/>
      <c r="SK192" s="80"/>
      <c r="SL192" s="80"/>
      <c r="SM192" s="80"/>
      <c r="SN192" s="80"/>
      <c r="SO192" s="80"/>
      <c r="SP192" s="80"/>
      <c r="SQ192" s="80"/>
      <c r="SR192" s="80"/>
      <c r="SS192" s="80"/>
      <c r="ST192" s="80"/>
      <c r="SU192" s="80"/>
      <c r="SV192" s="80"/>
      <c r="SW192" s="80"/>
      <c r="SX192" s="80"/>
    </row>
    <row r="193" spans="1:518" s="60" customFormat="1" ht="14.55" customHeight="1" x14ac:dyDescent="0.3">
      <c r="A193" s="65">
        <v>189</v>
      </c>
      <c r="B193" s="7">
        <v>69</v>
      </c>
      <c r="C193" s="98" t="s">
        <v>1270</v>
      </c>
      <c r="D193" s="99" t="s">
        <v>1271</v>
      </c>
      <c r="E193" s="98" t="s">
        <v>1272</v>
      </c>
      <c r="F193" s="7">
        <v>2015</v>
      </c>
      <c r="G193" s="98" t="s">
        <v>664</v>
      </c>
      <c r="H193" s="126" t="s">
        <v>1273</v>
      </c>
      <c r="I193" s="6" t="s">
        <v>50</v>
      </c>
      <c r="J193" s="98" t="s">
        <v>1294</v>
      </c>
      <c r="K193" s="6" t="s">
        <v>131</v>
      </c>
      <c r="L193" s="6" t="s">
        <v>38</v>
      </c>
      <c r="M193" s="6" t="s">
        <v>86</v>
      </c>
      <c r="N193" s="6" t="s">
        <v>205</v>
      </c>
      <c r="O193" s="6" t="s">
        <v>25</v>
      </c>
      <c r="P193" s="6" t="s">
        <v>72</v>
      </c>
      <c r="Q193" s="6" t="s">
        <v>572</v>
      </c>
      <c r="R193" s="6" t="s">
        <v>572</v>
      </c>
      <c r="S193" s="6" t="s">
        <v>336</v>
      </c>
      <c r="T193" s="6" t="s">
        <v>1275</v>
      </c>
      <c r="U193" s="7">
        <v>2020</v>
      </c>
      <c r="V193" s="7">
        <v>2020</v>
      </c>
      <c r="W193" s="6"/>
      <c r="X193" s="6"/>
      <c r="Y193" s="6"/>
      <c r="Z193" s="6" t="s">
        <v>76</v>
      </c>
      <c r="AA193" s="6"/>
      <c r="AB193" s="6" t="s">
        <v>107</v>
      </c>
      <c r="AC193" s="6"/>
      <c r="AD193" s="6"/>
      <c r="AE193" s="6" t="s">
        <v>126</v>
      </c>
      <c r="AF193" s="6"/>
      <c r="AG193" s="6"/>
      <c r="AH193" s="6"/>
      <c r="AI193" s="6"/>
      <c r="AJ193" s="6"/>
      <c r="AK193" s="6" t="s">
        <v>232</v>
      </c>
      <c r="AL193" s="6"/>
      <c r="AM193" s="6"/>
      <c r="AN193" s="6"/>
      <c r="AO193" s="6"/>
      <c r="AP193" s="6"/>
      <c r="AQ193" s="6"/>
      <c r="AR193" s="6"/>
      <c r="AS193" s="6"/>
      <c r="AT193" s="6"/>
      <c r="AU193" s="6"/>
      <c r="AV193" s="6"/>
      <c r="AW193" s="6" t="s">
        <v>23</v>
      </c>
      <c r="AX193" s="6"/>
      <c r="AY193" s="6"/>
      <c r="AZ193" s="6"/>
      <c r="BA193" s="6" t="s">
        <v>78</v>
      </c>
      <c r="BB193" s="6"/>
      <c r="BC193" s="6" t="s">
        <v>78</v>
      </c>
      <c r="BD193" s="6"/>
      <c r="BE193" s="6"/>
      <c r="BF193" s="6" t="s">
        <v>78</v>
      </c>
      <c r="BG193" s="6"/>
      <c r="BH193" s="6"/>
      <c r="BI193" s="6"/>
      <c r="BJ193" s="6"/>
      <c r="BK193" s="6" t="s">
        <v>124</v>
      </c>
      <c r="BL193" s="6"/>
      <c r="BM193" s="6"/>
      <c r="BN193" s="6"/>
      <c r="BO193" s="6"/>
      <c r="BP193" s="6"/>
      <c r="BQ193" s="6"/>
      <c r="BR193" s="6"/>
      <c r="BS193" s="6"/>
      <c r="BT193" s="6"/>
      <c r="BU193" s="6"/>
      <c r="BV193" s="6" t="s">
        <v>38</v>
      </c>
      <c r="BW193" s="6"/>
      <c r="BX193" s="6"/>
      <c r="BY193" s="6"/>
      <c r="BZ193" s="6"/>
      <c r="CA193" s="6"/>
      <c r="CB193" s="6"/>
      <c r="CC193" s="6"/>
      <c r="CD193" s="6"/>
      <c r="CE193" s="6"/>
      <c r="CF193" s="6"/>
      <c r="CG193" s="6"/>
      <c r="CH193" s="6"/>
      <c r="CI193" s="6"/>
      <c r="CJ193" s="6"/>
      <c r="CK193" s="6"/>
      <c r="CL193" s="6"/>
      <c r="CM193" s="6"/>
      <c r="CN193" s="6"/>
      <c r="CO193" s="6"/>
      <c r="CP193" s="6"/>
      <c r="CQ193" s="6"/>
      <c r="CR193" s="6"/>
      <c r="CS193" s="28" t="s">
        <v>38</v>
      </c>
      <c r="CT193" s="6"/>
      <c r="CU193" s="6"/>
      <c r="CV193" s="6"/>
      <c r="CW193" s="6"/>
      <c r="CX193" s="6"/>
      <c r="CY193" s="6"/>
      <c r="CZ193" s="6"/>
      <c r="DA193" s="6"/>
      <c r="DB193" s="6"/>
      <c r="DC193" s="6"/>
      <c r="DD193" s="6" t="s">
        <v>38</v>
      </c>
      <c r="DE193" s="87"/>
      <c r="DF193" s="6"/>
      <c r="DG193" s="6"/>
      <c r="DH193" s="6"/>
      <c r="DI193" s="6"/>
      <c r="DJ193" s="6"/>
      <c r="DK193" s="6"/>
      <c r="DL193" s="6"/>
      <c r="DM193" s="6"/>
      <c r="DN193" s="6"/>
      <c r="DO193" s="87"/>
      <c r="DP193" s="6"/>
      <c r="DQ193" s="87"/>
      <c r="DR193" s="6"/>
      <c r="DS193" s="91" t="s">
        <v>1295</v>
      </c>
      <c r="DT193" s="17" t="s">
        <v>1296</v>
      </c>
      <c r="DU193" s="34"/>
      <c r="DV193" s="34"/>
      <c r="DW193" s="80"/>
      <c r="DX193" s="80"/>
      <c r="DY193" s="80"/>
      <c r="DZ193" s="80"/>
      <c r="EA193" s="80"/>
      <c r="EB193" s="80"/>
      <c r="EC193" s="80"/>
      <c r="ED193" s="80"/>
      <c r="EE193" s="80"/>
      <c r="EF193" s="80"/>
      <c r="EG193" s="80"/>
      <c r="EH193" s="80"/>
      <c r="EI193" s="80"/>
      <c r="EJ193" s="80"/>
      <c r="EK193" s="80"/>
      <c r="EL193" s="80"/>
      <c r="EM193" s="80"/>
      <c r="EN193" s="80"/>
      <c r="EO193" s="80"/>
      <c r="EP193" s="80"/>
      <c r="EQ193" s="80"/>
      <c r="ER193" s="80"/>
      <c r="ES193" s="80"/>
      <c r="ET193" s="80"/>
      <c r="EU193" s="80"/>
      <c r="EV193" s="80"/>
      <c r="EW193" s="80"/>
      <c r="EX193" s="80"/>
      <c r="EY193" s="80"/>
      <c r="EZ193" s="80"/>
      <c r="FA193" s="80"/>
      <c r="FB193" s="80"/>
      <c r="FC193" s="80"/>
      <c r="FD193" s="80"/>
      <c r="FE193" s="80"/>
      <c r="FF193" s="80"/>
      <c r="FG193" s="80"/>
      <c r="FH193" s="80"/>
      <c r="FI193" s="80"/>
      <c r="FJ193" s="80"/>
      <c r="FK193" s="80"/>
      <c r="FL193" s="80"/>
      <c r="FM193" s="80"/>
      <c r="FN193" s="80"/>
      <c r="FO193" s="80"/>
      <c r="FP193" s="80"/>
      <c r="FQ193" s="80"/>
      <c r="FR193" s="80"/>
      <c r="FS193" s="80"/>
      <c r="FT193" s="80"/>
      <c r="FU193" s="80"/>
      <c r="FV193" s="80"/>
      <c r="FW193" s="80"/>
      <c r="FX193" s="80"/>
      <c r="FY193" s="80"/>
      <c r="FZ193" s="80"/>
      <c r="GA193" s="80"/>
      <c r="GB193" s="80"/>
      <c r="GC193" s="80"/>
      <c r="GD193" s="80"/>
      <c r="GE193" s="80"/>
      <c r="GF193" s="80"/>
      <c r="GG193" s="80"/>
      <c r="GH193" s="80"/>
      <c r="GI193" s="80"/>
      <c r="GJ193" s="80"/>
      <c r="GK193" s="80"/>
      <c r="GL193" s="80"/>
      <c r="GM193" s="80"/>
      <c r="GN193" s="80"/>
      <c r="GO193" s="80"/>
      <c r="GP193" s="80"/>
      <c r="GQ193" s="80"/>
      <c r="GR193" s="80"/>
      <c r="GS193" s="80"/>
      <c r="GT193" s="80"/>
      <c r="GU193" s="80"/>
      <c r="GV193" s="80"/>
      <c r="GW193" s="80"/>
      <c r="GX193" s="80"/>
      <c r="GY193" s="80"/>
      <c r="GZ193" s="80"/>
      <c r="HA193" s="80"/>
      <c r="HB193" s="80"/>
      <c r="HC193" s="80"/>
      <c r="HD193" s="80"/>
      <c r="HE193" s="80"/>
      <c r="HF193" s="80"/>
      <c r="HG193" s="80"/>
      <c r="HH193" s="80"/>
      <c r="HI193" s="80"/>
      <c r="HJ193" s="80"/>
      <c r="HK193" s="80"/>
      <c r="HL193" s="80"/>
      <c r="HM193" s="80"/>
      <c r="HN193" s="80"/>
      <c r="HO193" s="80"/>
      <c r="HP193" s="80"/>
      <c r="HQ193" s="80"/>
      <c r="HR193" s="80"/>
      <c r="HS193" s="80"/>
      <c r="HT193" s="80"/>
      <c r="HU193" s="80"/>
      <c r="HV193" s="80"/>
      <c r="HW193" s="80"/>
      <c r="HX193" s="80"/>
      <c r="HY193" s="80"/>
      <c r="HZ193" s="80"/>
      <c r="IA193" s="80"/>
      <c r="IB193" s="80"/>
      <c r="IC193" s="80"/>
      <c r="ID193" s="80"/>
      <c r="IE193" s="80"/>
      <c r="IF193" s="80"/>
      <c r="IG193" s="80"/>
      <c r="IH193" s="80"/>
      <c r="II193" s="80"/>
      <c r="IJ193" s="80"/>
      <c r="IK193" s="80"/>
      <c r="IL193" s="80"/>
      <c r="IM193" s="80"/>
      <c r="IN193" s="80"/>
      <c r="IO193" s="80"/>
      <c r="IP193" s="80"/>
      <c r="IQ193" s="80"/>
      <c r="IR193" s="80"/>
      <c r="IS193" s="80"/>
      <c r="IT193" s="80"/>
      <c r="IU193" s="80"/>
      <c r="IV193" s="80"/>
      <c r="IW193" s="80"/>
      <c r="IX193" s="80"/>
      <c r="IY193" s="80"/>
      <c r="IZ193" s="80"/>
      <c r="JA193" s="80"/>
      <c r="JB193" s="80"/>
      <c r="JC193" s="80"/>
      <c r="JD193" s="80"/>
      <c r="JE193" s="80"/>
      <c r="JF193" s="80"/>
      <c r="JG193" s="80"/>
      <c r="JH193" s="80"/>
      <c r="JI193" s="80"/>
      <c r="JJ193" s="80"/>
      <c r="JK193" s="80"/>
      <c r="JL193" s="80"/>
      <c r="JM193" s="80"/>
      <c r="JN193" s="80"/>
      <c r="JO193" s="80"/>
      <c r="JP193" s="80"/>
      <c r="JQ193" s="80"/>
      <c r="JR193" s="80"/>
      <c r="JS193" s="80"/>
      <c r="JT193" s="80"/>
      <c r="JU193" s="80"/>
      <c r="JV193" s="80"/>
      <c r="JW193" s="80"/>
      <c r="JX193" s="80"/>
      <c r="JY193" s="80"/>
      <c r="JZ193" s="80"/>
      <c r="KA193" s="80"/>
      <c r="KB193" s="80"/>
      <c r="KC193" s="80"/>
      <c r="KD193" s="80"/>
      <c r="KE193" s="80"/>
      <c r="KF193" s="80"/>
      <c r="KG193" s="80"/>
      <c r="KH193" s="80"/>
      <c r="KI193" s="80"/>
      <c r="KJ193" s="80"/>
      <c r="KK193" s="80"/>
      <c r="KL193" s="80"/>
      <c r="KM193" s="80"/>
      <c r="KN193" s="80"/>
      <c r="KO193" s="80"/>
      <c r="KP193" s="80"/>
      <c r="KQ193" s="80"/>
      <c r="KR193" s="80"/>
      <c r="KS193" s="80"/>
      <c r="KT193" s="80"/>
      <c r="KU193" s="80"/>
      <c r="KV193" s="80"/>
      <c r="KW193" s="80"/>
      <c r="KX193" s="80"/>
      <c r="KY193" s="80"/>
      <c r="KZ193" s="80"/>
      <c r="LA193" s="80"/>
      <c r="LB193" s="80"/>
      <c r="LC193" s="80"/>
      <c r="LD193" s="80"/>
      <c r="LE193" s="80"/>
      <c r="LF193" s="80"/>
      <c r="LG193" s="80"/>
      <c r="LH193" s="80"/>
      <c r="LI193" s="80"/>
      <c r="LJ193" s="80"/>
      <c r="LK193" s="80"/>
      <c r="LL193" s="80"/>
      <c r="LM193" s="80"/>
      <c r="LN193" s="80"/>
      <c r="LO193" s="80"/>
      <c r="LP193" s="80"/>
      <c r="LQ193" s="80"/>
      <c r="LR193" s="80"/>
      <c r="LS193" s="80"/>
      <c r="LT193" s="80"/>
      <c r="LU193" s="80"/>
      <c r="LV193" s="80"/>
      <c r="LW193" s="80"/>
      <c r="LX193" s="80"/>
      <c r="LY193" s="80"/>
      <c r="LZ193" s="80"/>
      <c r="MA193" s="80"/>
      <c r="MB193" s="80"/>
      <c r="MC193" s="80"/>
      <c r="MD193" s="80"/>
      <c r="ME193" s="80"/>
      <c r="MF193" s="80"/>
      <c r="MG193" s="80"/>
      <c r="MH193" s="80"/>
      <c r="MI193" s="80"/>
      <c r="MJ193" s="80"/>
      <c r="MK193" s="80"/>
      <c r="ML193" s="80"/>
      <c r="MM193" s="80"/>
      <c r="MN193" s="80"/>
      <c r="MO193" s="80"/>
      <c r="MP193" s="80"/>
      <c r="MQ193" s="80"/>
      <c r="MR193" s="80"/>
      <c r="MS193" s="80"/>
      <c r="MT193" s="80"/>
      <c r="MU193" s="80"/>
      <c r="MV193" s="80"/>
      <c r="MW193" s="80"/>
      <c r="MX193" s="80"/>
      <c r="MY193" s="80"/>
      <c r="MZ193" s="80"/>
      <c r="NA193" s="80"/>
      <c r="NB193" s="80"/>
      <c r="NC193" s="80"/>
      <c r="ND193" s="80"/>
      <c r="NE193" s="80"/>
      <c r="NF193" s="80"/>
      <c r="NG193" s="80"/>
      <c r="NH193" s="80"/>
      <c r="NI193" s="80"/>
      <c r="NJ193" s="80"/>
      <c r="NK193" s="80"/>
      <c r="NL193" s="80"/>
      <c r="NM193" s="80"/>
      <c r="NN193" s="80"/>
      <c r="NO193" s="80"/>
      <c r="NP193" s="80"/>
      <c r="NQ193" s="80"/>
      <c r="NR193" s="80"/>
      <c r="NS193" s="80"/>
      <c r="NT193" s="80"/>
      <c r="NU193" s="80"/>
      <c r="NV193" s="80"/>
      <c r="NW193" s="80"/>
      <c r="NX193" s="80"/>
      <c r="NY193" s="80"/>
      <c r="NZ193" s="80"/>
      <c r="OA193" s="80"/>
      <c r="OB193" s="80"/>
      <c r="OC193" s="80"/>
      <c r="OD193" s="80"/>
      <c r="OE193" s="80"/>
      <c r="OF193" s="80"/>
      <c r="OG193" s="80"/>
      <c r="OH193" s="80"/>
      <c r="OI193" s="80"/>
      <c r="OJ193" s="80"/>
      <c r="OK193" s="80"/>
      <c r="OL193" s="80"/>
      <c r="OM193" s="80"/>
      <c r="ON193" s="80"/>
      <c r="OO193" s="80"/>
      <c r="OP193" s="80"/>
      <c r="OQ193" s="80"/>
      <c r="OR193" s="80"/>
      <c r="OS193" s="80"/>
      <c r="OT193" s="80"/>
      <c r="OU193" s="80"/>
      <c r="OV193" s="80"/>
      <c r="OW193" s="80"/>
      <c r="OX193" s="80"/>
      <c r="OY193" s="80"/>
      <c r="OZ193" s="80"/>
      <c r="PA193" s="80"/>
      <c r="PB193" s="80"/>
      <c r="PC193" s="80"/>
      <c r="PD193" s="80"/>
      <c r="PE193" s="80"/>
      <c r="PF193" s="80"/>
      <c r="PG193" s="80"/>
      <c r="PH193" s="80"/>
      <c r="PI193" s="80"/>
      <c r="PJ193" s="80"/>
      <c r="PK193" s="80"/>
      <c r="PL193" s="80"/>
      <c r="PM193" s="80"/>
      <c r="PN193" s="80"/>
      <c r="PO193" s="80"/>
      <c r="PP193" s="80"/>
      <c r="PQ193" s="80"/>
      <c r="PR193" s="80"/>
      <c r="PS193" s="80"/>
      <c r="PT193" s="80"/>
      <c r="PU193" s="80"/>
      <c r="PV193" s="80"/>
      <c r="PW193" s="80"/>
      <c r="PX193" s="80"/>
      <c r="PY193" s="80"/>
      <c r="PZ193" s="80"/>
      <c r="QA193" s="80"/>
      <c r="QB193" s="80"/>
      <c r="QC193" s="80"/>
      <c r="QD193" s="80"/>
      <c r="QE193" s="80"/>
      <c r="QF193" s="80"/>
      <c r="QG193" s="80"/>
      <c r="QH193" s="80"/>
      <c r="QI193" s="80"/>
      <c r="QJ193" s="80"/>
      <c r="QK193" s="80"/>
      <c r="QL193" s="80"/>
      <c r="QM193" s="80"/>
      <c r="QN193" s="80"/>
      <c r="QO193" s="80"/>
      <c r="QP193" s="80"/>
      <c r="QQ193" s="80"/>
      <c r="QR193" s="80"/>
      <c r="QS193" s="80"/>
      <c r="QT193" s="80"/>
      <c r="QU193" s="80"/>
      <c r="QV193" s="80"/>
      <c r="QW193" s="80"/>
      <c r="QX193" s="80"/>
      <c r="QY193" s="80"/>
      <c r="QZ193" s="80"/>
      <c r="RA193" s="80"/>
      <c r="RB193" s="80"/>
      <c r="RC193" s="80"/>
      <c r="RD193" s="80"/>
      <c r="RE193" s="80"/>
      <c r="RF193" s="80"/>
      <c r="RG193" s="80"/>
      <c r="RH193" s="80"/>
      <c r="RI193" s="80"/>
      <c r="RJ193" s="80"/>
      <c r="RK193" s="80"/>
      <c r="RL193" s="80"/>
      <c r="RM193" s="80"/>
      <c r="RN193" s="80"/>
      <c r="RO193" s="80"/>
      <c r="RP193" s="80"/>
      <c r="RQ193" s="80"/>
      <c r="RR193" s="80"/>
      <c r="RS193" s="80"/>
      <c r="RT193" s="80"/>
      <c r="RU193" s="80"/>
      <c r="RV193" s="80"/>
      <c r="RW193" s="80"/>
      <c r="RX193" s="80"/>
      <c r="RY193" s="80"/>
      <c r="RZ193" s="80"/>
      <c r="SA193" s="80"/>
      <c r="SB193" s="80"/>
      <c r="SC193" s="80"/>
      <c r="SD193" s="80"/>
      <c r="SE193" s="80"/>
      <c r="SF193" s="80"/>
      <c r="SG193" s="80"/>
      <c r="SH193" s="80"/>
      <c r="SI193" s="80"/>
      <c r="SJ193" s="80"/>
      <c r="SK193" s="80"/>
      <c r="SL193" s="80"/>
      <c r="SM193" s="80"/>
      <c r="SN193" s="80"/>
      <c r="SO193" s="80"/>
      <c r="SP193" s="80"/>
      <c r="SQ193" s="80"/>
      <c r="SR193" s="80"/>
      <c r="SS193" s="80"/>
      <c r="ST193" s="80"/>
      <c r="SU193" s="80"/>
      <c r="SV193" s="80"/>
      <c r="SW193" s="80"/>
      <c r="SX193" s="80"/>
    </row>
    <row r="194" spans="1:518" s="60" customFormat="1" ht="14.55" customHeight="1" x14ac:dyDescent="0.3">
      <c r="A194" s="65">
        <v>190</v>
      </c>
      <c r="B194" s="7">
        <v>69</v>
      </c>
      <c r="C194" s="98" t="s">
        <v>1270</v>
      </c>
      <c r="D194" s="99" t="s">
        <v>1271</v>
      </c>
      <c r="E194" s="98" t="s">
        <v>1272</v>
      </c>
      <c r="F194" s="7">
        <v>2015</v>
      </c>
      <c r="G194" s="98" t="s">
        <v>664</v>
      </c>
      <c r="H194" s="126" t="s">
        <v>1273</v>
      </c>
      <c r="I194" s="6" t="s">
        <v>50</v>
      </c>
      <c r="J194" s="98" t="s">
        <v>1297</v>
      </c>
      <c r="K194" s="6" t="s">
        <v>131</v>
      </c>
      <c r="L194" s="6" t="s">
        <v>38</v>
      </c>
      <c r="M194" s="6" t="s">
        <v>86</v>
      </c>
      <c r="N194" s="6" t="s">
        <v>205</v>
      </c>
      <c r="O194" s="6" t="s">
        <v>25</v>
      </c>
      <c r="P194" s="6" t="s">
        <v>72</v>
      </c>
      <c r="Q194" s="6" t="s">
        <v>572</v>
      </c>
      <c r="R194" s="6" t="s">
        <v>572</v>
      </c>
      <c r="S194" s="6" t="s">
        <v>336</v>
      </c>
      <c r="T194" s="6" t="s">
        <v>1275</v>
      </c>
      <c r="U194" s="7">
        <v>2020</v>
      </c>
      <c r="V194" s="7">
        <v>2020</v>
      </c>
      <c r="W194" s="6"/>
      <c r="X194" s="6"/>
      <c r="Y194" s="6"/>
      <c r="Z194" s="6" t="s">
        <v>76</v>
      </c>
      <c r="AA194" s="6"/>
      <c r="AB194" s="6" t="s">
        <v>107</v>
      </c>
      <c r="AC194" s="6"/>
      <c r="AD194" s="6"/>
      <c r="AE194" s="6" t="s">
        <v>126</v>
      </c>
      <c r="AF194" s="6"/>
      <c r="AG194" s="6"/>
      <c r="AH194" s="6"/>
      <c r="AI194" s="6"/>
      <c r="AJ194" s="6"/>
      <c r="AK194" s="6" t="s">
        <v>232</v>
      </c>
      <c r="AL194" s="6"/>
      <c r="AM194" s="6"/>
      <c r="AN194" s="6"/>
      <c r="AO194" s="6"/>
      <c r="AP194" s="6"/>
      <c r="AQ194" s="6"/>
      <c r="AR194" s="6"/>
      <c r="AS194" s="6"/>
      <c r="AT194" s="6"/>
      <c r="AU194" s="6"/>
      <c r="AV194" s="6"/>
      <c r="AW194" s="6" t="s">
        <v>23</v>
      </c>
      <c r="AX194" s="6"/>
      <c r="AY194" s="6"/>
      <c r="AZ194" s="6"/>
      <c r="BA194" s="6" t="s">
        <v>80</v>
      </c>
      <c r="BB194" s="6"/>
      <c r="BC194" s="6" t="s">
        <v>80</v>
      </c>
      <c r="BD194" s="6"/>
      <c r="BE194" s="6"/>
      <c r="BF194" s="6" t="s">
        <v>80</v>
      </c>
      <c r="BG194" s="6"/>
      <c r="BH194" s="6"/>
      <c r="BI194" s="6"/>
      <c r="BJ194" s="6"/>
      <c r="BK194" s="6" t="s">
        <v>80</v>
      </c>
      <c r="BL194" s="6"/>
      <c r="BM194" s="6"/>
      <c r="BN194" s="6"/>
      <c r="BO194" s="6"/>
      <c r="BP194" s="6"/>
      <c r="BQ194" s="6"/>
      <c r="BR194" s="6"/>
      <c r="BS194" s="6"/>
      <c r="BT194" s="6"/>
      <c r="BU194" s="6"/>
      <c r="BV194" s="6" t="s">
        <v>38</v>
      </c>
      <c r="BW194" s="6"/>
      <c r="BX194" s="6"/>
      <c r="BY194" s="6"/>
      <c r="BZ194" s="6"/>
      <c r="CA194" s="6"/>
      <c r="CB194" s="6"/>
      <c r="CC194" s="6"/>
      <c r="CD194" s="6"/>
      <c r="CE194" s="6"/>
      <c r="CF194" s="6"/>
      <c r="CG194" s="6"/>
      <c r="CH194" s="6"/>
      <c r="CI194" s="6"/>
      <c r="CJ194" s="6"/>
      <c r="CK194" s="6"/>
      <c r="CL194" s="6"/>
      <c r="CM194" s="6"/>
      <c r="CN194" s="6"/>
      <c r="CO194" s="6"/>
      <c r="CP194" s="6"/>
      <c r="CQ194" s="6"/>
      <c r="CR194" s="6"/>
      <c r="CS194" s="28" t="s">
        <v>38</v>
      </c>
      <c r="CT194" s="6"/>
      <c r="CU194" s="6"/>
      <c r="CV194" s="6"/>
      <c r="CW194" s="6"/>
      <c r="CX194" s="6"/>
      <c r="CY194" s="6"/>
      <c r="CZ194" s="6"/>
      <c r="DA194" s="6"/>
      <c r="DB194" s="6"/>
      <c r="DC194" s="6"/>
      <c r="DD194" s="6" t="s">
        <v>38</v>
      </c>
      <c r="DE194" s="87"/>
      <c r="DF194" s="6"/>
      <c r="DG194" s="6"/>
      <c r="DH194" s="6"/>
      <c r="DI194" s="6"/>
      <c r="DJ194" s="6"/>
      <c r="DK194" s="6"/>
      <c r="DL194" s="6"/>
      <c r="DM194" s="6"/>
      <c r="DN194" s="6"/>
      <c r="DO194" s="87"/>
      <c r="DP194" s="6"/>
      <c r="DQ194" s="87"/>
      <c r="DR194" s="6"/>
      <c r="DS194" s="91" t="s">
        <v>1293</v>
      </c>
      <c r="DT194" s="17" t="s">
        <v>255</v>
      </c>
      <c r="DU194" s="34"/>
      <c r="DV194" s="34"/>
      <c r="DW194" s="80"/>
      <c r="DX194" s="80"/>
      <c r="DY194" s="80"/>
      <c r="DZ194" s="80"/>
      <c r="EA194" s="80"/>
      <c r="EB194" s="80"/>
      <c r="EC194" s="80"/>
      <c r="ED194" s="80"/>
      <c r="EE194" s="80"/>
      <c r="EF194" s="80"/>
      <c r="EG194" s="80"/>
      <c r="EH194" s="80"/>
      <c r="EI194" s="80"/>
      <c r="EJ194" s="80"/>
      <c r="EK194" s="80"/>
      <c r="EL194" s="80"/>
      <c r="EM194" s="80"/>
      <c r="EN194" s="80"/>
      <c r="EO194" s="80"/>
      <c r="EP194" s="80"/>
      <c r="EQ194" s="80"/>
      <c r="ER194" s="80"/>
      <c r="ES194" s="80"/>
      <c r="ET194" s="80"/>
      <c r="EU194" s="80"/>
      <c r="EV194" s="80"/>
      <c r="EW194" s="80"/>
      <c r="EX194" s="80"/>
      <c r="EY194" s="80"/>
      <c r="EZ194" s="80"/>
      <c r="FA194" s="80"/>
      <c r="FB194" s="80"/>
      <c r="FC194" s="80"/>
      <c r="FD194" s="80"/>
      <c r="FE194" s="80"/>
      <c r="FF194" s="80"/>
      <c r="FG194" s="80"/>
      <c r="FH194" s="80"/>
      <c r="FI194" s="80"/>
      <c r="FJ194" s="80"/>
      <c r="FK194" s="80"/>
      <c r="FL194" s="80"/>
      <c r="FM194" s="80"/>
      <c r="FN194" s="80"/>
      <c r="FO194" s="80"/>
      <c r="FP194" s="80"/>
      <c r="FQ194" s="80"/>
      <c r="FR194" s="80"/>
      <c r="FS194" s="80"/>
      <c r="FT194" s="80"/>
      <c r="FU194" s="80"/>
      <c r="FV194" s="80"/>
      <c r="FW194" s="80"/>
      <c r="FX194" s="80"/>
      <c r="FY194" s="80"/>
      <c r="FZ194" s="80"/>
      <c r="GA194" s="80"/>
      <c r="GB194" s="80"/>
      <c r="GC194" s="80"/>
      <c r="GD194" s="80"/>
      <c r="GE194" s="80"/>
      <c r="GF194" s="80"/>
      <c r="GG194" s="80"/>
      <c r="GH194" s="80"/>
      <c r="GI194" s="80"/>
      <c r="GJ194" s="80"/>
      <c r="GK194" s="80"/>
      <c r="GL194" s="80"/>
      <c r="GM194" s="80"/>
      <c r="GN194" s="80"/>
      <c r="GO194" s="80"/>
      <c r="GP194" s="80"/>
      <c r="GQ194" s="80"/>
      <c r="GR194" s="80"/>
      <c r="GS194" s="80"/>
      <c r="GT194" s="80"/>
      <c r="GU194" s="80"/>
      <c r="GV194" s="80"/>
      <c r="GW194" s="80"/>
      <c r="GX194" s="80"/>
      <c r="GY194" s="80"/>
      <c r="GZ194" s="80"/>
      <c r="HA194" s="80"/>
      <c r="HB194" s="80"/>
      <c r="HC194" s="80"/>
      <c r="HD194" s="80"/>
      <c r="HE194" s="80"/>
      <c r="HF194" s="80"/>
      <c r="HG194" s="80"/>
      <c r="HH194" s="80"/>
      <c r="HI194" s="80"/>
      <c r="HJ194" s="80"/>
      <c r="HK194" s="80"/>
      <c r="HL194" s="80"/>
      <c r="HM194" s="80"/>
      <c r="HN194" s="80"/>
      <c r="HO194" s="80"/>
      <c r="HP194" s="80"/>
      <c r="HQ194" s="80"/>
      <c r="HR194" s="80"/>
      <c r="HS194" s="80"/>
      <c r="HT194" s="80"/>
      <c r="HU194" s="80"/>
      <c r="HV194" s="80"/>
      <c r="HW194" s="80"/>
      <c r="HX194" s="80"/>
      <c r="HY194" s="80"/>
      <c r="HZ194" s="80"/>
      <c r="IA194" s="80"/>
      <c r="IB194" s="80"/>
      <c r="IC194" s="80"/>
      <c r="ID194" s="80"/>
      <c r="IE194" s="80"/>
      <c r="IF194" s="80"/>
      <c r="IG194" s="80"/>
      <c r="IH194" s="80"/>
      <c r="II194" s="80"/>
      <c r="IJ194" s="80"/>
      <c r="IK194" s="80"/>
      <c r="IL194" s="80"/>
      <c r="IM194" s="80"/>
      <c r="IN194" s="80"/>
      <c r="IO194" s="80"/>
      <c r="IP194" s="80"/>
      <c r="IQ194" s="80"/>
      <c r="IR194" s="80"/>
      <c r="IS194" s="80"/>
      <c r="IT194" s="80"/>
      <c r="IU194" s="80"/>
      <c r="IV194" s="80"/>
      <c r="IW194" s="80"/>
      <c r="IX194" s="80"/>
      <c r="IY194" s="80"/>
      <c r="IZ194" s="80"/>
      <c r="JA194" s="80"/>
      <c r="JB194" s="80"/>
      <c r="JC194" s="80"/>
      <c r="JD194" s="80"/>
      <c r="JE194" s="80"/>
      <c r="JF194" s="80"/>
      <c r="JG194" s="80"/>
      <c r="JH194" s="80"/>
      <c r="JI194" s="80"/>
      <c r="JJ194" s="80"/>
      <c r="JK194" s="80"/>
      <c r="JL194" s="80"/>
      <c r="JM194" s="80"/>
      <c r="JN194" s="80"/>
      <c r="JO194" s="80"/>
      <c r="JP194" s="80"/>
      <c r="JQ194" s="80"/>
      <c r="JR194" s="80"/>
      <c r="JS194" s="80"/>
      <c r="JT194" s="80"/>
      <c r="JU194" s="80"/>
      <c r="JV194" s="80"/>
      <c r="JW194" s="80"/>
      <c r="JX194" s="80"/>
      <c r="JY194" s="80"/>
      <c r="JZ194" s="80"/>
      <c r="KA194" s="80"/>
      <c r="KB194" s="80"/>
      <c r="KC194" s="80"/>
      <c r="KD194" s="80"/>
      <c r="KE194" s="80"/>
      <c r="KF194" s="80"/>
      <c r="KG194" s="80"/>
      <c r="KH194" s="80"/>
      <c r="KI194" s="80"/>
      <c r="KJ194" s="80"/>
      <c r="KK194" s="80"/>
      <c r="KL194" s="80"/>
      <c r="KM194" s="80"/>
      <c r="KN194" s="80"/>
      <c r="KO194" s="80"/>
      <c r="KP194" s="80"/>
      <c r="KQ194" s="80"/>
      <c r="KR194" s="80"/>
      <c r="KS194" s="80"/>
      <c r="KT194" s="80"/>
      <c r="KU194" s="80"/>
      <c r="KV194" s="80"/>
      <c r="KW194" s="80"/>
      <c r="KX194" s="80"/>
      <c r="KY194" s="80"/>
      <c r="KZ194" s="80"/>
      <c r="LA194" s="80"/>
      <c r="LB194" s="80"/>
      <c r="LC194" s="80"/>
      <c r="LD194" s="80"/>
      <c r="LE194" s="80"/>
      <c r="LF194" s="80"/>
      <c r="LG194" s="80"/>
      <c r="LH194" s="80"/>
      <c r="LI194" s="80"/>
      <c r="LJ194" s="80"/>
      <c r="LK194" s="80"/>
      <c r="LL194" s="80"/>
      <c r="LM194" s="80"/>
      <c r="LN194" s="80"/>
      <c r="LO194" s="80"/>
      <c r="LP194" s="80"/>
      <c r="LQ194" s="80"/>
      <c r="LR194" s="80"/>
      <c r="LS194" s="80"/>
      <c r="LT194" s="80"/>
      <c r="LU194" s="80"/>
      <c r="LV194" s="80"/>
      <c r="LW194" s="80"/>
      <c r="LX194" s="80"/>
      <c r="LY194" s="80"/>
      <c r="LZ194" s="80"/>
      <c r="MA194" s="80"/>
      <c r="MB194" s="80"/>
      <c r="MC194" s="80"/>
      <c r="MD194" s="80"/>
      <c r="ME194" s="80"/>
      <c r="MF194" s="80"/>
      <c r="MG194" s="80"/>
      <c r="MH194" s="80"/>
      <c r="MI194" s="80"/>
      <c r="MJ194" s="80"/>
      <c r="MK194" s="80"/>
      <c r="ML194" s="80"/>
      <c r="MM194" s="80"/>
      <c r="MN194" s="80"/>
      <c r="MO194" s="80"/>
      <c r="MP194" s="80"/>
      <c r="MQ194" s="80"/>
      <c r="MR194" s="80"/>
      <c r="MS194" s="80"/>
      <c r="MT194" s="80"/>
      <c r="MU194" s="80"/>
      <c r="MV194" s="80"/>
      <c r="MW194" s="80"/>
      <c r="MX194" s="80"/>
      <c r="MY194" s="80"/>
      <c r="MZ194" s="80"/>
      <c r="NA194" s="80"/>
      <c r="NB194" s="80"/>
      <c r="NC194" s="80"/>
      <c r="ND194" s="80"/>
      <c r="NE194" s="80"/>
      <c r="NF194" s="80"/>
      <c r="NG194" s="80"/>
      <c r="NH194" s="80"/>
      <c r="NI194" s="80"/>
      <c r="NJ194" s="80"/>
      <c r="NK194" s="80"/>
      <c r="NL194" s="80"/>
      <c r="NM194" s="80"/>
      <c r="NN194" s="80"/>
      <c r="NO194" s="80"/>
      <c r="NP194" s="80"/>
      <c r="NQ194" s="80"/>
      <c r="NR194" s="80"/>
      <c r="NS194" s="80"/>
      <c r="NT194" s="80"/>
      <c r="NU194" s="80"/>
      <c r="NV194" s="80"/>
      <c r="NW194" s="80"/>
      <c r="NX194" s="80"/>
      <c r="NY194" s="80"/>
      <c r="NZ194" s="80"/>
      <c r="OA194" s="80"/>
      <c r="OB194" s="80"/>
      <c r="OC194" s="80"/>
      <c r="OD194" s="80"/>
      <c r="OE194" s="80"/>
      <c r="OF194" s="80"/>
      <c r="OG194" s="80"/>
      <c r="OH194" s="80"/>
      <c r="OI194" s="80"/>
      <c r="OJ194" s="80"/>
      <c r="OK194" s="80"/>
      <c r="OL194" s="80"/>
      <c r="OM194" s="80"/>
      <c r="ON194" s="80"/>
      <c r="OO194" s="80"/>
      <c r="OP194" s="80"/>
      <c r="OQ194" s="80"/>
      <c r="OR194" s="80"/>
      <c r="OS194" s="80"/>
      <c r="OT194" s="80"/>
      <c r="OU194" s="80"/>
      <c r="OV194" s="80"/>
      <c r="OW194" s="80"/>
      <c r="OX194" s="80"/>
      <c r="OY194" s="80"/>
      <c r="OZ194" s="80"/>
      <c r="PA194" s="80"/>
      <c r="PB194" s="80"/>
      <c r="PC194" s="80"/>
      <c r="PD194" s="80"/>
      <c r="PE194" s="80"/>
      <c r="PF194" s="80"/>
      <c r="PG194" s="80"/>
      <c r="PH194" s="80"/>
      <c r="PI194" s="80"/>
      <c r="PJ194" s="80"/>
      <c r="PK194" s="80"/>
      <c r="PL194" s="80"/>
      <c r="PM194" s="80"/>
      <c r="PN194" s="80"/>
      <c r="PO194" s="80"/>
      <c r="PP194" s="80"/>
      <c r="PQ194" s="80"/>
      <c r="PR194" s="80"/>
      <c r="PS194" s="80"/>
      <c r="PT194" s="80"/>
      <c r="PU194" s="80"/>
      <c r="PV194" s="80"/>
      <c r="PW194" s="80"/>
      <c r="PX194" s="80"/>
      <c r="PY194" s="80"/>
      <c r="PZ194" s="80"/>
      <c r="QA194" s="80"/>
      <c r="QB194" s="80"/>
      <c r="QC194" s="80"/>
      <c r="QD194" s="80"/>
      <c r="QE194" s="80"/>
      <c r="QF194" s="80"/>
      <c r="QG194" s="80"/>
      <c r="QH194" s="80"/>
      <c r="QI194" s="80"/>
      <c r="QJ194" s="80"/>
      <c r="QK194" s="80"/>
      <c r="QL194" s="80"/>
      <c r="QM194" s="80"/>
      <c r="QN194" s="80"/>
      <c r="QO194" s="80"/>
      <c r="QP194" s="80"/>
      <c r="QQ194" s="80"/>
      <c r="QR194" s="80"/>
      <c r="QS194" s="80"/>
      <c r="QT194" s="80"/>
      <c r="QU194" s="80"/>
      <c r="QV194" s="80"/>
      <c r="QW194" s="80"/>
      <c r="QX194" s="80"/>
      <c r="QY194" s="80"/>
      <c r="QZ194" s="80"/>
      <c r="RA194" s="80"/>
      <c r="RB194" s="80"/>
      <c r="RC194" s="80"/>
      <c r="RD194" s="80"/>
      <c r="RE194" s="80"/>
      <c r="RF194" s="80"/>
      <c r="RG194" s="80"/>
      <c r="RH194" s="80"/>
      <c r="RI194" s="80"/>
      <c r="RJ194" s="80"/>
      <c r="RK194" s="80"/>
      <c r="RL194" s="80"/>
      <c r="RM194" s="80"/>
      <c r="RN194" s="80"/>
      <c r="RO194" s="80"/>
      <c r="RP194" s="80"/>
      <c r="RQ194" s="80"/>
      <c r="RR194" s="80"/>
      <c r="RS194" s="80"/>
      <c r="RT194" s="80"/>
      <c r="RU194" s="80"/>
      <c r="RV194" s="80"/>
      <c r="RW194" s="80"/>
      <c r="RX194" s="80"/>
      <c r="RY194" s="80"/>
      <c r="RZ194" s="80"/>
      <c r="SA194" s="80"/>
      <c r="SB194" s="80"/>
      <c r="SC194" s="80"/>
      <c r="SD194" s="80"/>
      <c r="SE194" s="80"/>
      <c r="SF194" s="80"/>
      <c r="SG194" s="80"/>
      <c r="SH194" s="80"/>
      <c r="SI194" s="80"/>
      <c r="SJ194" s="80"/>
      <c r="SK194" s="80"/>
      <c r="SL194" s="80"/>
      <c r="SM194" s="80"/>
      <c r="SN194" s="80"/>
      <c r="SO194" s="80"/>
      <c r="SP194" s="80"/>
      <c r="SQ194" s="80"/>
      <c r="SR194" s="80"/>
      <c r="SS194" s="80"/>
      <c r="ST194" s="80"/>
      <c r="SU194" s="80"/>
      <c r="SV194" s="80"/>
      <c r="SW194" s="80"/>
      <c r="SX194" s="80"/>
    </row>
    <row r="195" spans="1:518" s="60" customFormat="1" ht="14.55" customHeight="1" x14ac:dyDescent="0.3">
      <c r="A195" s="65">
        <v>191</v>
      </c>
      <c r="B195" s="7">
        <v>69</v>
      </c>
      <c r="C195" s="98" t="s">
        <v>1270</v>
      </c>
      <c r="D195" s="99" t="s">
        <v>1271</v>
      </c>
      <c r="E195" s="98" t="s">
        <v>1272</v>
      </c>
      <c r="F195" s="7">
        <v>2015</v>
      </c>
      <c r="G195" s="98" t="s">
        <v>664</v>
      </c>
      <c r="H195" s="126" t="s">
        <v>1273</v>
      </c>
      <c r="I195" s="6" t="s">
        <v>50</v>
      </c>
      <c r="J195" s="98" t="s">
        <v>1298</v>
      </c>
      <c r="K195" s="6" t="s">
        <v>1299</v>
      </c>
      <c r="L195" s="6" t="s">
        <v>23</v>
      </c>
      <c r="M195" s="6" t="s">
        <v>86</v>
      </c>
      <c r="N195" s="6" t="s">
        <v>205</v>
      </c>
      <c r="O195" s="6" t="s">
        <v>25</v>
      </c>
      <c r="P195" s="6" t="s">
        <v>72</v>
      </c>
      <c r="Q195" s="6" t="s">
        <v>572</v>
      </c>
      <c r="R195" s="6" t="s">
        <v>572</v>
      </c>
      <c r="S195" s="6" t="s">
        <v>336</v>
      </c>
      <c r="T195" s="6" t="s">
        <v>1275</v>
      </c>
      <c r="U195" s="7">
        <v>2020</v>
      </c>
      <c r="V195" s="7">
        <v>2020</v>
      </c>
      <c r="W195" s="6"/>
      <c r="X195" s="6"/>
      <c r="Y195" s="6"/>
      <c r="Z195" s="6" t="s">
        <v>76</v>
      </c>
      <c r="AA195" s="6"/>
      <c r="AB195" s="6" t="s">
        <v>107</v>
      </c>
      <c r="AC195" s="6"/>
      <c r="AD195" s="6"/>
      <c r="AE195" s="6" t="s">
        <v>126</v>
      </c>
      <c r="AF195" s="6"/>
      <c r="AG195" s="6"/>
      <c r="AH195" s="6"/>
      <c r="AI195" s="6"/>
      <c r="AJ195" s="6"/>
      <c r="AK195" s="6" t="s">
        <v>232</v>
      </c>
      <c r="AL195" s="6"/>
      <c r="AM195" s="6"/>
      <c r="AN195" s="6"/>
      <c r="AO195" s="6"/>
      <c r="AP195" s="6"/>
      <c r="AQ195" s="6"/>
      <c r="AR195" s="6"/>
      <c r="AS195" s="6"/>
      <c r="AT195" s="6"/>
      <c r="AU195" s="6"/>
      <c r="AV195" s="6"/>
      <c r="AW195" s="6" t="s">
        <v>23</v>
      </c>
      <c r="AX195" s="6"/>
      <c r="AY195" s="6"/>
      <c r="AZ195" s="6"/>
      <c r="BA195" s="6" t="s">
        <v>78</v>
      </c>
      <c r="BB195" s="6"/>
      <c r="BC195" s="6" t="s">
        <v>78</v>
      </c>
      <c r="BD195" s="6"/>
      <c r="BE195" s="6"/>
      <c r="BF195" s="6" t="s">
        <v>78</v>
      </c>
      <c r="BG195" s="6"/>
      <c r="BH195" s="6"/>
      <c r="BI195" s="6"/>
      <c r="BJ195" s="6"/>
      <c r="BK195" s="6" t="s">
        <v>78</v>
      </c>
      <c r="BL195" s="6"/>
      <c r="BM195" s="6"/>
      <c r="BN195" s="6"/>
      <c r="BO195" s="6"/>
      <c r="BP195" s="6"/>
      <c r="BQ195" s="6"/>
      <c r="BR195" s="6"/>
      <c r="BS195" s="6"/>
      <c r="BT195" s="6"/>
      <c r="BU195" s="6"/>
      <c r="BV195" s="6" t="s">
        <v>38</v>
      </c>
      <c r="BW195" s="6"/>
      <c r="BX195" s="6"/>
      <c r="BY195" s="6"/>
      <c r="BZ195" s="6"/>
      <c r="CA195" s="6"/>
      <c r="CB195" s="6"/>
      <c r="CC195" s="6"/>
      <c r="CD195" s="6"/>
      <c r="CE195" s="6"/>
      <c r="CF195" s="6"/>
      <c r="CG195" s="6"/>
      <c r="CH195" s="6"/>
      <c r="CI195" s="6"/>
      <c r="CJ195" s="6"/>
      <c r="CK195" s="6"/>
      <c r="CL195" s="6"/>
      <c r="CM195" s="6"/>
      <c r="CN195" s="6"/>
      <c r="CO195" s="6"/>
      <c r="CP195" s="6"/>
      <c r="CQ195" s="6"/>
      <c r="CR195" s="6"/>
      <c r="CS195" s="28" t="s">
        <v>38</v>
      </c>
      <c r="CT195" s="6"/>
      <c r="CU195" s="6"/>
      <c r="CV195" s="6"/>
      <c r="CW195" s="6"/>
      <c r="CX195" s="6"/>
      <c r="CY195" s="6"/>
      <c r="CZ195" s="6"/>
      <c r="DA195" s="6"/>
      <c r="DB195" s="6"/>
      <c r="DC195" s="6"/>
      <c r="DD195" s="6" t="s">
        <v>38</v>
      </c>
      <c r="DE195" s="87"/>
      <c r="DF195" s="6"/>
      <c r="DG195" s="6"/>
      <c r="DH195" s="6"/>
      <c r="DI195" s="6"/>
      <c r="DJ195" s="6"/>
      <c r="DK195" s="6"/>
      <c r="DL195" s="6"/>
      <c r="DM195" s="6"/>
      <c r="DN195" s="6"/>
      <c r="DO195" s="87"/>
      <c r="DP195" s="6"/>
      <c r="DQ195" s="87"/>
      <c r="DR195" s="6"/>
      <c r="DS195" s="91" t="s">
        <v>1293</v>
      </c>
      <c r="DT195" s="17" t="s">
        <v>1300</v>
      </c>
      <c r="DU195" s="34"/>
      <c r="DV195" s="34"/>
      <c r="DW195" s="80"/>
      <c r="DX195" s="80"/>
      <c r="DY195" s="80"/>
      <c r="DZ195" s="80"/>
      <c r="EA195" s="80"/>
      <c r="EB195" s="80"/>
      <c r="EC195" s="80"/>
      <c r="ED195" s="80"/>
      <c r="EE195" s="80"/>
      <c r="EF195" s="80"/>
      <c r="EG195" s="80"/>
      <c r="EH195" s="80"/>
      <c r="EI195" s="80"/>
      <c r="EJ195" s="80"/>
      <c r="EK195" s="80"/>
      <c r="EL195" s="80"/>
      <c r="EM195" s="80"/>
      <c r="EN195" s="80"/>
      <c r="EO195" s="80"/>
      <c r="EP195" s="80"/>
      <c r="EQ195" s="80"/>
      <c r="ER195" s="80"/>
      <c r="ES195" s="80"/>
      <c r="ET195" s="80"/>
      <c r="EU195" s="80"/>
      <c r="EV195" s="80"/>
      <c r="EW195" s="80"/>
      <c r="EX195" s="80"/>
      <c r="EY195" s="80"/>
      <c r="EZ195" s="80"/>
      <c r="FA195" s="80"/>
      <c r="FB195" s="80"/>
      <c r="FC195" s="80"/>
      <c r="FD195" s="80"/>
      <c r="FE195" s="80"/>
      <c r="FF195" s="80"/>
      <c r="FG195" s="80"/>
      <c r="FH195" s="80"/>
      <c r="FI195" s="80"/>
      <c r="FJ195" s="80"/>
      <c r="FK195" s="80"/>
      <c r="FL195" s="80"/>
      <c r="FM195" s="80"/>
      <c r="FN195" s="80"/>
      <c r="FO195" s="80"/>
      <c r="FP195" s="80"/>
      <c r="FQ195" s="80"/>
      <c r="FR195" s="80"/>
      <c r="FS195" s="80"/>
      <c r="FT195" s="80"/>
      <c r="FU195" s="80"/>
      <c r="FV195" s="80"/>
      <c r="FW195" s="80"/>
      <c r="FX195" s="80"/>
      <c r="FY195" s="80"/>
      <c r="FZ195" s="80"/>
      <c r="GA195" s="80"/>
      <c r="GB195" s="80"/>
      <c r="GC195" s="80"/>
      <c r="GD195" s="80"/>
      <c r="GE195" s="80"/>
      <c r="GF195" s="80"/>
      <c r="GG195" s="80"/>
      <c r="GH195" s="80"/>
      <c r="GI195" s="80"/>
      <c r="GJ195" s="80"/>
      <c r="GK195" s="80"/>
      <c r="GL195" s="80"/>
      <c r="GM195" s="80"/>
      <c r="GN195" s="80"/>
      <c r="GO195" s="80"/>
      <c r="GP195" s="80"/>
      <c r="GQ195" s="80"/>
      <c r="GR195" s="80"/>
      <c r="GS195" s="80"/>
      <c r="GT195" s="80"/>
      <c r="GU195" s="80"/>
      <c r="GV195" s="80"/>
      <c r="GW195" s="80"/>
      <c r="GX195" s="80"/>
      <c r="GY195" s="80"/>
      <c r="GZ195" s="80"/>
      <c r="HA195" s="80"/>
      <c r="HB195" s="80"/>
      <c r="HC195" s="80"/>
      <c r="HD195" s="80"/>
      <c r="HE195" s="80"/>
      <c r="HF195" s="80"/>
      <c r="HG195" s="80"/>
      <c r="HH195" s="80"/>
      <c r="HI195" s="80"/>
      <c r="HJ195" s="80"/>
      <c r="HK195" s="80"/>
      <c r="HL195" s="80"/>
      <c r="HM195" s="80"/>
      <c r="HN195" s="80"/>
      <c r="HO195" s="80"/>
      <c r="HP195" s="80"/>
      <c r="HQ195" s="80"/>
      <c r="HR195" s="80"/>
      <c r="HS195" s="80"/>
      <c r="HT195" s="80"/>
      <c r="HU195" s="80"/>
      <c r="HV195" s="80"/>
      <c r="HW195" s="80"/>
      <c r="HX195" s="80"/>
      <c r="HY195" s="80"/>
      <c r="HZ195" s="80"/>
      <c r="IA195" s="80"/>
      <c r="IB195" s="80"/>
      <c r="IC195" s="80"/>
      <c r="ID195" s="80"/>
      <c r="IE195" s="80"/>
      <c r="IF195" s="80"/>
      <c r="IG195" s="80"/>
      <c r="IH195" s="80"/>
      <c r="II195" s="80"/>
      <c r="IJ195" s="80"/>
      <c r="IK195" s="80"/>
      <c r="IL195" s="80"/>
      <c r="IM195" s="80"/>
      <c r="IN195" s="80"/>
      <c r="IO195" s="80"/>
      <c r="IP195" s="80"/>
      <c r="IQ195" s="80"/>
      <c r="IR195" s="80"/>
      <c r="IS195" s="80"/>
      <c r="IT195" s="80"/>
      <c r="IU195" s="80"/>
      <c r="IV195" s="80"/>
      <c r="IW195" s="80"/>
      <c r="IX195" s="80"/>
      <c r="IY195" s="80"/>
      <c r="IZ195" s="80"/>
      <c r="JA195" s="80"/>
      <c r="JB195" s="80"/>
      <c r="JC195" s="80"/>
      <c r="JD195" s="80"/>
      <c r="JE195" s="80"/>
      <c r="JF195" s="80"/>
      <c r="JG195" s="80"/>
      <c r="JH195" s="80"/>
      <c r="JI195" s="80"/>
      <c r="JJ195" s="80"/>
      <c r="JK195" s="80"/>
      <c r="JL195" s="80"/>
      <c r="JM195" s="80"/>
      <c r="JN195" s="80"/>
      <c r="JO195" s="80"/>
      <c r="JP195" s="80"/>
      <c r="JQ195" s="80"/>
      <c r="JR195" s="80"/>
      <c r="JS195" s="80"/>
      <c r="JT195" s="80"/>
      <c r="JU195" s="80"/>
      <c r="JV195" s="80"/>
      <c r="JW195" s="80"/>
      <c r="JX195" s="80"/>
      <c r="JY195" s="80"/>
      <c r="JZ195" s="80"/>
      <c r="KA195" s="80"/>
      <c r="KB195" s="80"/>
      <c r="KC195" s="80"/>
      <c r="KD195" s="80"/>
      <c r="KE195" s="80"/>
      <c r="KF195" s="80"/>
      <c r="KG195" s="80"/>
      <c r="KH195" s="80"/>
      <c r="KI195" s="80"/>
      <c r="KJ195" s="80"/>
      <c r="KK195" s="80"/>
      <c r="KL195" s="80"/>
      <c r="KM195" s="80"/>
      <c r="KN195" s="80"/>
      <c r="KO195" s="80"/>
      <c r="KP195" s="80"/>
      <c r="KQ195" s="80"/>
      <c r="KR195" s="80"/>
      <c r="KS195" s="80"/>
      <c r="KT195" s="80"/>
      <c r="KU195" s="80"/>
      <c r="KV195" s="80"/>
      <c r="KW195" s="80"/>
      <c r="KX195" s="80"/>
      <c r="KY195" s="80"/>
      <c r="KZ195" s="80"/>
      <c r="LA195" s="80"/>
      <c r="LB195" s="80"/>
      <c r="LC195" s="80"/>
      <c r="LD195" s="80"/>
      <c r="LE195" s="80"/>
      <c r="LF195" s="80"/>
      <c r="LG195" s="80"/>
      <c r="LH195" s="80"/>
      <c r="LI195" s="80"/>
      <c r="LJ195" s="80"/>
      <c r="LK195" s="80"/>
      <c r="LL195" s="80"/>
      <c r="LM195" s="80"/>
      <c r="LN195" s="80"/>
      <c r="LO195" s="80"/>
      <c r="LP195" s="80"/>
      <c r="LQ195" s="80"/>
      <c r="LR195" s="80"/>
      <c r="LS195" s="80"/>
      <c r="LT195" s="80"/>
      <c r="LU195" s="80"/>
      <c r="LV195" s="80"/>
      <c r="LW195" s="80"/>
      <c r="LX195" s="80"/>
      <c r="LY195" s="80"/>
      <c r="LZ195" s="80"/>
      <c r="MA195" s="80"/>
      <c r="MB195" s="80"/>
      <c r="MC195" s="80"/>
      <c r="MD195" s="80"/>
      <c r="ME195" s="80"/>
      <c r="MF195" s="80"/>
      <c r="MG195" s="80"/>
      <c r="MH195" s="80"/>
      <c r="MI195" s="80"/>
      <c r="MJ195" s="80"/>
      <c r="MK195" s="80"/>
      <c r="ML195" s="80"/>
      <c r="MM195" s="80"/>
      <c r="MN195" s="80"/>
      <c r="MO195" s="80"/>
      <c r="MP195" s="80"/>
      <c r="MQ195" s="80"/>
      <c r="MR195" s="80"/>
      <c r="MS195" s="80"/>
      <c r="MT195" s="80"/>
      <c r="MU195" s="80"/>
      <c r="MV195" s="80"/>
      <c r="MW195" s="80"/>
      <c r="MX195" s="80"/>
      <c r="MY195" s="80"/>
      <c r="MZ195" s="80"/>
      <c r="NA195" s="80"/>
      <c r="NB195" s="80"/>
      <c r="NC195" s="80"/>
      <c r="ND195" s="80"/>
      <c r="NE195" s="80"/>
      <c r="NF195" s="80"/>
      <c r="NG195" s="80"/>
      <c r="NH195" s="80"/>
      <c r="NI195" s="80"/>
      <c r="NJ195" s="80"/>
      <c r="NK195" s="80"/>
      <c r="NL195" s="80"/>
      <c r="NM195" s="80"/>
      <c r="NN195" s="80"/>
      <c r="NO195" s="80"/>
      <c r="NP195" s="80"/>
      <c r="NQ195" s="80"/>
      <c r="NR195" s="80"/>
      <c r="NS195" s="80"/>
      <c r="NT195" s="80"/>
      <c r="NU195" s="80"/>
      <c r="NV195" s="80"/>
      <c r="NW195" s="80"/>
      <c r="NX195" s="80"/>
      <c r="NY195" s="80"/>
      <c r="NZ195" s="80"/>
      <c r="OA195" s="80"/>
      <c r="OB195" s="80"/>
      <c r="OC195" s="80"/>
      <c r="OD195" s="80"/>
      <c r="OE195" s="80"/>
      <c r="OF195" s="80"/>
      <c r="OG195" s="80"/>
      <c r="OH195" s="80"/>
      <c r="OI195" s="80"/>
      <c r="OJ195" s="80"/>
      <c r="OK195" s="80"/>
      <c r="OL195" s="80"/>
      <c r="OM195" s="80"/>
      <c r="ON195" s="80"/>
      <c r="OO195" s="80"/>
      <c r="OP195" s="80"/>
      <c r="OQ195" s="80"/>
      <c r="OR195" s="80"/>
      <c r="OS195" s="80"/>
      <c r="OT195" s="80"/>
      <c r="OU195" s="80"/>
      <c r="OV195" s="80"/>
      <c r="OW195" s="80"/>
      <c r="OX195" s="80"/>
      <c r="OY195" s="80"/>
      <c r="OZ195" s="80"/>
      <c r="PA195" s="80"/>
      <c r="PB195" s="80"/>
      <c r="PC195" s="80"/>
      <c r="PD195" s="80"/>
      <c r="PE195" s="80"/>
      <c r="PF195" s="80"/>
      <c r="PG195" s="80"/>
      <c r="PH195" s="80"/>
      <c r="PI195" s="80"/>
      <c r="PJ195" s="80"/>
      <c r="PK195" s="80"/>
      <c r="PL195" s="80"/>
      <c r="PM195" s="80"/>
      <c r="PN195" s="80"/>
      <c r="PO195" s="80"/>
      <c r="PP195" s="80"/>
      <c r="PQ195" s="80"/>
      <c r="PR195" s="80"/>
      <c r="PS195" s="80"/>
      <c r="PT195" s="80"/>
      <c r="PU195" s="80"/>
      <c r="PV195" s="80"/>
      <c r="PW195" s="80"/>
      <c r="PX195" s="80"/>
      <c r="PY195" s="80"/>
      <c r="PZ195" s="80"/>
      <c r="QA195" s="80"/>
      <c r="QB195" s="80"/>
      <c r="QC195" s="80"/>
      <c r="QD195" s="80"/>
      <c r="QE195" s="80"/>
      <c r="QF195" s="80"/>
      <c r="QG195" s="80"/>
      <c r="QH195" s="80"/>
      <c r="QI195" s="80"/>
      <c r="QJ195" s="80"/>
      <c r="QK195" s="80"/>
      <c r="QL195" s="80"/>
      <c r="QM195" s="80"/>
      <c r="QN195" s="80"/>
      <c r="QO195" s="80"/>
      <c r="QP195" s="80"/>
      <c r="QQ195" s="80"/>
      <c r="QR195" s="80"/>
      <c r="QS195" s="80"/>
      <c r="QT195" s="80"/>
      <c r="QU195" s="80"/>
      <c r="QV195" s="80"/>
      <c r="QW195" s="80"/>
      <c r="QX195" s="80"/>
      <c r="QY195" s="80"/>
      <c r="QZ195" s="80"/>
      <c r="RA195" s="80"/>
      <c r="RB195" s="80"/>
      <c r="RC195" s="80"/>
      <c r="RD195" s="80"/>
      <c r="RE195" s="80"/>
      <c r="RF195" s="80"/>
      <c r="RG195" s="80"/>
      <c r="RH195" s="80"/>
      <c r="RI195" s="80"/>
      <c r="RJ195" s="80"/>
      <c r="RK195" s="80"/>
      <c r="RL195" s="80"/>
      <c r="RM195" s="80"/>
      <c r="RN195" s="80"/>
      <c r="RO195" s="80"/>
      <c r="RP195" s="80"/>
      <c r="RQ195" s="80"/>
      <c r="RR195" s="80"/>
      <c r="RS195" s="80"/>
      <c r="RT195" s="80"/>
      <c r="RU195" s="80"/>
      <c r="RV195" s="80"/>
      <c r="RW195" s="80"/>
      <c r="RX195" s="80"/>
      <c r="RY195" s="80"/>
      <c r="RZ195" s="80"/>
      <c r="SA195" s="80"/>
      <c r="SB195" s="80"/>
      <c r="SC195" s="80"/>
      <c r="SD195" s="80"/>
      <c r="SE195" s="80"/>
      <c r="SF195" s="80"/>
      <c r="SG195" s="80"/>
      <c r="SH195" s="80"/>
      <c r="SI195" s="80"/>
      <c r="SJ195" s="80"/>
      <c r="SK195" s="80"/>
      <c r="SL195" s="80"/>
      <c r="SM195" s="80"/>
      <c r="SN195" s="80"/>
      <c r="SO195" s="80"/>
      <c r="SP195" s="80"/>
      <c r="SQ195" s="80"/>
      <c r="SR195" s="80"/>
      <c r="SS195" s="80"/>
      <c r="ST195" s="80"/>
      <c r="SU195" s="80"/>
      <c r="SV195" s="80"/>
      <c r="SW195" s="80"/>
      <c r="SX195" s="80"/>
    </row>
    <row r="196" spans="1:518" s="60" customFormat="1" ht="14.55" customHeight="1" x14ac:dyDescent="0.3">
      <c r="A196" s="65">
        <v>192</v>
      </c>
      <c r="B196" s="7">
        <v>69</v>
      </c>
      <c r="C196" s="98" t="s">
        <v>1270</v>
      </c>
      <c r="D196" s="99" t="s">
        <v>1271</v>
      </c>
      <c r="E196" s="98" t="s">
        <v>1272</v>
      </c>
      <c r="F196" s="7">
        <v>2015</v>
      </c>
      <c r="G196" s="98" t="s">
        <v>664</v>
      </c>
      <c r="H196" s="126" t="s">
        <v>1273</v>
      </c>
      <c r="I196" s="6" t="s">
        <v>50</v>
      </c>
      <c r="J196" s="98" t="s">
        <v>1301</v>
      </c>
      <c r="K196" s="6" t="s">
        <v>1302</v>
      </c>
      <c r="L196" s="6" t="s">
        <v>23</v>
      </c>
      <c r="M196" s="6" t="s">
        <v>86</v>
      </c>
      <c r="N196" s="6" t="s">
        <v>205</v>
      </c>
      <c r="O196" s="6" t="s">
        <v>25</v>
      </c>
      <c r="P196" s="6" t="s">
        <v>72</v>
      </c>
      <c r="Q196" s="6" t="s">
        <v>572</v>
      </c>
      <c r="R196" s="6" t="s">
        <v>572</v>
      </c>
      <c r="S196" s="6" t="s">
        <v>336</v>
      </c>
      <c r="T196" s="6" t="s">
        <v>1275</v>
      </c>
      <c r="U196" s="7">
        <v>2020</v>
      </c>
      <c r="V196" s="7">
        <v>2020</v>
      </c>
      <c r="W196" s="6"/>
      <c r="X196" s="6"/>
      <c r="Y196" s="6"/>
      <c r="Z196" s="6" t="s">
        <v>76</v>
      </c>
      <c r="AA196" s="6"/>
      <c r="AB196" s="6" t="s">
        <v>107</v>
      </c>
      <c r="AC196" s="6"/>
      <c r="AD196" s="6"/>
      <c r="AE196" s="6" t="s">
        <v>126</v>
      </c>
      <c r="AF196" s="6"/>
      <c r="AG196" s="6"/>
      <c r="AH196" s="6"/>
      <c r="AI196" s="6"/>
      <c r="AJ196" s="6"/>
      <c r="AK196" s="6" t="s">
        <v>232</v>
      </c>
      <c r="AL196" s="6"/>
      <c r="AM196" s="6"/>
      <c r="AN196" s="6"/>
      <c r="AO196" s="6"/>
      <c r="AP196" s="6"/>
      <c r="AQ196" s="6"/>
      <c r="AR196" s="6"/>
      <c r="AS196" s="6"/>
      <c r="AT196" s="6"/>
      <c r="AU196" s="6"/>
      <c r="AV196" s="6"/>
      <c r="AW196" s="6" t="s">
        <v>23</v>
      </c>
      <c r="AX196" s="6"/>
      <c r="AY196" s="6"/>
      <c r="AZ196" s="6"/>
      <c r="BA196" s="6" t="s">
        <v>78</v>
      </c>
      <c r="BB196" s="6"/>
      <c r="BC196" s="6" t="s">
        <v>78</v>
      </c>
      <c r="BD196" s="6"/>
      <c r="BE196" s="6"/>
      <c r="BF196" s="6" t="s">
        <v>78</v>
      </c>
      <c r="BG196" s="6"/>
      <c r="BH196" s="6"/>
      <c r="BI196" s="6"/>
      <c r="BJ196" s="6"/>
      <c r="BK196" s="6" t="s">
        <v>78</v>
      </c>
      <c r="BL196" s="6"/>
      <c r="BM196" s="6"/>
      <c r="BN196" s="6"/>
      <c r="BO196" s="6"/>
      <c r="BP196" s="6"/>
      <c r="BQ196" s="6"/>
      <c r="BR196" s="6"/>
      <c r="BS196" s="6"/>
      <c r="BT196" s="6"/>
      <c r="BU196" s="6"/>
      <c r="BV196" s="6" t="s">
        <v>38</v>
      </c>
      <c r="BW196" s="6"/>
      <c r="BX196" s="6"/>
      <c r="BY196" s="6"/>
      <c r="BZ196" s="6"/>
      <c r="CA196" s="6"/>
      <c r="CB196" s="6"/>
      <c r="CC196" s="6"/>
      <c r="CD196" s="6"/>
      <c r="CE196" s="6"/>
      <c r="CF196" s="6"/>
      <c r="CG196" s="6"/>
      <c r="CH196" s="6"/>
      <c r="CI196" s="6"/>
      <c r="CJ196" s="6"/>
      <c r="CK196" s="6"/>
      <c r="CL196" s="6"/>
      <c r="CM196" s="6"/>
      <c r="CN196" s="6"/>
      <c r="CO196" s="6"/>
      <c r="CP196" s="6"/>
      <c r="CQ196" s="6"/>
      <c r="CR196" s="6"/>
      <c r="CS196" s="28" t="s">
        <v>38</v>
      </c>
      <c r="CT196" s="6"/>
      <c r="CU196" s="6"/>
      <c r="CV196" s="6"/>
      <c r="CW196" s="6"/>
      <c r="CX196" s="6"/>
      <c r="CY196" s="6"/>
      <c r="CZ196" s="6"/>
      <c r="DA196" s="6"/>
      <c r="DB196" s="6"/>
      <c r="DC196" s="6"/>
      <c r="DD196" s="6" t="s">
        <v>38</v>
      </c>
      <c r="DE196" s="87"/>
      <c r="DF196" s="6"/>
      <c r="DG196" s="6"/>
      <c r="DH196" s="6"/>
      <c r="DI196" s="6"/>
      <c r="DJ196" s="6"/>
      <c r="DK196" s="6"/>
      <c r="DL196" s="6"/>
      <c r="DM196" s="6"/>
      <c r="DN196" s="6"/>
      <c r="DO196" s="87"/>
      <c r="DP196" s="6"/>
      <c r="DQ196" s="87"/>
      <c r="DR196" s="6"/>
      <c r="DS196" s="91" t="s">
        <v>1293</v>
      </c>
      <c r="DT196" s="17" t="s">
        <v>1300</v>
      </c>
      <c r="DU196" s="34"/>
      <c r="DV196" s="34"/>
      <c r="DW196" s="80"/>
      <c r="DX196" s="80"/>
      <c r="DY196" s="80"/>
      <c r="DZ196" s="80"/>
      <c r="EA196" s="80"/>
      <c r="EB196" s="80"/>
      <c r="EC196" s="80"/>
      <c r="ED196" s="80"/>
      <c r="EE196" s="80"/>
      <c r="EF196" s="80"/>
      <c r="EG196" s="80"/>
      <c r="EH196" s="80"/>
      <c r="EI196" s="80"/>
      <c r="EJ196" s="80"/>
      <c r="EK196" s="80"/>
      <c r="EL196" s="80"/>
      <c r="EM196" s="80"/>
      <c r="EN196" s="80"/>
      <c r="EO196" s="80"/>
      <c r="EP196" s="80"/>
      <c r="EQ196" s="80"/>
      <c r="ER196" s="80"/>
      <c r="ES196" s="80"/>
      <c r="ET196" s="80"/>
      <c r="EU196" s="80"/>
      <c r="EV196" s="80"/>
      <c r="EW196" s="80"/>
      <c r="EX196" s="80"/>
      <c r="EY196" s="80"/>
      <c r="EZ196" s="80"/>
      <c r="FA196" s="80"/>
      <c r="FB196" s="80"/>
      <c r="FC196" s="80"/>
      <c r="FD196" s="80"/>
      <c r="FE196" s="80"/>
      <c r="FF196" s="80"/>
      <c r="FG196" s="80"/>
      <c r="FH196" s="80"/>
      <c r="FI196" s="80"/>
      <c r="FJ196" s="80"/>
      <c r="FK196" s="80"/>
      <c r="FL196" s="80"/>
      <c r="FM196" s="80"/>
      <c r="FN196" s="80"/>
      <c r="FO196" s="80"/>
      <c r="FP196" s="80"/>
      <c r="FQ196" s="80"/>
      <c r="FR196" s="80"/>
      <c r="FS196" s="80"/>
      <c r="FT196" s="80"/>
      <c r="FU196" s="80"/>
      <c r="FV196" s="80"/>
      <c r="FW196" s="80"/>
      <c r="FX196" s="80"/>
      <c r="FY196" s="80"/>
      <c r="FZ196" s="80"/>
      <c r="GA196" s="80"/>
      <c r="GB196" s="80"/>
      <c r="GC196" s="80"/>
      <c r="GD196" s="80"/>
      <c r="GE196" s="80"/>
      <c r="GF196" s="80"/>
      <c r="GG196" s="80"/>
      <c r="GH196" s="80"/>
      <c r="GI196" s="80"/>
      <c r="GJ196" s="80"/>
      <c r="GK196" s="80"/>
      <c r="GL196" s="80"/>
      <c r="GM196" s="80"/>
      <c r="GN196" s="80"/>
      <c r="GO196" s="80"/>
      <c r="GP196" s="80"/>
      <c r="GQ196" s="80"/>
      <c r="GR196" s="80"/>
      <c r="GS196" s="80"/>
      <c r="GT196" s="80"/>
      <c r="GU196" s="80"/>
      <c r="GV196" s="80"/>
      <c r="GW196" s="80"/>
      <c r="GX196" s="80"/>
      <c r="GY196" s="80"/>
      <c r="GZ196" s="80"/>
      <c r="HA196" s="80"/>
      <c r="HB196" s="80"/>
      <c r="HC196" s="80"/>
      <c r="HD196" s="80"/>
      <c r="HE196" s="80"/>
      <c r="HF196" s="80"/>
      <c r="HG196" s="80"/>
      <c r="HH196" s="80"/>
      <c r="HI196" s="80"/>
      <c r="HJ196" s="80"/>
      <c r="HK196" s="80"/>
      <c r="HL196" s="80"/>
      <c r="HM196" s="80"/>
      <c r="HN196" s="80"/>
      <c r="HO196" s="80"/>
      <c r="HP196" s="80"/>
      <c r="HQ196" s="80"/>
      <c r="HR196" s="80"/>
      <c r="HS196" s="80"/>
      <c r="HT196" s="80"/>
      <c r="HU196" s="80"/>
      <c r="HV196" s="80"/>
      <c r="HW196" s="80"/>
      <c r="HX196" s="80"/>
      <c r="HY196" s="80"/>
      <c r="HZ196" s="80"/>
      <c r="IA196" s="80"/>
      <c r="IB196" s="80"/>
      <c r="IC196" s="80"/>
      <c r="ID196" s="80"/>
      <c r="IE196" s="80"/>
      <c r="IF196" s="80"/>
      <c r="IG196" s="80"/>
      <c r="IH196" s="80"/>
      <c r="II196" s="80"/>
      <c r="IJ196" s="80"/>
      <c r="IK196" s="80"/>
      <c r="IL196" s="80"/>
      <c r="IM196" s="80"/>
      <c r="IN196" s="80"/>
      <c r="IO196" s="80"/>
      <c r="IP196" s="80"/>
      <c r="IQ196" s="80"/>
      <c r="IR196" s="80"/>
      <c r="IS196" s="80"/>
      <c r="IT196" s="80"/>
      <c r="IU196" s="80"/>
      <c r="IV196" s="80"/>
      <c r="IW196" s="80"/>
      <c r="IX196" s="80"/>
      <c r="IY196" s="80"/>
      <c r="IZ196" s="80"/>
      <c r="JA196" s="80"/>
      <c r="JB196" s="80"/>
      <c r="JC196" s="80"/>
      <c r="JD196" s="80"/>
      <c r="JE196" s="80"/>
      <c r="JF196" s="80"/>
      <c r="JG196" s="80"/>
      <c r="JH196" s="80"/>
      <c r="JI196" s="80"/>
      <c r="JJ196" s="80"/>
      <c r="JK196" s="80"/>
      <c r="JL196" s="80"/>
      <c r="JM196" s="80"/>
      <c r="JN196" s="80"/>
      <c r="JO196" s="80"/>
      <c r="JP196" s="80"/>
      <c r="JQ196" s="80"/>
      <c r="JR196" s="80"/>
      <c r="JS196" s="80"/>
      <c r="JT196" s="80"/>
      <c r="JU196" s="80"/>
      <c r="JV196" s="80"/>
      <c r="JW196" s="80"/>
      <c r="JX196" s="80"/>
      <c r="JY196" s="80"/>
      <c r="JZ196" s="80"/>
      <c r="KA196" s="80"/>
      <c r="KB196" s="80"/>
      <c r="KC196" s="80"/>
      <c r="KD196" s="80"/>
      <c r="KE196" s="80"/>
      <c r="KF196" s="80"/>
      <c r="KG196" s="80"/>
      <c r="KH196" s="80"/>
      <c r="KI196" s="80"/>
      <c r="KJ196" s="80"/>
      <c r="KK196" s="80"/>
      <c r="KL196" s="80"/>
      <c r="KM196" s="80"/>
      <c r="KN196" s="80"/>
      <c r="KO196" s="80"/>
      <c r="KP196" s="80"/>
      <c r="KQ196" s="80"/>
      <c r="KR196" s="80"/>
      <c r="KS196" s="80"/>
      <c r="KT196" s="80"/>
      <c r="KU196" s="80"/>
      <c r="KV196" s="80"/>
      <c r="KW196" s="80"/>
      <c r="KX196" s="80"/>
      <c r="KY196" s="80"/>
      <c r="KZ196" s="80"/>
      <c r="LA196" s="80"/>
      <c r="LB196" s="80"/>
      <c r="LC196" s="80"/>
      <c r="LD196" s="80"/>
      <c r="LE196" s="80"/>
      <c r="LF196" s="80"/>
      <c r="LG196" s="80"/>
      <c r="LH196" s="80"/>
      <c r="LI196" s="80"/>
      <c r="LJ196" s="80"/>
      <c r="LK196" s="80"/>
      <c r="LL196" s="80"/>
      <c r="LM196" s="80"/>
      <c r="LN196" s="80"/>
      <c r="LO196" s="80"/>
      <c r="LP196" s="80"/>
      <c r="LQ196" s="80"/>
      <c r="LR196" s="80"/>
      <c r="LS196" s="80"/>
      <c r="LT196" s="80"/>
      <c r="LU196" s="80"/>
      <c r="LV196" s="80"/>
      <c r="LW196" s="80"/>
      <c r="LX196" s="80"/>
      <c r="LY196" s="80"/>
      <c r="LZ196" s="80"/>
      <c r="MA196" s="80"/>
      <c r="MB196" s="80"/>
      <c r="MC196" s="80"/>
      <c r="MD196" s="80"/>
      <c r="ME196" s="80"/>
      <c r="MF196" s="80"/>
      <c r="MG196" s="80"/>
      <c r="MH196" s="80"/>
      <c r="MI196" s="80"/>
      <c r="MJ196" s="80"/>
      <c r="MK196" s="80"/>
      <c r="ML196" s="80"/>
      <c r="MM196" s="80"/>
      <c r="MN196" s="80"/>
      <c r="MO196" s="80"/>
      <c r="MP196" s="80"/>
      <c r="MQ196" s="80"/>
      <c r="MR196" s="80"/>
      <c r="MS196" s="80"/>
      <c r="MT196" s="80"/>
      <c r="MU196" s="80"/>
      <c r="MV196" s="80"/>
      <c r="MW196" s="80"/>
      <c r="MX196" s="80"/>
      <c r="MY196" s="80"/>
      <c r="MZ196" s="80"/>
      <c r="NA196" s="80"/>
      <c r="NB196" s="80"/>
      <c r="NC196" s="80"/>
      <c r="ND196" s="80"/>
      <c r="NE196" s="80"/>
      <c r="NF196" s="80"/>
      <c r="NG196" s="80"/>
      <c r="NH196" s="80"/>
      <c r="NI196" s="80"/>
      <c r="NJ196" s="80"/>
      <c r="NK196" s="80"/>
      <c r="NL196" s="80"/>
      <c r="NM196" s="80"/>
      <c r="NN196" s="80"/>
      <c r="NO196" s="80"/>
      <c r="NP196" s="80"/>
      <c r="NQ196" s="80"/>
      <c r="NR196" s="80"/>
      <c r="NS196" s="80"/>
      <c r="NT196" s="80"/>
      <c r="NU196" s="80"/>
      <c r="NV196" s="80"/>
      <c r="NW196" s="80"/>
      <c r="NX196" s="80"/>
      <c r="NY196" s="80"/>
      <c r="NZ196" s="80"/>
      <c r="OA196" s="80"/>
      <c r="OB196" s="80"/>
      <c r="OC196" s="80"/>
      <c r="OD196" s="80"/>
      <c r="OE196" s="80"/>
      <c r="OF196" s="80"/>
      <c r="OG196" s="80"/>
      <c r="OH196" s="80"/>
      <c r="OI196" s="80"/>
      <c r="OJ196" s="80"/>
      <c r="OK196" s="80"/>
      <c r="OL196" s="80"/>
      <c r="OM196" s="80"/>
      <c r="ON196" s="80"/>
      <c r="OO196" s="80"/>
      <c r="OP196" s="80"/>
      <c r="OQ196" s="80"/>
      <c r="OR196" s="80"/>
      <c r="OS196" s="80"/>
      <c r="OT196" s="80"/>
      <c r="OU196" s="80"/>
      <c r="OV196" s="80"/>
      <c r="OW196" s="80"/>
      <c r="OX196" s="80"/>
      <c r="OY196" s="80"/>
      <c r="OZ196" s="80"/>
      <c r="PA196" s="80"/>
      <c r="PB196" s="80"/>
      <c r="PC196" s="80"/>
      <c r="PD196" s="80"/>
      <c r="PE196" s="80"/>
      <c r="PF196" s="80"/>
      <c r="PG196" s="80"/>
      <c r="PH196" s="80"/>
      <c r="PI196" s="80"/>
      <c r="PJ196" s="80"/>
      <c r="PK196" s="80"/>
      <c r="PL196" s="80"/>
      <c r="PM196" s="80"/>
      <c r="PN196" s="80"/>
      <c r="PO196" s="80"/>
      <c r="PP196" s="80"/>
      <c r="PQ196" s="80"/>
      <c r="PR196" s="80"/>
      <c r="PS196" s="80"/>
      <c r="PT196" s="80"/>
      <c r="PU196" s="80"/>
      <c r="PV196" s="80"/>
      <c r="PW196" s="80"/>
      <c r="PX196" s="80"/>
      <c r="PY196" s="80"/>
      <c r="PZ196" s="80"/>
      <c r="QA196" s="80"/>
      <c r="QB196" s="80"/>
      <c r="QC196" s="80"/>
      <c r="QD196" s="80"/>
      <c r="QE196" s="80"/>
      <c r="QF196" s="80"/>
      <c r="QG196" s="80"/>
      <c r="QH196" s="80"/>
      <c r="QI196" s="80"/>
      <c r="QJ196" s="80"/>
      <c r="QK196" s="80"/>
      <c r="QL196" s="80"/>
      <c r="QM196" s="80"/>
      <c r="QN196" s="80"/>
      <c r="QO196" s="80"/>
      <c r="QP196" s="80"/>
      <c r="QQ196" s="80"/>
      <c r="QR196" s="80"/>
      <c r="QS196" s="80"/>
      <c r="QT196" s="80"/>
      <c r="QU196" s="80"/>
      <c r="QV196" s="80"/>
      <c r="QW196" s="80"/>
      <c r="QX196" s="80"/>
      <c r="QY196" s="80"/>
      <c r="QZ196" s="80"/>
      <c r="RA196" s="80"/>
      <c r="RB196" s="80"/>
      <c r="RC196" s="80"/>
      <c r="RD196" s="80"/>
      <c r="RE196" s="80"/>
      <c r="RF196" s="80"/>
      <c r="RG196" s="80"/>
      <c r="RH196" s="80"/>
      <c r="RI196" s="80"/>
      <c r="RJ196" s="80"/>
      <c r="RK196" s="80"/>
      <c r="RL196" s="80"/>
      <c r="RM196" s="80"/>
      <c r="RN196" s="80"/>
      <c r="RO196" s="80"/>
      <c r="RP196" s="80"/>
      <c r="RQ196" s="80"/>
      <c r="RR196" s="80"/>
      <c r="RS196" s="80"/>
      <c r="RT196" s="80"/>
      <c r="RU196" s="80"/>
      <c r="RV196" s="80"/>
      <c r="RW196" s="80"/>
      <c r="RX196" s="80"/>
      <c r="RY196" s="80"/>
      <c r="RZ196" s="80"/>
      <c r="SA196" s="80"/>
      <c r="SB196" s="80"/>
      <c r="SC196" s="80"/>
      <c r="SD196" s="80"/>
      <c r="SE196" s="80"/>
      <c r="SF196" s="80"/>
      <c r="SG196" s="80"/>
      <c r="SH196" s="80"/>
      <c r="SI196" s="80"/>
      <c r="SJ196" s="80"/>
      <c r="SK196" s="80"/>
      <c r="SL196" s="80"/>
      <c r="SM196" s="80"/>
      <c r="SN196" s="80"/>
      <c r="SO196" s="80"/>
      <c r="SP196" s="80"/>
      <c r="SQ196" s="80"/>
      <c r="SR196" s="80"/>
      <c r="SS196" s="80"/>
      <c r="ST196" s="80"/>
      <c r="SU196" s="80"/>
      <c r="SV196" s="80"/>
      <c r="SW196" s="80"/>
      <c r="SX196" s="80"/>
    </row>
    <row r="197" spans="1:518" s="60" customFormat="1" ht="14.55" customHeight="1" x14ac:dyDescent="0.3">
      <c r="A197" s="65">
        <v>193</v>
      </c>
      <c r="B197" s="7">
        <v>69</v>
      </c>
      <c r="C197" s="98" t="s">
        <v>1270</v>
      </c>
      <c r="D197" s="99" t="s">
        <v>1271</v>
      </c>
      <c r="E197" s="98" t="s">
        <v>1272</v>
      </c>
      <c r="F197" s="7">
        <v>2015</v>
      </c>
      <c r="G197" s="98" t="s">
        <v>664</v>
      </c>
      <c r="H197" s="126" t="s">
        <v>1273</v>
      </c>
      <c r="I197" s="6" t="s">
        <v>50</v>
      </c>
      <c r="J197" s="98" t="s">
        <v>1303</v>
      </c>
      <c r="K197" s="6" t="s">
        <v>1304</v>
      </c>
      <c r="L197" s="6" t="s">
        <v>23</v>
      </c>
      <c r="M197" s="6" t="s">
        <v>86</v>
      </c>
      <c r="N197" s="6" t="s">
        <v>205</v>
      </c>
      <c r="O197" s="6" t="s">
        <v>25</v>
      </c>
      <c r="P197" s="6" t="s">
        <v>72</v>
      </c>
      <c r="Q197" s="6" t="s">
        <v>572</v>
      </c>
      <c r="R197" s="6" t="s">
        <v>572</v>
      </c>
      <c r="S197" s="6" t="s">
        <v>336</v>
      </c>
      <c r="T197" s="6" t="s">
        <v>1275</v>
      </c>
      <c r="U197" s="7">
        <v>2020</v>
      </c>
      <c r="V197" s="7">
        <v>2020</v>
      </c>
      <c r="W197" s="6"/>
      <c r="X197" s="6"/>
      <c r="Y197" s="6"/>
      <c r="Z197" s="6" t="s">
        <v>76</v>
      </c>
      <c r="AA197" s="6"/>
      <c r="AB197" s="6" t="s">
        <v>107</v>
      </c>
      <c r="AC197" s="6"/>
      <c r="AD197" s="6"/>
      <c r="AE197" s="6" t="s">
        <v>126</v>
      </c>
      <c r="AF197" s="6"/>
      <c r="AG197" s="6"/>
      <c r="AH197" s="6"/>
      <c r="AI197" s="6"/>
      <c r="AJ197" s="6"/>
      <c r="AK197" s="6" t="s">
        <v>232</v>
      </c>
      <c r="AL197" s="6"/>
      <c r="AM197" s="6"/>
      <c r="AN197" s="6"/>
      <c r="AO197" s="6"/>
      <c r="AP197" s="6"/>
      <c r="AQ197" s="6"/>
      <c r="AR197" s="6"/>
      <c r="AS197" s="6"/>
      <c r="AT197" s="6"/>
      <c r="AU197" s="6"/>
      <c r="AV197" s="6"/>
      <c r="AW197" s="6" t="s">
        <v>23</v>
      </c>
      <c r="AX197" s="6"/>
      <c r="AY197" s="6"/>
      <c r="AZ197" s="6"/>
      <c r="BA197" s="6" t="s">
        <v>78</v>
      </c>
      <c r="BB197" s="6"/>
      <c r="BC197" s="6" t="s">
        <v>78</v>
      </c>
      <c r="BD197" s="6"/>
      <c r="BE197" s="6"/>
      <c r="BF197" s="6" t="s">
        <v>80</v>
      </c>
      <c r="BG197" s="6"/>
      <c r="BH197" s="6"/>
      <c r="BI197" s="6"/>
      <c r="BJ197" s="6"/>
      <c r="BK197" s="6" t="s">
        <v>80</v>
      </c>
      <c r="BL197" s="6"/>
      <c r="BM197" s="6"/>
      <c r="BN197" s="6"/>
      <c r="BO197" s="6"/>
      <c r="BP197" s="6"/>
      <c r="BQ197" s="6"/>
      <c r="BR197" s="6"/>
      <c r="BS197" s="6"/>
      <c r="BT197" s="6"/>
      <c r="BU197" s="6"/>
      <c r="BV197" s="6" t="s">
        <v>38</v>
      </c>
      <c r="BW197" s="6"/>
      <c r="BX197" s="6"/>
      <c r="BY197" s="6"/>
      <c r="BZ197" s="6"/>
      <c r="CA197" s="6"/>
      <c r="CB197" s="6"/>
      <c r="CC197" s="6"/>
      <c r="CD197" s="6"/>
      <c r="CE197" s="6"/>
      <c r="CF197" s="6"/>
      <c r="CG197" s="6"/>
      <c r="CH197" s="6"/>
      <c r="CI197" s="6"/>
      <c r="CJ197" s="6"/>
      <c r="CK197" s="6"/>
      <c r="CL197" s="6"/>
      <c r="CM197" s="6"/>
      <c r="CN197" s="6"/>
      <c r="CO197" s="6"/>
      <c r="CP197" s="6"/>
      <c r="CQ197" s="6"/>
      <c r="CR197" s="6"/>
      <c r="CS197" s="28" t="s">
        <v>38</v>
      </c>
      <c r="CT197" s="6"/>
      <c r="CU197" s="6"/>
      <c r="CV197" s="6"/>
      <c r="CW197" s="6"/>
      <c r="CX197" s="6"/>
      <c r="CY197" s="6"/>
      <c r="CZ197" s="6"/>
      <c r="DA197" s="6"/>
      <c r="DB197" s="6"/>
      <c r="DC197" s="6"/>
      <c r="DD197" s="6" t="s">
        <v>38</v>
      </c>
      <c r="DE197" s="87"/>
      <c r="DF197" s="6"/>
      <c r="DG197" s="6"/>
      <c r="DH197" s="6"/>
      <c r="DI197" s="6"/>
      <c r="DJ197" s="6"/>
      <c r="DK197" s="6"/>
      <c r="DL197" s="6"/>
      <c r="DM197" s="6"/>
      <c r="DN197" s="6"/>
      <c r="DO197" s="87"/>
      <c r="DP197" s="6"/>
      <c r="DQ197" s="87"/>
      <c r="DR197" s="6"/>
      <c r="DS197" s="91" t="s">
        <v>1293</v>
      </c>
      <c r="DT197" s="17" t="s">
        <v>1300</v>
      </c>
      <c r="DU197" s="34"/>
      <c r="DV197" s="34"/>
      <c r="DW197" s="80"/>
      <c r="DX197" s="80"/>
      <c r="DY197" s="80"/>
      <c r="DZ197" s="80"/>
      <c r="EA197" s="80"/>
      <c r="EB197" s="80"/>
      <c r="EC197" s="80"/>
      <c r="ED197" s="80"/>
      <c r="EE197" s="80"/>
      <c r="EF197" s="80"/>
      <c r="EG197" s="80"/>
      <c r="EH197" s="80"/>
      <c r="EI197" s="80"/>
      <c r="EJ197" s="80"/>
      <c r="EK197" s="80"/>
      <c r="EL197" s="80"/>
      <c r="EM197" s="80"/>
      <c r="EN197" s="80"/>
      <c r="EO197" s="80"/>
      <c r="EP197" s="80"/>
      <c r="EQ197" s="80"/>
      <c r="ER197" s="80"/>
      <c r="ES197" s="80"/>
      <c r="ET197" s="80"/>
      <c r="EU197" s="80"/>
      <c r="EV197" s="80"/>
      <c r="EW197" s="80"/>
      <c r="EX197" s="80"/>
      <c r="EY197" s="80"/>
      <c r="EZ197" s="80"/>
      <c r="FA197" s="80"/>
      <c r="FB197" s="80"/>
      <c r="FC197" s="80"/>
      <c r="FD197" s="80"/>
      <c r="FE197" s="80"/>
      <c r="FF197" s="80"/>
      <c r="FG197" s="80"/>
      <c r="FH197" s="80"/>
      <c r="FI197" s="80"/>
      <c r="FJ197" s="80"/>
      <c r="FK197" s="80"/>
      <c r="FL197" s="80"/>
      <c r="FM197" s="80"/>
      <c r="FN197" s="80"/>
      <c r="FO197" s="80"/>
      <c r="FP197" s="80"/>
      <c r="FQ197" s="80"/>
      <c r="FR197" s="80"/>
      <c r="FS197" s="80"/>
      <c r="FT197" s="80"/>
      <c r="FU197" s="80"/>
      <c r="FV197" s="80"/>
      <c r="FW197" s="80"/>
      <c r="FX197" s="80"/>
      <c r="FY197" s="80"/>
      <c r="FZ197" s="80"/>
      <c r="GA197" s="80"/>
      <c r="GB197" s="80"/>
      <c r="GC197" s="80"/>
      <c r="GD197" s="80"/>
      <c r="GE197" s="80"/>
      <c r="GF197" s="80"/>
      <c r="GG197" s="80"/>
      <c r="GH197" s="80"/>
      <c r="GI197" s="80"/>
      <c r="GJ197" s="80"/>
      <c r="GK197" s="80"/>
      <c r="GL197" s="80"/>
      <c r="GM197" s="80"/>
      <c r="GN197" s="80"/>
      <c r="GO197" s="80"/>
      <c r="GP197" s="80"/>
      <c r="GQ197" s="80"/>
      <c r="GR197" s="80"/>
      <c r="GS197" s="80"/>
      <c r="GT197" s="80"/>
      <c r="GU197" s="80"/>
      <c r="GV197" s="80"/>
      <c r="GW197" s="80"/>
      <c r="GX197" s="80"/>
      <c r="GY197" s="80"/>
      <c r="GZ197" s="80"/>
      <c r="HA197" s="80"/>
      <c r="HB197" s="80"/>
      <c r="HC197" s="80"/>
      <c r="HD197" s="80"/>
      <c r="HE197" s="80"/>
      <c r="HF197" s="80"/>
      <c r="HG197" s="80"/>
      <c r="HH197" s="80"/>
      <c r="HI197" s="80"/>
      <c r="HJ197" s="80"/>
      <c r="HK197" s="80"/>
      <c r="HL197" s="80"/>
      <c r="HM197" s="80"/>
      <c r="HN197" s="80"/>
      <c r="HO197" s="80"/>
      <c r="HP197" s="80"/>
      <c r="HQ197" s="80"/>
      <c r="HR197" s="80"/>
      <c r="HS197" s="80"/>
      <c r="HT197" s="80"/>
      <c r="HU197" s="80"/>
      <c r="HV197" s="80"/>
      <c r="HW197" s="80"/>
      <c r="HX197" s="80"/>
      <c r="HY197" s="80"/>
      <c r="HZ197" s="80"/>
      <c r="IA197" s="80"/>
      <c r="IB197" s="80"/>
      <c r="IC197" s="80"/>
      <c r="ID197" s="80"/>
      <c r="IE197" s="80"/>
      <c r="IF197" s="80"/>
      <c r="IG197" s="80"/>
      <c r="IH197" s="80"/>
      <c r="II197" s="80"/>
      <c r="IJ197" s="80"/>
      <c r="IK197" s="80"/>
      <c r="IL197" s="80"/>
      <c r="IM197" s="80"/>
      <c r="IN197" s="80"/>
      <c r="IO197" s="80"/>
      <c r="IP197" s="80"/>
      <c r="IQ197" s="80"/>
      <c r="IR197" s="80"/>
      <c r="IS197" s="80"/>
      <c r="IT197" s="80"/>
      <c r="IU197" s="80"/>
      <c r="IV197" s="80"/>
      <c r="IW197" s="80"/>
      <c r="IX197" s="80"/>
      <c r="IY197" s="80"/>
      <c r="IZ197" s="80"/>
      <c r="JA197" s="80"/>
      <c r="JB197" s="80"/>
      <c r="JC197" s="80"/>
      <c r="JD197" s="80"/>
      <c r="JE197" s="80"/>
      <c r="JF197" s="80"/>
      <c r="JG197" s="80"/>
      <c r="JH197" s="80"/>
      <c r="JI197" s="80"/>
      <c r="JJ197" s="80"/>
      <c r="JK197" s="80"/>
      <c r="JL197" s="80"/>
      <c r="JM197" s="80"/>
      <c r="JN197" s="80"/>
      <c r="JO197" s="80"/>
      <c r="JP197" s="80"/>
      <c r="JQ197" s="80"/>
      <c r="JR197" s="80"/>
      <c r="JS197" s="80"/>
      <c r="JT197" s="80"/>
      <c r="JU197" s="80"/>
      <c r="JV197" s="80"/>
      <c r="JW197" s="80"/>
      <c r="JX197" s="80"/>
      <c r="JY197" s="80"/>
      <c r="JZ197" s="80"/>
      <c r="KA197" s="80"/>
      <c r="KB197" s="80"/>
      <c r="KC197" s="80"/>
      <c r="KD197" s="80"/>
      <c r="KE197" s="80"/>
      <c r="KF197" s="80"/>
      <c r="KG197" s="80"/>
      <c r="KH197" s="80"/>
      <c r="KI197" s="80"/>
      <c r="KJ197" s="80"/>
      <c r="KK197" s="80"/>
      <c r="KL197" s="80"/>
      <c r="KM197" s="80"/>
      <c r="KN197" s="80"/>
      <c r="KO197" s="80"/>
      <c r="KP197" s="80"/>
      <c r="KQ197" s="80"/>
      <c r="KR197" s="80"/>
      <c r="KS197" s="80"/>
      <c r="KT197" s="80"/>
      <c r="KU197" s="80"/>
      <c r="KV197" s="80"/>
      <c r="KW197" s="80"/>
      <c r="KX197" s="80"/>
      <c r="KY197" s="80"/>
      <c r="KZ197" s="80"/>
      <c r="LA197" s="80"/>
      <c r="LB197" s="80"/>
      <c r="LC197" s="80"/>
      <c r="LD197" s="80"/>
      <c r="LE197" s="80"/>
      <c r="LF197" s="80"/>
      <c r="LG197" s="80"/>
      <c r="LH197" s="80"/>
      <c r="LI197" s="80"/>
      <c r="LJ197" s="80"/>
      <c r="LK197" s="80"/>
      <c r="LL197" s="80"/>
      <c r="LM197" s="80"/>
      <c r="LN197" s="80"/>
      <c r="LO197" s="80"/>
      <c r="LP197" s="80"/>
      <c r="LQ197" s="80"/>
      <c r="LR197" s="80"/>
      <c r="LS197" s="80"/>
      <c r="LT197" s="80"/>
      <c r="LU197" s="80"/>
      <c r="LV197" s="80"/>
      <c r="LW197" s="80"/>
      <c r="LX197" s="80"/>
      <c r="LY197" s="80"/>
      <c r="LZ197" s="80"/>
      <c r="MA197" s="80"/>
      <c r="MB197" s="80"/>
      <c r="MC197" s="80"/>
      <c r="MD197" s="80"/>
      <c r="ME197" s="80"/>
      <c r="MF197" s="80"/>
      <c r="MG197" s="80"/>
      <c r="MH197" s="80"/>
      <c r="MI197" s="80"/>
      <c r="MJ197" s="80"/>
      <c r="MK197" s="80"/>
      <c r="ML197" s="80"/>
      <c r="MM197" s="80"/>
      <c r="MN197" s="80"/>
      <c r="MO197" s="80"/>
      <c r="MP197" s="80"/>
      <c r="MQ197" s="80"/>
      <c r="MR197" s="80"/>
      <c r="MS197" s="80"/>
      <c r="MT197" s="80"/>
      <c r="MU197" s="80"/>
      <c r="MV197" s="80"/>
      <c r="MW197" s="80"/>
      <c r="MX197" s="80"/>
      <c r="MY197" s="80"/>
      <c r="MZ197" s="80"/>
      <c r="NA197" s="80"/>
      <c r="NB197" s="80"/>
      <c r="NC197" s="80"/>
      <c r="ND197" s="80"/>
      <c r="NE197" s="80"/>
      <c r="NF197" s="80"/>
      <c r="NG197" s="80"/>
      <c r="NH197" s="80"/>
      <c r="NI197" s="80"/>
      <c r="NJ197" s="80"/>
      <c r="NK197" s="80"/>
      <c r="NL197" s="80"/>
      <c r="NM197" s="80"/>
      <c r="NN197" s="80"/>
      <c r="NO197" s="80"/>
      <c r="NP197" s="80"/>
      <c r="NQ197" s="80"/>
      <c r="NR197" s="80"/>
      <c r="NS197" s="80"/>
      <c r="NT197" s="80"/>
      <c r="NU197" s="80"/>
      <c r="NV197" s="80"/>
      <c r="NW197" s="80"/>
      <c r="NX197" s="80"/>
      <c r="NY197" s="80"/>
      <c r="NZ197" s="80"/>
      <c r="OA197" s="80"/>
      <c r="OB197" s="80"/>
      <c r="OC197" s="80"/>
      <c r="OD197" s="80"/>
      <c r="OE197" s="80"/>
      <c r="OF197" s="80"/>
      <c r="OG197" s="80"/>
      <c r="OH197" s="80"/>
      <c r="OI197" s="80"/>
      <c r="OJ197" s="80"/>
      <c r="OK197" s="80"/>
      <c r="OL197" s="80"/>
      <c r="OM197" s="80"/>
      <c r="ON197" s="80"/>
      <c r="OO197" s="80"/>
      <c r="OP197" s="80"/>
      <c r="OQ197" s="80"/>
      <c r="OR197" s="80"/>
      <c r="OS197" s="80"/>
      <c r="OT197" s="80"/>
      <c r="OU197" s="80"/>
      <c r="OV197" s="80"/>
      <c r="OW197" s="80"/>
      <c r="OX197" s="80"/>
      <c r="OY197" s="80"/>
      <c r="OZ197" s="80"/>
      <c r="PA197" s="80"/>
      <c r="PB197" s="80"/>
      <c r="PC197" s="80"/>
      <c r="PD197" s="80"/>
      <c r="PE197" s="80"/>
      <c r="PF197" s="80"/>
      <c r="PG197" s="80"/>
      <c r="PH197" s="80"/>
      <c r="PI197" s="80"/>
      <c r="PJ197" s="80"/>
      <c r="PK197" s="80"/>
      <c r="PL197" s="80"/>
      <c r="PM197" s="80"/>
      <c r="PN197" s="80"/>
      <c r="PO197" s="80"/>
      <c r="PP197" s="80"/>
      <c r="PQ197" s="80"/>
      <c r="PR197" s="80"/>
      <c r="PS197" s="80"/>
      <c r="PT197" s="80"/>
      <c r="PU197" s="80"/>
      <c r="PV197" s="80"/>
      <c r="PW197" s="80"/>
      <c r="PX197" s="80"/>
      <c r="PY197" s="80"/>
      <c r="PZ197" s="80"/>
      <c r="QA197" s="80"/>
      <c r="QB197" s="80"/>
      <c r="QC197" s="80"/>
      <c r="QD197" s="80"/>
      <c r="QE197" s="80"/>
      <c r="QF197" s="80"/>
      <c r="QG197" s="80"/>
      <c r="QH197" s="80"/>
      <c r="QI197" s="80"/>
      <c r="QJ197" s="80"/>
      <c r="QK197" s="80"/>
      <c r="QL197" s="80"/>
      <c r="QM197" s="80"/>
      <c r="QN197" s="80"/>
      <c r="QO197" s="80"/>
      <c r="QP197" s="80"/>
      <c r="QQ197" s="80"/>
      <c r="QR197" s="80"/>
      <c r="QS197" s="80"/>
      <c r="QT197" s="80"/>
      <c r="QU197" s="80"/>
      <c r="QV197" s="80"/>
      <c r="QW197" s="80"/>
      <c r="QX197" s="80"/>
      <c r="QY197" s="80"/>
      <c r="QZ197" s="80"/>
      <c r="RA197" s="80"/>
      <c r="RB197" s="80"/>
      <c r="RC197" s="80"/>
      <c r="RD197" s="80"/>
      <c r="RE197" s="80"/>
      <c r="RF197" s="80"/>
      <c r="RG197" s="80"/>
      <c r="RH197" s="80"/>
      <c r="RI197" s="80"/>
      <c r="RJ197" s="80"/>
      <c r="RK197" s="80"/>
      <c r="RL197" s="80"/>
      <c r="RM197" s="80"/>
      <c r="RN197" s="80"/>
      <c r="RO197" s="80"/>
      <c r="RP197" s="80"/>
      <c r="RQ197" s="80"/>
      <c r="RR197" s="80"/>
      <c r="RS197" s="80"/>
      <c r="RT197" s="80"/>
      <c r="RU197" s="80"/>
      <c r="RV197" s="80"/>
      <c r="RW197" s="80"/>
      <c r="RX197" s="80"/>
      <c r="RY197" s="80"/>
      <c r="RZ197" s="80"/>
      <c r="SA197" s="80"/>
      <c r="SB197" s="80"/>
      <c r="SC197" s="80"/>
      <c r="SD197" s="80"/>
      <c r="SE197" s="80"/>
      <c r="SF197" s="80"/>
      <c r="SG197" s="80"/>
      <c r="SH197" s="80"/>
      <c r="SI197" s="80"/>
      <c r="SJ197" s="80"/>
      <c r="SK197" s="80"/>
      <c r="SL197" s="80"/>
      <c r="SM197" s="80"/>
      <c r="SN197" s="80"/>
      <c r="SO197" s="80"/>
      <c r="SP197" s="80"/>
      <c r="SQ197" s="80"/>
      <c r="SR197" s="80"/>
      <c r="SS197" s="80"/>
      <c r="ST197" s="80"/>
      <c r="SU197" s="80"/>
      <c r="SV197" s="80"/>
      <c r="SW197" s="80"/>
      <c r="SX197" s="80"/>
    </row>
    <row r="198" spans="1:518" s="60" customFormat="1" ht="14.55" customHeight="1" x14ac:dyDescent="0.3">
      <c r="A198" s="65">
        <v>194</v>
      </c>
      <c r="B198" s="7">
        <v>69</v>
      </c>
      <c r="C198" s="98" t="s">
        <v>1270</v>
      </c>
      <c r="D198" s="99" t="s">
        <v>1271</v>
      </c>
      <c r="E198" s="98" t="s">
        <v>1272</v>
      </c>
      <c r="F198" s="7">
        <v>2015</v>
      </c>
      <c r="G198" s="98" t="s">
        <v>664</v>
      </c>
      <c r="H198" s="126" t="s">
        <v>1273</v>
      </c>
      <c r="I198" s="6" t="s">
        <v>50</v>
      </c>
      <c r="J198" s="98" t="s">
        <v>1305</v>
      </c>
      <c r="K198" s="6" t="s">
        <v>1306</v>
      </c>
      <c r="L198" s="6" t="s">
        <v>23</v>
      </c>
      <c r="M198" s="6" t="s">
        <v>86</v>
      </c>
      <c r="N198" s="6" t="s">
        <v>205</v>
      </c>
      <c r="O198" s="6" t="s">
        <v>25</v>
      </c>
      <c r="P198" s="6" t="s">
        <v>72</v>
      </c>
      <c r="Q198" s="6" t="s">
        <v>572</v>
      </c>
      <c r="R198" s="6" t="s">
        <v>572</v>
      </c>
      <c r="S198" s="6" t="s">
        <v>336</v>
      </c>
      <c r="T198" s="6" t="s">
        <v>1275</v>
      </c>
      <c r="U198" s="7">
        <v>2020</v>
      </c>
      <c r="V198" s="7">
        <v>2020</v>
      </c>
      <c r="W198" s="6"/>
      <c r="X198" s="6"/>
      <c r="Y198" s="6"/>
      <c r="Z198" s="6" t="s">
        <v>76</v>
      </c>
      <c r="AA198" s="6"/>
      <c r="AB198" s="6" t="s">
        <v>107</v>
      </c>
      <c r="AC198" s="6"/>
      <c r="AD198" s="6"/>
      <c r="AE198" s="6" t="s">
        <v>126</v>
      </c>
      <c r="AF198" s="6"/>
      <c r="AG198" s="6"/>
      <c r="AH198" s="6"/>
      <c r="AI198" s="6"/>
      <c r="AJ198" s="6"/>
      <c r="AK198" s="6" t="s">
        <v>232</v>
      </c>
      <c r="AL198" s="6"/>
      <c r="AM198" s="6"/>
      <c r="AN198" s="6"/>
      <c r="AO198" s="6"/>
      <c r="AP198" s="6"/>
      <c r="AQ198" s="6"/>
      <c r="AR198" s="6"/>
      <c r="AS198" s="6"/>
      <c r="AT198" s="6"/>
      <c r="AU198" s="6"/>
      <c r="AV198" s="6"/>
      <c r="AW198" s="6" t="s">
        <v>23</v>
      </c>
      <c r="AX198" s="6"/>
      <c r="AY198" s="6"/>
      <c r="AZ198" s="6"/>
      <c r="BA198" s="6" t="s">
        <v>78</v>
      </c>
      <c r="BB198" s="6"/>
      <c r="BC198" s="6" t="s">
        <v>78</v>
      </c>
      <c r="BD198" s="6"/>
      <c r="BE198" s="6"/>
      <c r="BF198" s="6" t="s">
        <v>78</v>
      </c>
      <c r="BG198" s="6"/>
      <c r="BH198" s="6"/>
      <c r="BI198" s="6"/>
      <c r="BJ198" s="6"/>
      <c r="BK198" s="6" t="s">
        <v>78</v>
      </c>
      <c r="BL198" s="6"/>
      <c r="BM198" s="6"/>
      <c r="BN198" s="6"/>
      <c r="BO198" s="6"/>
      <c r="BP198" s="6"/>
      <c r="BQ198" s="6"/>
      <c r="BR198" s="6"/>
      <c r="BS198" s="6"/>
      <c r="BT198" s="6"/>
      <c r="BU198" s="6"/>
      <c r="BV198" s="6" t="s">
        <v>38</v>
      </c>
      <c r="BW198" s="6"/>
      <c r="BX198" s="6"/>
      <c r="BY198" s="6"/>
      <c r="BZ198" s="6"/>
      <c r="CA198" s="6"/>
      <c r="CB198" s="6"/>
      <c r="CC198" s="6"/>
      <c r="CD198" s="6"/>
      <c r="CE198" s="6"/>
      <c r="CF198" s="6"/>
      <c r="CG198" s="6"/>
      <c r="CH198" s="6"/>
      <c r="CI198" s="6"/>
      <c r="CJ198" s="6"/>
      <c r="CK198" s="6"/>
      <c r="CL198" s="6"/>
      <c r="CM198" s="6"/>
      <c r="CN198" s="6"/>
      <c r="CO198" s="6"/>
      <c r="CP198" s="6"/>
      <c r="CQ198" s="6"/>
      <c r="CR198" s="6"/>
      <c r="CS198" s="28" t="s">
        <v>38</v>
      </c>
      <c r="CT198" s="6"/>
      <c r="CU198" s="6"/>
      <c r="CV198" s="6"/>
      <c r="CW198" s="6"/>
      <c r="CX198" s="6"/>
      <c r="CY198" s="6"/>
      <c r="CZ198" s="6"/>
      <c r="DA198" s="6"/>
      <c r="DB198" s="6"/>
      <c r="DC198" s="6"/>
      <c r="DD198" s="6" t="s">
        <v>38</v>
      </c>
      <c r="DE198" s="87"/>
      <c r="DF198" s="6"/>
      <c r="DG198" s="6"/>
      <c r="DH198" s="6"/>
      <c r="DI198" s="6"/>
      <c r="DJ198" s="6"/>
      <c r="DK198" s="6"/>
      <c r="DL198" s="6"/>
      <c r="DM198" s="6"/>
      <c r="DN198" s="6"/>
      <c r="DO198" s="87"/>
      <c r="DP198" s="6"/>
      <c r="DQ198" s="87"/>
      <c r="DR198" s="6"/>
      <c r="DS198" s="91" t="s">
        <v>1307</v>
      </c>
      <c r="DT198" s="17" t="s">
        <v>1300</v>
      </c>
      <c r="DU198" s="34"/>
      <c r="DV198" s="34"/>
      <c r="DW198" s="80"/>
      <c r="DX198" s="80"/>
      <c r="DY198" s="80"/>
      <c r="DZ198" s="80"/>
      <c r="EA198" s="80"/>
      <c r="EB198" s="80"/>
      <c r="EC198" s="80"/>
      <c r="ED198" s="80"/>
      <c r="EE198" s="80"/>
      <c r="EF198" s="80"/>
      <c r="EG198" s="80"/>
      <c r="EH198" s="80"/>
      <c r="EI198" s="80"/>
      <c r="EJ198" s="80"/>
      <c r="EK198" s="80"/>
      <c r="EL198" s="80"/>
      <c r="EM198" s="80"/>
      <c r="EN198" s="80"/>
      <c r="EO198" s="80"/>
      <c r="EP198" s="80"/>
      <c r="EQ198" s="80"/>
      <c r="ER198" s="80"/>
      <c r="ES198" s="80"/>
      <c r="ET198" s="80"/>
      <c r="EU198" s="80"/>
      <c r="EV198" s="80"/>
      <c r="EW198" s="80"/>
      <c r="EX198" s="80"/>
      <c r="EY198" s="80"/>
      <c r="EZ198" s="80"/>
      <c r="FA198" s="80"/>
      <c r="FB198" s="80"/>
      <c r="FC198" s="80"/>
      <c r="FD198" s="80"/>
      <c r="FE198" s="80"/>
      <c r="FF198" s="80"/>
      <c r="FG198" s="80"/>
      <c r="FH198" s="80"/>
      <c r="FI198" s="80"/>
      <c r="FJ198" s="80"/>
      <c r="FK198" s="80"/>
      <c r="FL198" s="80"/>
      <c r="FM198" s="80"/>
      <c r="FN198" s="80"/>
      <c r="FO198" s="80"/>
      <c r="FP198" s="80"/>
      <c r="FQ198" s="80"/>
      <c r="FR198" s="80"/>
      <c r="FS198" s="80"/>
      <c r="FT198" s="80"/>
      <c r="FU198" s="80"/>
      <c r="FV198" s="80"/>
      <c r="FW198" s="80"/>
      <c r="FX198" s="80"/>
      <c r="FY198" s="80"/>
      <c r="FZ198" s="80"/>
      <c r="GA198" s="80"/>
      <c r="GB198" s="80"/>
      <c r="GC198" s="80"/>
      <c r="GD198" s="80"/>
      <c r="GE198" s="80"/>
      <c r="GF198" s="80"/>
      <c r="GG198" s="80"/>
      <c r="GH198" s="80"/>
      <c r="GI198" s="80"/>
      <c r="GJ198" s="80"/>
      <c r="GK198" s="80"/>
      <c r="GL198" s="80"/>
      <c r="GM198" s="80"/>
      <c r="GN198" s="80"/>
      <c r="GO198" s="80"/>
      <c r="GP198" s="80"/>
      <c r="GQ198" s="80"/>
      <c r="GR198" s="80"/>
      <c r="GS198" s="80"/>
      <c r="GT198" s="80"/>
      <c r="GU198" s="80"/>
      <c r="GV198" s="80"/>
      <c r="GW198" s="80"/>
      <c r="GX198" s="80"/>
      <c r="GY198" s="80"/>
      <c r="GZ198" s="80"/>
      <c r="HA198" s="80"/>
      <c r="HB198" s="80"/>
      <c r="HC198" s="80"/>
      <c r="HD198" s="80"/>
      <c r="HE198" s="80"/>
      <c r="HF198" s="80"/>
      <c r="HG198" s="80"/>
      <c r="HH198" s="80"/>
      <c r="HI198" s="80"/>
      <c r="HJ198" s="80"/>
      <c r="HK198" s="80"/>
      <c r="HL198" s="80"/>
      <c r="HM198" s="80"/>
      <c r="HN198" s="80"/>
      <c r="HO198" s="80"/>
      <c r="HP198" s="80"/>
      <c r="HQ198" s="80"/>
      <c r="HR198" s="80"/>
      <c r="HS198" s="80"/>
      <c r="HT198" s="80"/>
      <c r="HU198" s="80"/>
      <c r="HV198" s="80"/>
      <c r="HW198" s="80"/>
      <c r="HX198" s="80"/>
      <c r="HY198" s="80"/>
      <c r="HZ198" s="80"/>
      <c r="IA198" s="80"/>
      <c r="IB198" s="80"/>
      <c r="IC198" s="80"/>
      <c r="ID198" s="80"/>
      <c r="IE198" s="80"/>
      <c r="IF198" s="80"/>
      <c r="IG198" s="80"/>
      <c r="IH198" s="80"/>
      <c r="II198" s="80"/>
      <c r="IJ198" s="80"/>
      <c r="IK198" s="80"/>
      <c r="IL198" s="80"/>
      <c r="IM198" s="80"/>
      <c r="IN198" s="80"/>
      <c r="IO198" s="80"/>
      <c r="IP198" s="80"/>
      <c r="IQ198" s="80"/>
      <c r="IR198" s="80"/>
      <c r="IS198" s="80"/>
      <c r="IT198" s="80"/>
      <c r="IU198" s="80"/>
      <c r="IV198" s="80"/>
      <c r="IW198" s="80"/>
      <c r="IX198" s="80"/>
      <c r="IY198" s="80"/>
      <c r="IZ198" s="80"/>
      <c r="JA198" s="80"/>
      <c r="JB198" s="80"/>
      <c r="JC198" s="80"/>
      <c r="JD198" s="80"/>
      <c r="JE198" s="80"/>
      <c r="JF198" s="80"/>
      <c r="JG198" s="80"/>
      <c r="JH198" s="80"/>
      <c r="JI198" s="80"/>
      <c r="JJ198" s="80"/>
      <c r="JK198" s="80"/>
      <c r="JL198" s="80"/>
      <c r="JM198" s="80"/>
      <c r="JN198" s="80"/>
      <c r="JO198" s="80"/>
      <c r="JP198" s="80"/>
      <c r="JQ198" s="80"/>
      <c r="JR198" s="80"/>
      <c r="JS198" s="80"/>
      <c r="JT198" s="80"/>
      <c r="JU198" s="80"/>
      <c r="JV198" s="80"/>
      <c r="JW198" s="80"/>
      <c r="JX198" s="80"/>
      <c r="JY198" s="80"/>
      <c r="JZ198" s="80"/>
      <c r="KA198" s="80"/>
      <c r="KB198" s="80"/>
      <c r="KC198" s="80"/>
      <c r="KD198" s="80"/>
      <c r="KE198" s="80"/>
      <c r="KF198" s="80"/>
      <c r="KG198" s="80"/>
      <c r="KH198" s="80"/>
      <c r="KI198" s="80"/>
      <c r="KJ198" s="80"/>
      <c r="KK198" s="80"/>
      <c r="KL198" s="80"/>
      <c r="KM198" s="80"/>
      <c r="KN198" s="80"/>
      <c r="KO198" s="80"/>
      <c r="KP198" s="80"/>
      <c r="KQ198" s="80"/>
      <c r="KR198" s="80"/>
      <c r="KS198" s="80"/>
      <c r="KT198" s="80"/>
      <c r="KU198" s="80"/>
      <c r="KV198" s="80"/>
      <c r="KW198" s="80"/>
      <c r="KX198" s="80"/>
      <c r="KY198" s="80"/>
      <c r="KZ198" s="80"/>
      <c r="LA198" s="80"/>
      <c r="LB198" s="80"/>
      <c r="LC198" s="80"/>
      <c r="LD198" s="80"/>
      <c r="LE198" s="80"/>
      <c r="LF198" s="80"/>
      <c r="LG198" s="80"/>
      <c r="LH198" s="80"/>
      <c r="LI198" s="80"/>
      <c r="LJ198" s="80"/>
      <c r="LK198" s="80"/>
      <c r="LL198" s="80"/>
      <c r="LM198" s="80"/>
      <c r="LN198" s="80"/>
      <c r="LO198" s="80"/>
      <c r="LP198" s="80"/>
      <c r="LQ198" s="80"/>
      <c r="LR198" s="80"/>
      <c r="LS198" s="80"/>
      <c r="LT198" s="80"/>
      <c r="LU198" s="80"/>
      <c r="LV198" s="80"/>
      <c r="LW198" s="80"/>
      <c r="LX198" s="80"/>
      <c r="LY198" s="80"/>
      <c r="LZ198" s="80"/>
      <c r="MA198" s="80"/>
      <c r="MB198" s="80"/>
      <c r="MC198" s="80"/>
      <c r="MD198" s="80"/>
      <c r="ME198" s="80"/>
      <c r="MF198" s="80"/>
      <c r="MG198" s="80"/>
      <c r="MH198" s="80"/>
      <c r="MI198" s="80"/>
      <c r="MJ198" s="80"/>
      <c r="MK198" s="80"/>
      <c r="ML198" s="80"/>
      <c r="MM198" s="80"/>
      <c r="MN198" s="80"/>
      <c r="MO198" s="80"/>
      <c r="MP198" s="80"/>
      <c r="MQ198" s="80"/>
      <c r="MR198" s="80"/>
      <c r="MS198" s="80"/>
      <c r="MT198" s="80"/>
      <c r="MU198" s="80"/>
      <c r="MV198" s="80"/>
      <c r="MW198" s="80"/>
      <c r="MX198" s="80"/>
      <c r="MY198" s="80"/>
      <c r="MZ198" s="80"/>
      <c r="NA198" s="80"/>
      <c r="NB198" s="80"/>
      <c r="NC198" s="80"/>
      <c r="ND198" s="80"/>
      <c r="NE198" s="80"/>
      <c r="NF198" s="80"/>
      <c r="NG198" s="80"/>
      <c r="NH198" s="80"/>
      <c r="NI198" s="80"/>
      <c r="NJ198" s="80"/>
      <c r="NK198" s="80"/>
      <c r="NL198" s="80"/>
      <c r="NM198" s="80"/>
      <c r="NN198" s="80"/>
      <c r="NO198" s="80"/>
      <c r="NP198" s="80"/>
      <c r="NQ198" s="80"/>
      <c r="NR198" s="80"/>
      <c r="NS198" s="80"/>
      <c r="NT198" s="80"/>
      <c r="NU198" s="80"/>
      <c r="NV198" s="80"/>
      <c r="NW198" s="80"/>
      <c r="NX198" s="80"/>
      <c r="NY198" s="80"/>
      <c r="NZ198" s="80"/>
      <c r="OA198" s="80"/>
      <c r="OB198" s="80"/>
      <c r="OC198" s="80"/>
      <c r="OD198" s="80"/>
      <c r="OE198" s="80"/>
      <c r="OF198" s="80"/>
      <c r="OG198" s="80"/>
      <c r="OH198" s="80"/>
      <c r="OI198" s="80"/>
      <c r="OJ198" s="80"/>
      <c r="OK198" s="80"/>
      <c r="OL198" s="80"/>
      <c r="OM198" s="80"/>
      <c r="ON198" s="80"/>
      <c r="OO198" s="80"/>
      <c r="OP198" s="80"/>
      <c r="OQ198" s="80"/>
      <c r="OR198" s="80"/>
      <c r="OS198" s="80"/>
      <c r="OT198" s="80"/>
      <c r="OU198" s="80"/>
      <c r="OV198" s="80"/>
      <c r="OW198" s="80"/>
      <c r="OX198" s="80"/>
      <c r="OY198" s="80"/>
      <c r="OZ198" s="80"/>
      <c r="PA198" s="80"/>
      <c r="PB198" s="80"/>
      <c r="PC198" s="80"/>
      <c r="PD198" s="80"/>
      <c r="PE198" s="80"/>
      <c r="PF198" s="80"/>
      <c r="PG198" s="80"/>
      <c r="PH198" s="80"/>
      <c r="PI198" s="80"/>
      <c r="PJ198" s="80"/>
      <c r="PK198" s="80"/>
      <c r="PL198" s="80"/>
      <c r="PM198" s="80"/>
      <c r="PN198" s="80"/>
      <c r="PO198" s="80"/>
      <c r="PP198" s="80"/>
      <c r="PQ198" s="80"/>
      <c r="PR198" s="80"/>
      <c r="PS198" s="80"/>
      <c r="PT198" s="80"/>
      <c r="PU198" s="80"/>
      <c r="PV198" s="80"/>
      <c r="PW198" s="80"/>
      <c r="PX198" s="80"/>
      <c r="PY198" s="80"/>
      <c r="PZ198" s="80"/>
      <c r="QA198" s="80"/>
      <c r="QB198" s="80"/>
      <c r="QC198" s="80"/>
      <c r="QD198" s="80"/>
      <c r="QE198" s="80"/>
      <c r="QF198" s="80"/>
      <c r="QG198" s="80"/>
      <c r="QH198" s="80"/>
      <c r="QI198" s="80"/>
      <c r="QJ198" s="80"/>
      <c r="QK198" s="80"/>
      <c r="QL198" s="80"/>
      <c r="QM198" s="80"/>
      <c r="QN198" s="80"/>
      <c r="QO198" s="80"/>
      <c r="QP198" s="80"/>
      <c r="QQ198" s="80"/>
      <c r="QR198" s="80"/>
      <c r="QS198" s="80"/>
      <c r="QT198" s="80"/>
      <c r="QU198" s="80"/>
      <c r="QV198" s="80"/>
      <c r="QW198" s="80"/>
      <c r="QX198" s="80"/>
      <c r="QY198" s="80"/>
      <c r="QZ198" s="80"/>
      <c r="RA198" s="80"/>
      <c r="RB198" s="80"/>
      <c r="RC198" s="80"/>
      <c r="RD198" s="80"/>
      <c r="RE198" s="80"/>
      <c r="RF198" s="80"/>
      <c r="RG198" s="80"/>
      <c r="RH198" s="80"/>
      <c r="RI198" s="80"/>
      <c r="RJ198" s="80"/>
      <c r="RK198" s="80"/>
      <c r="RL198" s="80"/>
      <c r="RM198" s="80"/>
      <c r="RN198" s="80"/>
      <c r="RO198" s="80"/>
      <c r="RP198" s="80"/>
      <c r="RQ198" s="80"/>
      <c r="RR198" s="80"/>
      <c r="RS198" s="80"/>
      <c r="RT198" s="80"/>
      <c r="RU198" s="80"/>
      <c r="RV198" s="80"/>
      <c r="RW198" s="80"/>
      <c r="RX198" s="80"/>
      <c r="RY198" s="80"/>
      <c r="RZ198" s="80"/>
      <c r="SA198" s="80"/>
      <c r="SB198" s="80"/>
      <c r="SC198" s="80"/>
      <c r="SD198" s="80"/>
      <c r="SE198" s="80"/>
      <c r="SF198" s="80"/>
      <c r="SG198" s="80"/>
      <c r="SH198" s="80"/>
      <c r="SI198" s="80"/>
      <c r="SJ198" s="80"/>
      <c r="SK198" s="80"/>
      <c r="SL198" s="80"/>
      <c r="SM198" s="80"/>
      <c r="SN198" s="80"/>
      <c r="SO198" s="80"/>
      <c r="SP198" s="80"/>
      <c r="SQ198" s="80"/>
      <c r="SR198" s="80"/>
      <c r="SS198" s="80"/>
      <c r="ST198" s="80"/>
      <c r="SU198" s="80"/>
      <c r="SV198" s="80"/>
      <c r="SW198" s="80"/>
      <c r="SX198" s="80"/>
    </row>
    <row r="199" spans="1:518" s="60" customFormat="1" ht="14.55" customHeight="1" x14ac:dyDescent="0.3">
      <c r="A199" s="65">
        <v>195</v>
      </c>
      <c r="B199" s="7">
        <v>69</v>
      </c>
      <c r="C199" s="98" t="s">
        <v>1270</v>
      </c>
      <c r="D199" s="99" t="s">
        <v>1271</v>
      </c>
      <c r="E199" s="98" t="s">
        <v>1272</v>
      </c>
      <c r="F199" s="7">
        <v>2015</v>
      </c>
      <c r="G199" s="98" t="s">
        <v>664</v>
      </c>
      <c r="H199" s="126" t="s">
        <v>1273</v>
      </c>
      <c r="I199" s="6" t="s">
        <v>50</v>
      </c>
      <c r="J199" s="98" t="s">
        <v>1308</v>
      </c>
      <c r="K199" s="6" t="s">
        <v>1279</v>
      </c>
      <c r="L199" s="6" t="s">
        <v>38</v>
      </c>
      <c r="M199" s="6" t="s">
        <v>86</v>
      </c>
      <c r="N199" s="6" t="s">
        <v>205</v>
      </c>
      <c r="O199" s="6" t="s">
        <v>25</v>
      </c>
      <c r="P199" s="6" t="s">
        <v>72</v>
      </c>
      <c r="Q199" s="6" t="s">
        <v>572</v>
      </c>
      <c r="R199" s="6" t="s">
        <v>572</v>
      </c>
      <c r="S199" s="6" t="s">
        <v>336</v>
      </c>
      <c r="T199" s="6" t="s">
        <v>1275</v>
      </c>
      <c r="U199" s="7">
        <v>2020</v>
      </c>
      <c r="V199" s="7">
        <v>2020</v>
      </c>
      <c r="W199" s="6"/>
      <c r="X199" s="6"/>
      <c r="Y199" s="6"/>
      <c r="Z199" s="6" t="s">
        <v>76</v>
      </c>
      <c r="AA199" s="6"/>
      <c r="AB199" s="6" t="s">
        <v>107</v>
      </c>
      <c r="AC199" s="6"/>
      <c r="AD199" s="6"/>
      <c r="AE199" s="6" t="s">
        <v>126</v>
      </c>
      <c r="AF199" s="6"/>
      <c r="AG199" s="6"/>
      <c r="AH199" s="6"/>
      <c r="AI199" s="6"/>
      <c r="AJ199" s="6"/>
      <c r="AK199" s="6" t="s">
        <v>232</v>
      </c>
      <c r="AL199" s="6"/>
      <c r="AM199" s="6"/>
      <c r="AN199" s="6"/>
      <c r="AO199" s="6"/>
      <c r="AP199" s="6"/>
      <c r="AQ199" s="6"/>
      <c r="AR199" s="6"/>
      <c r="AS199" s="6"/>
      <c r="AT199" s="6"/>
      <c r="AU199" s="6"/>
      <c r="AV199" s="6"/>
      <c r="AW199" s="6" t="s">
        <v>23</v>
      </c>
      <c r="AX199" s="6"/>
      <c r="AY199" s="6"/>
      <c r="AZ199" s="6"/>
      <c r="BA199" s="6" t="s">
        <v>78</v>
      </c>
      <c r="BB199" s="6"/>
      <c r="BC199" s="6" t="s">
        <v>78</v>
      </c>
      <c r="BD199" s="6"/>
      <c r="BE199" s="6"/>
      <c r="BF199" s="6" t="s">
        <v>78</v>
      </c>
      <c r="BG199" s="6"/>
      <c r="BH199" s="6"/>
      <c r="BI199" s="6"/>
      <c r="BJ199" s="6"/>
      <c r="BK199" s="6" t="s">
        <v>78</v>
      </c>
      <c r="BL199" s="6"/>
      <c r="BM199" s="6"/>
      <c r="BN199" s="6"/>
      <c r="BO199" s="6"/>
      <c r="BP199" s="6"/>
      <c r="BQ199" s="6"/>
      <c r="BR199" s="6"/>
      <c r="BS199" s="6"/>
      <c r="BT199" s="6"/>
      <c r="BU199" s="6"/>
      <c r="BV199" s="6" t="s">
        <v>38</v>
      </c>
      <c r="BW199" s="6"/>
      <c r="BX199" s="6"/>
      <c r="BY199" s="6"/>
      <c r="BZ199" s="6"/>
      <c r="CA199" s="6"/>
      <c r="CB199" s="6"/>
      <c r="CC199" s="6"/>
      <c r="CD199" s="6"/>
      <c r="CE199" s="6"/>
      <c r="CF199" s="6"/>
      <c r="CG199" s="6"/>
      <c r="CH199" s="6"/>
      <c r="CI199" s="6"/>
      <c r="CJ199" s="6"/>
      <c r="CK199" s="6"/>
      <c r="CL199" s="6"/>
      <c r="CM199" s="6"/>
      <c r="CN199" s="6"/>
      <c r="CO199" s="6"/>
      <c r="CP199" s="6"/>
      <c r="CQ199" s="6"/>
      <c r="CR199" s="6"/>
      <c r="CS199" s="28" t="s">
        <v>38</v>
      </c>
      <c r="CT199" s="6"/>
      <c r="CU199" s="6"/>
      <c r="CV199" s="6"/>
      <c r="CW199" s="6"/>
      <c r="CX199" s="6"/>
      <c r="CY199" s="6"/>
      <c r="CZ199" s="6"/>
      <c r="DA199" s="6"/>
      <c r="DB199" s="6"/>
      <c r="DC199" s="6"/>
      <c r="DD199" s="6" t="s">
        <v>38</v>
      </c>
      <c r="DE199" s="87"/>
      <c r="DF199" s="6"/>
      <c r="DG199" s="6"/>
      <c r="DH199" s="6"/>
      <c r="DI199" s="6"/>
      <c r="DJ199" s="6"/>
      <c r="DK199" s="6"/>
      <c r="DL199" s="6"/>
      <c r="DM199" s="6"/>
      <c r="DN199" s="6"/>
      <c r="DO199" s="87"/>
      <c r="DP199" s="6"/>
      <c r="DQ199" s="87"/>
      <c r="DR199" s="6"/>
      <c r="DS199" s="91" t="s">
        <v>1293</v>
      </c>
      <c r="DT199" s="17" t="s">
        <v>1300</v>
      </c>
      <c r="DU199" s="34"/>
      <c r="DV199" s="34"/>
      <c r="DW199" s="80"/>
      <c r="DX199" s="80"/>
      <c r="DY199" s="80"/>
      <c r="DZ199" s="80"/>
      <c r="EA199" s="80"/>
      <c r="EB199" s="80"/>
      <c r="EC199" s="80"/>
      <c r="ED199" s="80"/>
      <c r="EE199" s="80"/>
      <c r="EF199" s="80"/>
      <c r="EG199" s="80"/>
      <c r="EH199" s="80"/>
      <c r="EI199" s="80"/>
      <c r="EJ199" s="80"/>
      <c r="EK199" s="80"/>
      <c r="EL199" s="80"/>
      <c r="EM199" s="80"/>
      <c r="EN199" s="80"/>
      <c r="EO199" s="80"/>
      <c r="EP199" s="80"/>
      <c r="EQ199" s="80"/>
      <c r="ER199" s="80"/>
      <c r="ES199" s="80"/>
      <c r="ET199" s="80"/>
      <c r="EU199" s="80"/>
      <c r="EV199" s="80"/>
      <c r="EW199" s="80"/>
      <c r="EX199" s="80"/>
      <c r="EY199" s="80"/>
      <c r="EZ199" s="80"/>
      <c r="FA199" s="80"/>
      <c r="FB199" s="80"/>
      <c r="FC199" s="80"/>
      <c r="FD199" s="80"/>
      <c r="FE199" s="80"/>
      <c r="FF199" s="80"/>
      <c r="FG199" s="80"/>
      <c r="FH199" s="80"/>
      <c r="FI199" s="80"/>
      <c r="FJ199" s="80"/>
      <c r="FK199" s="80"/>
      <c r="FL199" s="80"/>
      <c r="FM199" s="80"/>
      <c r="FN199" s="80"/>
      <c r="FO199" s="80"/>
      <c r="FP199" s="80"/>
      <c r="FQ199" s="80"/>
      <c r="FR199" s="80"/>
      <c r="FS199" s="80"/>
      <c r="FT199" s="80"/>
      <c r="FU199" s="80"/>
      <c r="FV199" s="80"/>
      <c r="FW199" s="80"/>
      <c r="FX199" s="80"/>
      <c r="FY199" s="80"/>
      <c r="FZ199" s="80"/>
      <c r="GA199" s="80"/>
      <c r="GB199" s="80"/>
      <c r="GC199" s="80"/>
      <c r="GD199" s="80"/>
      <c r="GE199" s="80"/>
      <c r="GF199" s="80"/>
      <c r="GG199" s="80"/>
      <c r="GH199" s="80"/>
      <c r="GI199" s="80"/>
      <c r="GJ199" s="80"/>
      <c r="GK199" s="80"/>
      <c r="GL199" s="80"/>
      <c r="GM199" s="80"/>
      <c r="GN199" s="80"/>
      <c r="GO199" s="80"/>
      <c r="GP199" s="80"/>
      <c r="GQ199" s="80"/>
      <c r="GR199" s="80"/>
      <c r="GS199" s="80"/>
      <c r="GT199" s="80"/>
      <c r="GU199" s="80"/>
      <c r="GV199" s="80"/>
      <c r="GW199" s="80"/>
      <c r="GX199" s="80"/>
      <c r="GY199" s="80"/>
      <c r="GZ199" s="80"/>
      <c r="HA199" s="80"/>
      <c r="HB199" s="80"/>
      <c r="HC199" s="80"/>
      <c r="HD199" s="80"/>
      <c r="HE199" s="80"/>
      <c r="HF199" s="80"/>
      <c r="HG199" s="80"/>
      <c r="HH199" s="80"/>
      <c r="HI199" s="80"/>
      <c r="HJ199" s="80"/>
      <c r="HK199" s="80"/>
      <c r="HL199" s="80"/>
      <c r="HM199" s="80"/>
      <c r="HN199" s="80"/>
      <c r="HO199" s="80"/>
      <c r="HP199" s="80"/>
      <c r="HQ199" s="80"/>
      <c r="HR199" s="80"/>
      <c r="HS199" s="80"/>
      <c r="HT199" s="80"/>
      <c r="HU199" s="80"/>
      <c r="HV199" s="80"/>
      <c r="HW199" s="80"/>
      <c r="HX199" s="80"/>
      <c r="HY199" s="80"/>
      <c r="HZ199" s="80"/>
      <c r="IA199" s="80"/>
      <c r="IB199" s="80"/>
      <c r="IC199" s="80"/>
      <c r="ID199" s="80"/>
      <c r="IE199" s="80"/>
      <c r="IF199" s="80"/>
      <c r="IG199" s="80"/>
      <c r="IH199" s="80"/>
      <c r="II199" s="80"/>
      <c r="IJ199" s="80"/>
      <c r="IK199" s="80"/>
      <c r="IL199" s="80"/>
      <c r="IM199" s="80"/>
      <c r="IN199" s="80"/>
      <c r="IO199" s="80"/>
      <c r="IP199" s="80"/>
      <c r="IQ199" s="80"/>
      <c r="IR199" s="80"/>
      <c r="IS199" s="80"/>
      <c r="IT199" s="80"/>
      <c r="IU199" s="80"/>
      <c r="IV199" s="80"/>
      <c r="IW199" s="80"/>
      <c r="IX199" s="80"/>
      <c r="IY199" s="80"/>
      <c r="IZ199" s="80"/>
      <c r="JA199" s="80"/>
      <c r="JB199" s="80"/>
      <c r="JC199" s="80"/>
      <c r="JD199" s="80"/>
      <c r="JE199" s="80"/>
      <c r="JF199" s="80"/>
      <c r="JG199" s="80"/>
      <c r="JH199" s="80"/>
      <c r="JI199" s="80"/>
      <c r="JJ199" s="80"/>
      <c r="JK199" s="80"/>
      <c r="JL199" s="80"/>
      <c r="JM199" s="80"/>
      <c r="JN199" s="80"/>
      <c r="JO199" s="80"/>
      <c r="JP199" s="80"/>
      <c r="JQ199" s="80"/>
      <c r="JR199" s="80"/>
      <c r="JS199" s="80"/>
      <c r="JT199" s="80"/>
      <c r="JU199" s="80"/>
      <c r="JV199" s="80"/>
      <c r="JW199" s="80"/>
      <c r="JX199" s="80"/>
      <c r="JY199" s="80"/>
      <c r="JZ199" s="80"/>
      <c r="KA199" s="80"/>
      <c r="KB199" s="80"/>
      <c r="KC199" s="80"/>
      <c r="KD199" s="80"/>
      <c r="KE199" s="80"/>
      <c r="KF199" s="80"/>
      <c r="KG199" s="80"/>
      <c r="KH199" s="80"/>
      <c r="KI199" s="80"/>
      <c r="KJ199" s="80"/>
      <c r="KK199" s="80"/>
      <c r="KL199" s="80"/>
      <c r="KM199" s="80"/>
      <c r="KN199" s="80"/>
      <c r="KO199" s="80"/>
      <c r="KP199" s="80"/>
      <c r="KQ199" s="80"/>
      <c r="KR199" s="80"/>
      <c r="KS199" s="80"/>
      <c r="KT199" s="80"/>
      <c r="KU199" s="80"/>
      <c r="KV199" s="80"/>
      <c r="KW199" s="80"/>
      <c r="KX199" s="80"/>
      <c r="KY199" s="80"/>
      <c r="KZ199" s="80"/>
      <c r="LA199" s="80"/>
      <c r="LB199" s="80"/>
      <c r="LC199" s="80"/>
      <c r="LD199" s="80"/>
      <c r="LE199" s="80"/>
      <c r="LF199" s="80"/>
      <c r="LG199" s="80"/>
      <c r="LH199" s="80"/>
      <c r="LI199" s="80"/>
      <c r="LJ199" s="80"/>
      <c r="LK199" s="80"/>
      <c r="LL199" s="80"/>
      <c r="LM199" s="80"/>
      <c r="LN199" s="80"/>
      <c r="LO199" s="80"/>
      <c r="LP199" s="80"/>
      <c r="LQ199" s="80"/>
      <c r="LR199" s="80"/>
      <c r="LS199" s="80"/>
      <c r="LT199" s="80"/>
      <c r="LU199" s="80"/>
      <c r="LV199" s="80"/>
      <c r="LW199" s="80"/>
      <c r="LX199" s="80"/>
      <c r="LY199" s="80"/>
      <c r="LZ199" s="80"/>
      <c r="MA199" s="80"/>
      <c r="MB199" s="80"/>
      <c r="MC199" s="80"/>
      <c r="MD199" s="80"/>
      <c r="ME199" s="80"/>
      <c r="MF199" s="80"/>
      <c r="MG199" s="80"/>
      <c r="MH199" s="80"/>
      <c r="MI199" s="80"/>
      <c r="MJ199" s="80"/>
      <c r="MK199" s="80"/>
      <c r="ML199" s="80"/>
      <c r="MM199" s="80"/>
      <c r="MN199" s="80"/>
      <c r="MO199" s="80"/>
      <c r="MP199" s="80"/>
      <c r="MQ199" s="80"/>
      <c r="MR199" s="80"/>
      <c r="MS199" s="80"/>
      <c r="MT199" s="80"/>
      <c r="MU199" s="80"/>
      <c r="MV199" s="80"/>
      <c r="MW199" s="80"/>
      <c r="MX199" s="80"/>
      <c r="MY199" s="80"/>
      <c r="MZ199" s="80"/>
      <c r="NA199" s="80"/>
      <c r="NB199" s="80"/>
      <c r="NC199" s="80"/>
      <c r="ND199" s="80"/>
      <c r="NE199" s="80"/>
      <c r="NF199" s="80"/>
      <c r="NG199" s="80"/>
      <c r="NH199" s="80"/>
      <c r="NI199" s="80"/>
      <c r="NJ199" s="80"/>
      <c r="NK199" s="80"/>
      <c r="NL199" s="80"/>
      <c r="NM199" s="80"/>
      <c r="NN199" s="80"/>
      <c r="NO199" s="80"/>
      <c r="NP199" s="80"/>
      <c r="NQ199" s="80"/>
      <c r="NR199" s="80"/>
      <c r="NS199" s="80"/>
      <c r="NT199" s="80"/>
      <c r="NU199" s="80"/>
      <c r="NV199" s="80"/>
      <c r="NW199" s="80"/>
      <c r="NX199" s="80"/>
      <c r="NY199" s="80"/>
      <c r="NZ199" s="80"/>
      <c r="OA199" s="80"/>
      <c r="OB199" s="80"/>
      <c r="OC199" s="80"/>
      <c r="OD199" s="80"/>
      <c r="OE199" s="80"/>
      <c r="OF199" s="80"/>
      <c r="OG199" s="80"/>
      <c r="OH199" s="80"/>
      <c r="OI199" s="80"/>
      <c r="OJ199" s="80"/>
      <c r="OK199" s="80"/>
      <c r="OL199" s="80"/>
      <c r="OM199" s="80"/>
      <c r="ON199" s="80"/>
      <c r="OO199" s="80"/>
      <c r="OP199" s="80"/>
      <c r="OQ199" s="80"/>
      <c r="OR199" s="80"/>
      <c r="OS199" s="80"/>
      <c r="OT199" s="80"/>
      <c r="OU199" s="80"/>
      <c r="OV199" s="80"/>
      <c r="OW199" s="80"/>
      <c r="OX199" s="80"/>
      <c r="OY199" s="80"/>
      <c r="OZ199" s="80"/>
      <c r="PA199" s="80"/>
      <c r="PB199" s="80"/>
      <c r="PC199" s="80"/>
      <c r="PD199" s="80"/>
      <c r="PE199" s="80"/>
      <c r="PF199" s="80"/>
      <c r="PG199" s="80"/>
      <c r="PH199" s="80"/>
      <c r="PI199" s="80"/>
      <c r="PJ199" s="80"/>
      <c r="PK199" s="80"/>
      <c r="PL199" s="80"/>
      <c r="PM199" s="80"/>
      <c r="PN199" s="80"/>
      <c r="PO199" s="80"/>
      <c r="PP199" s="80"/>
      <c r="PQ199" s="80"/>
      <c r="PR199" s="80"/>
      <c r="PS199" s="80"/>
      <c r="PT199" s="80"/>
      <c r="PU199" s="80"/>
      <c r="PV199" s="80"/>
      <c r="PW199" s="80"/>
      <c r="PX199" s="80"/>
      <c r="PY199" s="80"/>
      <c r="PZ199" s="80"/>
      <c r="QA199" s="80"/>
      <c r="QB199" s="80"/>
      <c r="QC199" s="80"/>
      <c r="QD199" s="80"/>
      <c r="QE199" s="80"/>
      <c r="QF199" s="80"/>
      <c r="QG199" s="80"/>
      <c r="QH199" s="80"/>
      <c r="QI199" s="80"/>
      <c r="QJ199" s="80"/>
      <c r="QK199" s="80"/>
      <c r="QL199" s="80"/>
      <c r="QM199" s="80"/>
      <c r="QN199" s="80"/>
      <c r="QO199" s="80"/>
      <c r="QP199" s="80"/>
      <c r="QQ199" s="80"/>
      <c r="QR199" s="80"/>
      <c r="QS199" s="80"/>
      <c r="QT199" s="80"/>
      <c r="QU199" s="80"/>
      <c r="QV199" s="80"/>
      <c r="QW199" s="80"/>
      <c r="QX199" s="80"/>
      <c r="QY199" s="80"/>
      <c r="QZ199" s="80"/>
      <c r="RA199" s="80"/>
      <c r="RB199" s="80"/>
      <c r="RC199" s="80"/>
      <c r="RD199" s="80"/>
      <c r="RE199" s="80"/>
      <c r="RF199" s="80"/>
      <c r="RG199" s="80"/>
      <c r="RH199" s="80"/>
      <c r="RI199" s="80"/>
      <c r="RJ199" s="80"/>
      <c r="RK199" s="80"/>
      <c r="RL199" s="80"/>
      <c r="RM199" s="80"/>
      <c r="RN199" s="80"/>
      <c r="RO199" s="80"/>
      <c r="RP199" s="80"/>
      <c r="RQ199" s="80"/>
      <c r="RR199" s="80"/>
      <c r="RS199" s="80"/>
      <c r="RT199" s="80"/>
      <c r="RU199" s="80"/>
      <c r="RV199" s="80"/>
      <c r="RW199" s="80"/>
      <c r="RX199" s="80"/>
      <c r="RY199" s="80"/>
      <c r="RZ199" s="80"/>
      <c r="SA199" s="80"/>
      <c r="SB199" s="80"/>
      <c r="SC199" s="80"/>
      <c r="SD199" s="80"/>
      <c r="SE199" s="80"/>
      <c r="SF199" s="80"/>
      <c r="SG199" s="80"/>
      <c r="SH199" s="80"/>
      <c r="SI199" s="80"/>
      <c r="SJ199" s="80"/>
      <c r="SK199" s="80"/>
      <c r="SL199" s="80"/>
      <c r="SM199" s="80"/>
      <c r="SN199" s="80"/>
      <c r="SO199" s="80"/>
      <c r="SP199" s="80"/>
      <c r="SQ199" s="80"/>
      <c r="SR199" s="80"/>
      <c r="SS199" s="80"/>
      <c r="ST199" s="80"/>
      <c r="SU199" s="80"/>
      <c r="SV199" s="80"/>
      <c r="SW199" s="80"/>
      <c r="SX199" s="80"/>
    </row>
    <row r="200" spans="1:518" s="60" customFormat="1" ht="14.55" customHeight="1" x14ac:dyDescent="0.3">
      <c r="A200" s="65">
        <v>196</v>
      </c>
      <c r="B200" s="7">
        <v>69</v>
      </c>
      <c r="C200" s="98" t="s">
        <v>1270</v>
      </c>
      <c r="D200" s="99" t="s">
        <v>1271</v>
      </c>
      <c r="E200" s="98" t="s">
        <v>1272</v>
      </c>
      <c r="F200" s="7">
        <v>2015</v>
      </c>
      <c r="G200" s="98" t="s">
        <v>664</v>
      </c>
      <c r="H200" s="126" t="s">
        <v>1273</v>
      </c>
      <c r="I200" s="6" t="s">
        <v>50</v>
      </c>
      <c r="J200" s="98" t="s">
        <v>1309</v>
      </c>
      <c r="K200" s="6" t="s">
        <v>1310</v>
      </c>
      <c r="L200" s="6" t="s">
        <v>23</v>
      </c>
      <c r="M200" s="6" t="s">
        <v>86</v>
      </c>
      <c r="N200" s="6" t="s">
        <v>205</v>
      </c>
      <c r="O200" s="6" t="s">
        <v>25</v>
      </c>
      <c r="P200" s="6" t="s">
        <v>72</v>
      </c>
      <c r="Q200" s="6" t="s">
        <v>572</v>
      </c>
      <c r="R200" s="6" t="s">
        <v>572</v>
      </c>
      <c r="S200" s="6" t="s">
        <v>336</v>
      </c>
      <c r="T200" s="6" t="s">
        <v>1275</v>
      </c>
      <c r="U200" s="7">
        <v>2020</v>
      </c>
      <c r="V200" s="7">
        <v>2020</v>
      </c>
      <c r="W200" s="6"/>
      <c r="X200" s="6"/>
      <c r="Y200" s="6"/>
      <c r="Z200" s="6" t="s">
        <v>76</v>
      </c>
      <c r="AA200" s="6"/>
      <c r="AB200" s="6" t="s">
        <v>107</v>
      </c>
      <c r="AC200" s="6"/>
      <c r="AD200" s="6"/>
      <c r="AE200" s="6" t="s">
        <v>126</v>
      </c>
      <c r="AF200" s="6"/>
      <c r="AG200" s="6"/>
      <c r="AH200" s="6"/>
      <c r="AI200" s="6"/>
      <c r="AJ200" s="6"/>
      <c r="AK200" s="6" t="s">
        <v>232</v>
      </c>
      <c r="AL200" s="6"/>
      <c r="AM200" s="6"/>
      <c r="AN200" s="6"/>
      <c r="AO200" s="6"/>
      <c r="AP200" s="6"/>
      <c r="AQ200" s="6"/>
      <c r="AR200" s="6"/>
      <c r="AS200" s="6"/>
      <c r="AT200" s="6"/>
      <c r="AU200" s="6"/>
      <c r="AV200" s="6"/>
      <c r="AW200" s="6" t="s">
        <v>23</v>
      </c>
      <c r="AX200" s="6"/>
      <c r="AY200" s="6"/>
      <c r="AZ200" s="6"/>
      <c r="BA200" s="6" t="s">
        <v>78</v>
      </c>
      <c r="BB200" s="6"/>
      <c r="BC200" s="6" t="s">
        <v>78</v>
      </c>
      <c r="BD200" s="6"/>
      <c r="BE200" s="6"/>
      <c r="BF200" s="6" t="s">
        <v>80</v>
      </c>
      <c r="BG200" s="6"/>
      <c r="BH200" s="6"/>
      <c r="BI200" s="6"/>
      <c r="BJ200" s="6"/>
      <c r="BK200" s="6" t="s">
        <v>80</v>
      </c>
      <c r="BL200" s="6"/>
      <c r="BM200" s="6"/>
      <c r="BN200" s="6"/>
      <c r="BO200" s="6"/>
      <c r="BP200" s="6"/>
      <c r="BQ200" s="6"/>
      <c r="BR200" s="6"/>
      <c r="BS200" s="6"/>
      <c r="BT200" s="6"/>
      <c r="BU200" s="6"/>
      <c r="BV200" s="6" t="s">
        <v>38</v>
      </c>
      <c r="BW200" s="6"/>
      <c r="BX200" s="6"/>
      <c r="BY200" s="6"/>
      <c r="BZ200" s="6"/>
      <c r="CA200" s="6"/>
      <c r="CB200" s="6"/>
      <c r="CC200" s="6"/>
      <c r="CD200" s="6"/>
      <c r="CE200" s="6"/>
      <c r="CF200" s="6"/>
      <c r="CG200" s="6"/>
      <c r="CH200" s="6"/>
      <c r="CI200" s="6"/>
      <c r="CJ200" s="6"/>
      <c r="CK200" s="6"/>
      <c r="CL200" s="6"/>
      <c r="CM200" s="6"/>
      <c r="CN200" s="6"/>
      <c r="CO200" s="6"/>
      <c r="CP200" s="6"/>
      <c r="CQ200" s="6"/>
      <c r="CR200" s="6"/>
      <c r="CS200" s="28" t="s">
        <v>38</v>
      </c>
      <c r="CT200" s="6"/>
      <c r="CU200" s="6"/>
      <c r="CV200" s="6"/>
      <c r="CW200" s="6"/>
      <c r="CX200" s="6"/>
      <c r="CY200" s="6"/>
      <c r="CZ200" s="6"/>
      <c r="DA200" s="6"/>
      <c r="DB200" s="6"/>
      <c r="DC200" s="6"/>
      <c r="DD200" s="6" t="s">
        <v>38</v>
      </c>
      <c r="DE200" s="87"/>
      <c r="DF200" s="6"/>
      <c r="DG200" s="6"/>
      <c r="DH200" s="6"/>
      <c r="DI200" s="6"/>
      <c r="DJ200" s="6"/>
      <c r="DK200" s="6"/>
      <c r="DL200" s="6"/>
      <c r="DM200" s="6"/>
      <c r="DN200" s="6"/>
      <c r="DO200" s="87"/>
      <c r="DP200" s="6"/>
      <c r="DQ200" s="87"/>
      <c r="DR200" s="6"/>
      <c r="DS200" s="91" t="s">
        <v>1293</v>
      </c>
      <c r="DT200" s="17" t="s">
        <v>1300</v>
      </c>
      <c r="DU200" s="34"/>
      <c r="DV200" s="34"/>
      <c r="DW200" s="80"/>
      <c r="DX200" s="80"/>
      <c r="DY200" s="80"/>
      <c r="DZ200" s="80"/>
      <c r="EA200" s="80"/>
      <c r="EB200" s="80"/>
      <c r="EC200" s="80"/>
      <c r="ED200" s="80"/>
      <c r="EE200" s="80"/>
      <c r="EF200" s="80"/>
      <c r="EG200" s="80"/>
      <c r="EH200" s="80"/>
      <c r="EI200" s="80"/>
      <c r="EJ200" s="80"/>
      <c r="EK200" s="80"/>
      <c r="EL200" s="80"/>
      <c r="EM200" s="80"/>
      <c r="EN200" s="80"/>
      <c r="EO200" s="80"/>
      <c r="EP200" s="80"/>
      <c r="EQ200" s="80"/>
      <c r="ER200" s="80"/>
      <c r="ES200" s="80"/>
      <c r="ET200" s="80"/>
      <c r="EU200" s="80"/>
      <c r="EV200" s="80"/>
      <c r="EW200" s="80"/>
      <c r="EX200" s="80"/>
      <c r="EY200" s="80"/>
      <c r="EZ200" s="80"/>
      <c r="FA200" s="80"/>
      <c r="FB200" s="80"/>
      <c r="FC200" s="80"/>
      <c r="FD200" s="80"/>
      <c r="FE200" s="80"/>
      <c r="FF200" s="80"/>
      <c r="FG200" s="80"/>
      <c r="FH200" s="80"/>
      <c r="FI200" s="80"/>
      <c r="FJ200" s="80"/>
      <c r="FK200" s="80"/>
      <c r="FL200" s="80"/>
      <c r="FM200" s="80"/>
      <c r="FN200" s="80"/>
      <c r="FO200" s="80"/>
      <c r="FP200" s="80"/>
      <c r="FQ200" s="80"/>
      <c r="FR200" s="80"/>
      <c r="FS200" s="80"/>
      <c r="FT200" s="80"/>
      <c r="FU200" s="80"/>
      <c r="FV200" s="80"/>
      <c r="FW200" s="80"/>
      <c r="FX200" s="80"/>
      <c r="FY200" s="80"/>
      <c r="FZ200" s="80"/>
      <c r="GA200" s="80"/>
      <c r="GB200" s="80"/>
      <c r="GC200" s="80"/>
      <c r="GD200" s="80"/>
      <c r="GE200" s="80"/>
      <c r="GF200" s="80"/>
      <c r="GG200" s="80"/>
      <c r="GH200" s="80"/>
      <c r="GI200" s="80"/>
      <c r="GJ200" s="80"/>
      <c r="GK200" s="80"/>
      <c r="GL200" s="80"/>
      <c r="GM200" s="80"/>
      <c r="GN200" s="80"/>
      <c r="GO200" s="80"/>
      <c r="GP200" s="80"/>
      <c r="GQ200" s="80"/>
      <c r="GR200" s="80"/>
      <c r="GS200" s="80"/>
      <c r="GT200" s="80"/>
      <c r="GU200" s="80"/>
      <c r="GV200" s="80"/>
      <c r="GW200" s="80"/>
      <c r="GX200" s="80"/>
      <c r="GY200" s="80"/>
      <c r="GZ200" s="80"/>
      <c r="HA200" s="80"/>
      <c r="HB200" s="80"/>
      <c r="HC200" s="80"/>
      <c r="HD200" s="80"/>
      <c r="HE200" s="80"/>
      <c r="HF200" s="80"/>
      <c r="HG200" s="80"/>
      <c r="HH200" s="80"/>
      <c r="HI200" s="80"/>
      <c r="HJ200" s="80"/>
      <c r="HK200" s="80"/>
      <c r="HL200" s="80"/>
      <c r="HM200" s="80"/>
      <c r="HN200" s="80"/>
      <c r="HO200" s="80"/>
      <c r="HP200" s="80"/>
      <c r="HQ200" s="80"/>
      <c r="HR200" s="80"/>
      <c r="HS200" s="80"/>
      <c r="HT200" s="80"/>
      <c r="HU200" s="80"/>
      <c r="HV200" s="80"/>
      <c r="HW200" s="80"/>
      <c r="HX200" s="80"/>
      <c r="HY200" s="80"/>
      <c r="HZ200" s="80"/>
      <c r="IA200" s="80"/>
      <c r="IB200" s="80"/>
      <c r="IC200" s="80"/>
      <c r="ID200" s="80"/>
      <c r="IE200" s="80"/>
      <c r="IF200" s="80"/>
      <c r="IG200" s="80"/>
      <c r="IH200" s="80"/>
      <c r="II200" s="80"/>
      <c r="IJ200" s="80"/>
      <c r="IK200" s="80"/>
      <c r="IL200" s="80"/>
      <c r="IM200" s="80"/>
      <c r="IN200" s="80"/>
      <c r="IO200" s="80"/>
      <c r="IP200" s="80"/>
      <c r="IQ200" s="80"/>
      <c r="IR200" s="80"/>
      <c r="IS200" s="80"/>
      <c r="IT200" s="80"/>
      <c r="IU200" s="80"/>
      <c r="IV200" s="80"/>
      <c r="IW200" s="80"/>
      <c r="IX200" s="80"/>
      <c r="IY200" s="80"/>
      <c r="IZ200" s="80"/>
      <c r="JA200" s="80"/>
      <c r="JB200" s="80"/>
      <c r="JC200" s="80"/>
      <c r="JD200" s="80"/>
      <c r="JE200" s="80"/>
      <c r="JF200" s="80"/>
      <c r="JG200" s="80"/>
      <c r="JH200" s="80"/>
      <c r="JI200" s="80"/>
      <c r="JJ200" s="80"/>
      <c r="JK200" s="80"/>
      <c r="JL200" s="80"/>
      <c r="JM200" s="80"/>
      <c r="JN200" s="80"/>
      <c r="JO200" s="80"/>
      <c r="JP200" s="80"/>
      <c r="JQ200" s="80"/>
      <c r="JR200" s="80"/>
      <c r="JS200" s="80"/>
      <c r="JT200" s="80"/>
      <c r="JU200" s="80"/>
      <c r="JV200" s="80"/>
      <c r="JW200" s="80"/>
      <c r="JX200" s="80"/>
      <c r="JY200" s="80"/>
      <c r="JZ200" s="80"/>
      <c r="KA200" s="80"/>
      <c r="KB200" s="80"/>
      <c r="KC200" s="80"/>
      <c r="KD200" s="80"/>
      <c r="KE200" s="80"/>
      <c r="KF200" s="80"/>
      <c r="KG200" s="80"/>
      <c r="KH200" s="80"/>
      <c r="KI200" s="80"/>
      <c r="KJ200" s="80"/>
      <c r="KK200" s="80"/>
      <c r="KL200" s="80"/>
      <c r="KM200" s="80"/>
      <c r="KN200" s="80"/>
      <c r="KO200" s="80"/>
      <c r="KP200" s="80"/>
      <c r="KQ200" s="80"/>
      <c r="KR200" s="80"/>
      <c r="KS200" s="80"/>
      <c r="KT200" s="80"/>
      <c r="KU200" s="80"/>
      <c r="KV200" s="80"/>
      <c r="KW200" s="80"/>
      <c r="KX200" s="80"/>
      <c r="KY200" s="80"/>
      <c r="KZ200" s="80"/>
      <c r="LA200" s="80"/>
      <c r="LB200" s="80"/>
      <c r="LC200" s="80"/>
      <c r="LD200" s="80"/>
      <c r="LE200" s="80"/>
      <c r="LF200" s="80"/>
      <c r="LG200" s="80"/>
      <c r="LH200" s="80"/>
      <c r="LI200" s="80"/>
      <c r="LJ200" s="80"/>
      <c r="LK200" s="80"/>
      <c r="LL200" s="80"/>
      <c r="LM200" s="80"/>
      <c r="LN200" s="80"/>
      <c r="LO200" s="80"/>
      <c r="LP200" s="80"/>
      <c r="LQ200" s="80"/>
      <c r="LR200" s="80"/>
      <c r="LS200" s="80"/>
      <c r="LT200" s="80"/>
      <c r="LU200" s="80"/>
      <c r="LV200" s="80"/>
      <c r="LW200" s="80"/>
      <c r="LX200" s="80"/>
      <c r="LY200" s="80"/>
      <c r="LZ200" s="80"/>
      <c r="MA200" s="80"/>
      <c r="MB200" s="80"/>
      <c r="MC200" s="80"/>
      <c r="MD200" s="80"/>
      <c r="ME200" s="80"/>
      <c r="MF200" s="80"/>
      <c r="MG200" s="80"/>
      <c r="MH200" s="80"/>
      <c r="MI200" s="80"/>
      <c r="MJ200" s="80"/>
      <c r="MK200" s="80"/>
      <c r="ML200" s="80"/>
      <c r="MM200" s="80"/>
      <c r="MN200" s="80"/>
      <c r="MO200" s="80"/>
      <c r="MP200" s="80"/>
      <c r="MQ200" s="80"/>
      <c r="MR200" s="80"/>
      <c r="MS200" s="80"/>
      <c r="MT200" s="80"/>
      <c r="MU200" s="80"/>
      <c r="MV200" s="80"/>
      <c r="MW200" s="80"/>
      <c r="MX200" s="80"/>
      <c r="MY200" s="80"/>
      <c r="MZ200" s="80"/>
      <c r="NA200" s="80"/>
      <c r="NB200" s="80"/>
      <c r="NC200" s="80"/>
      <c r="ND200" s="80"/>
      <c r="NE200" s="80"/>
      <c r="NF200" s="80"/>
      <c r="NG200" s="80"/>
      <c r="NH200" s="80"/>
      <c r="NI200" s="80"/>
      <c r="NJ200" s="80"/>
      <c r="NK200" s="80"/>
      <c r="NL200" s="80"/>
      <c r="NM200" s="80"/>
      <c r="NN200" s="80"/>
      <c r="NO200" s="80"/>
      <c r="NP200" s="80"/>
      <c r="NQ200" s="80"/>
      <c r="NR200" s="80"/>
      <c r="NS200" s="80"/>
      <c r="NT200" s="80"/>
      <c r="NU200" s="80"/>
      <c r="NV200" s="80"/>
      <c r="NW200" s="80"/>
      <c r="NX200" s="80"/>
      <c r="NY200" s="80"/>
      <c r="NZ200" s="80"/>
      <c r="OA200" s="80"/>
      <c r="OB200" s="80"/>
      <c r="OC200" s="80"/>
      <c r="OD200" s="80"/>
      <c r="OE200" s="80"/>
      <c r="OF200" s="80"/>
      <c r="OG200" s="80"/>
      <c r="OH200" s="80"/>
      <c r="OI200" s="80"/>
      <c r="OJ200" s="80"/>
      <c r="OK200" s="80"/>
      <c r="OL200" s="80"/>
      <c r="OM200" s="80"/>
      <c r="ON200" s="80"/>
      <c r="OO200" s="80"/>
      <c r="OP200" s="80"/>
      <c r="OQ200" s="80"/>
      <c r="OR200" s="80"/>
      <c r="OS200" s="80"/>
      <c r="OT200" s="80"/>
      <c r="OU200" s="80"/>
      <c r="OV200" s="80"/>
      <c r="OW200" s="80"/>
      <c r="OX200" s="80"/>
      <c r="OY200" s="80"/>
      <c r="OZ200" s="80"/>
      <c r="PA200" s="80"/>
      <c r="PB200" s="80"/>
      <c r="PC200" s="80"/>
      <c r="PD200" s="80"/>
      <c r="PE200" s="80"/>
      <c r="PF200" s="80"/>
      <c r="PG200" s="80"/>
      <c r="PH200" s="80"/>
      <c r="PI200" s="80"/>
      <c r="PJ200" s="80"/>
      <c r="PK200" s="80"/>
      <c r="PL200" s="80"/>
      <c r="PM200" s="80"/>
      <c r="PN200" s="80"/>
      <c r="PO200" s="80"/>
      <c r="PP200" s="80"/>
      <c r="PQ200" s="80"/>
      <c r="PR200" s="80"/>
      <c r="PS200" s="80"/>
      <c r="PT200" s="80"/>
      <c r="PU200" s="80"/>
      <c r="PV200" s="80"/>
      <c r="PW200" s="80"/>
      <c r="PX200" s="80"/>
      <c r="PY200" s="80"/>
      <c r="PZ200" s="80"/>
      <c r="QA200" s="80"/>
      <c r="QB200" s="80"/>
      <c r="QC200" s="80"/>
      <c r="QD200" s="80"/>
      <c r="QE200" s="80"/>
      <c r="QF200" s="80"/>
      <c r="QG200" s="80"/>
      <c r="QH200" s="80"/>
      <c r="QI200" s="80"/>
      <c r="QJ200" s="80"/>
      <c r="QK200" s="80"/>
      <c r="QL200" s="80"/>
      <c r="QM200" s="80"/>
      <c r="QN200" s="80"/>
      <c r="QO200" s="80"/>
      <c r="QP200" s="80"/>
      <c r="QQ200" s="80"/>
      <c r="QR200" s="80"/>
      <c r="QS200" s="80"/>
      <c r="QT200" s="80"/>
      <c r="QU200" s="80"/>
      <c r="QV200" s="80"/>
      <c r="QW200" s="80"/>
      <c r="QX200" s="80"/>
      <c r="QY200" s="80"/>
      <c r="QZ200" s="80"/>
      <c r="RA200" s="80"/>
      <c r="RB200" s="80"/>
      <c r="RC200" s="80"/>
      <c r="RD200" s="80"/>
      <c r="RE200" s="80"/>
      <c r="RF200" s="80"/>
      <c r="RG200" s="80"/>
      <c r="RH200" s="80"/>
      <c r="RI200" s="80"/>
      <c r="RJ200" s="80"/>
      <c r="RK200" s="80"/>
      <c r="RL200" s="80"/>
      <c r="RM200" s="80"/>
      <c r="RN200" s="80"/>
      <c r="RO200" s="80"/>
      <c r="RP200" s="80"/>
      <c r="RQ200" s="80"/>
      <c r="RR200" s="80"/>
      <c r="RS200" s="80"/>
      <c r="RT200" s="80"/>
      <c r="RU200" s="80"/>
      <c r="RV200" s="80"/>
      <c r="RW200" s="80"/>
      <c r="RX200" s="80"/>
      <c r="RY200" s="80"/>
      <c r="RZ200" s="80"/>
      <c r="SA200" s="80"/>
      <c r="SB200" s="80"/>
      <c r="SC200" s="80"/>
      <c r="SD200" s="80"/>
      <c r="SE200" s="80"/>
      <c r="SF200" s="80"/>
      <c r="SG200" s="80"/>
      <c r="SH200" s="80"/>
      <c r="SI200" s="80"/>
      <c r="SJ200" s="80"/>
      <c r="SK200" s="80"/>
      <c r="SL200" s="80"/>
      <c r="SM200" s="80"/>
      <c r="SN200" s="80"/>
      <c r="SO200" s="80"/>
      <c r="SP200" s="80"/>
      <c r="SQ200" s="80"/>
      <c r="SR200" s="80"/>
      <c r="SS200" s="80"/>
      <c r="ST200" s="80"/>
      <c r="SU200" s="80"/>
      <c r="SV200" s="80"/>
      <c r="SW200" s="80"/>
      <c r="SX200" s="80"/>
    </row>
    <row r="201" spans="1:518" s="60" customFormat="1" ht="14.55" customHeight="1" x14ac:dyDescent="0.3">
      <c r="A201" s="65">
        <v>197</v>
      </c>
      <c r="B201" s="7">
        <v>70</v>
      </c>
      <c r="C201" s="98" t="s">
        <v>1311</v>
      </c>
      <c r="D201" s="99" t="s">
        <v>1312</v>
      </c>
      <c r="E201" s="98" t="s">
        <v>1313</v>
      </c>
      <c r="F201" s="7">
        <v>2011</v>
      </c>
      <c r="G201" s="98" t="s">
        <v>807</v>
      </c>
      <c r="H201" s="126" t="s">
        <v>1314</v>
      </c>
      <c r="I201" s="6" t="s">
        <v>50</v>
      </c>
      <c r="J201" s="99" t="s">
        <v>1315</v>
      </c>
      <c r="K201" s="6" t="s">
        <v>718</v>
      </c>
      <c r="L201" s="6" t="s">
        <v>38</v>
      </c>
      <c r="M201" s="6" t="s">
        <v>72</v>
      </c>
      <c r="N201" s="6" t="s">
        <v>205</v>
      </c>
      <c r="O201" s="6" t="s">
        <v>25</v>
      </c>
      <c r="P201" s="6" t="s">
        <v>56</v>
      </c>
      <c r="Q201" s="6" t="s">
        <v>1316</v>
      </c>
      <c r="R201" s="6" t="s">
        <v>1317</v>
      </c>
      <c r="S201" s="6" t="s">
        <v>418</v>
      </c>
      <c r="T201" s="6" t="s">
        <v>660</v>
      </c>
      <c r="U201" s="7">
        <v>1998</v>
      </c>
      <c r="V201" s="7">
        <v>2008</v>
      </c>
      <c r="W201" s="6"/>
      <c r="X201" s="6"/>
      <c r="Y201" s="6"/>
      <c r="Z201" s="6"/>
      <c r="AA201" s="6"/>
      <c r="AB201" s="6"/>
      <c r="AC201" s="6"/>
      <c r="AD201" s="6" t="s">
        <v>109</v>
      </c>
      <c r="AE201" s="6"/>
      <c r="AF201" s="6"/>
      <c r="AG201" s="6"/>
      <c r="AH201" s="6"/>
      <c r="AI201" s="6"/>
      <c r="AJ201" s="6"/>
      <c r="AK201" s="6"/>
      <c r="AL201" s="6"/>
      <c r="AM201" s="6"/>
      <c r="AN201" s="6"/>
      <c r="AO201" s="6"/>
      <c r="AP201" s="6"/>
      <c r="AQ201" s="6"/>
      <c r="AR201" s="6"/>
      <c r="AS201" s="6"/>
      <c r="AT201" s="6"/>
      <c r="AU201" s="6"/>
      <c r="AV201" s="6"/>
      <c r="AW201" s="6" t="s">
        <v>38</v>
      </c>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t="s">
        <v>23</v>
      </c>
      <c r="BW201" s="6"/>
      <c r="BX201" s="6"/>
      <c r="BY201" s="6"/>
      <c r="BZ201" s="6"/>
      <c r="CA201" s="6"/>
      <c r="CB201" s="6"/>
      <c r="CC201" s="6"/>
      <c r="CD201" s="6" t="s">
        <v>195</v>
      </c>
      <c r="CE201" s="6"/>
      <c r="CF201" s="6"/>
      <c r="CG201" s="6"/>
      <c r="CH201" s="6"/>
      <c r="CI201" s="6"/>
      <c r="CJ201" s="6"/>
      <c r="CK201" s="6"/>
      <c r="CL201" s="6"/>
      <c r="CM201" s="6"/>
      <c r="CN201" s="6"/>
      <c r="CO201" s="6"/>
      <c r="CP201" s="6"/>
      <c r="CQ201" s="6"/>
      <c r="CR201" s="6"/>
      <c r="CS201" s="28" t="s">
        <v>38</v>
      </c>
      <c r="CT201" s="6"/>
      <c r="CU201" s="6"/>
      <c r="CV201" s="6"/>
      <c r="CW201" s="6"/>
      <c r="CX201" s="6"/>
      <c r="CY201" s="6"/>
      <c r="CZ201" s="6"/>
      <c r="DA201" s="6"/>
      <c r="DB201" s="6"/>
      <c r="DC201" s="6"/>
      <c r="DD201" s="6" t="s">
        <v>38</v>
      </c>
      <c r="DE201" s="87"/>
      <c r="DF201" s="6"/>
      <c r="DG201" s="6"/>
      <c r="DH201" s="6"/>
      <c r="DI201" s="6"/>
      <c r="DJ201" s="6"/>
      <c r="DK201" s="6"/>
      <c r="DL201" s="6"/>
      <c r="DM201" s="6"/>
      <c r="DN201" s="6"/>
      <c r="DO201" s="87"/>
      <c r="DP201" s="6"/>
      <c r="DQ201" s="87"/>
      <c r="DR201" s="6"/>
      <c r="DS201" s="87"/>
      <c r="DT201" s="17"/>
      <c r="DU201" s="34"/>
      <c r="DV201" s="34"/>
      <c r="DW201" s="80"/>
      <c r="DX201" s="80"/>
      <c r="DY201" s="80"/>
      <c r="DZ201" s="80"/>
      <c r="EA201" s="80"/>
      <c r="EB201" s="80"/>
      <c r="EC201" s="80"/>
      <c r="ED201" s="80"/>
      <c r="EE201" s="80"/>
      <c r="EF201" s="80"/>
      <c r="EG201" s="80"/>
      <c r="EH201" s="80"/>
      <c r="EI201" s="80"/>
      <c r="EJ201" s="80"/>
      <c r="EK201" s="80"/>
      <c r="EL201" s="80"/>
      <c r="EM201" s="80"/>
      <c r="EN201" s="80"/>
      <c r="EO201" s="80"/>
      <c r="EP201" s="80"/>
      <c r="EQ201" s="80"/>
      <c r="ER201" s="80"/>
      <c r="ES201" s="80"/>
      <c r="ET201" s="80"/>
      <c r="EU201" s="80"/>
      <c r="EV201" s="80"/>
      <c r="EW201" s="80"/>
      <c r="EX201" s="80"/>
      <c r="EY201" s="80"/>
      <c r="EZ201" s="80"/>
      <c r="FA201" s="80"/>
      <c r="FB201" s="80"/>
      <c r="FC201" s="80"/>
      <c r="FD201" s="80"/>
      <c r="FE201" s="80"/>
      <c r="FF201" s="80"/>
      <c r="FG201" s="80"/>
      <c r="FH201" s="80"/>
      <c r="FI201" s="80"/>
      <c r="FJ201" s="80"/>
      <c r="FK201" s="80"/>
      <c r="FL201" s="80"/>
      <c r="FM201" s="80"/>
      <c r="FN201" s="80"/>
      <c r="FO201" s="80"/>
      <c r="FP201" s="80"/>
      <c r="FQ201" s="80"/>
      <c r="FR201" s="80"/>
      <c r="FS201" s="80"/>
      <c r="FT201" s="80"/>
      <c r="FU201" s="80"/>
      <c r="FV201" s="80"/>
      <c r="FW201" s="80"/>
      <c r="FX201" s="80"/>
      <c r="FY201" s="80"/>
      <c r="FZ201" s="80"/>
      <c r="GA201" s="80"/>
      <c r="GB201" s="80"/>
      <c r="GC201" s="80"/>
      <c r="GD201" s="80"/>
      <c r="GE201" s="80"/>
      <c r="GF201" s="80"/>
      <c r="GG201" s="80"/>
      <c r="GH201" s="80"/>
      <c r="GI201" s="80"/>
      <c r="GJ201" s="80"/>
      <c r="GK201" s="80"/>
      <c r="GL201" s="80"/>
      <c r="GM201" s="80"/>
      <c r="GN201" s="80"/>
      <c r="GO201" s="80"/>
      <c r="GP201" s="80"/>
      <c r="GQ201" s="80"/>
      <c r="GR201" s="80"/>
      <c r="GS201" s="80"/>
      <c r="GT201" s="80"/>
      <c r="GU201" s="80"/>
      <c r="GV201" s="80"/>
      <c r="GW201" s="80"/>
      <c r="GX201" s="80"/>
      <c r="GY201" s="80"/>
      <c r="GZ201" s="80"/>
      <c r="HA201" s="80"/>
      <c r="HB201" s="80"/>
      <c r="HC201" s="80"/>
      <c r="HD201" s="80"/>
      <c r="HE201" s="80"/>
      <c r="HF201" s="80"/>
      <c r="HG201" s="80"/>
      <c r="HH201" s="80"/>
      <c r="HI201" s="80"/>
      <c r="HJ201" s="80"/>
      <c r="HK201" s="80"/>
      <c r="HL201" s="80"/>
      <c r="HM201" s="80"/>
      <c r="HN201" s="80"/>
      <c r="HO201" s="80"/>
      <c r="HP201" s="80"/>
      <c r="HQ201" s="80"/>
      <c r="HR201" s="80"/>
      <c r="HS201" s="80"/>
      <c r="HT201" s="80"/>
      <c r="HU201" s="80"/>
      <c r="HV201" s="80"/>
      <c r="HW201" s="80"/>
      <c r="HX201" s="80"/>
      <c r="HY201" s="80"/>
      <c r="HZ201" s="80"/>
      <c r="IA201" s="80"/>
      <c r="IB201" s="80"/>
      <c r="IC201" s="80"/>
      <c r="ID201" s="80"/>
      <c r="IE201" s="80"/>
      <c r="IF201" s="80"/>
      <c r="IG201" s="80"/>
      <c r="IH201" s="80"/>
      <c r="II201" s="80"/>
      <c r="IJ201" s="80"/>
      <c r="IK201" s="80"/>
      <c r="IL201" s="80"/>
      <c r="IM201" s="80"/>
      <c r="IN201" s="80"/>
      <c r="IO201" s="80"/>
      <c r="IP201" s="80"/>
      <c r="IQ201" s="80"/>
      <c r="IR201" s="80"/>
      <c r="IS201" s="80"/>
      <c r="IT201" s="80"/>
      <c r="IU201" s="80"/>
      <c r="IV201" s="80"/>
      <c r="IW201" s="80"/>
      <c r="IX201" s="80"/>
      <c r="IY201" s="80"/>
      <c r="IZ201" s="80"/>
      <c r="JA201" s="80"/>
      <c r="JB201" s="80"/>
      <c r="JC201" s="80"/>
      <c r="JD201" s="80"/>
      <c r="JE201" s="80"/>
      <c r="JF201" s="80"/>
      <c r="JG201" s="80"/>
      <c r="JH201" s="80"/>
      <c r="JI201" s="80"/>
      <c r="JJ201" s="80"/>
      <c r="JK201" s="80"/>
      <c r="JL201" s="80"/>
      <c r="JM201" s="80"/>
      <c r="JN201" s="80"/>
      <c r="JO201" s="80"/>
      <c r="JP201" s="80"/>
      <c r="JQ201" s="80"/>
      <c r="JR201" s="80"/>
      <c r="JS201" s="80"/>
      <c r="JT201" s="80"/>
      <c r="JU201" s="80"/>
      <c r="JV201" s="80"/>
      <c r="JW201" s="80"/>
      <c r="JX201" s="80"/>
      <c r="JY201" s="80"/>
      <c r="JZ201" s="80"/>
      <c r="KA201" s="80"/>
      <c r="KB201" s="80"/>
      <c r="KC201" s="80"/>
      <c r="KD201" s="80"/>
      <c r="KE201" s="80"/>
      <c r="KF201" s="80"/>
      <c r="KG201" s="80"/>
      <c r="KH201" s="80"/>
      <c r="KI201" s="80"/>
      <c r="KJ201" s="80"/>
      <c r="KK201" s="80"/>
      <c r="KL201" s="80"/>
      <c r="KM201" s="80"/>
      <c r="KN201" s="80"/>
      <c r="KO201" s="80"/>
      <c r="KP201" s="80"/>
      <c r="KQ201" s="80"/>
      <c r="KR201" s="80"/>
      <c r="KS201" s="80"/>
      <c r="KT201" s="80"/>
      <c r="KU201" s="80"/>
      <c r="KV201" s="80"/>
      <c r="KW201" s="80"/>
      <c r="KX201" s="80"/>
      <c r="KY201" s="80"/>
      <c r="KZ201" s="80"/>
      <c r="LA201" s="80"/>
      <c r="LB201" s="80"/>
      <c r="LC201" s="80"/>
      <c r="LD201" s="80"/>
      <c r="LE201" s="80"/>
      <c r="LF201" s="80"/>
      <c r="LG201" s="80"/>
      <c r="LH201" s="80"/>
      <c r="LI201" s="80"/>
      <c r="LJ201" s="80"/>
      <c r="LK201" s="80"/>
      <c r="LL201" s="80"/>
      <c r="LM201" s="80"/>
      <c r="LN201" s="80"/>
      <c r="LO201" s="80"/>
      <c r="LP201" s="80"/>
      <c r="LQ201" s="80"/>
      <c r="LR201" s="80"/>
      <c r="LS201" s="80"/>
      <c r="LT201" s="80"/>
      <c r="LU201" s="80"/>
      <c r="LV201" s="80"/>
      <c r="LW201" s="80"/>
      <c r="LX201" s="80"/>
      <c r="LY201" s="80"/>
      <c r="LZ201" s="80"/>
      <c r="MA201" s="80"/>
      <c r="MB201" s="80"/>
      <c r="MC201" s="80"/>
      <c r="MD201" s="80"/>
      <c r="ME201" s="80"/>
      <c r="MF201" s="80"/>
      <c r="MG201" s="80"/>
      <c r="MH201" s="80"/>
      <c r="MI201" s="80"/>
      <c r="MJ201" s="80"/>
      <c r="MK201" s="80"/>
      <c r="ML201" s="80"/>
      <c r="MM201" s="80"/>
      <c r="MN201" s="80"/>
      <c r="MO201" s="80"/>
      <c r="MP201" s="80"/>
      <c r="MQ201" s="80"/>
      <c r="MR201" s="80"/>
      <c r="MS201" s="80"/>
      <c r="MT201" s="80"/>
      <c r="MU201" s="80"/>
      <c r="MV201" s="80"/>
      <c r="MW201" s="80"/>
      <c r="MX201" s="80"/>
      <c r="MY201" s="80"/>
      <c r="MZ201" s="80"/>
      <c r="NA201" s="80"/>
      <c r="NB201" s="80"/>
      <c r="NC201" s="80"/>
      <c r="ND201" s="80"/>
      <c r="NE201" s="80"/>
      <c r="NF201" s="80"/>
      <c r="NG201" s="80"/>
      <c r="NH201" s="80"/>
      <c r="NI201" s="80"/>
      <c r="NJ201" s="80"/>
      <c r="NK201" s="80"/>
      <c r="NL201" s="80"/>
      <c r="NM201" s="80"/>
      <c r="NN201" s="80"/>
      <c r="NO201" s="80"/>
      <c r="NP201" s="80"/>
      <c r="NQ201" s="80"/>
      <c r="NR201" s="80"/>
      <c r="NS201" s="80"/>
      <c r="NT201" s="80"/>
      <c r="NU201" s="80"/>
      <c r="NV201" s="80"/>
      <c r="NW201" s="80"/>
      <c r="NX201" s="80"/>
      <c r="NY201" s="80"/>
      <c r="NZ201" s="80"/>
      <c r="OA201" s="80"/>
      <c r="OB201" s="80"/>
      <c r="OC201" s="80"/>
      <c r="OD201" s="80"/>
      <c r="OE201" s="80"/>
      <c r="OF201" s="80"/>
      <c r="OG201" s="80"/>
      <c r="OH201" s="80"/>
      <c r="OI201" s="80"/>
      <c r="OJ201" s="80"/>
      <c r="OK201" s="80"/>
      <c r="OL201" s="80"/>
      <c r="OM201" s="80"/>
      <c r="ON201" s="80"/>
      <c r="OO201" s="80"/>
      <c r="OP201" s="80"/>
      <c r="OQ201" s="80"/>
      <c r="OR201" s="80"/>
      <c r="OS201" s="80"/>
      <c r="OT201" s="80"/>
      <c r="OU201" s="80"/>
      <c r="OV201" s="80"/>
      <c r="OW201" s="80"/>
      <c r="OX201" s="80"/>
      <c r="OY201" s="80"/>
      <c r="OZ201" s="80"/>
      <c r="PA201" s="80"/>
      <c r="PB201" s="80"/>
      <c r="PC201" s="80"/>
      <c r="PD201" s="80"/>
      <c r="PE201" s="80"/>
      <c r="PF201" s="80"/>
      <c r="PG201" s="80"/>
      <c r="PH201" s="80"/>
      <c r="PI201" s="80"/>
      <c r="PJ201" s="80"/>
      <c r="PK201" s="80"/>
      <c r="PL201" s="80"/>
      <c r="PM201" s="80"/>
      <c r="PN201" s="80"/>
      <c r="PO201" s="80"/>
      <c r="PP201" s="80"/>
      <c r="PQ201" s="80"/>
      <c r="PR201" s="80"/>
      <c r="PS201" s="80"/>
      <c r="PT201" s="80"/>
      <c r="PU201" s="80"/>
      <c r="PV201" s="80"/>
      <c r="PW201" s="80"/>
      <c r="PX201" s="80"/>
      <c r="PY201" s="80"/>
      <c r="PZ201" s="80"/>
      <c r="QA201" s="80"/>
      <c r="QB201" s="80"/>
      <c r="QC201" s="80"/>
      <c r="QD201" s="80"/>
      <c r="QE201" s="80"/>
      <c r="QF201" s="80"/>
      <c r="QG201" s="80"/>
      <c r="QH201" s="80"/>
      <c r="QI201" s="80"/>
      <c r="QJ201" s="80"/>
      <c r="QK201" s="80"/>
      <c r="QL201" s="80"/>
      <c r="QM201" s="80"/>
      <c r="QN201" s="80"/>
      <c r="QO201" s="80"/>
      <c r="QP201" s="80"/>
      <c r="QQ201" s="80"/>
      <c r="QR201" s="80"/>
      <c r="QS201" s="80"/>
      <c r="QT201" s="80"/>
      <c r="QU201" s="80"/>
      <c r="QV201" s="80"/>
      <c r="QW201" s="80"/>
      <c r="QX201" s="80"/>
      <c r="QY201" s="80"/>
      <c r="QZ201" s="80"/>
      <c r="RA201" s="80"/>
      <c r="RB201" s="80"/>
      <c r="RC201" s="80"/>
      <c r="RD201" s="80"/>
      <c r="RE201" s="80"/>
      <c r="RF201" s="80"/>
      <c r="RG201" s="80"/>
      <c r="RH201" s="80"/>
      <c r="RI201" s="80"/>
      <c r="RJ201" s="80"/>
      <c r="RK201" s="80"/>
      <c r="RL201" s="80"/>
      <c r="RM201" s="80"/>
      <c r="RN201" s="80"/>
      <c r="RO201" s="80"/>
      <c r="RP201" s="80"/>
      <c r="RQ201" s="80"/>
      <c r="RR201" s="80"/>
      <c r="RS201" s="80"/>
      <c r="RT201" s="80"/>
      <c r="RU201" s="80"/>
      <c r="RV201" s="80"/>
      <c r="RW201" s="80"/>
      <c r="RX201" s="80"/>
      <c r="RY201" s="80"/>
      <c r="RZ201" s="80"/>
      <c r="SA201" s="80"/>
      <c r="SB201" s="80"/>
      <c r="SC201" s="80"/>
      <c r="SD201" s="80"/>
      <c r="SE201" s="80"/>
      <c r="SF201" s="80"/>
      <c r="SG201" s="80"/>
      <c r="SH201" s="80"/>
      <c r="SI201" s="80"/>
      <c r="SJ201" s="80"/>
      <c r="SK201" s="80"/>
      <c r="SL201" s="80"/>
      <c r="SM201" s="80"/>
      <c r="SN201" s="80"/>
      <c r="SO201" s="80"/>
      <c r="SP201" s="80"/>
      <c r="SQ201" s="80"/>
      <c r="SR201" s="80"/>
      <c r="SS201" s="80"/>
      <c r="ST201" s="80"/>
      <c r="SU201" s="80"/>
      <c r="SV201" s="80"/>
      <c r="SW201" s="80"/>
      <c r="SX201" s="80"/>
    </row>
    <row r="202" spans="1:518" s="60" customFormat="1" ht="14.55" customHeight="1" x14ac:dyDescent="0.3">
      <c r="A202" s="65">
        <v>198</v>
      </c>
      <c r="B202" s="7">
        <v>71</v>
      </c>
      <c r="C202" s="98" t="s">
        <v>1318</v>
      </c>
      <c r="D202" s="99" t="s">
        <v>1319</v>
      </c>
      <c r="E202" s="98" t="s">
        <v>1320</v>
      </c>
      <c r="F202" s="7">
        <v>2013</v>
      </c>
      <c r="G202" s="99" t="s">
        <v>1321</v>
      </c>
      <c r="H202" s="128" t="s">
        <v>1322</v>
      </c>
      <c r="I202" s="6" t="s">
        <v>50</v>
      </c>
      <c r="J202" s="99" t="s">
        <v>1323</v>
      </c>
      <c r="K202" s="6" t="s">
        <v>1324</v>
      </c>
      <c r="L202" s="6" t="s">
        <v>38</v>
      </c>
      <c r="M202" s="6" t="s">
        <v>100</v>
      </c>
      <c r="N202" s="6" t="s">
        <v>205</v>
      </c>
      <c r="O202" s="6" t="s">
        <v>25</v>
      </c>
      <c r="P202" s="6" t="s">
        <v>191</v>
      </c>
      <c r="Q202" s="6" t="s">
        <v>572</v>
      </c>
      <c r="R202" s="6" t="s">
        <v>572</v>
      </c>
      <c r="S202" s="6" t="s">
        <v>434</v>
      </c>
      <c r="T202" s="6" t="s">
        <v>1325</v>
      </c>
      <c r="U202" s="7" t="s">
        <v>572</v>
      </c>
      <c r="V202" s="7" t="s">
        <v>572</v>
      </c>
      <c r="W202" s="6"/>
      <c r="X202" s="6"/>
      <c r="Y202" s="6"/>
      <c r="Z202" s="6" t="s">
        <v>76</v>
      </c>
      <c r="AA202" s="6"/>
      <c r="AB202" s="6"/>
      <c r="AC202" s="6"/>
      <c r="AD202" s="6"/>
      <c r="AE202" s="6" t="s">
        <v>126</v>
      </c>
      <c r="AF202" s="6"/>
      <c r="AG202" s="6"/>
      <c r="AH202" s="6"/>
      <c r="AI202" s="6"/>
      <c r="AJ202" s="6"/>
      <c r="AK202" s="6"/>
      <c r="AL202" s="6"/>
      <c r="AM202" s="6"/>
      <c r="AN202" s="6"/>
      <c r="AO202" s="6"/>
      <c r="AP202" s="6"/>
      <c r="AQ202" s="6"/>
      <c r="AR202" s="6"/>
      <c r="AS202" s="6"/>
      <c r="AT202" s="6"/>
      <c r="AU202" s="6" t="s">
        <v>183</v>
      </c>
      <c r="AV202" s="6"/>
      <c r="AW202" s="6" t="s">
        <v>23</v>
      </c>
      <c r="AX202" s="6"/>
      <c r="AY202" s="6"/>
      <c r="AZ202" s="6"/>
      <c r="BA202" s="6" t="s">
        <v>78</v>
      </c>
      <c r="BB202" s="6"/>
      <c r="BC202" s="6"/>
      <c r="BD202" s="6"/>
      <c r="BE202" s="6"/>
      <c r="BF202" s="6" t="s">
        <v>78</v>
      </c>
      <c r="BG202" s="6"/>
      <c r="BH202" s="6"/>
      <c r="BI202" s="6"/>
      <c r="BJ202" s="6"/>
      <c r="BK202" s="6"/>
      <c r="BL202" s="6"/>
      <c r="BM202" s="6"/>
      <c r="BN202" s="6"/>
      <c r="BO202" s="6"/>
      <c r="BP202" s="6"/>
      <c r="BQ202" s="6"/>
      <c r="BR202" s="6"/>
      <c r="BS202" s="6"/>
      <c r="BT202" s="6" t="s">
        <v>78</v>
      </c>
      <c r="BU202" s="6"/>
      <c r="BV202" s="6" t="s">
        <v>38</v>
      </c>
      <c r="BW202" s="6"/>
      <c r="BX202" s="6"/>
      <c r="BY202" s="6"/>
      <c r="BZ202" s="6"/>
      <c r="CA202" s="6"/>
      <c r="CB202" s="6"/>
      <c r="CC202" s="6"/>
      <c r="CD202" s="6"/>
      <c r="CE202" s="6"/>
      <c r="CF202" s="6"/>
      <c r="CG202" s="6"/>
      <c r="CH202" s="6"/>
      <c r="CI202" s="6"/>
      <c r="CJ202" s="6"/>
      <c r="CK202" s="6"/>
      <c r="CL202" s="6"/>
      <c r="CM202" s="6"/>
      <c r="CN202" s="6"/>
      <c r="CO202" s="6"/>
      <c r="CP202" s="6"/>
      <c r="CQ202" s="6"/>
      <c r="CR202" s="6"/>
      <c r="CS202" s="28" t="s">
        <v>38</v>
      </c>
      <c r="CT202" s="6"/>
      <c r="CU202" s="6"/>
      <c r="CV202" s="6"/>
      <c r="CW202" s="6"/>
      <c r="CX202" s="6"/>
      <c r="CY202" s="6"/>
      <c r="CZ202" s="6"/>
      <c r="DA202" s="6"/>
      <c r="DB202" s="6"/>
      <c r="DC202" s="6"/>
      <c r="DD202" s="6" t="s">
        <v>38</v>
      </c>
      <c r="DE202" s="87"/>
      <c r="DF202" s="6"/>
      <c r="DG202" s="6"/>
      <c r="DH202" s="6"/>
      <c r="DI202" s="6"/>
      <c r="DJ202" s="6"/>
      <c r="DK202" s="6"/>
      <c r="DL202" s="6"/>
      <c r="DM202" s="6"/>
      <c r="DN202" s="6"/>
      <c r="DO202" s="87"/>
      <c r="DP202" s="6"/>
      <c r="DQ202" s="91" t="s">
        <v>1326</v>
      </c>
      <c r="DR202" s="6" t="s">
        <v>253</v>
      </c>
      <c r="DS202" s="91" t="s">
        <v>1327</v>
      </c>
      <c r="DT202" s="17" t="s">
        <v>1328</v>
      </c>
      <c r="DU202" s="34"/>
      <c r="DV202" s="34"/>
      <c r="DW202" s="80"/>
      <c r="DX202" s="80"/>
      <c r="DY202" s="80"/>
      <c r="DZ202" s="80"/>
      <c r="EA202" s="80"/>
      <c r="EB202" s="80"/>
      <c r="EC202" s="80"/>
      <c r="ED202" s="80"/>
      <c r="EE202" s="80"/>
      <c r="EF202" s="80"/>
      <c r="EG202" s="80"/>
      <c r="EH202" s="80"/>
      <c r="EI202" s="80"/>
      <c r="EJ202" s="80"/>
      <c r="EK202" s="80"/>
      <c r="EL202" s="80"/>
      <c r="EM202" s="80"/>
      <c r="EN202" s="80"/>
      <c r="EO202" s="80"/>
      <c r="EP202" s="80"/>
      <c r="EQ202" s="80"/>
      <c r="ER202" s="80"/>
      <c r="ES202" s="80"/>
      <c r="ET202" s="80"/>
      <c r="EU202" s="80"/>
      <c r="EV202" s="80"/>
      <c r="EW202" s="80"/>
      <c r="EX202" s="80"/>
      <c r="EY202" s="80"/>
      <c r="EZ202" s="80"/>
      <c r="FA202" s="80"/>
      <c r="FB202" s="80"/>
      <c r="FC202" s="80"/>
      <c r="FD202" s="80"/>
      <c r="FE202" s="80"/>
      <c r="FF202" s="80"/>
      <c r="FG202" s="80"/>
      <c r="FH202" s="80"/>
      <c r="FI202" s="80"/>
      <c r="FJ202" s="80"/>
      <c r="FK202" s="80"/>
      <c r="FL202" s="80"/>
      <c r="FM202" s="80"/>
      <c r="FN202" s="80"/>
      <c r="FO202" s="80"/>
      <c r="FP202" s="80"/>
      <c r="FQ202" s="80"/>
      <c r="FR202" s="80"/>
      <c r="FS202" s="80"/>
      <c r="FT202" s="80"/>
      <c r="FU202" s="80"/>
      <c r="FV202" s="80"/>
      <c r="FW202" s="80"/>
      <c r="FX202" s="80"/>
      <c r="FY202" s="80"/>
      <c r="FZ202" s="80"/>
      <c r="GA202" s="80"/>
      <c r="GB202" s="80"/>
      <c r="GC202" s="80"/>
      <c r="GD202" s="80"/>
      <c r="GE202" s="80"/>
      <c r="GF202" s="80"/>
      <c r="GG202" s="80"/>
      <c r="GH202" s="80"/>
      <c r="GI202" s="80"/>
      <c r="GJ202" s="80"/>
      <c r="GK202" s="80"/>
      <c r="GL202" s="80"/>
      <c r="GM202" s="80"/>
      <c r="GN202" s="80"/>
      <c r="GO202" s="80"/>
      <c r="GP202" s="80"/>
      <c r="GQ202" s="80"/>
      <c r="GR202" s="80"/>
      <c r="GS202" s="80"/>
      <c r="GT202" s="80"/>
      <c r="GU202" s="80"/>
      <c r="GV202" s="80"/>
      <c r="GW202" s="80"/>
      <c r="GX202" s="80"/>
      <c r="GY202" s="80"/>
      <c r="GZ202" s="80"/>
      <c r="HA202" s="80"/>
      <c r="HB202" s="80"/>
      <c r="HC202" s="80"/>
      <c r="HD202" s="80"/>
      <c r="HE202" s="80"/>
      <c r="HF202" s="80"/>
      <c r="HG202" s="80"/>
      <c r="HH202" s="80"/>
      <c r="HI202" s="80"/>
      <c r="HJ202" s="80"/>
      <c r="HK202" s="80"/>
      <c r="HL202" s="80"/>
      <c r="HM202" s="80"/>
      <c r="HN202" s="80"/>
      <c r="HO202" s="80"/>
      <c r="HP202" s="80"/>
      <c r="HQ202" s="80"/>
      <c r="HR202" s="80"/>
      <c r="HS202" s="80"/>
      <c r="HT202" s="80"/>
      <c r="HU202" s="80"/>
      <c r="HV202" s="80"/>
      <c r="HW202" s="80"/>
      <c r="HX202" s="80"/>
      <c r="HY202" s="80"/>
      <c r="HZ202" s="80"/>
      <c r="IA202" s="80"/>
      <c r="IB202" s="80"/>
      <c r="IC202" s="80"/>
      <c r="ID202" s="80"/>
      <c r="IE202" s="80"/>
      <c r="IF202" s="80"/>
      <c r="IG202" s="80"/>
      <c r="IH202" s="80"/>
      <c r="II202" s="80"/>
      <c r="IJ202" s="80"/>
      <c r="IK202" s="80"/>
      <c r="IL202" s="80"/>
      <c r="IM202" s="80"/>
      <c r="IN202" s="80"/>
      <c r="IO202" s="80"/>
      <c r="IP202" s="80"/>
      <c r="IQ202" s="80"/>
      <c r="IR202" s="80"/>
      <c r="IS202" s="80"/>
      <c r="IT202" s="80"/>
      <c r="IU202" s="80"/>
      <c r="IV202" s="80"/>
      <c r="IW202" s="80"/>
      <c r="IX202" s="80"/>
      <c r="IY202" s="80"/>
      <c r="IZ202" s="80"/>
      <c r="JA202" s="80"/>
      <c r="JB202" s="80"/>
      <c r="JC202" s="80"/>
      <c r="JD202" s="80"/>
      <c r="JE202" s="80"/>
      <c r="JF202" s="80"/>
      <c r="JG202" s="80"/>
      <c r="JH202" s="80"/>
      <c r="JI202" s="80"/>
      <c r="JJ202" s="80"/>
      <c r="JK202" s="80"/>
      <c r="JL202" s="80"/>
      <c r="JM202" s="80"/>
      <c r="JN202" s="80"/>
      <c r="JO202" s="80"/>
      <c r="JP202" s="80"/>
      <c r="JQ202" s="80"/>
      <c r="JR202" s="80"/>
      <c r="JS202" s="80"/>
      <c r="JT202" s="80"/>
      <c r="JU202" s="80"/>
      <c r="JV202" s="80"/>
      <c r="JW202" s="80"/>
      <c r="JX202" s="80"/>
      <c r="JY202" s="80"/>
      <c r="JZ202" s="80"/>
      <c r="KA202" s="80"/>
      <c r="KB202" s="80"/>
      <c r="KC202" s="80"/>
      <c r="KD202" s="80"/>
      <c r="KE202" s="80"/>
      <c r="KF202" s="80"/>
      <c r="KG202" s="80"/>
      <c r="KH202" s="80"/>
      <c r="KI202" s="80"/>
      <c r="KJ202" s="80"/>
      <c r="KK202" s="80"/>
      <c r="KL202" s="80"/>
      <c r="KM202" s="80"/>
      <c r="KN202" s="80"/>
      <c r="KO202" s="80"/>
      <c r="KP202" s="80"/>
      <c r="KQ202" s="80"/>
      <c r="KR202" s="80"/>
      <c r="KS202" s="80"/>
      <c r="KT202" s="80"/>
      <c r="KU202" s="80"/>
      <c r="KV202" s="80"/>
      <c r="KW202" s="80"/>
      <c r="KX202" s="80"/>
      <c r="KY202" s="80"/>
      <c r="KZ202" s="80"/>
      <c r="LA202" s="80"/>
      <c r="LB202" s="80"/>
      <c r="LC202" s="80"/>
      <c r="LD202" s="80"/>
      <c r="LE202" s="80"/>
      <c r="LF202" s="80"/>
      <c r="LG202" s="80"/>
      <c r="LH202" s="80"/>
      <c r="LI202" s="80"/>
      <c r="LJ202" s="80"/>
      <c r="LK202" s="80"/>
      <c r="LL202" s="80"/>
      <c r="LM202" s="80"/>
      <c r="LN202" s="80"/>
      <c r="LO202" s="80"/>
      <c r="LP202" s="80"/>
      <c r="LQ202" s="80"/>
      <c r="LR202" s="80"/>
      <c r="LS202" s="80"/>
      <c r="LT202" s="80"/>
      <c r="LU202" s="80"/>
      <c r="LV202" s="80"/>
      <c r="LW202" s="80"/>
      <c r="LX202" s="80"/>
      <c r="LY202" s="80"/>
      <c r="LZ202" s="80"/>
      <c r="MA202" s="80"/>
      <c r="MB202" s="80"/>
      <c r="MC202" s="80"/>
      <c r="MD202" s="80"/>
      <c r="ME202" s="80"/>
      <c r="MF202" s="80"/>
      <c r="MG202" s="80"/>
      <c r="MH202" s="80"/>
      <c r="MI202" s="80"/>
      <c r="MJ202" s="80"/>
      <c r="MK202" s="80"/>
      <c r="ML202" s="80"/>
      <c r="MM202" s="80"/>
      <c r="MN202" s="80"/>
      <c r="MO202" s="80"/>
      <c r="MP202" s="80"/>
      <c r="MQ202" s="80"/>
      <c r="MR202" s="80"/>
      <c r="MS202" s="80"/>
      <c r="MT202" s="80"/>
      <c r="MU202" s="80"/>
      <c r="MV202" s="80"/>
      <c r="MW202" s="80"/>
      <c r="MX202" s="80"/>
      <c r="MY202" s="80"/>
      <c r="MZ202" s="80"/>
      <c r="NA202" s="80"/>
      <c r="NB202" s="80"/>
      <c r="NC202" s="80"/>
      <c r="ND202" s="80"/>
      <c r="NE202" s="80"/>
      <c r="NF202" s="80"/>
      <c r="NG202" s="80"/>
      <c r="NH202" s="80"/>
      <c r="NI202" s="80"/>
      <c r="NJ202" s="80"/>
      <c r="NK202" s="80"/>
      <c r="NL202" s="80"/>
      <c r="NM202" s="80"/>
      <c r="NN202" s="80"/>
      <c r="NO202" s="80"/>
      <c r="NP202" s="80"/>
      <c r="NQ202" s="80"/>
      <c r="NR202" s="80"/>
      <c r="NS202" s="80"/>
      <c r="NT202" s="80"/>
      <c r="NU202" s="80"/>
      <c r="NV202" s="80"/>
      <c r="NW202" s="80"/>
      <c r="NX202" s="80"/>
      <c r="NY202" s="80"/>
      <c r="NZ202" s="80"/>
      <c r="OA202" s="80"/>
      <c r="OB202" s="80"/>
      <c r="OC202" s="80"/>
      <c r="OD202" s="80"/>
      <c r="OE202" s="80"/>
      <c r="OF202" s="80"/>
      <c r="OG202" s="80"/>
      <c r="OH202" s="80"/>
      <c r="OI202" s="80"/>
      <c r="OJ202" s="80"/>
      <c r="OK202" s="80"/>
      <c r="OL202" s="80"/>
      <c r="OM202" s="80"/>
      <c r="ON202" s="80"/>
      <c r="OO202" s="80"/>
      <c r="OP202" s="80"/>
      <c r="OQ202" s="80"/>
      <c r="OR202" s="80"/>
      <c r="OS202" s="80"/>
      <c r="OT202" s="80"/>
      <c r="OU202" s="80"/>
      <c r="OV202" s="80"/>
      <c r="OW202" s="80"/>
      <c r="OX202" s="80"/>
      <c r="OY202" s="80"/>
      <c r="OZ202" s="80"/>
      <c r="PA202" s="80"/>
      <c r="PB202" s="80"/>
      <c r="PC202" s="80"/>
      <c r="PD202" s="80"/>
      <c r="PE202" s="80"/>
      <c r="PF202" s="80"/>
      <c r="PG202" s="80"/>
      <c r="PH202" s="80"/>
      <c r="PI202" s="80"/>
      <c r="PJ202" s="80"/>
      <c r="PK202" s="80"/>
      <c r="PL202" s="80"/>
      <c r="PM202" s="80"/>
      <c r="PN202" s="80"/>
      <c r="PO202" s="80"/>
      <c r="PP202" s="80"/>
      <c r="PQ202" s="80"/>
      <c r="PR202" s="80"/>
      <c r="PS202" s="80"/>
      <c r="PT202" s="80"/>
      <c r="PU202" s="80"/>
      <c r="PV202" s="80"/>
      <c r="PW202" s="80"/>
      <c r="PX202" s="80"/>
      <c r="PY202" s="80"/>
      <c r="PZ202" s="80"/>
      <c r="QA202" s="80"/>
      <c r="QB202" s="80"/>
      <c r="QC202" s="80"/>
      <c r="QD202" s="80"/>
      <c r="QE202" s="80"/>
      <c r="QF202" s="80"/>
      <c r="QG202" s="80"/>
      <c r="QH202" s="80"/>
      <c r="QI202" s="80"/>
      <c r="QJ202" s="80"/>
      <c r="QK202" s="80"/>
      <c r="QL202" s="80"/>
      <c r="QM202" s="80"/>
      <c r="QN202" s="80"/>
      <c r="QO202" s="80"/>
      <c r="QP202" s="80"/>
      <c r="QQ202" s="80"/>
      <c r="QR202" s="80"/>
      <c r="QS202" s="80"/>
      <c r="QT202" s="80"/>
      <c r="QU202" s="80"/>
      <c r="QV202" s="80"/>
      <c r="QW202" s="80"/>
      <c r="QX202" s="80"/>
      <c r="QY202" s="80"/>
      <c r="QZ202" s="80"/>
      <c r="RA202" s="80"/>
      <c r="RB202" s="80"/>
      <c r="RC202" s="80"/>
      <c r="RD202" s="80"/>
      <c r="RE202" s="80"/>
      <c r="RF202" s="80"/>
      <c r="RG202" s="80"/>
      <c r="RH202" s="80"/>
      <c r="RI202" s="80"/>
      <c r="RJ202" s="80"/>
      <c r="RK202" s="80"/>
      <c r="RL202" s="80"/>
      <c r="RM202" s="80"/>
      <c r="RN202" s="80"/>
      <c r="RO202" s="80"/>
      <c r="RP202" s="80"/>
      <c r="RQ202" s="80"/>
      <c r="RR202" s="80"/>
      <c r="RS202" s="80"/>
      <c r="RT202" s="80"/>
      <c r="RU202" s="80"/>
      <c r="RV202" s="80"/>
      <c r="RW202" s="80"/>
      <c r="RX202" s="80"/>
      <c r="RY202" s="80"/>
      <c r="RZ202" s="80"/>
      <c r="SA202" s="80"/>
      <c r="SB202" s="80"/>
      <c r="SC202" s="80"/>
      <c r="SD202" s="80"/>
      <c r="SE202" s="80"/>
      <c r="SF202" s="80"/>
      <c r="SG202" s="80"/>
      <c r="SH202" s="80"/>
      <c r="SI202" s="80"/>
      <c r="SJ202" s="80"/>
      <c r="SK202" s="80"/>
      <c r="SL202" s="80"/>
      <c r="SM202" s="80"/>
      <c r="SN202" s="80"/>
      <c r="SO202" s="80"/>
      <c r="SP202" s="80"/>
      <c r="SQ202" s="80"/>
      <c r="SR202" s="80"/>
      <c r="SS202" s="80"/>
      <c r="ST202" s="80"/>
      <c r="SU202" s="80"/>
      <c r="SV202" s="80"/>
      <c r="SW202" s="80"/>
      <c r="SX202" s="80"/>
    </row>
    <row r="203" spans="1:518" s="60" customFormat="1" ht="14.55" customHeight="1" x14ac:dyDescent="0.3">
      <c r="A203" s="65">
        <v>199</v>
      </c>
      <c r="B203" s="7">
        <v>72</v>
      </c>
      <c r="C203" s="98" t="s">
        <v>1329</v>
      </c>
      <c r="D203" s="99" t="s">
        <v>1330</v>
      </c>
      <c r="E203" s="98" t="s">
        <v>1331</v>
      </c>
      <c r="F203" s="7">
        <v>2016</v>
      </c>
      <c r="G203" s="99" t="s">
        <v>997</v>
      </c>
      <c r="H203" s="126" t="s">
        <v>1332</v>
      </c>
      <c r="I203" s="6" t="s">
        <v>50</v>
      </c>
      <c r="J203" s="99" t="s">
        <v>1333</v>
      </c>
      <c r="K203" s="6" t="s">
        <v>718</v>
      </c>
      <c r="L203" s="6" t="s">
        <v>38</v>
      </c>
      <c r="M203" s="6" t="s">
        <v>86</v>
      </c>
      <c r="N203" s="6" t="s">
        <v>205</v>
      </c>
      <c r="O203" s="6" t="s">
        <v>25</v>
      </c>
      <c r="P203" s="6" t="s">
        <v>177</v>
      </c>
      <c r="Q203" s="6" t="s">
        <v>572</v>
      </c>
      <c r="R203" s="6" t="s">
        <v>572</v>
      </c>
      <c r="S203" s="6" t="s">
        <v>395</v>
      </c>
      <c r="T203" s="6" t="s">
        <v>1334</v>
      </c>
      <c r="U203" s="7">
        <v>2012</v>
      </c>
      <c r="V203" s="7">
        <v>2012</v>
      </c>
      <c r="W203" s="6"/>
      <c r="X203" s="6"/>
      <c r="Y203" s="6"/>
      <c r="Z203" s="6"/>
      <c r="AA203" s="6"/>
      <c r="AB203" s="6"/>
      <c r="AC203" s="6"/>
      <c r="AD203" s="6"/>
      <c r="AE203" s="6"/>
      <c r="AF203" s="6"/>
      <c r="AG203" s="6"/>
      <c r="AH203" s="6"/>
      <c r="AI203" s="6" t="s">
        <v>155</v>
      </c>
      <c r="AJ203" s="6"/>
      <c r="AK203" s="6"/>
      <c r="AL203" s="6"/>
      <c r="AM203" s="6"/>
      <c r="AN203" s="6"/>
      <c r="AO203" s="6"/>
      <c r="AP203" s="6"/>
      <c r="AQ203" s="6"/>
      <c r="AR203" s="6"/>
      <c r="AS203" s="6"/>
      <c r="AT203" s="6"/>
      <c r="AU203" s="6"/>
      <c r="AV203" s="6"/>
      <c r="AW203" s="6" t="s">
        <v>38</v>
      </c>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t="s">
        <v>23</v>
      </c>
      <c r="BW203" s="6"/>
      <c r="BX203" s="6"/>
      <c r="BY203" s="6"/>
      <c r="BZ203" s="6"/>
      <c r="CA203" s="6"/>
      <c r="CB203" s="6"/>
      <c r="CC203" s="6"/>
      <c r="CD203" s="6"/>
      <c r="CE203" s="6"/>
      <c r="CF203" s="6"/>
      <c r="CG203" s="6"/>
      <c r="CH203" s="6"/>
      <c r="CI203" s="6" t="s">
        <v>195</v>
      </c>
      <c r="CJ203" s="6"/>
      <c r="CK203" s="6"/>
      <c r="CL203" s="6"/>
      <c r="CM203" s="6"/>
      <c r="CN203" s="6"/>
      <c r="CO203" s="6"/>
      <c r="CP203" s="6"/>
      <c r="CQ203" s="6"/>
      <c r="CR203" s="6"/>
      <c r="CS203" s="28" t="s">
        <v>38</v>
      </c>
      <c r="CT203" s="6"/>
      <c r="CU203" s="6"/>
      <c r="CV203" s="6"/>
      <c r="CW203" s="6"/>
      <c r="CX203" s="6"/>
      <c r="CY203" s="6"/>
      <c r="CZ203" s="6"/>
      <c r="DA203" s="6"/>
      <c r="DB203" s="6"/>
      <c r="DC203" s="6"/>
      <c r="DD203" s="6" t="s">
        <v>38</v>
      </c>
      <c r="DE203" s="87"/>
      <c r="DF203" s="6"/>
      <c r="DG203" s="6"/>
      <c r="DH203" s="6"/>
      <c r="DI203" s="6"/>
      <c r="DJ203" s="6"/>
      <c r="DK203" s="6"/>
      <c r="DL203" s="6"/>
      <c r="DM203" s="6"/>
      <c r="DN203" s="6"/>
      <c r="DO203" s="87"/>
      <c r="DP203" s="6"/>
      <c r="DQ203" s="87"/>
      <c r="DR203" s="6"/>
      <c r="DS203" s="91" t="s">
        <v>1335</v>
      </c>
      <c r="DT203" s="17" t="s">
        <v>107</v>
      </c>
      <c r="DU203" s="34"/>
      <c r="DV203" s="34"/>
      <c r="DW203" s="80"/>
      <c r="DX203" s="80"/>
      <c r="DY203" s="80"/>
      <c r="DZ203" s="80"/>
      <c r="EA203" s="80"/>
      <c r="EB203" s="80"/>
      <c r="EC203" s="80"/>
      <c r="ED203" s="80"/>
      <c r="EE203" s="80"/>
      <c r="EF203" s="80"/>
      <c r="EG203" s="80"/>
      <c r="EH203" s="80"/>
      <c r="EI203" s="80"/>
      <c r="EJ203" s="80"/>
      <c r="EK203" s="80"/>
      <c r="EL203" s="80"/>
      <c r="EM203" s="80"/>
      <c r="EN203" s="80"/>
      <c r="EO203" s="80"/>
      <c r="EP203" s="80"/>
      <c r="EQ203" s="80"/>
      <c r="ER203" s="80"/>
      <c r="ES203" s="80"/>
      <c r="ET203" s="80"/>
      <c r="EU203" s="80"/>
      <c r="EV203" s="80"/>
      <c r="EW203" s="80"/>
      <c r="EX203" s="80"/>
      <c r="EY203" s="80"/>
      <c r="EZ203" s="80"/>
      <c r="FA203" s="80"/>
      <c r="FB203" s="80"/>
      <c r="FC203" s="80"/>
      <c r="FD203" s="80"/>
      <c r="FE203" s="80"/>
      <c r="FF203" s="80"/>
      <c r="FG203" s="80"/>
      <c r="FH203" s="80"/>
      <c r="FI203" s="80"/>
      <c r="FJ203" s="80"/>
      <c r="FK203" s="80"/>
      <c r="FL203" s="80"/>
      <c r="FM203" s="80"/>
      <c r="FN203" s="80"/>
      <c r="FO203" s="80"/>
      <c r="FP203" s="80"/>
      <c r="FQ203" s="80"/>
      <c r="FR203" s="80"/>
      <c r="FS203" s="80"/>
      <c r="FT203" s="80"/>
      <c r="FU203" s="80"/>
      <c r="FV203" s="80"/>
      <c r="FW203" s="80"/>
      <c r="FX203" s="80"/>
      <c r="FY203" s="80"/>
      <c r="FZ203" s="80"/>
      <c r="GA203" s="80"/>
      <c r="GB203" s="80"/>
      <c r="GC203" s="80"/>
      <c r="GD203" s="80"/>
      <c r="GE203" s="80"/>
      <c r="GF203" s="80"/>
      <c r="GG203" s="80"/>
      <c r="GH203" s="80"/>
      <c r="GI203" s="80"/>
      <c r="GJ203" s="80"/>
      <c r="GK203" s="80"/>
      <c r="GL203" s="80"/>
      <c r="GM203" s="80"/>
      <c r="GN203" s="80"/>
      <c r="GO203" s="80"/>
      <c r="GP203" s="80"/>
      <c r="GQ203" s="80"/>
      <c r="GR203" s="80"/>
      <c r="GS203" s="80"/>
      <c r="GT203" s="80"/>
      <c r="GU203" s="80"/>
      <c r="GV203" s="80"/>
      <c r="GW203" s="80"/>
      <c r="GX203" s="80"/>
      <c r="GY203" s="80"/>
      <c r="GZ203" s="80"/>
      <c r="HA203" s="80"/>
      <c r="HB203" s="80"/>
      <c r="HC203" s="80"/>
      <c r="HD203" s="80"/>
      <c r="HE203" s="80"/>
      <c r="HF203" s="80"/>
      <c r="HG203" s="80"/>
      <c r="HH203" s="80"/>
      <c r="HI203" s="80"/>
      <c r="HJ203" s="80"/>
      <c r="HK203" s="80"/>
      <c r="HL203" s="80"/>
      <c r="HM203" s="80"/>
      <c r="HN203" s="80"/>
      <c r="HO203" s="80"/>
      <c r="HP203" s="80"/>
      <c r="HQ203" s="80"/>
      <c r="HR203" s="80"/>
      <c r="HS203" s="80"/>
      <c r="HT203" s="80"/>
      <c r="HU203" s="80"/>
      <c r="HV203" s="80"/>
      <c r="HW203" s="80"/>
      <c r="HX203" s="80"/>
      <c r="HY203" s="80"/>
      <c r="HZ203" s="80"/>
      <c r="IA203" s="80"/>
      <c r="IB203" s="80"/>
      <c r="IC203" s="80"/>
      <c r="ID203" s="80"/>
      <c r="IE203" s="80"/>
      <c r="IF203" s="80"/>
      <c r="IG203" s="80"/>
      <c r="IH203" s="80"/>
      <c r="II203" s="80"/>
      <c r="IJ203" s="80"/>
      <c r="IK203" s="80"/>
      <c r="IL203" s="80"/>
      <c r="IM203" s="80"/>
      <c r="IN203" s="80"/>
      <c r="IO203" s="80"/>
      <c r="IP203" s="80"/>
      <c r="IQ203" s="80"/>
      <c r="IR203" s="80"/>
      <c r="IS203" s="80"/>
      <c r="IT203" s="80"/>
      <c r="IU203" s="80"/>
      <c r="IV203" s="80"/>
      <c r="IW203" s="80"/>
      <c r="IX203" s="80"/>
      <c r="IY203" s="80"/>
      <c r="IZ203" s="80"/>
      <c r="JA203" s="80"/>
      <c r="JB203" s="80"/>
      <c r="JC203" s="80"/>
      <c r="JD203" s="80"/>
      <c r="JE203" s="80"/>
      <c r="JF203" s="80"/>
      <c r="JG203" s="80"/>
      <c r="JH203" s="80"/>
      <c r="JI203" s="80"/>
      <c r="JJ203" s="80"/>
      <c r="JK203" s="80"/>
      <c r="JL203" s="80"/>
      <c r="JM203" s="80"/>
      <c r="JN203" s="80"/>
      <c r="JO203" s="80"/>
      <c r="JP203" s="80"/>
      <c r="JQ203" s="80"/>
      <c r="JR203" s="80"/>
      <c r="JS203" s="80"/>
      <c r="JT203" s="80"/>
      <c r="JU203" s="80"/>
      <c r="JV203" s="80"/>
      <c r="JW203" s="80"/>
      <c r="JX203" s="80"/>
      <c r="JY203" s="80"/>
      <c r="JZ203" s="80"/>
      <c r="KA203" s="80"/>
      <c r="KB203" s="80"/>
      <c r="KC203" s="80"/>
      <c r="KD203" s="80"/>
      <c r="KE203" s="80"/>
      <c r="KF203" s="80"/>
      <c r="KG203" s="80"/>
      <c r="KH203" s="80"/>
      <c r="KI203" s="80"/>
      <c r="KJ203" s="80"/>
      <c r="KK203" s="80"/>
      <c r="KL203" s="80"/>
      <c r="KM203" s="80"/>
      <c r="KN203" s="80"/>
      <c r="KO203" s="80"/>
      <c r="KP203" s="80"/>
      <c r="KQ203" s="80"/>
      <c r="KR203" s="80"/>
      <c r="KS203" s="80"/>
      <c r="KT203" s="80"/>
      <c r="KU203" s="80"/>
      <c r="KV203" s="80"/>
      <c r="KW203" s="80"/>
      <c r="KX203" s="80"/>
      <c r="KY203" s="80"/>
      <c r="KZ203" s="80"/>
      <c r="LA203" s="80"/>
      <c r="LB203" s="80"/>
      <c r="LC203" s="80"/>
      <c r="LD203" s="80"/>
      <c r="LE203" s="80"/>
      <c r="LF203" s="80"/>
      <c r="LG203" s="80"/>
      <c r="LH203" s="80"/>
      <c r="LI203" s="80"/>
      <c r="LJ203" s="80"/>
      <c r="LK203" s="80"/>
      <c r="LL203" s="80"/>
      <c r="LM203" s="80"/>
      <c r="LN203" s="80"/>
      <c r="LO203" s="80"/>
      <c r="LP203" s="80"/>
      <c r="LQ203" s="80"/>
      <c r="LR203" s="80"/>
      <c r="LS203" s="80"/>
      <c r="LT203" s="80"/>
      <c r="LU203" s="80"/>
      <c r="LV203" s="80"/>
      <c r="LW203" s="80"/>
      <c r="LX203" s="80"/>
      <c r="LY203" s="80"/>
      <c r="LZ203" s="80"/>
      <c r="MA203" s="80"/>
      <c r="MB203" s="80"/>
      <c r="MC203" s="80"/>
      <c r="MD203" s="80"/>
      <c r="ME203" s="80"/>
      <c r="MF203" s="80"/>
      <c r="MG203" s="80"/>
      <c r="MH203" s="80"/>
      <c r="MI203" s="80"/>
      <c r="MJ203" s="80"/>
      <c r="MK203" s="80"/>
      <c r="ML203" s="80"/>
      <c r="MM203" s="80"/>
      <c r="MN203" s="80"/>
      <c r="MO203" s="80"/>
      <c r="MP203" s="80"/>
      <c r="MQ203" s="80"/>
      <c r="MR203" s="80"/>
      <c r="MS203" s="80"/>
      <c r="MT203" s="80"/>
      <c r="MU203" s="80"/>
      <c r="MV203" s="80"/>
      <c r="MW203" s="80"/>
      <c r="MX203" s="80"/>
      <c r="MY203" s="80"/>
      <c r="MZ203" s="80"/>
      <c r="NA203" s="80"/>
      <c r="NB203" s="80"/>
      <c r="NC203" s="80"/>
      <c r="ND203" s="80"/>
      <c r="NE203" s="80"/>
      <c r="NF203" s="80"/>
      <c r="NG203" s="80"/>
      <c r="NH203" s="80"/>
      <c r="NI203" s="80"/>
      <c r="NJ203" s="80"/>
      <c r="NK203" s="80"/>
      <c r="NL203" s="80"/>
      <c r="NM203" s="80"/>
      <c r="NN203" s="80"/>
      <c r="NO203" s="80"/>
      <c r="NP203" s="80"/>
      <c r="NQ203" s="80"/>
      <c r="NR203" s="80"/>
      <c r="NS203" s="80"/>
      <c r="NT203" s="80"/>
      <c r="NU203" s="80"/>
      <c r="NV203" s="80"/>
      <c r="NW203" s="80"/>
      <c r="NX203" s="80"/>
      <c r="NY203" s="80"/>
      <c r="NZ203" s="80"/>
      <c r="OA203" s="80"/>
      <c r="OB203" s="80"/>
      <c r="OC203" s="80"/>
      <c r="OD203" s="80"/>
      <c r="OE203" s="80"/>
      <c r="OF203" s="80"/>
      <c r="OG203" s="80"/>
      <c r="OH203" s="80"/>
      <c r="OI203" s="80"/>
      <c r="OJ203" s="80"/>
      <c r="OK203" s="80"/>
      <c r="OL203" s="80"/>
      <c r="OM203" s="80"/>
      <c r="ON203" s="80"/>
      <c r="OO203" s="80"/>
      <c r="OP203" s="80"/>
      <c r="OQ203" s="80"/>
      <c r="OR203" s="80"/>
      <c r="OS203" s="80"/>
      <c r="OT203" s="80"/>
      <c r="OU203" s="80"/>
      <c r="OV203" s="80"/>
      <c r="OW203" s="80"/>
      <c r="OX203" s="80"/>
      <c r="OY203" s="80"/>
      <c r="OZ203" s="80"/>
      <c r="PA203" s="80"/>
      <c r="PB203" s="80"/>
      <c r="PC203" s="80"/>
      <c r="PD203" s="80"/>
      <c r="PE203" s="80"/>
      <c r="PF203" s="80"/>
      <c r="PG203" s="80"/>
      <c r="PH203" s="80"/>
      <c r="PI203" s="80"/>
      <c r="PJ203" s="80"/>
      <c r="PK203" s="80"/>
      <c r="PL203" s="80"/>
      <c r="PM203" s="80"/>
      <c r="PN203" s="80"/>
      <c r="PO203" s="80"/>
      <c r="PP203" s="80"/>
      <c r="PQ203" s="80"/>
      <c r="PR203" s="80"/>
      <c r="PS203" s="80"/>
      <c r="PT203" s="80"/>
      <c r="PU203" s="80"/>
      <c r="PV203" s="80"/>
      <c r="PW203" s="80"/>
      <c r="PX203" s="80"/>
      <c r="PY203" s="80"/>
      <c r="PZ203" s="80"/>
      <c r="QA203" s="80"/>
      <c r="QB203" s="80"/>
      <c r="QC203" s="80"/>
      <c r="QD203" s="80"/>
      <c r="QE203" s="80"/>
      <c r="QF203" s="80"/>
      <c r="QG203" s="80"/>
      <c r="QH203" s="80"/>
      <c r="QI203" s="80"/>
      <c r="QJ203" s="80"/>
      <c r="QK203" s="80"/>
      <c r="QL203" s="80"/>
      <c r="QM203" s="80"/>
      <c r="QN203" s="80"/>
      <c r="QO203" s="80"/>
      <c r="QP203" s="80"/>
      <c r="QQ203" s="80"/>
      <c r="QR203" s="80"/>
      <c r="QS203" s="80"/>
      <c r="QT203" s="80"/>
      <c r="QU203" s="80"/>
      <c r="QV203" s="80"/>
      <c r="QW203" s="80"/>
      <c r="QX203" s="80"/>
      <c r="QY203" s="80"/>
      <c r="QZ203" s="80"/>
      <c r="RA203" s="80"/>
      <c r="RB203" s="80"/>
      <c r="RC203" s="80"/>
      <c r="RD203" s="80"/>
      <c r="RE203" s="80"/>
      <c r="RF203" s="80"/>
      <c r="RG203" s="80"/>
      <c r="RH203" s="80"/>
      <c r="RI203" s="80"/>
      <c r="RJ203" s="80"/>
      <c r="RK203" s="80"/>
      <c r="RL203" s="80"/>
      <c r="RM203" s="80"/>
      <c r="RN203" s="80"/>
      <c r="RO203" s="80"/>
      <c r="RP203" s="80"/>
      <c r="RQ203" s="80"/>
      <c r="RR203" s="80"/>
      <c r="RS203" s="80"/>
      <c r="RT203" s="80"/>
      <c r="RU203" s="80"/>
      <c r="RV203" s="80"/>
      <c r="RW203" s="80"/>
      <c r="RX203" s="80"/>
      <c r="RY203" s="80"/>
      <c r="RZ203" s="80"/>
      <c r="SA203" s="80"/>
      <c r="SB203" s="80"/>
      <c r="SC203" s="80"/>
      <c r="SD203" s="80"/>
      <c r="SE203" s="80"/>
      <c r="SF203" s="80"/>
      <c r="SG203" s="80"/>
      <c r="SH203" s="80"/>
      <c r="SI203" s="80"/>
      <c r="SJ203" s="80"/>
      <c r="SK203" s="80"/>
      <c r="SL203" s="80"/>
      <c r="SM203" s="80"/>
      <c r="SN203" s="80"/>
      <c r="SO203" s="80"/>
      <c r="SP203" s="80"/>
      <c r="SQ203" s="80"/>
      <c r="SR203" s="80"/>
      <c r="SS203" s="80"/>
      <c r="ST203" s="80"/>
      <c r="SU203" s="80"/>
      <c r="SV203" s="80"/>
      <c r="SW203" s="80"/>
      <c r="SX203" s="80"/>
    </row>
    <row r="204" spans="1:518" s="60" customFormat="1" ht="14.55" customHeight="1" x14ac:dyDescent="0.3">
      <c r="A204" s="65">
        <v>200</v>
      </c>
      <c r="B204" s="7">
        <v>72</v>
      </c>
      <c r="C204" s="98" t="s">
        <v>1329</v>
      </c>
      <c r="D204" s="99" t="s">
        <v>1330</v>
      </c>
      <c r="E204" s="98" t="s">
        <v>1331</v>
      </c>
      <c r="F204" s="7">
        <v>2016</v>
      </c>
      <c r="G204" s="99" t="s">
        <v>997</v>
      </c>
      <c r="H204" s="126" t="s">
        <v>1332</v>
      </c>
      <c r="I204" s="6" t="s">
        <v>50</v>
      </c>
      <c r="J204" s="99" t="s">
        <v>1336</v>
      </c>
      <c r="K204" s="6" t="s">
        <v>257</v>
      </c>
      <c r="L204" s="6" t="s">
        <v>38</v>
      </c>
      <c r="M204" s="6" t="s">
        <v>86</v>
      </c>
      <c r="N204" s="6" t="s">
        <v>205</v>
      </c>
      <c r="O204" s="6" t="s">
        <v>25</v>
      </c>
      <c r="P204" s="6" t="s">
        <v>177</v>
      </c>
      <c r="Q204" s="6" t="s">
        <v>572</v>
      </c>
      <c r="R204" s="6" t="s">
        <v>572</v>
      </c>
      <c r="S204" s="6" t="s">
        <v>395</v>
      </c>
      <c r="T204" s="6" t="s">
        <v>1334</v>
      </c>
      <c r="U204" s="7">
        <v>2012</v>
      </c>
      <c r="V204" s="7">
        <v>2012</v>
      </c>
      <c r="W204" s="6"/>
      <c r="X204" s="6"/>
      <c r="Y204" s="6"/>
      <c r="Z204" s="6"/>
      <c r="AA204" s="6"/>
      <c r="AB204" s="6"/>
      <c r="AC204" s="6"/>
      <c r="AD204" s="6"/>
      <c r="AE204" s="6"/>
      <c r="AF204" s="6"/>
      <c r="AG204" s="6"/>
      <c r="AH204" s="6"/>
      <c r="AI204" s="6" t="s">
        <v>155</v>
      </c>
      <c r="AJ204" s="6"/>
      <c r="AK204" s="6"/>
      <c r="AL204" s="6"/>
      <c r="AM204" s="6"/>
      <c r="AN204" s="6"/>
      <c r="AO204" s="6"/>
      <c r="AP204" s="6"/>
      <c r="AQ204" s="6"/>
      <c r="AR204" s="6"/>
      <c r="AS204" s="6"/>
      <c r="AT204" s="6"/>
      <c r="AU204" s="6"/>
      <c r="AV204" s="6"/>
      <c r="AW204" s="6" t="s">
        <v>38</v>
      </c>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t="s">
        <v>23</v>
      </c>
      <c r="BW204" s="6"/>
      <c r="BX204" s="6"/>
      <c r="BY204" s="6"/>
      <c r="BZ204" s="6"/>
      <c r="CA204" s="6"/>
      <c r="CB204" s="6"/>
      <c r="CC204" s="6"/>
      <c r="CD204" s="6"/>
      <c r="CE204" s="6"/>
      <c r="CF204" s="6"/>
      <c r="CG204" s="6"/>
      <c r="CH204" s="6"/>
      <c r="CI204" s="6" t="s">
        <v>195</v>
      </c>
      <c r="CJ204" s="6"/>
      <c r="CK204" s="6"/>
      <c r="CL204" s="6"/>
      <c r="CM204" s="6"/>
      <c r="CN204" s="6"/>
      <c r="CO204" s="6"/>
      <c r="CP204" s="6"/>
      <c r="CQ204" s="6"/>
      <c r="CR204" s="6"/>
      <c r="CS204" s="28" t="s">
        <v>38</v>
      </c>
      <c r="CT204" s="6"/>
      <c r="CU204" s="6"/>
      <c r="CV204" s="6"/>
      <c r="CW204" s="6"/>
      <c r="CX204" s="6"/>
      <c r="CY204" s="6"/>
      <c r="CZ204" s="6"/>
      <c r="DA204" s="6"/>
      <c r="DB204" s="6"/>
      <c r="DC204" s="6"/>
      <c r="DD204" s="6" t="s">
        <v>38</v>
      </c>
      <c r="DE204" s="87"/>
      <c r="DF204" s="6"/>
      <c r="DG204" s="6"/>
      <c r="DH204" s="6"/>
      <c r="DI204" s="6"/>
      <c r="DJ204" s="6"/>
      <c r="DK204" s="6"/>
      <c r="DL204" s="6"/>
      <c r="DM204" s="6"/>
      <c r="DN204" s="6"/>
      <c r="DO204" s="87"/>
      <c r="DP204" s="6"/>
      <c r="DQ204" s="87"/>
      <c r="DR204" s="6"/>
      <c r="DS204" s="91" t="s">
        <v>1335</v>
      </c>
      <c r="DT204" s="17" t="s">
        <v>107</v>
      </c>
      <c r="DU204" s="34"/>
      <c r="DV204" s="34"/>
      <c r="DW204" s="80"/>
      <c r="DX204" s="80"/>
      <c r="DY204" s="80"/>
      <c r="DZ204" s="80"/>
      <c r="EA204" s="80"/>
      <c r="EB204" s="80"/>
      <c r="EC204" s="80"/>
      <c r="ED204" s="80"/>
      <c r="EE204" s="80"/>
      <c r="EF204" s="80"/>
      <c r="EG204" s="80"/>
      <c r="EH204" s="80"/>
      <c r="EI204" s="80"/>
      <c r="EJ204" s="80"/>
      <c r="EK204" s="80"/>
      <c r="EL204" s="80"/>
      <c r="EM204" s="80"/>
      <c r="EN204" s="80"/>
      <c r="EO204" s="80"/>
      <c r="EP204" s="80"/>
      <c r="EQ204" s="80"/>
      <c r="ER204" s="80"/>
      <c r="ES204" s="80"/>
      <c r="ET204" s="80"/>
      <c r="EU204" s="80"/>
      <c r="EV204" s="80"/>
      <c r="EW204" s="80"/>
      <c r="EX204" s="80"/>
      <c r="EY204" s="80"/>
      <c r="EZ204" s="80"/>
      <c r="FA204" s="80"/>
      <c r="FB204" s="80"/>
      <c r="FC204" s="80"/>
      <c r="FD204" s="80"/>
      <c r="FE204" s="80"/>
      <c r="FF204" s="80"/>
      <c r="FG204" s="80"/>
      <c r="FH204" s="80"/>
      <c r="FI204" s="80"/>
      <c r="FJ204" s="80"/>
      <c r="FK204" s="80"/>
      <c r="FL204" s="80"/>
      <c r="FM204" s="80"/>
      <c r="FN204" s="80"/>
      <c r="FO204" s="80"/>
      <c r="FP204" s="80"/>
      <c r="FQ204" s="80"/>
      <c r="FR204" s="80"/>
      <c r="FS204" s="80"/>
      <c r="FT204" s="80"/>
      <c r="FU204" s="80"/>
      <c r="FV204" s="80"/>
      <c r="FW204" s="80"/>
      <c r="FX204" s="80"/>
      <c r="FY204" s="80"/>
      <c r="FZ204" s="80"/>
      <c r="GA204" s="80"/>
      <c r="GB204" s="80"/>
      <c r="GC204" s="80"/>
      <c r="GD204" s="80"/>
      <c r="GE204" s="80"/>
      <c r="GF204" s="80"/>
      <c r="GG204" s="80"/>
      <c r="GH204" s="80"/>
      <c r="GI204" s="80"/>
      <c r="GJ204" s="80"/>
      <c r="GK204" s="80"/>
      <c r="GL204" s="80"/>
      <c r="GM204" s="80"/>
      <c r="GN204" s="80"/>
      <c r="GO204" s="80"/>
      <c r="GP204" s="80"/>
      <c r="GQ204" s="80"/>
      <c r="GR204" s="80"/>
      <c r="GS204" s="80"/>
      <c r="GT204" s="80"/>
      <c r="GU204" s="80"/>
      <c r="GV204" s="80"/>
      <c r="GW204" s="80"/>
      <c r="GX204" s="80"/>
      <c r="GY204" s="80"/>
      <c r="GZ204" s="80"/>
      <c r="HA204" s="80"/>
      <c r="HB204" s="80"/>
      <c r="HC204" s="80"/>
      <c r="HD204" s="80"/>
      <c r="HE204" s="80"/>
      <c r="HF204" s="80"/>
      <c r="HG204" s="80"/>
      <c r="HH204" s="80"/>
      <c r="HI204" s="80"/>
      <c r="HJ204" s="80"/>
      <c r="HK204" s="80"/>
      <c r="HL204" s="80"/>
      <c r="HM204" s="80"/>
      <c r="HN204" s="80"/>
      <c r="HO204" s="80"/>
      <c r="HP204" s="80"/>
      <c r="HQ204" s="80"/>
      <c r="HR204" s="80"/>
      <c r="HS204" s="80"/>
      <c r="HT204" s="80"/>
      <c r="HU204" s="80"/>
      <c r="HV204" s="80"/>
      <c r="HW204" s="80"/>
      <c r="HX204" s="80"/>
      <c r="HY204" s="80"/>
      <c r="HZ204" s="80"/>
      <c r="IA204" s="80"/>
      <c r="IB204" s="80"/>
      <c r="IC204" s="80"/>
      <c r="ID204" s="80"/>
      <c r="IE204" s="80"/>
      <c r="IF204" s="80"/>
      <c r="IG204" s="80"/>
      <c r="IH204" s="80"/>
      <c r="II204" s="80"/>
      <c r="IJ204" s="80"/>
      <c r="IK204" s="80"/>
      <c r="IL204" s="80"/>
      <c r="IM204" s="80"/>
      <c r="IN204" s="80"/>
      <c r="IO204" s="80"/>
      <c r="IP204" s="80"/>
      <c r="IQ204" s="80"/>
      <c r="IR204" s="80"/>
      <c r="IS204" s="80"/>
      <c r="IT204" s="80"/>
      <c r="IU204" s="80"/>
      <c r="IV204" s="80"/>
      <c r="IW204" s="80"/>
      <c r="IX204" s="80"/>
      <c r="IY204" s="80"/>
      <c r="IZ204" s="80"/>
      <c r="JA204" s="80"/>
      <c r="JB204" s="80"/>
      <c r="JC204" s="80"/>
      <c r="JD204" s="80"/>
      <c r="JE204" s="80"/>
      <c r="JF204" s="80"/>
      <c r="JG204" s="80"/>
      <c r="JH204" s="80"/>
      <c r="JI204" s="80"/>
      <c r="JJ204" s="80"/>
      <c r="JK204" s="80"/>
      <c r="JL204" s="80"/>
      <c r="JM204" s="80"/>
      <c r="JN204" s="80"/>
      <c r="JO204" s="80"/>
      <c r="JP204" s="80"/>
      <c r="JQ204" s="80"/>
      <c r="JR204" s="80"/>
      <c r="JS204" s="80"/>
      <c r="JT204" s="80"/>
      <c r="JU204" s="80"/>
      <c r="JV204" s="80"/>
      <c r="JW204" s="80"/>
      <c r="JX204" s="80"/>
      <c r="JY204" s="80"/>
      <c r="JZ204" s="80"/>
      <c r="KA204" s="80"/>
      <c r="KB204" s="80"/>
      <c r="KC204" s="80"/>
      <c r="KD204" s="80"/>
      <c r="KE204" s="80"/>
      <c r="KF204" s="80"/>
      <c r="KG204" s="80"/>
      <c r="KH204" s="80"/>
      <c r="KI204" s="80"/>
      <c r="KJ204" s="80"/>
      <c r="KK204" s="80"/>
      <c r="KL204" s="80"/>
      <c r="KM204" s="80"/>
      <c r="KN204" s="80"/>
      <c r="KO204" s="80"/>
      <c r="KP204" s="80"/>
      <c r="KQ204" s="80"/>
      <c r="KR204" s="80"/>
      <c r="KS204" s="80"/>
      <c r="KT204" s="80"/>
      <c r="KU204" s="80"/>
      <c r="KV204" s="80"/>
      <c r="KW204" s="80"/>
      <c r="KX204" s="80"/>
      <c r="KY204" s="80"/>
      <c r="KZ204" s="80"/>
      <c r="LA204" s="80"/>
      <c r="LB204" s="80"/>
      <c r="LC204" s="80"/>
      <c r="LD204" s="80"/>
      <c r="LE204" s="80"/>
      <c r="LF204" s="80"/>
      <c r="LG204" s="80"/>
      <c r="LH204" s="80"/>
      <c r="LI204" s="80"/>
      <c r="LJ204" s="80"/>
      <c r="LK204" s="80"/>
      <c r="LL204" s="80"/>
      <c r="LM204" s="80"/>
      <c r="LN204" s="80"/>
      <c r="LO204" s="80"/>
      <c r="LP204" s="80"/>
      <c r="LQ204" s="80"/>
      <c r="LR204" s="80"/>
      <c r="LS204" s="80"/>
      <c r="LT204" s="80"/>
      <c r="LU204" s="80"/>
      <c r="LV204" s="80"/>
      <c r="LW204" s="80"/>
      <c r="LX204" s="80"/>
      <c r="LY204" s="80"/>
      <c r="LZ204" s="80"/>
      <c r="MA204" s="80"/>
      <c r="MB204" s="80"/>
      <c r="MC204" s="80"/>
      <c r="MD204" s="80"/>
      <c r="ME204" s="80"/>
      <c r="MF204" s="80"/>
      <c r="MG204" s="80"/>
      <c r="MH204" s="80"/>
      <c r="MI204" s="80"/>
      <c r="MJ204" s="80"/>
      <c r="MK204" s="80"/>
      <c r="ML204" s="80"/>
      <c r="MM204" s="80"/>
      <c r="MN204" s="80"/>
      <c r="MO204" s="80"/>
      <c r="MP204" s="80"/>
      <c r="MQ204" s="80"/>
      <c r="MR204" s="80"/>
      <c r="MS204" s="80"/>
      <c r="MT204" s="80"/>
      <c r="MU204" s="80"/>
      <c r="MV204" s="80"/>
      <c r="MW204" s="80"/>
      <c r="MX204" s="80"/>
      <c r="MY204" s="80"/>
      <c r="MZ204" s="80"/>
      <c r="NA204" s="80"/>
      <c r="NB204" s="80"/>
      <c r="NC204" s="80"/>
      <c r="ND204" s="80"/>
      <c r="NE204" s="80"/>
      <c r="NF204" s="80"/>
      <c r="NG204" s="80"/>
      <c r="NH204" s="80"/>
      <c r="NI204" s="80"/>
      <c r="NJ204" s="80"/>
      <c r="NK204" s="80"/>
      <c r="NL204" s="80"/>
      <c r="NM204" s="80"/>
      <c r="NN204" s="80"/>
      <c r="NO204" s="80"/>
      <c r="NP204" s="80"/>
      <c r="NQ204" s="80"/>
      <c r="NR204" s="80"/>
      <c r="NS204" s="80"/>
      <c r="NT204" s="80"/>
      <c r="NU204" s="80"/>
      <c r="NV204" s="80"/>
      <c r="NW204" s="80"/>
      <c r="NX204" s="80"/>
      <c r="NY204" s="80"/>
      <c r="NZ204" s="80"/>
      <c r="OA204" s="80"/>
      <c r="OB204" s="80"/>
      <c r="OC204" s="80"/>
      <c r="OD204" s="80"/>
      <c r="OE204" s="80"/>
      <c r="OF204" s="80"/>
      <c r="OG204" s="80"/>
      <c r="OH204" s="80"/>
      <c r="OI204" s="80"/>
      <c r="OJ204" s="80"/>
      <c r="OK204" s="80"/>
      <c r="OL204" s="80"/>
      <c r="OM204" s="80"/>
      <c r="ON204" s="80"/>
      <c r="OO204" s="80"/>
      <c r="OP204" s="80"/>
      <c r="OQ204" s="80"/>
      <c r="OR204" s="80"/>
      <c r="OS204" s="80"/>
      <c r="OT204" s="80"/>
      <c r="OU204" s="80"/>
      <c r="OV204" s="80"/>
      <c r="OW204" s="80"/>
      <c r="OX204" s="80"/>
      <c r="OY204" s="80"/>
      <c r="OZ204" s="80"/>
      <c r="PA204" s="80"/>
      <c r="PB204" s="80"/>
      <c r="PC204" s="80"/>
      <c r="PD204" s="80"/>
      <c r="PE204" s="80"/>
      <c r="PF204" s="80"/>
      <c r="PG204" s="80"/>
      <c r="PH204" s="80"/>
      <c r="PI204" s="80"/>
      <c r="PJ204" s="80"/>
      <c r="PK204" s="80"/>
      <c r="PL204" s="80"/>
      <c r="PM204" s="80"/>
      <c r="PN204" s="80"/>
      <c r="PO204" s="80"/>
      <c r="PP204" s="80"/>
      <c r="PQ204" s="80"/>
      <c r="PR204" s="80"/>
      <c r="PS204" s="80"/>
      <c r="PT204" s="80"/>
      <c r="PU204" s="80"/>
      <c r="PV204" s="80"/>
      <c r="PW204" s="80"/>
      <c r="PX204" s="80"/>
      <c r="PY204" s="80"/>
      <c r="PZ204" s="80"/>
      <c r="QA204" s="80"/>
      <c r="QB204" s="80"/>
      <c r="QC204" s="80"/>
      <c r="QD204" s="80"/>
      <c r="QE204" s="80"/>
      <c r="QF204" s="80"/>
      <c r="QG204" s="80"/>
      <c r="QH204" s="80"/>
      <c r="QI204" s="80"/>
      <c r="QJ204" s="80"/>
      <c r="QK204" s="80"/>
      <c r="QL204" s="80"/>
      <c r="QM204" s="80"/>
      <c r="QN204" s="80"/>
      <c r="QO204" s="80"/>
      <c r="QP204" s="80"/>
      <c r="QQ204" s="80"/>
      <c r="QR204" s="80"/>
      <c r="QS204" s="80"/>
      <c r="QT204" s="80"/>
      <c r="QU204" s="80"/>
      <c r="QV204" s="80"/>
      <c r="QW204" s="80"/>
      <c r="QX204" s="80"/>
      <c r="QY204" s="80"/>
      <c r="QZ204" s="80"/>
      <c r="RA204" s="80"/>
      <c r="RB204" s="80"/>
      <c r="RC204" s="80"/>
      <c r="RD204" s="80"/>
      <c r="RE204" s="80"/>
      <c r="RF204" s="80"/>
      <c r="RG204" s="80"/>
      <c r="RH204" s="80"/>
      <c r="RI204" s="80"/>
      <c r="RJ204" s="80"/>
      <c r="RK204" s="80"/>
      <c r="RL204" s="80"/>
      <c r="RM204" s="80"/>
      <c r="RN204" s="80"/>
      <c r="RO204" s="80"/>
      <c r="RP204" s="80"/>
      <c r="RQ204" s="80"/>
      <c r="RR204" s="80"/>
      <c r="RS204" s="80"/>
      <c r="RT204" s="80"/>
      <c r="RU204" s="80"/>
      <c r="RV204" s="80"/>
      <c r="RW204" s="80"/>
      <c r="RX204" s="80"/>
      <c r="RY204" s="80"/>
      <c r="RZ204" s="80"/>
      <c r="SA204" s="80"/>
      <c r="SB204" s="80"/>
      <c r="SC204" s="80"/>
      <c r="SD204" s="80"/>
      <c r="SE204" s="80"/>
      <c r="SF204" s="80"/>
      <c r="SG204" s="80"/>
      <c r="SH204" s="80"/>
      <c r="SI204" s="80"/>
      <c r="SJ204" s="80"/>
      <c r="SK204" s="80"/>
      <c r="SL204" s="80"/>
      <c r="SM204" s="80"/>
      <c r="SN204" s="80"/>
      <c r="SO204" s="80"/>
      <c r="SP204" s="80"/>
      <c r="SQ204" s="80"/>
      <c r="SR204" s="80"/>
      <c r="SS204" s="80"/>
      <c r="ST204" s="80"/>
      <c r="SU204" s="80"/>
      <c r="SV204" s="80"/>
      <c r="SW204" s="80"/>
      <c r="SX204" s="80"/>
    </row>
    <row r="205" spans="1:518" s="60" customFormat="1" ht="14.55" customHeight="1" x14ac:dyDescent="0.3">
      <c r="A205" s="65">
        <v>201</v>
      </c>
      <c r="B205" s="7">
        <v>72</v>
      </c>
      <c r="C205" s="98" t="s">
        <v>1329</v>
      </c>
      <c r="D205" s="99" t="s">
        <v>1330</v>
      </c>
      <c r="E205" s="98" t="s">
        <v>1331</v>
      </c>
      <c r="F205" s="7">
        <v>2016</v>
      </c>
      <c r="G205" s="99" t="s">
        <v>997</v>
      </c>
      <c r="H205" s="126" t="s">
        <v>1332</v>
      </c>
      <c r="I205" s="6" t="s">
        <v>50</v>
      </c>
      <c r="J205" s="99" t="s">
        <v>1337</v>
      </c>
      <c r="K205" s="6" t="s">
        <v>1338</v>
      </c>
      <c r="L205" s="6" t="s">
        <v>23</v>
      </c>
      <c r="M205" s="6" t="s">
        <v>86</v>
      </c>
      <c r="N205" s="6" t="s">
        <v>205</v>
      </c>
      <c r="O205" s="6" t="s">
        <v>25</v>
      </c>
      <c r="P205" s="6" t="s">
        <v>177</v>
      </c>
      <c r="Q205" s="6" t="s">
        <v>572</v>
      </c>
      <c r="R205" s="6" t="s">
        <v>572</v>
      </c>
      <c r="S205" s="6" t="s">
        <v>395</v>
      </c>
      <c r="T205" s="6" t="s">
        <v>1334</v>
      </c>
      <c r="U205" s="7">
        <v>2012</v>
      </c>
      <c r="V205" s="7">
        <v>2012</v>
      </c>
      <c r="W205" s="6"/>
      <c r="X205" s="6"/>
      <c r="Y205" s="6"/>
      <c r="Z205" s="6"/>
      <c r="AA205" s="6"/>
      <c r="AB205" s="6"/>
      <c r="AC205" s="6"/>
      <c r="AD205" s="6"/>
      <c r="AE205" s="6"/>
      <c r="AF205" s="6"/>
      <c r="AG205" s="6"/>
      <c r="AH205" s="6"/>
      <c r="AI205" s="6" t="s">
        <v>155</v>
      </c>
      <c r="AJ205" s="6"/>
      <c r="AK205" s="6"/>
      <c r="AL205" s="6"/>
      <c r="AM205" s="6"/>
      <c r="AN205" s="6"/>
      <c r="AO205" s="6"/>
      <c r="AP205" s="6"/>
      <c r="AQ205" s="6"/>
      <c r="AR205" s="6"/>
      <c r="AS205" s="6"/>
      <c r="AT205" s="6"/>
      <c r="AU205" s="6"/>
      <c r="AV205" s="6"/>
      <c r="AW205" s="6" t="s">
        <v>38</v>
      </c>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t="s">
        <v>23</v>
      </c>
      <c r="BW205" s="6"/>
      <c r="BX205" s="6"/>
      <c r="BY205" s="6"/>
      <c r="BZ205" s="6"/>
      <c r="CA205" s="6"/>
      <c r="CB205" s="6"/>
      <c r="CC205" s="6"/>
      <c r="CD205" s="6"/>
      <c r="CE205" s="6"/>
      <c r="CF205" s="6"/>
      <c r="CG205" s="6"/>
      <c r="CH205" s="6"/>
      <c r="CI205" s="6" t="s">
        <v>195</v>
      </c>
      <c r="CJ205" s="6"/>
      <c r="CK205" s="6"/>
      <c r="CL205" s="6"/>
      <c r="CM205" s="6"/>
      <c r="CN205" s="6"/>
      <c r="CO205" s="6"/>
      <c r="CP205" s="6"/>
      <c r="CQ205" s="6"/>
      <c r="CR205" s="6"/>
      <c r="CS205" s="28" t="s">
        <v>38</v>
      </c>
      <c r="CT205" s="6"/>
      <c r="CU205" s="6"/>
      <c r="CV205" s="6"/>
      <c r="CW205" s="6"/>
      <c r="CX205" s="6"/>
      <c r="CY205" s="6"/>
      <c r="CZ205" s="6"/>
      <c r="DA205" s="6"/>
      <c r="DB205" s="6"/>
      <c r="DC205" s="6"/>
      <c r="DD205" s="6" t="s">
        <v>38</v>
      </c>
      <c r="DE205" s="87"/>
      <c r="DF205" s="6"/>
      <c r="DG205" s="6"/>
      <c r="DH205" s="6"/>
      <c r="DI205" s="6"/>
      <c r="DJ205" s="6"/>
      <c r="DK205" s="6"/>
      <c r="DL205" s="6"/>
      <c r="DM205" s="6"/>
      <c r="DN205" s="6"/>
      <c r="DO205" s="87"/>
      <c r="DP205" s="6"/>
      <c r="DQ205" s="87"/>
      <c r="DR205" s="6"/>
      <c r="DS205" s="91" t="s">
        <v>1339</v>
      </c>
      <c r="DT205" s="17" t="s">
        <v>107</v>
      </c>
      <c r="DU205" s="34"/>
      <c r="DV205" s="34"/>
      <c r="DW205" s="80"/>
      <c r="DX205" s="80"/>
      <c r="DY205" s="80"/>
      <c r="DZ205" s="80"/>
      <c r="EA205" s="80"/>
      <c r="EB205" s="80"/>
      <c r="EC205" s="80"/>
      <c r="ED205" s="80"/>
      <c r="EE205" s="80"/>
      <c r="EF205" s="80"/>
      <c r="EG205" s="80"/>
      <c r="EH205" s="80"/>
      <c r="EI205" s="80"/>
      <c r="EJ205" s="80"/>
      <c r="EK205" s="80"/>
      <c r="EL205" s="80"/>
      <c r="EM205" s="80"/>
      <c r="EN205" s="80"/>
      <c r="EO205" s="80"/>
      <c r="EP205" s="80"/>
      <c r="EQ205" s="80"/>
      <c r="ER205" s="80"/>
      <c r="ES205" s="80"/>
      <c r="ET205" s="80"/>
      <c r="EU205" s="80"/>
      <c r="EV205" s="80"/>
      <c r="EW205" s="80"/>
      <c r="EX205" s="80"/>
      <c r="EY205" s="80"/>
      <c r="EZ205" s="80"/>
      <c r="FA205" s="80"/>
      <c r="FB205" s="80"/>
      <c r="FC205" s="80"/>
      <c r="FD205" s="80"/>
      <c r="FE205" s="80"/>
      <c r="FF205" s="80"/>
      <c r="FG205" s="80"/>
      <c r="FH205" s="80"/>
      <c r="FI205" s="80"/>
      <c r="FJ205" s="80"/>
      <c r="FK205" s="80"/>
      <c r="FL205" s="80"/>
      <c r="FM205" s="80"/>
      <c r="FN205" s="80"/>
      <c r="FO205" s="80"/>
      <c r="FP205" s="80"/>
      <c r="FQ205" s="80"/>
      <c r="FR205" s="80"/>
      <c r="FS205" s="80"/>
      <c r="FT205" s="80"/>
      <c r="FU205" s="80"/>
      <c r="FV205" s="80"/>
      <c r="FW205" s="80"/>
      <c r="FX205" s="80"/>
      <c r="FY205" s="80"/>
      <c r="FZ205" s="80"/>
      <c r="GA205" s="80"/>
      <c r="GB205" s="80"/>
      <c r="GC205" s="80"/>
      <c r="GD205" s="80"/>
      <c r="GE205" s="80"/>
      <c r="GF205" s="80"/>
      <c r="GG205" s="80"/>
      <c r="GH205" s="80"/>
      <c r="GI205" s="80"/>
      <c r="GJ205" s="80"/>
      <c r="GK205" s="80"/>
      <c r="GL205" s="80"/>
      <c r="GM205" s="80"/>
      <c r="GN205" s="80"/>
      <c r="GO205" s="80"/>
      <c r="GP205" s="80"/>
      <c r="GQ205" s="80"/>
      <c r="GR205" s="80"/>
      <c r="GS205" s="80"/>
      <c r="GT205" s="80"/>
      <c r="GU205" s="80"/>
      <c r="GV205" s="80"/>
      <c r="GW205" s="80"/>
      <c r="GX205" s="80"/>
      <c r="GY205" s="80"/>
      <c r="GZ205" s="80"/>
      <c r="HA205" s="80"/>
      <c r="HB205" s="80"/>
      <c r="HC205" s="80"/>
      <c r="HD205" s="80"/>
      <c r="HE205" s="80"/>
      <c r="HF205" s="80"/>
      <c r="HG205" s="80"/>
      <c r="HH205" s="80"/>
      <c r="HI205" s="80"/>
      <c r="HJ205" s="80"/>
      <c r="HK205" s="80"/>
      <c r="HL205" s="80"/>
      <c r="HM205" s="80"/>
      <c r="HN205" s="80"/>
      <c r="HO205" s="80"/>
      <c r="HP205" s="80"/>
      <c r="HQ205" s="80"/>
      <c r="HR205" s="80"/>
      <c r="HS205" s="80"/>
      <c r="HT205" s="80"/>
      <c r="HU205" s="80"/>
      <c r="HV205" s="80"/>
      <c r="HW205" s="80"/>
      <c r="HX205" s="80"/>
      <c r="HY205" s="80"/>
      <c r="HZ205" s="80"/>
      <c r="IA205" s="80"/>
      <c r="IB205" s="80"/>
      <c r="IC205" s="80"/>
      <c r="ID205" s="80"/>
      <c r="IE205" s="80"/>
      <c r="IF205" s="80"/>
      <c r="IG205" s="80"/>
      <c r="IH205" s="80"/>
      <c r="II205" s="80"/>
      <c r="IJ205" s="80"/>
      <c r="IK205" s="80"/>
      <c r="IL205" s="80"/>
      <c r="IM205" s="80"/>
      <c r="IN205" s="80"/>
      <c r="IO205" s="80"/>
      <c r="IP205" s="80"/>
      <c r="IQ205" s="80"/>
      <c r="IR205" s="80"/>
      <c r="IS205" s="80"/>
      <c r="IT205" s="80"/>
      <c r="IU205" s="80"/>
      <c r="IV205" s="80"/>
      <c r="IW205" s="80"/>
      <c r="IX205" s="80"/>
      <c r="IY205" s="80"/>
      <c r="IZ205" s="80"/>
      <c r="JA205" s="80"/>
      <c r="JB205" s="80"/>
      <c r="JC205" s="80"/>
      <c r="JD205" s="80"/>
      <c r="JE205" s="80"/>
      <c r="JF205" s="80"/>
      <c r="JG205" s="80"/>
      <c r="JH205" s="80"/>
      <c r="JI205" s="80"/>
      <c r="JJ205" s="80"/>
      <c r="JK205" s="80"/>
      <c r="JL205" s="80"/>
      <c r="JM205" s="80"/>
      <c r="JN205" s="80"/>
      <c r="JO205" s="80"/>
      <c r="JP205" s="80"/>
      <c r="JQ205" s="80"/>
      <c r="JR205" s="80"/>
      <c r="JS205" s="80"/>
      <c r="JT205" s="80"/>
      <c r="JU205" s="80"/>
      <c r="JV205" s="80"/>
      <c r="JW205" s="80"/>
      <c r="JX205" s="80"/>
      <c r="JY205" s="80"/>
      <c r="JZ205" s="80"/>
      <c r="KA205" s="80"/>
      <c r="KB205" s="80"/>
      <c r="KC205" s="80"/>
      <c r="KD205" s="80"/>
      <c r="KE205" s="80"/>
      <c r="KF205" s="80"/>
      <c r="KG205" s="80"/>
      <c r="KH205" s="80"/>
      <c r="KI205" s="80"/>
      <c r="KJ205" s="80"/>
      <c r="KK205" s="80"/>
      <c r="KL205" s="80"/>
      <c r="KM205" s="80"/>
      <c r="KN205" s="80"/>
      <c r="KO205" s="80"/>
      <c r="KP205" s="80"/>
      <c r="KQ205" s="80"/>
      <c r="KR205" s="80"/>
      <c r="KS205" s="80"/>
      <c r="KT205" s="80"/>
      <c r="KU205" s="80"/>
      <c r="KV205" s="80"/>
      <c r="KW205" s="80"/>
      <c r="KX205" s="80"/>
      <c r="KY205" s="80"/>
      <c r="KZ205" s="80"/>
      <c r="LA205" s="80"/>
      <c r="LB205" s="80"/>
      <c r="LC205" s="80"/>
      <c r="LD205" s="80"/>
      <c r="LE205" s="80"/>
      <c r="LF205" s="80"/>
      <c r="LG205" s="80"/>
      <c r="LH205" s="80"/>
      <c r="LI205" s="80"/>
      <c r="LJ205" s="80"/>
      <c r="LK205" s="80"/>
      <c r="LL205" s="80"/>
      <c r="LM205" s="80"/>
      <c r="LN205" s="80"/>
      <c r="LO205" s="80"/>
      <c r="LP205" s="80"/>
      <c r="LQ205" s="80"/>
      <c r="LR205" s="80"/>
      <c r="LS205" s="80"/>
      <c r="LT205" s="80"/>
      <c r="LU205" s="80"/>
      <c r="LV205" s="80"/>
      <c r="LW205" s="80"/>
      <c r="LX205" s="80"/>
      <c r="LY205" s="80"/>
      <c r="LZ205" s="80"/>
      <c r="MA205" s="80"/>
      <c r="MB205" s="80"/>
      <c r="MC205" s="80"/>
      <c r="MD205" s="80"/>
      <c r="ME205" s="80"/>
      <c r="MF205" s="80"/>
      <c r="MG205" s="80"/>
      <c r="MH205" s="80"/>
      <c r="MI205" s="80"/>
      <c r="MJ205" s="80"/>
      <c r="MK205" s="80"/>
      <c r="ML205" s="80"/>
      <c r="MM205" s="80"/>
      <c r="MN205" s="80"/>
      <c r="MO205" s="80"/>
      <c r="MP205" s="80"/>
      <c r="MQ205" s="80"/>
      <c r="MR205" s="80"/>
      <c r="MS205" s="80"/>
      <c r="MT205" s="80"/>
      <c r="MU205" s="80"/>
      <c r="MV205" s="80"/>
      <c r="MW205" s="80"/>
      <c r="MX205" s="80"/>
      <c r="MY205" s="80"/>
      <c r="MZ205" s="80"/>
      <c r="NA205" s="80"/>
      <c r="NB205" s="80"/>
      <c r="NC205" s="80"/>
      <c r="ND205" s="80"/>
      <c r="NE205" s="80"/>
      <c r="NF205" s="80"/>
      <c r="NG205" s="80"/>
      <c r="NH205" s="80"/>
      <c r="NI205" s="80"/>
      <c r="NJ205" s="80"/>
      <c r="NK205" s="80"/>
      <c r="NL205" s="80"/>
      <c r="NM205" s="80"/>
      <c r="NN205" s="80"/>
      <c r="NO205" s="80"/>
      <c r="NP205" s="80"/>
      <c r="NQ205" s="80"/>
      <c r="NR205" s="80"/>
      <c r="NS205" s="80"/>
      <c r="NT205" s="80"/>
      <c r="NU205" s="80"/>
      <c r="NV205" s="80"/>
      <c r="NW205" s="80"/>
      <c r="NX205" s="80"/>
      <c r="NY205" s="80"/>
      <c r="NZ205" s="80"/>
      <c r="OA205" s="80"/>
      <c r="OB205" s="80"/>
      <c r="OC205" s="80"/>
      <c r="OD205" s="80"/>
      <c r="OE205" s="80"/>
      <c r="OF205" s="80"/>
      <c r="OG205" s="80"/>
      <c r="OH205" s="80"/>
      <c r="OI205" s="80"/>
      <c r="OJ205" s="80"/>
      <c r="OK205" s="80"/>
      <c r="OL205" s="80"/>
      <c r="OM205" s="80"/>
      <c r="ON205" s="80"/>
      <c r="OO205" s="80"/>
      <c r="OP205" s="80"/>
      <c r="OQ205" s="80"/>
      <c r="OR205" s="80"/>
      <c r="OS205" s="80"/>
      <c r="OT205" s="80"/>
      <c r="OU205" s="80"/>
      <c r="OV205" s="80"/>
      <c r="OW205" s="80"/>
      <c r="OX205" s="80"/>
      <c r="OY205" s="80"/>
      <c r="OZ205" s="80"/>
      <c r="PA205" s="80"/>
      <c r="PB205" s="80"/>
      <c r="PC205" s="80"/>
      <c r="PD205" s="80"/>
      <c r="PE205" s="80"/>
      <c r="PF205" s="80"/>
      <c r="PG205" s="80"/>
      <c r="PH205" s="80"/>
      <c r="PI205" s="80"/>
      <c r="PJ205" s="80"/>
      <c r="PK205" s="80"/>
      <c r="PL205" s="80"/>
      <c r="PM205" s="80"/>
      <c r="PN205" s="80"/>
      <c r="PO205" s="80"/>
      <c r="PP205" s="80"/>
      <c r="PQ205" s="80"/>
      <c r="PR205" s="80"/>
      <c r="PS205" s="80"/>
      <c r="PT205" s="80"/>
      <c r="PU205" s="80"/>
      <c r="PV205" s="80"/>
      <c r="PW205" s="80"/>
      <c r="PX205" s="80"/>
      <c r="PY205" s="80"/>
      <c r="PZ205" s="80"/>
      <c r="QA205" s="80"/>
      <c r="QB205" s="80"/>
      <c r="QC205" s="80"/>
      <c r="QD205" s="80"/>
      <c r="QE205" s="80"/>
      <c r="QF205" s="80"/>
      <c r="QG205" s="80"/>
      <c r="QH205" s="80"/>
      <c r="QI205" s="80"/>
      <c r="QJ205" s="80"/>
      <c r="QK205" s="80"/>
      <c r="QL205" s="80"/>
      <c r="QM205" s="80"/>
      <c r="QN205" s="80"/>
      <c r="QO205" s="80"/>
      <c r="QP205" s="80"/>
      <c r="QQ205" s="80"/>
      <c r="QR205" s="80"/>
      <c r="QS205" s="80"/>
      <c r="QT205" s="80"/>
      <c r="QU205" s="80"/>
      <c r="QV205" s="80"/>
      <c r="QW205" s="80"/>
      <c r="QX205" s="80"/>
      <c r="QY205" s="80"/>
      <c r="QZ205" s="80"/>
      <c r="RA205" s="80"/>
      <c r="RB205" s="80"/>
      <c r="RC205" s="80"/>
      <c r="RD205" s="80"/>
      <c r="RE205" s="80"/>
      <c r="RF205" s="80"/>
      <c r="RG205" s="80"/>
      <c r="RH205" s="80"/>
      <c r="RI205" s="80"/>
      <c r="RJ205" s="80"/>
      <c r="RK205" s="80"/>
      <c r="RL205" s="80"/>
      <c r="RM205" s="80"/>
      <c r="RN205" s="80"/>
      <c r="RO205" s="80"/>
      <c r="RP205" s="80"/>
      <c r="RQ205" s="80"/>
      <c r="RR205" s="80"/>
      <c r="RS205" s="80"/>
      <c r="RT205" s="80"/>
      <c r="RU205" s="80"/>
      <c r="RV205" s="80"/>
      <c r="RW205" s="80"/>
      <c r="RX205" s="80"/>
      <c r="RY205" s="80"/>
      <c r="RZ205" s="80"/>
      <c r="SA205" s="80"/>
      <c r="SB205" s="80"/>
      <c r="SC205" s="80"/>
      <c r="SD205" s="80"/>
      <c r="SE205" s="80"/>
      <c r="SF205" s="80"/>
      <c r="SG205" s="80"/>
      <c r="SH205" s="80"/>
      <c r="SI205" s="80"/>
      <c r="SJ205" s="80"/>
      <c r="SK205" s="80"/>
      <c r="SL205" s="80"/>
      <c r="SM205" s="80"/>
      <c r="SN205" s="80"/>
      <c r="SO205" s="80"/>
      <c r="SP205" s="80"/>
      <c r="SQ205" s="80"/>
      <c r="SR205" s="80"/>
      <c r="SS205" s="80"/>
      <c r="ST205" s="80"/>
      <c r="SU205" s="80"/>
      <c r="SV205" s="80"/>
      <c r="SW205" s="80"/>
      <c r="SX205" s="80"/>
    </row>
    <row r="206" spans="1:518" s="60" customFormat="1" ht="14.55" customHeight="1" x14ac:dyDescent="0.3">
      <c r="A206" s="65">
        <v>202</v>
      </c>
      <c r="B206" s="7">
        <v>73</v>
      </c>
      <c r="C206" s="98" t="s">
        <v>1340</v>
      </c>
      <c r="D206" s="99" t="s">
        <v>1341</v>
      </c>
      <c r="E206" s="98" t="s">
        <v>1342</v>
      </c>
      <c r="F206" s="7">
        <v>2013</v>
      </c>
      <c r="G206" s="98" t="s">
        <v>664</v>
      </c>
      <c r="H206" s="126" t="s">
        <v>1343</v>
      </c>
      <c r="I206" s="6" t="s">
        <v>50</v>
      </c>
      <c r="J206" s="99" t="s">
        <v>1344</v>
      </c>
      <c r="K206" s="6" t="s">
        <v>884</v>
      </c>
      <c r="L206" s="6" t="s">
        <v>38</v>
      </c>
      <c r="M206" s="6" t="s">
        <v>100</v>
      </c>
      <c r="N206" s="6" t="s">
        <v>205</v>
      </c>
      <c r="O206" s="6" t="s">
        <v>25</v>
      </c>
      <c r="P206" s="6" t="s">
        <v>191</v>
      </c>
      <c r="Q206" s="6" t="s">
        <v>572</v>
      </c>
      <c r="R206" s="6" t="s">
        <v>572</v>
      </c>
      <c r="S206" s="6" t="s">
        <v>434</v>
      </c>
      <c r="T206" s="6" t="s">
        <v>1267</v>
      </c>
      <c r="U206" s="7">
        <v>2011</v>
      </c>
      <c r="V206" s="7">
        <v>2011</v>
      </c>
      <c r="W206" s="6"/>
      <c r="X206" s="6"/>
      <c r="Y206" s="6"/>
      <c r="Z206" s="6"/>
      <c r="AA206" s="6"/>
      <c r="AB206" s="6"/>
      <c r="AC206" s="6"/>
      <c r="AD206" s="6"/>
      <c r="AE206" s="6"/>
      <c r="AF206" s="6"/>
      <c r="AG206" s="6"/>
      <c r="AH206" s="6" t="s">
        <v>139</v>
      </c>
      <c r="AI206" s="6"/>
      <c r="AJ206" s="6"/>
      <c r="AK206" s="6"/>
      <c r="AL206" s="6"/>
      <c r="AM206" s="6"/>
      <c r="AN206" s="6"/>
      <c r="AO206" s="6"/>
      <c r="AP206" s="6"/>
      <c r="AQ206" s="6"/>
      <c r="AR206" s="6"/>
      <c r="AS206" s="6"/>
      <c r="AT206" s="6"/>
      <c r="AU206" s="6"/>
      <c r="AV206" s="6"/>
      <c r="AW206" s="6" t="s">
        <v>38</v>
      </c>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t="s">
        <v>23</v>
      </c>
      <c r="BW206" s="6"/>
      <c r="BX206" s="6"/>
      <c r="BY206" s="6"/>
      <c r="BZ206" s="6"/>
      <c r="CA206" s="6"/>
      <c r="CB206" s="6"/>
      <c r="CC206" s="6"/>
      <c r="CD206" s="6"/>
      <c r="CE206" s="6"/>
      <c r="CF206" s="6"/>
      <c r="CG206" s="6"/>
      <c r="CH206" s="6" t="s">
        <v>221</v>
      </c>
      <c r="CI206" s="6"/>
      <c r="CJ206" s="6"/>
      <c r="CK206" s="6"/>
      <c r="CL206" s="6"/>
      <c r="CM206" s="6"/>
      <c r="CN206" s="6"/>
      <c r="CO206" s="6"/>
      <c r="CP206" s="6"/>
      <c r="CQ206" s="6"/>
      <c r="CR206" s="6"/>
      <c r="CS206" s="28" t="s">
        <v>38</v>
      </c>
      <c r="CT206" s="6"/>
      <c r="CU206" s="6"/>
      <c r="CV206" s="6"/>
      <c r="CW206" s="6"/>
      <c r="CX206" s="6"/>
      <c r="CY206" s="6"/>
      <c r="CZ206" s="6"/>
      <c r="DA206" s="6"/>
      <c r="DB206" s="6"/>
      <c r="DC206" s="6"/>
      <c r="DD206" s="6" t="s">
        <v>38</v>
      </c>
      <c r="DE206" s="87"/>
      <c r="DF206" s="6"/>
      <c r="DG206" s="6"/>
      <c r="DH206" s="6"/>
      <c r="DI206" s="6"/>
      <c r="DJ206" s="6"/>
      <c r="DK206" s="6"/>
      <c r="DL206" s="6"/>
      <c r="DM206" s="6"/>
      <c r="DN206" s="6"/>
      <c r="DO206" s="87"/>
      <c r="DP206" s="6"/>
      <c r="DQ206" s="87"/>
      <c r="DR206" s="6"/>
      <c r="DS206" s="87"/>
      <c r="DT206" s="17"/>
      <c r="DU206" s="34"/>
      <c r="DV206" s="34"/>
      <c r="DW206" s="80"/>
      <c r="DX206" s="80"/>
      <c r="DY206" s="80"/>
      <c r="DZ206" s="80"/>
      <c r="EA206" s="80"/>
      <c r="EB206" s="80"/>
      <c r="EC206" s="80"/>
      <c r="ED206" s="80"/>
      <c r="EE206" s="80"/>
      <c r="EF206" s="80"/>
      <c r="EG206" s="80"/>
      <c r="EH206" s="80"/>
      <c r="EI206" s="80"/>
      <c r="EJ206" s="80"/>
      <c r="EK206" s="80"/>
      <c r="EL206" s="80"/>
      <c r="EM206" s="80"/>
      <c r="EN206" s="80"/>
      <c r="EO206" s="80"/>
      <c r="EP206" s="80"/>
      <c r="EQ206" s="80"/>
      <c r="ER206" s="80"/>
      <c r="ES206" s="80"/>
      <c r="ET206" s="80"/>
      <c r="EU206" s="80"/>
      <c r="EV206" s="80"/>
      <c r="EW206" s="80"/>
      <c r="EX206" s="80"/>
      <c r="EY206" s="80"/>
      <c r="EZ206" s="80"/>
      <c r="FA206" s="80"/>
      <c r="FB206" s="80"/>
      <c r="FC206" s="80"/>
      <c r="FD206" s="80"/>
      <c r="FE206" s="80"/>
      <c r="FF206" s="80"/>
      <c r="FG206" s="80"/>
      <c r="FH206" s="80"/>
      <c r="FI206" s="80"/>
      <c r="FJ206" s="80"/>
      <c r="FK206" s="80"/>
      <c r="FL206" s="80"/>
      <c r="FM206" s="80"/>
      <c r="FN206" s="80"/>
      <c r="FO206" s="80"/>
      <c r="FP206" s="80"/>
      <c r="FQ206" s="80"/>
      <c r="FR206" s="80"/>
      <c r="FS206" s="80"/>
      <c r="FT206" s="80"/>
      <c r="FU206" s="80"/>
      <c r="FV206" s="80"/>
      <c r="FW206" s="80"/>
      <c r="FX206" s="80"/>
      <c r="FY206" s="80"/>
      <c r="FZ206" s="80"/>
      <c r="GA206" s="80"/>
      <c r="GB206" s="80"/>
      <c r="GC206" s="80"/>
      <c r="GD206" s="80"/>
      <c r="GE206" s="80"/>
      <c r="GF206" s="80"/>
      <c r="GG206" s="80"/>
      <c r="GH206" s="80"/>
      <c r="GI206" s="80"/>
      <c r="GJ206" s="80"/>
      <c r="GK206" s="80"/>
      <c r="GL206" s="80"/>
      <c r="GM206" s="80"/>
      <c r="GN206" s="80"/>
      <c r="GO206" s="80"/>
      <c r="GP206" s="80"/>
      <c r="GQ206" s="80"/>
      <c r="GR206" s="80"/>
      <c r="GS206" s="80"/>
      <c r="GT206" s="80"/>
      <c r="GU206" s="80"/>
      <c r="GV206" s="80"/>
      <c r="GW206" s="80"/>
      <c r="GX206" s="80"/>
      <c r="GY206" s="80"/>
      <c r="GZ206" s="80"/>
      <c r="HA206" s="80"/>
      <c r="HB206" s="80"/>
      <c r="HC206" s="80"/>
      <c r="HD206" s="80"/>
      <c r="HE206" s="80"/>
      <c r="HF206" s="80"/>
      <c r="HG206" s="80"/>
      <c r="HH206" s="80"/>
      <c r="HI206" s="80"/>
      <c r="HJ206" s="80"/>
      <c r="HK206" s="80"/>
      <c r="HL206" s="80"/>
      <c r="HM206" s="80"/>
      <c r="HN206" s="80"/>
      <c r="HO206" s="80"/>
      <c r="HP206" s="80"/>
      <c r="HQ206" s="80"/>
      <c r="HR206" s="80"/>
      <c r="HS206" s="80"/>
      <c r="HT206" s="80"/>
      <c r="HU206" s="80"/>
      <c r="HV206" s="80"/>
      <c r="HW206" s="80"/>
      <c r="HX206" s="80"/>
      <c r="HY206" s="80"/>
      <c r="HZ206" s="80"/>
      <c r="IA206" s="80"/>
      <c r="IB206" s="80"/>
      <c r="IC206" s="80"/>
      <c r="ID206" s="80"/>
      <c r="IE206" s="80"/>
      <c r="IF206" s="80"/>
      <c r="IG206" s="80"/>
      <c r="IH206" s="80"/>
      <c r="II206" s="80"/>
      <c r="IJ206" s="80"/>
      <c r="IK206" s="80"/>
      <c r="IL206" s="80"/>
      <c r="IM206" s="80"/>
      <c r="IN206" s="80"/>
      <c r="IO206" s="80"/>
      <c r="IP206" s="80"/>
      <c r="IQ206" s="80"/>
      <c r="IR206" s="80"/>
      <c r="IS206" s="80"/>
      <c r="IT206" s="80"/>
      <c r="IU206" s="80"/>
      <c r="IV206" s="80"/>
      <c r="IW206" s="80"/>
      <c r="IX206" s="80"/>
      <c r="IY206" s="80"/>
      <c r="IZ206" s="80"/>
      <c r="JA206" s="80"/>
      <c r="JB206" s="80"/>
      <c r="JC206" s="80"/>
      <c r="JD206" s="80"/>
      <c r="JE206" s="80"/>
      <c r="JF206" s="80"/>
      <c r="JG206" s="80"/>
      <c r="JH206" s="80"/>
      <c r="JI206" s="80"/>
      <c r="JJ206" s="80"/>
      <c r="JK206" s="80"/>
      <c r="JL206" s="80"/>
      <c r="JM206" s="80"/>
      <c r="JN206" s="80"/>
      <c r="JO206" s="80"/>
      <c r="JP206" s="80"/>
      <c r="JQ206" s="80"/>
      <c r="JR206" s="80"/>
      <c r="JS206" s="80"/>
      <c r="JT206" s="80"/>
      <c r="JU206" s="80"/>
      <c r="JV206" s="80"/>
      <c r="JW206" s="80"/>
      <c r="JX206" s="80"/>
      <c r="JY206" s="80"/>
      <c r="JZ206" s="80"/>
      <c r="KA206" s="80"/>
      <c r="KB206" s="80"/>
      <c r="KC206" s="80"/>
      <c r="KD206" s="80"/>
      <c r="KE206" s="80"/>
      <c r="KF206" s="80"/>
      <c r="KG206" s="80"/>
      <c r="KH206" s="80"/>
      <c r="KI206" s="80"/>
      <c r="KJ206" s="80"/>
      <c r="KK206" s="80"/>
      <c r="KL206" s="80"/>
      <c r="KM206" s="80"/>
      <c r="KN206" s="80"/>
      <c r="KO206" s="80"/>
      <c r="KP206" s="80"/>
      <c r="KQ206" s="80"/>
      <c r="KR206" s="80"/>
      <c r="KS206" s="80"/>
      <c r="KT206" s="80"/>
      <c r="KU206" s="80"/>
      <c r="KV206" s="80"/>
      <c r="KW206" s="80"/>
      <c r="KX206" s="80"/>
      <c r="KY206" s="80"/>
      <c r="KZ206" s="80"/>
      <c r="LA206" s="80"/>
      <c r="LB206" s="80"/>
      <c r="LC206" s="80"/>
      <c r="LD206" s="80"/>
      <c r="LE206" s="80"/>
      <c r="LF206" s="80"/>
      <c r="LG206" s="80"/>
      <c r="LH206" s="80"/>
      <c r="LI206" s="80"/>
      <c r="LJ206" s="80"/>
      <c r="LK206" s="80"/>
      <c r="LL206" s="80"/>
      <c r="LM206" s="80"/>
      <c r="LN206" s="80"/>
      <c r="LO206" s="80"/>
      <c r="LP206" s="80"/>
      <c r="LQ206" s="80"/>
      <c r="LR206" s="80"/>
      <c r="LS206" s="80"/>
      <c r="LT206" s="80"/>
      <c r="LU206" s="80"/>
      <c r="LV206" s="80"/>
      <c r="LW206" s="80"/>
      <c r="LX206" s="80"/>
      <c r="LY206" s="80"/>
      <c r="LZ206" s="80"/>
      <c r="MA206" s="80"/>
      <c r="MB206" s="80"/>
      <c r="MC206" s="80"/>
      <c r="MD206" s="80"/>
      <c r="ME206" s="80"/>
      <c r="MF206" s="80"/>
      <c r="MG206" s="80"/>
      <c r="MH206" s="80"/>
      <c r="MI206" s="80"/>
      <c r="MJ206" s="80"/>
      <c r="MK206" s="80"/>
      <c r="ML206" s="80"/>
      <c r="MM206" s="80"/>
      <c r="MN206" s="80"/>
      <c r="MO206" s="80"/>
      <c r="MP206" s="80"/>
      <c r="MQ206" s="80"/>
      <c r="MR206" s="80"/>
      <c r="MS206" s="80"/>
      <c r="MT206" s="80"/>
      <c r="MU206" s="80"/>
      <c r="MV206" s="80"/>
      <c r="MW206" s="80"/>
      <c r="MX206" s="80"/>
      <c r="MY206" s="80"/>
      <c r="MZ206" s="80"/>
      <c r="NA206" s="80"/>
      <c r="NB206" s="80"/>
      <c r="NC206" s="80"/>
      <c r="ND206" s="80"/>
      <c r="NE206" s="80"/>
      <c r="NF206" s="80"/>
      <c r="NG206" s="80"/>
      <c r="NH206" s="80"/>
      <c r="NI206" s="80"/>
      <c r="NJ206" s="80"/>
      <c r="NK206" s="80"/>
      <c r="NL206" s="80"/>
      <c r="NM206" s="80"/>
      <c r="NN206" s="80"/>
      <c r="NO206" s="80"/>
      <c r="NP206" s="80"/>
      <c r="NQ206" s="80"/>
      <c r="NR206" s="80"/>
      <c r="NS206" s="80"/>
      <c r="NT206" s="80"/>
      <c r="NU206" s="80"/>
      <c r="NV206" s="80"/>
      <c r="NW206" s="80"/>
      <c r="NX206" s="80"/>
      <c r="NY206" s="80"/>
      <c r="NZ206" s="80"/>
      <c r="OA206" s="80"/>
      <c r="OB206" s="80"/>
      <c r="OC206" s="80"/>
      <c r="OD206" s="80"/>
      <c r="OE206" s="80"/>
      <c r="OF206" s="80"/>
      <c r="OG206" s="80"/>
      <c r="OH206" s="80"/>
      <c r="OI206" s="80"/>
      <c r="OJ206" s="80"/>
      <c r="OK206" s="80"/>
      <c r="OL206" s="80"/>
      <c r="OM206" s="80"/>
      <c r="ON206" s="80"/>
      <c r="OO206" s="80"/>
      <c r="OP206" s="80"/>
      <c r="OQ206" s="80"/>
      <c r="OR206" s="80"/>
      <c r="OS206" s="80"/>
      <c r="OT206" s="80"/>
      <c r="OU206" s="80"/>
      <c r="OV206" s="80"/>
      <c r="OW206" s="80"/>
      <c r="OX206" s="80"/>
      <c r="OY206" s="80"/>
      <c r="OZ206" s="80"/>
      <c r="PA206" s="80"/>
      <c r="PB206" s="80"/>
      <c r="PC206" s="80"/>
      <c r="PD206" s="80"/>
      <c r="PE206" s="80"/>
      <c r="PF206" s="80"/>
      <c r="PG206" s="80"/>
      <c r="PH206" s="80"/>
      <c r="PI206" s="80"/>
      <c r="PJ206" s="80"/>
      <c r="PK206" s="80"/>
      <c r="PL206" s="80"/>
      <c r="PM206" s="80"/>
      <c r="PN206" s="80"/>
      <c r="PO206" s="80"/>
      <c r="PP206" s="80"/>
      <c r="PQ206" s="80"/>
      <c r="PR206" s="80"/>
      <c r="PS206" s="80"/>
      <c r="PT206" s="80"/>
      <c r="PU206" s="80"/>
      <c r="PV206" s="80"/>
      <c r="PW206" s="80"/>
      <c r="PX206" s="80"/>
      <c r="PY206" s="80"/>
      <c r="PZ206" s="80"/>
      <c r="QA206" s="80"/>
      <c r="QB206" s="80"/>
      <c r="QC206" s="80"/>
      <c r="QD206" s="80"/>
      <c r="QE206" s="80"/>
      <c r="QF206" s="80"/>
      <c r="QG206" s="80"/>
      <c r="QH206" s="80"/>
      <c r="QI206" s="80"/>
      <c r="QJ206" s="80"/>
      <c r="QK206" s="80"/>
      <c r="QL206" s="80"/>
      <c r="QM206" s="80"/>
      <c r="QN206" s="80"/>
      <c r="QO206" s="80"/>
      <c r="QP206" s="80"/>
      <c r="QQ206" s="80"/>
      <c r="QR206" s="80"/>
      <c r="QS206" s="80"/>
      <c r="QT206" s="80"/>
      <c r="QU206" s="80"/>
      <c r="QV206" s="80"/>
      <c r="QW206" s="80"/>
      <c r="QX206" s="80"/>
      <c r="QY206" s="80"/>
      <c r="QZ206" s="80"/>
      <c r="RA206" s="80"/>
      <c r="RB206" s="80"/>
      <c r="RC206" s="80"/>
      <c r="RD206" s="80"/>
      <c r="RE206" s="80"/>
      <c r="RF206" s="80"/>
      <c r="RG206" s="80"/>
      <c r="RH206" s="80"/>
      <c r="RI206" s="80"/>
      <c r="RJ206" s="80"/>
      <c r="RK206" s="80"/>
      <c r="RL206" s="80"/>
      <c r="RM206" s="80"/>
      <c r="RN206" s="80"/>
      <c r="RO206" s="80"/>
      <c r="RP206" s="80"/>
      <c r="RQ206" s="80"/>
      <c r="RR206" s="80"/>
      <c r="RS206" s="80"/>
      <c r="RT206" s="80"/>
      <c r="RU206" s="80"/>
      <c r="RV206" s="80"/>
      <c r="RW206" s="80"/>
      <c r="RX206" s="80"/>
      <c r="RY206" s="80"/>
      <c r="RZ206" s="80"/>
      <c r="SA206" s="80"/>
      <c r="SB206" s="80"/>
      <c r="SC206" s="80"/>
      <c r="SD206" s="80"/>
      <c r="SE206" s="80"/>
      <c r="SF206" s="80"/>
      <c r="SG206" s="80"/>
      <c r="SH206" s="80"/>
      <c r="SI206" s="80"/>
      <c r="SJ206" s="80"/>
      <c r="SK206" s="80"/>
      <c r="SL206" s="80"/>
      <c r="SM206" s="80"/>
      <c r="SN206" s="80"/>
      <c r="SO206" s="80"/>
      <c r="SP206" s="80"/>
      <c r="SQ206" s="80"/>
      <c r="SR206" s="80"/>
      <c r="SS206" s="80"/>
      <c r="ST206" s="80"/>
      <c r="SU206" s="80"/>
      <c r="SV206" s="80"/>
      <c r="SW206" s="80"/>
      <c r="SX206" s="80"/>
    </row>
    <row r="207" spans="1:518" s="60" customFormat="1" ht="14.55" customHeight="1" x14ac:dyDescent="0.3">
      <c r="A207" s="65">
        <v>203</v>
      </c>
      <c r="B207" s="7">
        <v>74</v>
      </c>
      <c r="C207" s="98" t="s">
        <v>1345</v>
      </c>
      <c r="D207" s="99" t="s">
        <v>1346</v>
      </c>
      <c r="E207" s="98" t="s">
        <v>1347</v>
      </c>
      <c r="F207" s="7">
        <v>2014</v>
      </c>
      <c r="G207" s="98" t="s">
        <v>807</v>
      </c>
      <c r="H207" s="126" t="s">
        <v>1348</v>
      </c>
      <c r="I207" s="6" t="s">
        <v>50</v>
      </c>
      <c r="J207" s="99" t="s">
        <v>1349</v>
      </c>
      <c r="K207" s="6" t="s">
        <v>718</v>
      </c>
      <c r="L207" s="6" t="s">
        <v>38</v>
      </c>
      <c r="M207" s="6" t="s">
        <v>86</v>
      </c>
      <c r="N207" s="6" t="s">
        <v>205</v>
      </c>
      <c r="O207" s="6" t="s">
        <v>25</v>
      </c>
      <c r="P207" s="6" t="s">
        <v>118</v>
      </c>
      <c r="Q207" s="6" t="s">
        <v>572</v>
      </c>
      <c r="R207" s="6" t="s">
        <v>572</v>
      </c>
      <c r="S207" s="6" t="s">
        <v>97</v>
      </c>
      <c r="T207" s="6" t="s">
        <v>1133</v>
      </c>
      <c r="U207" s="7">
        <v>2011</v>
      </c>
      <c r="V207" s="7">
        <v>2011</v>
      </c>
      <c r="W207" s="6"/>
      <c r="X207" s="6"/>
      <c r="Y207" s="6"/>
      <c r="Z207" s="6" t="s">
        <v>76</v>
      </c>
      <c r="AA207" s="6"/>
      <c r="AB207" s="6"/>
      <c r="AC207" s="6"/>
      <c r="AD207" s="6" t="s">
        <v>109</v>
      </c>
      <c r="AE207" s="6" t="s">
        <v>126</v>
      </c>
      <c r="AF207" s="6"/>
      <c r="AG207" s="6"/>
      <c r="AH207" s="6" t="s">
        <v>139</v>
      </c>
      <c r="AI207" s="6" t="s">
        <v>155</v>
      </c>
      <c r="AJ207" s="6"/>
      <c r="AK207" s="6"/>
      <c r="AL207" s="6"/>
      <c r="AM207" s="6"/>
      <c r="AN207" s="6"/>
      <c r="AO207" s="6"/>
      <c r="AP207" s="6" t="s">
        <v>278</v>
      </c>
      <c r="AQ207" s="6"/>
      <c r="AR207" s="6"/>
      <c r="AS207" s="6"/>
      <c r="AT207" s="6"/>
      <c r="AU207" s="6" t="s">
        <v>183</v>
      </c>
      <c r="AV207" s="6"/>
      <c r="AW207" s="6" t="s">
        <v>23</v>
      </c>
      <c r="AX207" s="6"/>
      <c r="AY207" s="6"/>
      <c r="AZ207" s="6"/>
      <c r="BA207" s="6" t="s">
        <v>78</v>
      </c>
      <c r="BB207" s="6"/>
      <c r="BC207" s="6"/>
      <c r="BD207" s="6"/>
      <c r="BE207" s="6" t="s">
        <v>78</v>
      </c>
      <c r="BF207" s="6"/>
      <c r="BG207" s="6"/>
      <c r="BH207" s="6"/>
      <c r="BI207" s="6" t="s">
        <v>78</v>
      </c>
      <c r="BJ207" s="6" t="s">
        <v>78</v>
      </c>
      <c r="BK207" s="6"/>
      <c r="BL207" s="6"/>
      <c r="BM207" s="6"/>
      <c r="BN207" s="6"/>
      <c r="BO207" s="6" t="s">
        <v>124</v>
      </c>
      <c r="BP207" s="6"/>
      <c r="BQ207" s="6"/>
      <c r="BR207" s="6"/>
      <c r="BS207" s="6"/>
      <c r="BT207" s="6" t="s">
        <v>78</v>
      </c>
      <c r="BU207" s="6"/>
      <c r="BV207" s="6" t="s">
        <v>23</v>
      </c>
      <c r="BW207" s="6"/>
      <c r="BX207" s="6"/>
      <c r="BY207" s="6"/>
      <c r="BZ207" s="6"/>
      <c r="CA207" s="6"/>
      <c r="CB207" s="6"/>
      <c r="CC207" s="6"/>
      <c r="CD207" s="6" t="s">
        <v>195</v>
      </c>
      <c r="CE207" s="6"/>
      <c r="CF207" s="6"/>
      <c r="CG207" s="6"/>
      <c r="CH207" s="6" t="s">
        <v>195</v>
      </c>
      <c r="CI207" s="6" t="s">
        <v>195</v>
      </c>
      <c r="CJ207" s="6"/>
      <c r="CK207" s="6"/>
      <c r="CL207" s="6"/>
      <c r="CM207" s="6"/>
      <c r="CN207" s="6"/>
      <c r="CO207" s="6"/>
      <c r="CP207" s="6"/>
      <c r="CQ207" s="6"/>
      <c r="CR207" s="6"/>
      <c r="CS207" s="28" t="s">
        <v>38</v>
      </c>
      <c r="CT207" s="6"/>
      <c r="CU207" s="6"/>
      <c r="CV207" s="6"/>
      <c r="CW207" s="6"/>
      <c r="CX207" s="6"/>
      <c r="CY207" s="6"/>
      <c r="CZ207" s="6"/>
      <c r="DA207" s="6"/>
      <c r="DB207" s="6"/>
      <c r="DC207" s="6"/>
      <c r="DD207" s="6" t="s">
        <v>38</v>
      </c>
      <c r="DE207" s="87"/>
      <c r="DF207" s="6"/>
      <c r="DG207" s="6"/>
      <c r="DH207" s="6"/>
      <c r="DI207" s="6"/>
      <c r="DJ207" s="6"/>
      <c r="DK207" s="6"/>
      <c r="DL207" s="6"/>
      <c r="DM207" s="6"/>
      <c r="DN207" s="6"/>
      <c r="DO207" s="87"/>
      <c r="DP207" s="6"/>
      <c r="DQ207" s="87"/>
      <c r="DR207" s="6"/>
      <c r="DS207" s="87"/>
      <c r="DT207" s="17"/>
      <c r="DU207" s="34"/>
      <c r="DV207" s="34"/>
      <c r="DW207" s="80"/>
      <c r="DX207" s="80"/>
      <c r="DY207" s="80"/>
      <c r="DZ207" s="80"/>
      <c r="EA207" s="80"/>
      <c r="EB207" s="80"/>
      <c r="EC207" s="80"/>
      <c r="ED207" s="80"/>
      <c r="EE207" s="80"/>
      <c r="EF207" s="80"/>
      <c r="EG207" s="80"/>
      <c r="EH207" s="80"/>
      <c r="EI207" s="80"/>
      <c r="EJ207" s="80"/>
      <c r="EK207" s="80"/>
      <c r="EL207" s="80"/>
      <c r="EM207" s="80"/>
      <c r="EN207" s="80"/>
      <c r="EO207" s="80"/>
      <c r="EP207" s="80"/>
      <c r="EQ207" s="80"/>
      <c r="ER207" s="80"/>
      <c r="ES207" s="80"/>
      <c r="ET207" s="80"/>
      <c r="EU207" s="80"/>
      <c r="EV207" s="80"/>
      <c r="EW207" s="80"/>
      <c r="EX207" s="80"/>
      <c r="EY207" s="80"/>
      <c r="EZ207" s="80"/>
      <c r="FA207" s="80"/>
      <c r="FB207" s="80"/>
      <c r="FC207" s="80"/>
      <c r="FD207" s="80"/>
      <c r="FE207" s="80"/>
      <c r="FF207" s="80"/>
      <c r="FG207" s="80"/>
      <c r="FH207" s="80"/>
      <c r="FI207" s="80"/>
      <c r="FJ207" s="80"/>
      <c r="FK207" s="80"/>
      <c r="FL207" s="80"/>
      <c r="FM207" s="80"/>
      <c r="FN207" s="80"/>
      <c r="FO207" s="80"/>
      <c r="FP207" s="80"/>
      <c r="FQ207" s="80"/>
      <c r="FR207" s="80"/>
      <c r="FS207" s="80"/>
      <c r="FT207" s="80"/>
      <c r="FU207" s="80"/>
      <c r="FV207" s="80"/>
      <c r="FW207" s="80"/>
      <c r="FX207" s="80"/>
      <c r="FY207" s="80"/>
      <c r="FZ207" s="80"/>
      <c r="GA207" s="80"/>
      <c r="GB207" s="80"/>
      <c r="GC207" s="80"/>
      <c r="GD207" s="80"/>
      <c r="GE207" s="80"/>
      <c r="GF207" s="80"/>
      <c r="GG207" s="80"/>
      <c r="GH207" s="80"/>
      <c r="GI207" s="80"/>
      <c r="GJ207" s="80"/>
      <c r="GK207" s="80"/>
      <c r="GL207" s="80"/>
      <c r="GM207" s="80"/>
      <c r="GN207" s="80"/>
      <c r="GO207" s="80"/>
      <c r="GP207" s="80"/>
      <c r="GQ207" s="80"/>
      <c r="GR207" s="80"/>
      <c r="GS207" s="80"/>
      <c r="GT207" s="80"/>
      <c r="GU207" s="80"/>
      <c r="GV207" s="80"/>
      <c r="GW207" s="80"/>
      <c r="GX207" s="80"/>
      <c r="GY207" s="80"/>
      <c r="GZ207" s="80"/>
      <c r="HA207" s="80"/>
      <c r="HB207" s="80"/>
      <c r="HC207" s="80"/>
      <c r="HD207" s="80"/>
      <c r="HE207" s="80"/>
      <c r="HF207" s="80"/>
      <c r="HG207" s="80"/>
      <c r="HH207" s="80"/>
      <c r="HI207" s="80"/>
      <c r="HJ207" s="80"/>
      <c r="HK207" s="80"/>
      <c r="HL207" s="80"/>
      <c r="HM207" s="80"/>
      <c r="HN207" s="80"/>
      <c r="HO207" s="80"/>
      <c r="HP207" s="80"/>
      <c r="HQ207" s="80"/>
      <c r="HR207" s="80"/>
      <c r="HS207" s="80"/>
      <c r="HT207" s="80"/>
      <c r="HU207" s="80"/>
      <c r="HV207" s="80"/>
      <c r="HW207" s="80"/>
      <c r="HX207" s="80"/>
      <c r="HY207" s="80"/>
      <c r="HZ207" s="80"/>
      <c r="IA207" s="80"/>
      <c r="IB207" s="80"/>
      <c r="IC207" s="80"/>
      <c r="ID207" s="80"/>
      <c r="IE207" s="80"/>
      <c r="IF207" s="80"/>
      <c r="IG207" s="80"/>
      <c r="IH207" s="80"/>
      <c r="II207" s="80"/>
      <c r="IJ207" s="80"/>
      <c r="IK207" s="80"/>
      <c r="IL207" s="80"/>
      <c r="IM207" s="80"/>
      <c r="IN207" s="80"/>
      <c r="IO207" s="80"/>
      <c r="IP207" s="80"/>
      <c r="IQ207" s="80"/>
      <c r="IR207" s="80"/>
      <c r="IS207" s="80"/>
      <c r="IT207" s="80"/>
      <c r="IU207" s="80"/>
      <c r="IV207" s="80"/>
      <c r="IW207" s="80"/>
      <c r="IX207" s="80"/>
      <c r="IY207" s="80"/>
      <c r="IZ207" s="80"/>
      <c r="JA207" s="80"/>
      <c r="JB207" s="80"/>
      <c r="JC207" s="80"/>
      <c r="JD207" s="80"/>
      <c r="JE207" s="80"/>
      <c r="JF207" s="80"/>
      <c r="JG207" s="80"/>
      <c r="JH207" s="80"/>
      <c r="JI207" s="80"/>
      <c r="JJ207" s="80"/>
      <c r="JK207" s="80"/>
      <c r="JL207" s="80"/>
      <c r="JM207" s="80"/>
      <c r="JN207" s="80"/>
      <c r="JO207" s="80"/>
      <c r="JP207" s="80"/>
      <c r="JQ207" s="80"/>
      <c r="JR207" s="80"/>
      <c r="JS207" s="80"/>
      <c r="JT207" s="80"/>
      <c r="JU207" s="80"/>
      <c r="JV207" s="80"/>
      <c r="JW207" s="80"/>
      <c r="JX207" s="80"/>
      <c r="JY207" s="80"/>
      <c r="JZ207" s="80"/>
      <c r="KA207" s="80"/>
      <c r="KB207" s="80"/>
      <c r="KC207" s="80"/>
      <c r="KD207" s="80"/>
      <c r="KE207" s="80"/>
      <c r="KF207" s="80"/>
      <c r="KG207" s="80"/>
      <c r="KH207" s="80"/>
      <c r="KI207" s="80"/>
      <c r="KJ207" s="80"/>
      <c r="KK207" s="80"/>
      <c r="KL207" s="80"/>
      <c r="KM207" s="80"/>
      <c r="KN207" s="80"/>
      <c r="KO207" s="80"/>
      <c r="KP207" s="80"/>
      <c r="KQ207" s="80"/>
      <c r="KR207" s="80"/>
      <c r="KS207" s="80"/>
      <c r="KT207" s="80"/>
      <c r="KU207" s="80"/>
      <c r="KV207" s="80"/>
      <c r="KW207" s="80"/>
      <c r="KX207" s="80"/>
      <c r="KY207" s="80"/>
      <c r="KZ207" s="80"/>
      <c r="LA207" s="80"/>
      <c r="LB207" s="80"/>
      <c r="LC207" s="80"/>
      <c r="LD207" s="80"/>
      <c r="LE207" s="80"/>
      <c r="LF207" s="80"/>
      <c r="LG207" s="80"/>
      <c r="LH207" s="80"/>
      <c r="LI207" s="80"/>
      <c r="LJ207" s="80"/>
      <c r="LK207" s="80"/>
      <c r="LL207" s="80"/>
      <c r="LM207" s="80"/>
      <c r="LN207" s="80"/>
      <c r="LO207" s="80"/>
      <c r="LP207" s="80"/>
      <c r="LQ207" s="80"/>
      <c r="LR207" s="80"/>
      <c r="LS207" s="80"/>
      <c r="LT207" s="80"/>
      <c r="LU207" s="80"/>
      <c r="LV207" s="80"/>
      <c r="LW207" s="80"/>
      <c r="LX207" s="80"/>
      <c r="LY207" s="80"/>
      <c r="LZ207" s="80"/>
      <c r="MA207" s="80"/>
      <c r="MB207" s="80"/>
      <c r="MC207" s="80"/>
      <c r="MD207" s="80"/>
      <c r="ME207" s="80"/>
      <c r="MF207" s="80"/>
      <c r="MG207" s="80"/>
      <c r="MH207" s="80"/>
      <c r="MI207" s="80"/>
      <c r="MJ207" s="80"/>
      <c r="MK207" s="80"/>
      <c r="ML207" s="80"/>
      <c r="MM207" s="80"/>
      <c r="MN207" s="80"/>
      <c r="MO207" s="80"/>
      <c r="MP207" s="80"/>
      <c r="MQ207" s="80"/>
      <c r="MR207" s="80"/>
      <c r="MS207" s="80"/>
      <c r="MT207" s="80"/>
      <c r="MU207" s="80"/>
      <c r="MV207" s="80"/>
      <c r="MW207" s="80"/>
      <c r="MX207" s="80"/>
      <c r="MY207" s="80"/>
      <c r="MZ207" s="80"/>
      <c r="NA207" s="80"/>
      <c r="NB207" s="80"/>
      <c r="NC207" s="80"/>
      <c r="ND207" s="80"/>
      <c r="NE207" s="80"/>
      <c r="NF207" s="80"/>
      <c r="NG207" s="80"/>
      <c r="NH207" s="80"/>
      <c r="NI207" s="80"/>
      <c r="NJ207" s="80"/>
      <c r="NK207" s="80"/>
      <c r="NL207" s="80"/>
      <c r="NM207" s="80"/>
      <c r="NN207" s="80"/>
      <c r="NO207" s="80"/>
      <c r="NP207" s="80"/>
      <c r="NQ207" s="80"/>
      <c r="NR207" s="80"/>
      <c r="NS207" s="80"/>
      <c r="NT207" s="80"/>
      <c r="NU207" s="80"/>
      <c r="NV207" s="80"/>
      <c r="NW207" s="80"/>
      <c r="NX207" s="80"/>
      <c r="NY207" s="80"/>
      <c r="NZ207" s="80"/>
      <c r="OA207" s="80"/>
      <c r="OB207" s="80"/>
      <c r="OC207" s="80"/>
      <c r="OD207" s="80"/>
      <c r="OE207" s="80"/>
      <c r="OF207" s="80"/>
      <c r="OG207" s="80"/>
      <c r="OH207" s="80"/>
      <c r="OI207" s="80"/>
      <c r="OJ207" s="80"/>
      <c r="OK207" s="80"/>
      <c r="OL207" s="80"/>
      <c r="OM207" s="80"/>
      <c r="ON207" s="80"/>
      <c r="OO207" s="80"/>
      <c r="OP207" s="80"/>
      <c r="OQ207" s="80"/>
      <c r="OR207" s="80"/>
      <c r="OS207" s="80"/>
      <c r="OT207" s="80"/>
      <c r="OU207" s="80"/>
      <c r="OV207" s="80"/>
      <c r="OW207" s="80"/>
      <c r="OX207" s="80"/>
      <c r="OY207" s="80"/>
      <c r="OZ207" s="80"/>
      <c r="PA207" s="80"/>
      <c r="PB207" s="80"/>
      <c r="PC207" s="80"/>
      <c r="PD207" s="80"/>
      <c r="PE207" s="80"/>
      <c r="PF207" s="80"/>
      <c r="PG207" s="80"/>
      <c r="PH207" s="80"/>
      <c r="PI207" s="80"/>
      <c r="PJ207" s="80"/>
      <c r="PK207" s="80"/>
      <c r="PL207" s="80"/>
      <c r="PM207" s="80"/>
      <c r="PN207" s="80"/>
      <c r="PO207" s="80"/>
      <c r="PP207" s="80"/>
      <c r="PQ207" s="80"/>
      <c r="PR207" s="80"/>
      <c r="PS207" s="80"/>
      <c r="PT207" s="80"/>
      <c r="PU207" s="80"/>
      <c r="PV207" s="80"/>
      <c r="PW207" s="80"/>
      <c r="PX207" s="80"/>
      <c r="PY207" s="80"/>
      <c r="PZ207" s="80"/>
      <c r="QA207" s="80"/>
      <c r="QB207" s="80"/>
      <c r="QC207" s="80"/>
      <c r="QD207" s="80"/>
      <c r="QE207" s="80"/>
      <c r="QF207" s="80"/>
      <c r="QG207" s="80"/>
      <c r="QH207" s="80"/>
      <c r="QI207" s="80"/>
      <c r="QJ207" s="80"/>
      <c r="QK207" s="80"/>
      <c r="QL207" s="80"/>
      <c r="QM207" s="80"/>
      <c r="QN207" s="80"/>
      <c r="QO207" s="80"/>
      <c r="QP207" s="80"/>
      <c r="QQ207" s="80"/>
      <c r="QR207" s="80"/>
      <c r="QS207" s="80"/>
      <c r="QT207" s="80"/>
      <c r="QU207" s="80"/>
      <c r="QV207" s="80"/>
      <c r="QW207" s="80"/>
      <c r="QX207" s="80"/>
      <c r="QY207" s="80"/>
      <c r="QZ207" s="80"/>
      <c r="RA207" s="80"/>
      <c r="RB207" s="80"/>
      <c r="RC207" s="80"/>
      <c r="RD207" s="80"/>
      <c r="RE207" s="80"/>
      <c r="RF207" s="80"/>
      <c r="RG207" s="80"/>
      <c r="RH207" s="80"/>
      <c r="RI207" s="80"/>
      <c r="RJ207" s="80"/>
      <c r="RK207" s="80"/>
      <c r="RL207" s="80"/>
      <c r="RM207" s="80"/>
      <c r="RN207" s="80"/>
      <c r="RO207" s="80"/>
      <c r="RP207" s="80"/>
      <c r="RQ207" s="80"/>
      <c r="RR207" s="80"/>
      <c r="RS207" s="80"/>
      <c r="RT207" s="80"/>
      <c r="RU207" s="80"/>
      <c r="RV207" s="80"/>
      <c r="RW207" s="80"/>
      <c r="RX207" s="80"/>
      <c r="RY207" s="80"/>
      <c r="RZ207" s="80"/>
      <c r="SA207" s="80"/>
      <c r="SB207" s="80"/>
      <c r="SC207" s="80"/>
      <c r="SD207" s="80"/>
      <c r="SE207" s="80"/>
      <c r="SF207" s="80"/>
      <c r="SG207" s="80"/>
      <c r="SH207" s="80"/>
      <c r="SI207" s="80"/>
      <c r="SJ207" s="80"/>
      <c r="SK207" s="80"/>
      <c r="SL207" s="80"/>
      <c r="SM207" s="80"/>
      <c r="SN207" s="80"/>
      <c r="SO207" s="80"/>
      <c r="SP207" s="80"/>
      <c r="SQ207" s="80"/>
      <c r="SR207" s="80"/>
      <c r="SS207" s="80"/>
      <c r="ST207" s="80"/>
      <c r="SU207" s="80"/>
      <c r="SV207" s="80"/>
      <c r="SW207" s="80"/>
      <c r="SX207" s="80"/>
    </row>
    <row r="208" spans="1:518" s="60" customFormat="1" ht="14.55" customHeight="1" x14ac:dyDescent="0.3">
      <c r="A208" s="65">
        <v>204</v>
      </c>
      <c r="B208" s="7">
        <v>74</v>
      </c>
      <c r="C208" s="98" t="s">
        <v>1345</v>
      </c>
      <c r="D208" s="99" t="s">
        <v>1346</v>
      </c>
      <c r="E208" s="98" t="s">
        <v>1347</v>
      </c>
      <c r="F208" s="7">
        <v>2014</v>
      </c>
      <c r="G208" s="98" t="s">
        <v>807</v>
      </c>
      <c r="H208" s="126" t="s">
        <v>1348</v>
      </c>
      <c r="I208" s="6" t="s">
        <v>50</v>
      </c>
      <c r="J208" s="99" t="s">
        <v>1350</v>
      </c>
      <c r="K208" s="6" t="s">
        <v>718</v>
      </c>
      <c r="L208" s="6" t="s">
        <v>38</v>
      </c>
      <c r="M208" s="6" t="s">
        <v>86</v>
      </c>
      <c r="N208" s="6" t="s">
        <v>205</v>
      </c>
      <c r="O208" s="6" t="s">
        <v>25</v>
      </c>
      <c r="P208" s="6" t="s">
        <v>118</v>
      </c>
      <c r="Q208" s="6" t="s">
        <v>572</v>
      </c>
      <c r="R208" s="6" t="s">
        <v>572</v>
      </c>
      <c r="S208" s="6" t="s">
        <v>97</v>
      </c>
      <c r="T208" s="6" t="s">
        <v>1133</v>
      </c>
      <c r="U208" s="7">
        <v>2011</v>
      </c>
      <c r="V208" s="7">
        <v>2011</v>
      </c>
      <c r="W208" s="6"/>
      <c r="X208" s="6"/>
      <c r="Y208" s="6"/>
      <c r="Z208" s="6" t="s">
        <v>76</v>
      </c>
      <c r="AA208" s="6"/>
      <c r="AB208" s="6"/>
      <c r="AC208" s="6"/>
      <c r="AD208" s="6" t="s">
        <v>109</v>
      </c>
      <c r="AE208" s="6" t="s">
        <v>126</v>
      </c>
      <c r="AF208" s="6"/>
      <c r="AG208" s="6"/>
      <c r="AH208" s="6" t="s">
        <v>139</v>
      </c>
      <c r="AI208" s="6" t="s">
        <v>155</v>
      </c>
      <c r="AJ208" s="6"/>
      <c r="AK208" s="6"/>
      <c r="AL208" s="6"/>
      <c r="AM208" s="6"/>
      <c r="AN208" s="6"/>
      <c r="AO208" s="6"/>
      <c r="AP208" s="6" t="s">
        <v>278</v>
      </c>
      <c r="AQ208" s="6"/>
      <c r="AR208" s="6"/>
      <c r="AS208" s="6"/>
      <c r="AT208" s="6"/>
      <c r="AU208" s="6" t="s">
        <v>183</v>
      </c>
      <c r="AV208" s="6"/>
      <c r="AW208" s="6" t="s">
        <v>23</v>
      </c>
      <c r="AX208" s="6"/>
      <c r="AY208" s="6"/>
      <c r="AZ208" s="6"/>
      <c r="BA208" s="6" t="s">
        <v>78</v>
      </c>
      <c r="BB208" s="6"/>
      <c r="BC208" s="6"/>
      <c r="BD208" s="6"/>
      <c r="BE208" s="6" t="s">
        <v>78</v>
      </c>
      <c r="BF208" s="6"/>
      <c r="BG208" s="6"/>
      <c r="BH208" s="6"/>
      <c r="BI208" s="6" t="s">
        <v>78</v>
      </c>
      <c r="BJ208" s="6" t="s">
        <v>78</v>
      </c>
      <c r="BK208" s="6"/>
      <c r="BL208" s="6"/>
      <c r="BM208" s="6"/>
      <c r="BN208" s="6"/>
      <c r="BO208" s="6" t="s">
        <v>78</v>
      </c>
      <c r="BP208" s="6"/>
      <c r="BQ208" s="6"/>
      <c r="BR208" s="6"/>
      <c r="BS208" s="6"/>
      <c r="BT208" s="6" t="s">
        <v>78</v>
      </c>
      <c r="BU208" s="6"/>
      <c r="BV208" s="6" t="s">
        <v>23</v>
      </c>
      <c r="BW208" s="6"/>
      <c r="BX208" s="6"/>
      <c r="BY208" s="6"/>
      <c r="BZ208" s="6"/>
      <c r="CA208" s="6"/>
      <c r="CB208" s="6"/>
      <c r="CC208" s="6"/>
      <c r="CD208" s="6" t="s">
        <v>195</v>
      </c>
      <c r="CE208" s="6"/>
      <c r="CF208" s="6"/>
      <c r="CG208" s="6"/>
      <c r="CH208" s="6" t="s">
        <v>195</v>
      </c>
      <c r="CI208" s="6" t="s">
        <v>195</v>
      </c>
      <c r="CJ208" s="6"/>
      <c r="CK208" s="6"/>
      <c r="CL208" s="6"/>
      <c r="CM208" s="6"/>
      <c r="CN208" s="6"/>
      <c r="CO208" s="6"/>
      <c r="CP208" s="6"/>
      <c r="CQ208" s="6"/>
      <c r="CR208" s="6"/>
      <c r="CS208" s="28" t="s">
        <v>38</v>
      </c>
      <c r="CT208" s="6"/>
      <c r="CU208" s="6"/>
      <c r="CV208" s="6"/>
      <c r="CW208" s="6"/>
      <c r="CX208" s="6"/>
      <c r="CY208" s="6"/>
      <c r="CZ208" s="6"/>
      <c r="DA208" s="6"/>
      <c r="DB208" s="6"/>
      <c r="DC208" s="6"/>
      <c r="DD208" s="6" t="s">
        <v>38</v>
      </c>
      <c r="DE208" s="87"/>
      <c r="DF208" s="6"/>
      <c r="DG208" s="6"/>
      <c r="DH208" s="6"/>
      <c r="DI208" s="6"/>
      <c r="DJ208" s="6"/>
      <c r="DK208" s="6"/>
      <c r="DL208" s="6"/>
      <c r="DM208" s="6"/>
      <c r="DN208" s="6"/>
      <c r="DO208" s="87"/>
      <c r="DP208" s="6"/>
      <c r="DQ208" s="87"/>
      <c r="DR208" s="6"/>
      <c r="DS208" s="87"/>
      <c r="DT208" s="17"/>
      <c r="DU208" s="34"/>
      <c r="DV208" s="34"/>
      <c r="DW208" s="80"/>
      <c r="DX208" s="80"/>
      <c r="DY208" s="80"/>
      <c r="DZ208" s="80"/>
      <c r="EA208" s="80"/>
      <c r="EB208" s="80"/>
      <c r="EC208" s="80"/>
      <c r="ED208" s="80"/>
      <c r="EE208" s="80"/>
      <c r="EF208" s="80"/>
      <c r="EG208" s="80"/>
      <c r="EH208" s="80"/>
      <c r="EI208" s="80"/>
      <c r="EJ208" s="80"/>
      <c r="EK208" s="80"/>
      <c r="EL208" s="80"/>
      <c r="EM208" s="80"/>
      <c r="EN208" s="80"/>
      <c r="EO208" s="80"/>
      <c r="EP208" s="80"/>
      <c r="EQ208" s="80"/>
      <c r="ER208" s="80"/>
      <c r="ES208" s="80"/>
      <c r="ET208" s="80"/>
      <c r="EU208" s="80"/>
      <c r="EV208" s="80"/>
      <c r="EW208" s="80"/>
      <c r="EX208" s="80"/>
      <c r="EY208" s="80"/>
      <c r="EZ208" s="80"/>
      <c r="FA208" s="80"/>
      <c r="FB208" s="80"/>
      <c r="FC208" s="80"/>
      <c r="FD208" s="80"/>
      <c r="FE208" s="80"/>
      <c r="FF208" s="80"/>
      <c r="FG208" s="80"/>
      <c r="FH208" s="80"/>
      <c r="FI208" s="80"/>
      <c r="FJ208" s="80"/>
      <c r="FK208" s="80"/>
      <c r="FL208" s="80"/>
      <c r="FM208" s="80"/>
      <c r="FN208" s="80"/>
      <c r="FO208" s="80"/>
      <c r="FP208" s="80"/>
      <c r="FQ208" s="80"/>
      <c r="FR208" s="80"/>
      <c r="FS208" s="80"/>
      <c r="FT208" s="80"/>
      <c r="FU208" s="80"/>
      <c r="FV208" s="80"/>
      <c r="FW208" s="80"/>
      <c r="FX208" s="80"/>
      <c r="FY208" s="80"/>
      <c r="FZ208" s="80"/>
      <c r="GA208" s="80"/>
      <c r="GB208" s="80"/>
      <c r="GC208" s="80"/>
      <c r="GD208" s="80"/>
      <c r="GE208" s="80"/>
      <c r="GF208" s="80"/>
      <c r="GG208" s="80"/>
      <c r="GH208" s="80"/>
      <c r="GI208" s="80"/>
      <c r="GJ208" s="80"/>
      <c r="GK208" s="80"/>
      <c r="GL208" s="80"/>
      <c r="GM208" s="80"/>
      <c r="GN208" s="80"/>
      <c r="GO208" s="80"/>
      <c r="GP208" s="80"/>
      <c r="GQ208" s="80"/>
      <c r="GR208" s="80"/>
      <c r="GS208" s="80"/>
      <c r="GT208" s="80"/>
      <c r="GU208" s="80"/>
      <c r="GV208" s="80"/>
      <c r="GW208" s="80"/>
      <c r="GX208" s="80"/>
      <c r="GY208" s="80"/>
      <c r="GZ208" s="80"/>
      <c r="HA208" s="80"/>
      <c r="HB208" s="80"/>
      <c r="HC208" s="80"/>
      <c r="HD208" s="80"/>
      <c r="HE208" s="80"/>
      <c r="HF208" s="80"/>
      <c r="HG208" s="80"/>
      <c r="HH208" s="80"/>
      <c r="HI208" s="80"/>
      <c r="HJ208" s="80"/>
      <c r="HK208" s="80"/>
      <c r="HL208" s="80"/>
      <c r="HM208" s="80"/>
      <c r="HN208" s="80"/>
      <c r="HO208" s="80"/>
      <c r="HP208" s="80"/>
      <c r="HQ208" s="80"/>
      <c r="HR208" s="80"/>
      <c r="HS208" s="80"/>
      <c r="HT208" s="80"/>
      <c r="HU208" s="80"/>
      <c r="HV208" s="80"/>
      <c r="HW208" s="80"/>
      <c r="HX208" s="80"/>
      <c r="HY208" s="80"/>
      <c r="HZ208" s="80"/>
      <c r="IA208" s="80"/>
      <c r="IB208" s="80"/>
      <c r="IC208" s="80"/>
      <c r="ID208" s="80"/>
      <c r="IE208" s="80"/>
      <c r="IF208" s="80"/>
      <c r="IG208" s="80"/>
      <c r="IH208" s="80"/>
      <c r="II208" s="80"/>
      <c r="IJ208" s="80"/>
      <c r="IK208" s="80"/>
      <c r="IL208" s="80"/>
      <c r="IM208" s="80"/>
      <c r="IN208" s="80"/>
      <c r="IO208" s="80"/>
      <c r="IP208" s="80"/>
      <c r="IQ208" s="80"/>
      <c r="IR208" s="80"/>
      <c r="IS208" s="80"/>
      <c r="IT208" s="80"/>
      <c r="IU208" s="80"/>
      <c r="IV208" s="80"/>
      <c r="IW208" s="80"/>
      <c r="IX208" s="80"/>
      <c r="IY208" s="80"/>
      <c r="IZ208" s="80"/>
      <c r="JA208" s="80"/>
      <c r="JB208" s="80"/>
      <c r="JC208" s="80"/>
      <c r="JD208" s="80"/>
      <c r="JE208" s="80"/>
      <c r="JF208" s="80"/>
      <c r="JG208" s="80"/>
      <c r="JH208" s="80"/>
      <c r="JI208" s="80"/>
      <c r="JJ208" s="80"/>
      <c r="JK208" s="80"/>
      <c r="JL208" s="80"/>
      <c r="JM208" s="80"/>
      <c r="JN208" s="80"/>
      <c r="JO208" s="80"/>
      <c r="JP208" s="80"/>
      <c r="JQ208" s="80"/>
      <c r="JR208" s="80"/>
      <c r="JS208" s="80"/>
      <c r="JT208" s="80"/>
      <c r="JU208" s="80"/>
      <c r="JV208" s="80"/>
      <c r="JW208" s="80"/>
      <c r="JX208" s="80"/>
      <c r="JY208" s="80"/>
      <c r="JZ208" s="80"/>
      <c r="KA208" s="80"/>
      <c r="KB208" s="80"/>
      <c r="KC208" s="80"/>
      <c r="KD208" s="80"/>
      <c r="KE208" s="80"/>
      <c r="KF208" s="80"/>
      <c r="KG208" s="80"/>
      <c r="KH208" s="80"/>
      <c r="KI208" s="80"/>
      <c r="KJ208" s="80"/>
      <c r="KK208" s="80"/>
      <c r="KL208" s="80"/>
      <c r="KM208" s="80"/>
      <c r="KN208" s="80"/>
      <c r="KO208" s="80"/>
      <c r="KP208" s="80"/>
      <c r="KQ208" s="80"/>
      <c r="KR208" s="80"/>
      <c r="KS208" s="80"/>
      <c r="KT208" s="80"/>
      <c r="KU208" s="80"/>
      <c r="KV208" s="80"/>
      <c r="KW208" s="80"/>
      <c r="KX208" s="80"/>
      <c r="KY208" s="80"/>
      <c r="KZ208" s="80"/>
      <c r="LA208" s="80"/>
      <c r="LB208" s="80"/>
      <c r="LC208" s="80"/>
      <c r="LD208" s="80"/>
      <c r="LE208" s="80"/>
      <c r="LF208" s="80"/>
      <c r="LG208" s="80"/>
      <c r="LH208" s="80"/>
      <c r="LI208" s="80"/>
      <c r="LJ208" s="80"/>
      <c r="LK208" s="80"/>
      <c r="LL208" s="80"/>
      <c r="LM208" s="80"/>
      <c r="LN208" s="80"/>
      <c r="LO208" s="80"/>
      <c r="LP208" s="80"/>
      <c r="LQ208" s="80"/>
      <c r="LR208" s="80"/>
      <c r="LS208" s="80"/>
      <c r="LT208" s="80"/>
      <c r="LU208" s="80"/>
      <c r="LV208" s="80"/>
      <c r="LW208" s="80"/>
      <c r="LX208" s="80"/>
      <c r="LY208" s="80"/>
      <c r="LZ208" s="80"/>
      <c r="MA208" s="80"/>
      <c r="MB208" s="80"/>
      <c r="MC208" s="80"/>
      <c r="MD208" s="80"/>
      <c r="ME208" s="80"/>
      <c r="MF208" s="80"/>
      <c r="MG208" s="80"/>
      <c r="MH208" s="80"/>
      <c r="MI208" s="80"/>
      <c r="MJ208" s="80"/>
      <c r="MK208" s="80"/>
      <c r="ML208" s="80"/>
      <c r="MM208" s="80"/>
      <c r="MN208" s="80"/>
      <c r="MO208" s="80"/>
      <c r="MP208" s="80"/>
      <c r="MQ208" s="80"/>
      <c r="MR208" s="80"/>
      <c r="MS208" s="80"/>
      <c r="MT208" s="80"/>
      <c r="MU208" s="80"/>
      <c r="MV208" s="80"/>
      <c r="MW208" s="80"/>
      <c r="MX208" s="80"/>
      <c r="MY208" s="80"/>
      <c r="MZ208" s="80"/>
      <c r="NA208" s="80"/>
      <c r="NB208" s="80"/>
      <c r="NC208" s="80"/>
      <c r="ND208" s="80"/>
      <c r="NE208" s="80"/>
      <c r="NF208" s="80"/>
      <c r="NG208" s="80"/>
      <c r="NH208" s="80"/>
      <c r="NI208" s="80"/>
      <c r="NJ208" s="80"/>
      <c r="NK208" s="80"/>
      <c r="NL208" s="80"/>
      <c r="NM208" s="80"/>
      <c r="NN208" s="80"/>
      <c r="NO208" s="80"/>
      <c r="NP208" s="80"/>
      <c r="NQ208" s="80"/>
      <c r="NR208" s="80"/>
      <c r="NS208" s="80"/>
      <c r="NT208" s="80"/>
      <c r="NU208" s="80"/>
      <c r="NV208" s="80"/>
      <c r="NW208" s="80"/>
      <c r="NX208" s="80"/>
      <c r="NY208" s="80"/>
      <c r="NZ208" s="80"/>
      <c r="OA208" s="80"/>
      <c r="OB208" s="80"/>
      <c r="OC208" s="80"/>
      <c r="OD208" s="80"/>
      <c r="OE208" s="80"/>
      <c r="OF208" s="80"/>
      <c r="OG208" s="80"/>
      <c r="OH208" s="80"/>
      <c r="OI208" s="80"/>
      <c r="OJ208" s="80"/>
      <c r="OK208" s="80"/>
      <c r="OL208" s="80"/>
      <c r="OM208" s="80"/>
      <c r="ON208" s="80"/>
      <c r="OO208" s="80"/>
      <c r="OP208" s="80"/>
      <c r="OQ208" s="80"/>
      <c r="OR208" s="80"/>
      <c r="OS208" s="80"/>
      <c r="OT208" s="80"/>
      <c r="OU208" s="80"/>
      <c r="OV208" s="80"/>
      <c r="OW208" s="80"/>
      <c r="OX208" s="80"/>
      <c r="OY208" s="80"/>
      <c r="OZ208" s="80"/>
      <c r="PA208" s="80"/>
      <c r="PB208" s="80"/>
      <c r="PC208" s="80"/>
      <c r="PD208" s="80"/>
      <c r="PE208" s="80"/>
      <c r="PF208" s="80"/>
      <c r="PG208" s="80"/>
      <c r="PH208" s="80"/>
      <c r="PI208" s="80"/>
      <c r="PJ208" s="80"/>
      <c r="PK208" s="80"/>
      <c r="PL208" s="80"/>
      <c r="PM208" s="80"/>
      <c r="PN208" s="80"/>
      <c r="PO208" s="80"/>
      <c r="PP208" s="80"/>
      <c r="PQ208" s="80"/>
      <c r="PR208" s="80"/>
      <c r="PS208" s="80"/>
      <c r="PT208" s="80"/>
      <c r="PU208" s="80"/>
      <c r="PV208" s="80"/>
      <c r="PW208" s="80"/>
      <c r="PX208" s="80"/>
      <c r="PY208" s="80"/>
      <c r="PZ208" s="80"/>
      <c r="QA208" s="80"/>
      <c r="QB208" s="80"/>
      <c r="QC208" s="80"/>
      <c r="QD208" s="80"/>
      <c r="QE208" s="80"/>
      <c r="QF208" s="80"/>
      <c r="QG208" s="80"/>
      <c r="QH208" s="80"/>
      <c r="QI208" s="80"/>
      <c r="QJ208" s="80"/>
      <c r="QK208" s="80"/>
      <c r="QL208" s="80"/>
      <c r="QM208" s="80"/>
      <c r="QN208" s="80"/>
      <c r="QO208" s="80"/>
      <c r="QP208" s="80"/>
      <c r="QQ208" s="80"/>
      <c r="QR208" s="80"/>
      <c r="QS208" s="80"/>
      <c r="QT208" s="80"/>
      <c r="QU208" s="80"/>
      <c r="QV208" s="80"/>
      <c r="QW208" s="80"/>
      <c r="QX208" s="80"/>
      <c r="QY208" s="80"/>
      <c r="QZ208" s="80"/>
      <c r="RA208" s="80"/>
      <c r="RB208" s="80"/>
      <c r="RC208" s="80"/>
      <c r="RD208" s="80"/>
      <c r="RE208" s="80"/>
      <c r="RF208" s="80"/>
      <c r="RG208" s="80"/>
      <c r="RH208" s="80"/>
      <c r="RI208" s="80"/>
      <c r="RJ208" s="80"/>
      <c r="RK208" s="80"/>
      <c r="RL208" s="80"/>
      <c r="RM208" s="80"/>
      <c r="RN208" s="80"/>
      <c r="RO208" s="80"/>
      <c r="RP208" s="80"/>
      <c r="RQ208" s="80"/>
      <c r="RR208" s="80"/>
      <c r="RS208" s="80"/>
      <c r="RT208" s="80"/>
      <c r="RU208" s="80"/>
      <c r="RV208" s="80"/>
      <c r="RW208" s="80"/>
      <c r="RX208" s="80"/>
      <c r="RY208" s="80"/>
      <c r="RZ208" s="80"/>
      <c r="SA208" s="80"/>
      <c r="SB208" s="80"/>
      <c r="SC208" s="80"/>
      <c r="SD208" s="80"/>
      <c r="SE208" s="80"/>
      <c r="SF208" s="80"/>
      <c r="SG208" s="80"/>
      <c r="SH208" s="80"/>
      <c r="SI208" s="80"/>
      <c r="SJ208" s="80"/>
      <c r="SK208" s="80"/>
      <c r="SL208" s="80"/>
      <c r="SM208" s="80"/>
      <c r="SN208" s="80"/>
      <c r="SO208" s="80"/>
      <c r="SP208" s="80"/>
      <c r="SQ208" s="80"/>
      <c r="SR208" s="80"/>
      <c r="SS208" s="80"/>
      <c r="ST208" s="80"/>
      <c r="SU208" s="80"/>
      <c r="SV208" s="80"/>
      <c r="SW208" s="80"/>
      <c r="SX208" s="80"/>
    </row>
    <row r="209" spans="1:518" s="60" customFormat="1" ht="14.55" customHeight="1" x14ac:dyDescent="0.3">
      <c r="A209" s="65">
        <v>205</v>
      </c>
      <c r="B209" s="7">
        <v>74</v>
      </c>
      <c r="C209" s="98" t="s">
        <v>1345</v>
      </c>
      <c r="D209" s="99" t="s">
        <v>1346</v>
      </c>
      <c r="E209" s="98" t="s">
        <v>1347</v>
      </c>
      <c r="F209" s="7">
        <v>2014</v>
      </c>
      <c r="G209" s="98" t="s">
        <v>807</v>
      </c>
      <c r="H209" s="126" t="s">
        <v>1348</v>
      </c>
      <c r="I209" s="6" t="s">
        <v>50</v>
      </c>
      <c r="J209" s="99" t="s">
        <v>1351</v>
      </c>
      <c r="K209" s="6" t="s">
        <v>718</v>
      </c>
      <c r="L209" s="6" t="s">
        <v>38</v>
      </c>
      <c r="M209" s="6" t="s">
        <v>86</v>
      </c>
      <c r="N209" s="6" t="s">
        <v>205</v>
      </c>
      <c r="O209" s="6" t="s">
        <v>25</v>
      </c>
      <c r="P209" s="6" t="s">
        <v>118</v>
      </c>
      <c r="Q209" s="6" t="s">
        <v>572</v>
      </c>
      <c r="R209" s="6" t="s">
        <v>572</v>
      </c>
      <c r="S209" s="6" t="s">
        <v>97</v>
      </c>
      <c r="T209" s="6" t="s">
        <v>1133</v>
      </c>
      <c r="U209" s="7">
        <v>2011</v>
      </c>
      <c r="V209" s="7">
        <v>2011</v>
      </c>
      <c r="W209" s="6"/>
      <c r="X209" s="6"/>
      <c r="Y209" s="6"/>
      <c r="Z209" s="6" t="s">
        <v>76</v>
      </c>
      <c r="AA209" s="6"/>
      <c r="AB209" s="6"/>
      <c r="AC209" s="6"/>
      <c r="AD209" s="6" t="s">
        <v>109</v>
      </c>
      <c r="AE209" s="6" t="s">
        <v>126</v>
      </c>
      <c r="AF209" s="6"/>
      <c r="AG209" s="6"/>
      <c r="AH209" s="6" t="s">
        <v>139</v>
      </c>
      <c r="AI209" s="6" t="s">
        <v>155</v>
      </c>
      <c r="AJ209" s="6"/>
      <c r="AK209" s="6"/>
      <c r="AL209" s="6"/>
      <c r="AM209" s="6"/>
      <c r="AN209" s="6"/>
      <c r="AO209" s="6"/>
      <c r="AP209" s="6" t="s">
        <v>278</v>
      </c>
      <c r="AQ209" s="6"/>
      <c r="AR209" s="6"/>
      <c r="AS209" s="6"/>
      <c r="AT209" s="6"/>
      <c r="AU209" s="6" t="s">
        <v>183</v>
      </c>
      <c r="AV209" s="6"/>
      <c r="AW209" s="6" t="s">
        <v>23</v>
      </c>
      <c r="AX209" s="6"/>
      <c r="AY209" s="6"/>
      <c r="AZ209" s="6"/>
      <c r="BA209" s="6" t="s">
        <v>78</v>
      </c>
      <c r="BB209" s="6"/>
      <c r="BC209" s="6"/>
      <c r="BD209" s="6"/>
      <c r="BE209" s="6" t="s">
        <v>78</v>
      </c>
      <c r="BF209" s="6"/>
      <c r="BG209" s="6"/>
      <c r="BH209" s="6"/>
      <c r="BI209" s="6" t="s">
        <v>78</v>
      </c>
      <c r="BJ209" s="6" t="s">
        <v>78</v>
      </c>
      <c r="BK209" s="6"/>
      <c r="BL209" s="6"/>
      <c r="BM209" s="6"/>
      <c r="BN209" s="6"/>
      <c r="BO209" s="6" t="s">
        <v>78</v>
      </c>
      <c r="BP209" s="6"/>
      <c r="BQ209" s="6"/>
      <c r="BR209" s="6"/>
      <c r="BS209" s="6"/>
      <c r="BT209" s="6" t="s">
        <v>78</v>
      </c>
      <c r="BU209" s="6"/>
      <c r="BV209" s="6" t="s">
        <v>23</v>
      </c>
      <c r="BW209" s="6"/>
      <c r="BX209" s="6"/>
      <c r="BY209" s="6"/>
      <c r="BZ209" s="6"/>
      <c r="CA209" s="6"/>
      <c r="CB209" s="6"/>
      <c r="CC209" s="6"/>
      <c r="CD209" s="6" t="s">
        <v>195</v>
      </c>
      <c r="CE209" s="6"/>
      <c r="CF209" s="6"/>
      <c r="CG209" s="6"/>
      <c r="CH209" s="6" t="s">
        <v>195</v>
      </c>
      <c r="CI209" s="6" t="s">
        <v>195</v>
      </c>
      <c r="CJ209" s="6"/>
      <c r="CK209" s="6"/>
      <c r="CL209" s="6"/>
      <c r="CM209" s="6"/>
      <c r="CN209" s="6"/>
      <c r="CO209" s="6"/>
      <c r="CP209" s="6"/>
      <c r="CQ209" s="6"/>
      <c r="CR209" s="6"/>
      <c r="CS209" s="28" t="s">
        <v>38</v>
      </c>
      <c r="CT209" s="6"/>
      <c r="CU209" s="6"/>
      <c r="CV209" s="6"/>
      <c r="CW209" s="6"/>
      <c r="CX209" s="6"/>
      <c r="CY209" s="6"/>
      <c r="CZ209" s="6"/>
      <c r="DA209" s="6"/>
      <c r="DB209" s="6"/>
      <c r="DC209" s="6"/>
      <c r="DD209" s="6" t="s">
        <v>38</v>
      </c>
      <c r="DE209" s="87"/>
      <c r="DF209" s="6"/>
      <c r="DG209" s="6"/>
      <c r="DH209" s="6"/>
      <c r="DI209" s="6"/>
      <c r="DJ209" s="6"/>
      <c r="DK209" s="6"/>
      <c r="DL209" s="6"/>
      <c r="DM209" s="6"/>
      <c r="DN209" s="6"/>
      <c r="DO209" s="87"/>
      <c r="DP209" s="6"/>
      <c r="DQ209" s="87"/>
      <c r="DR209" s="6"/>
      <c r="DS209" s="87"/>
      <c r="DT209" s="17"/>
      <c r="DU209" s="34"/>
      <c r="DV209" s="34"/>
      <c r="DW209" s="80"/>
      <c r="DX209" s="80"/>
      <c r="DY209" s="80"/>
      <c r="DZ209" s="80"/>
      <c r="EA209" s="80"/>
      <c r="EB209" s="80"/>
      <c r="EC209" s="80"/>
      <c r="ED209" s="80"/>
      <c r="EE209" s="80"/>
      <c r="EF209" s="80"/>
      <c r="EG209" s="80"/>
      <c r="EH209" s="80"/>
      <c r="EI209" s="80"/>
      <c r="EJ209" s="80"/>
      <c r="EK209" s="80"/>
      <c r="EL209" s="80"/>
      <c r="EM209" s="80"/>
      <c r="EN209" s="80"/>
      <c r="EO209" s="80"/>
      <c r="EP209" s="80"/>
      <c r="EQ209" s="80"/>
      <c r="ER209" s="80"/>
      <c r="ES209" s="80"/>
      <c r="ET209" s="80"/>
      <c r="EU209" s="80"/>
      <c r="EV209" s="80"/>
      <c r="EW209" s="80"/>
      <c r="EX209" s="80"/>
      <c r="EY209" s="80"/>
      <c r="EZ209" s="80"/>
      <c r="FA209" s="80"/>
      <c r="FB209" s="80"/>
      <c r="FC209" s="80"/>
      <c r="FD209" s="80"/>
      <c r="FE209" s="80"/>
      <c r="FF209" s="80"/>
      <c r="FG209" s="80"/>
      <c r="FH209" s="80"/>
      <c r="FI209" s="80"/>
      <c r="FJ209" s="80"/>
      <c r="FK209" s="80"/>
      <c r="FL209" s="80"/>
      <c r="FM209" s="80"/>
      <c r="FN209" s="80"/>
      <c r="FO209" s="80"/>
      <c r="FP209" s="80"/>
      <c r="FQ209" s="80"/>
      <c r="FR209" s="80"/>
      <c r="FS209" s="80"/>
      <c r="FT209" s="80"/>
      <c r="FU209" s="80"/>
      <c r="FV209" s="80"/>
      <c r="FW209" s="80"/>
      <c r="FX209" s="80"/>
      <c r="FY209" s="80"/>
      <c r="FZ209" s="80"/>
      <c r="GA209" s="80"/>
      <c r="GB209" s="80"/>
      <c r="GC209" s="80"/>
      <c r="GD209" s="80"/>
      <c r="GE209" s="80"/>
      <c r="GF209" s="80"/>
      <c r="GG209" s="80"/>
      <c r="GH209" s="80"/>
      <c r="GI209" s="80"/>
      <c r="GJ209" s="80"/>
      <c r="GK209" s="80"/>
      <c r="GL209" s="80"/>
      <c r="GM209" s="80"/>
      <c r="GN209" s="80"/>
      <c r="GO209" s="80"/>
      <c r="GP209" s="80"/>
      <c r="GQ209" s="80"/>
      <c r="GR209" s="80"/>
      <c r="GS209" s="80"/>
      <c r="GT209" s="80"/>
      <c r="GU209" s="80"/>
      <c r="GV209" s="80"/>
      <c r="GW209" s="80"/>
      <c r="GX209" s="80"/>
      <c r="GY209" s="80"/>
      <c r="GZ209" s="80"/>
      <c r="HA209" s="80"/>
      <c r="HB209" s="80"/>
      <c r="HC209" s="80"/>
      <c r="HD209" s="80"/>
      <c r="HE209" s="80"/>
      <c r="HF209" s="80"/>
      <c r="HG209" s="80"/>
      <c r="HH209" s="80"/>
      <c r="HI209" s="80"/>
      <c r="HJ209" s="80"/>
      <c r="HK209" s="80"/>
      <c r="HL209" s="80"/>
      <c r="HM209" s="80"/>
      <c r="HN209" s="80"/>
      <c r="HO209" s="80"/>
      <c r="HP209" s="80"/>
      <c r="HQ209" s="80"/>
      <c r="HR209" s="80"/>
      <c r="HS209" s="80"/>
      <c r="HT209" s="80"/>
      <c r="HU209" s="80"/>
      <c r="HV209" s="80"/>
      <c r="HW209" s="80"/>
      <c r="HX209" s="80"/>
      <c r="HY209" s="80"/>
      <c r="HZ209" s="80"/>
      <c r="IA209" s="80"/>
      <c r="IB209" s="80"/>
      <c r="IC209" s="80"/>
      <c r="ID209" s="80"/>
      <c r="IE209" s="80"/>
      <c r="IF209" s="80"/>
      <c r="IG209" s="80"/>
      <c r="IH209" s="80"/>
      <c r="II209" s="80"/>
      <c r="IJ209" s="80"/>
      <c r="IK209" s="80"/>
      <c r="IL209" s="80"/>
      <c r="IM209" s="80"/>
      <c r="IN209" s="80"/>
      <c r="IO209" s="80"/>
      <c r="IP209" s="80"/>
      <c r="IQ209" s="80"/>
      <c r="IR209" s="80"/>
      <c r="IS209" s="80"/>
      <c r="IT209" s="80"/>
      <c r="IU209" s="80"/>
      <c r="IV209" s="80"/>
      <c r="IW209" s="80"/>
      <c r="IX209" s="80"/>
      <c r="IY209" s="80"/>
      <c r="IZ209" s="80"/>
      <c r="JA209" s="80"/>
      <c r="JB209" s="80"/>
      <c r="JC209" s="80"/>
      <c r="JD209" s="80"/>
      <c r="JE209" s="80"/>
      <c r="JF209" s="80"/>
      <c r="JG209" s="80"/>
      <c r="JH209" s="80"/>
      <c r="JI209" s="80"/>
      <c r="JJ209" s="80"/>
      <c r="JK209" s="80"/>
      <c r="JL209" s="80"/>
      <c r="JM209" s="80"/>
      <c r="JN209" s="80"/>
      <c r="JO209" s="80"/>
      <c r="JP209" s="80"/>
      <c r="JQ209" s="80"/>
      <c r="JR209" s="80"/>
      <c r="JS209" s="80"/>
      <c r="JT209" s="80"/>
      <c r="JU209" s="80"/>
      <c r="JV209" s="80"/>
      <c r="JW209" s="80"/>
      <c r="JX209" s="80"/>
      <c r="JY209" s="80"/>
      <c r="JZ209" s="80"/>
      <c r="KA209" s="80"/>
      <c r="KB209" s="80"/>
      <c r="KC209" s="80"/>
      <c r="KD209" s="80"/>
      <c r="KE209" s="80"/>
      <c r="KF209" s="80"/>
      <c r="KG209" s="80"/>
      <c r="KH209" s="80"/>
      <c r="KI209" s="80"/>
      <c r="KJ209" s="80"/>
      <c r="KK209" s="80"/>
      <c r="KL209" s="80"/>
      <c r="KM209" s="80"/>
      <c r="KN209" s="80"/>
      <c r="KO209" s="80"/>
      <c r="KP209" s="80"/>
      <c r="KQ209" s="80"/>
      <c r="KR209" s="80"/>
      <c r="KS209" s="80"/>
      <c r="KT209" s="80"/>
      <c r="KU209" s="80"/>
      <c r="KV209" s="80"/>
      <c r="KW209" s="80"/>
      <c r="KX209" s="80"/>
      <c r="KY209" s="80"/>
      <c r="KZ209" s="80"/>
      <c r="LA209" s="80"/>
      <c r="LB209" s="80"/>
      <c r="LC209" s="80"/>
      <c r="LD209" s="80"/>
      <c r="LE209" s="80"/>
      <c r="LF209" s="80"/>
      <c r="LG209" s="80"/>
      <c r="LH209" s="80"/>
      <c r="LI209" s="80"/>
      <c r="LJ209" s="80"/>
      <c r="LK209" s="80"/>
      <c r="LL209" s="80"/>
      <c r="LM209" s="80"/>
      <c r="LN209" s="80"/>
      <c r="LO209" s="80"/>
      <c r="LP209" s="80"/>
      <c r="LQ209" s="80"/>
      <c r="LR209" s="80"/>
      <c r="LS209" s="80"/>
      <c r="LT209" s="80"/>
      <c r="LU209" s="80"/>
      <c r="LV209" s="80"/>
      <c r="LW209" s="80"/>
      <c r="LX209" s="80"/>
      <c r="LY209" s="80"/>
      <c r="LZ209" s="80"/>
      <c r="MA209" s="80"/>
      <c r="MB209" s="80"/>
      <c r="MC209" s="80"/>
      <c r="MD209" s="80"/>
      <c r="ME209" s="80"/>
      <c r="MF209" s="80"/>
      <c r="MG209" s="80"/>
      <c r="MH209" s="80"/>
      <c r="MI209" s="80"/>
      <c r="MJ209" s="80"/>
      <c r="MK209" s="80"/>
      <c r="ML209" s="80"/>
      <c r="MM209" s="80"/>
      <c r="MN209" s="80"/>
      <c r="MO209" s="80"/>
      <c r="MP209" s="80"/>
      <c r="MQ209" s="80"/>
      <c r="MR209" s="80"/>
      <c r="MS209" s="80"/>
      <c r="MT209" s="80"/>
      <c r="MU209" s="80"/>
      <c r="MV209" s="80"/>
      <c r="MW209" s="80"/>
      <c r="MX209" s="80"/>
      <c r="MY209" s="80"/>
      <c r="MZ209" s="80"/>
      <c r="NA209" s="80"/>
      <c r="NB209" s="80"/>
      <c r="NC209" s="80"/>
      <c r="ND209" s="80"/>
      <c r="NE209" s="80"/>
      <c r="NF209" s="80"/>
      <c r="NG209" s="80"/>
      <c r="NH209" s="80"/>
      <c r="NI209" s="80"/>
      <c r="NJ209" s="80"/>
      <c r="NK209" s="80"/>
      <c r="NL209" s="80"/>
      <c r="NM209" s="80"/>
      <c r="NN209" s="80"/>
      <c r="NO209" s="80"/>
      <c r="NP209" s="80"/>
      <c r="NQ209" s="80"/>
      <c r="NR209" s="80"/>
      <c r="NS209" s="80"/>
      <c r="NT209" s="80"/>
      <c r="NU209" s="80"/>
      <c r="NV209" s="80"/>
      <c r="NW209" s="80"/>
      <c r="NX209" s="80"/>
      <c r="NY209" s="80"/>
      <c r="NZ209" s="80"/>
      <c r="OA209" s="80"/>
      <c r="OB209" s="80"/>
      <c r="OC209" s="80"/>
      <c r="OD209" s="80"/>
      <c r="OE209" s="80"/>
      <c r="OF209" s="80"/>
      <c r="OG209" s="80"/>
      <c r="OH209" s="80"/>
      <c r="OI209" s="80"/>
      <c r="OJ209" s="80"/>
      <c r="OK209" s="80"/>
      <c r="OL209" s="80"/>
      <c r="OM209" s="80"/>
      <c r="ON209" s="80"/>
      <c r="OO209" s="80"/>
      <c r="OP209" s="80"/>
      <c r="OQ209" s="80"/>
      <c r="OR209" s="80"/>
      <c r="OS209" s="80"/>
      <c r="OT209" s="80"/>
      <c r="OU209" s="80"/>
      <c r="OV209" s="80"/>
      <c r="OW209" s="80"/>
      <c r="OX209" s="80"/>
      <c r="OY209" s="80"/>
      <c r="OZ209" s="80"/>
      <c r="PA209" s="80"/>
      <c r="PB209" s="80"/>
      <c r="PC209" s="80"/>
      <c r="PD209" s="80"/>
      <c r="PE209" s="80"/>
      <c r="PF209" s="80"/>
      <c r="PG209" s="80"/>
      <c r="PH209" s="80"/>
      <c r="PI209" s="80"/>
      <c r="PJ209" s="80"/>
      <c r="PK209" s="80"/>
      <c r="PL209" s="80"/>
      <c r="PM209" s="80"/>
      <c r="PN209" s="80"/>
      <c r="PO209" s="80"/>
      <c r="PP209" s="80"/>
      <c r="PQ209" s="80"/>
      <c r="PR209" s="80"/>
      <c r="PS209" s="80"/>
      <c r="PT209" s="80"/>
      <c r="PU209" s="80"/>
      <c r="PV209" s="80"/>
      <c r="PW209" s="80"/>
      <c r="PX209" s="80"/>
      <c r="PY209" s="80"/>
      <c r="PZ209" s="80"/>
      <c r="QA209" s="80"/>
      <c r="QB209" s="80"/>
      <c r="QC209" s="80"/>
      <c r="QD209" s="80"/>
      <c r="QE209" s="80"/>
      <c r="QF209" s="80"/>
      <c r="QG209" s="80"/>
      <c r="QH209" s="80"/>
      <c r="QI209" s="80"/>
      <c r="QJ209" s="80"/>
      <c r="QK209" s="80"/>
      <c r="QL209" s="80"/>
      <c r="QM209" s="80"/>
      <c r="QN209" s="80"/>
      <c r="QO209" s="80"/>
      <c r="QP209" s="80"/>
      <c r="QQ209" s="80"/>
      <c r="QR209" s="80"/>
      <c r="QS209" s="80"/>
      <c r="QT209" s="80"/>
      <c r="QU209" s="80"/>
      <c r="QV209" s="80"/>
      <c r="QW209" s="80"/>
      <c r="QX209" s="80"/>
      <c r="QY209" s="80"/>
      <c r="QZ209" s="80"/>
      <c r="RA209" s="80"/>
      <c r="RB209" s="80"/>
      <c r="RC209" s="80"/>
      <c r="RD209" s="80"/>
      <c r="RE209" s="80"/>
      <c r="RF209" s="80"/>
      <c r="RG209" s="80"/>
      <c r="RH209" s="80"/>
      <c r="RI209" s="80"/>
      <c r="RJ209" s="80"/>
      <c r="RK209" s="80"/>
      <c r="RL209" s="80"/>
      <c r="RM209" s="80"/>
      <c r="RN209" s="80"/>
      <c r="RO209" s="80"/>
      <c r="RP209" s="80"/>
      <c r="RQ209" s="80"/>
      <c r="RR209" s="80"/>
      <c r="RS209" s="80"/>
      <c r="RT209" s="80"/>
      <c r="RU209" s="80"/>
      <c r="RV209" s="80"/>
      <c r="RW209" s="80"/>
      <c r="RX209" s="80"/>
      <c r="RY209" s="80"/>
      <c r="RZ209" s="80"/>
      <c r="SA209" s="80"/>
      <c r="SB209" s="80"/>
      <c r="SC209" s="80"/>
      <c r="SD209" s="80"/>
      <c r="SE209" s="80"/>
      <c r="SF209" s="80"/>
      <c r="SG209" s="80"/>
      <c r="SH209" s="80"/>
      <c r="SI209" s="80"/>
      <c r="SJ209" s="80"/>
      <c r="SK209" s="80"/>
      <c r="SL209" s="80"/>
      <c r="SM209" s="80"/>
      <c r="SN209" s="80"/>
      <c r="SO209" s="80"/>
      <c r="SP209" s="80"/>
      <c r="SQ209" s="80"/>
      <c r="SR209" s="80"/>
      <c r="SS209" s="80"/>
      <c r="ST209" s="80"/>
      <c r="SU209" s="80"/>
      <c r="SV209" s="80"/>
      <c r="SW209" s="80"/>
      <c r="SX209" s="80"/>
    </row>
    <row r="210" spans="1:518" s="60" customFormat="1" ht="14.55" customHeight="1" x14ac:dyDescent="0.3">
      <c r="A210" s="65">
        <v>206</v>
      </c>
      <c r="B210" s="7">
        <v>74</v>
      </c>
      <c r="C210" s="98" t="s">
        <v>1345</v>
      </c>
      <c r="D210" s="99" t="s">
        <v>1346</v>
      </c>
      <c r="E210" s="98" t="s">
        <v>1347</v>
      </c>
      <c r="F210" s="7">
        <v>2014</v>
      </c>
      <c r="G210" s="98" t="s">
        <v>807</v>
      </c>
      <c r="H210" s="126" t="s">
        <v>1348</v>
      </c>
      <c r="I210" s="6" t="s">
        <v>50</v>
      </c>
      <c r="J210" s="99" t="s">
        <v>1352</v>
      </c>
      <c r="K210" s="6" t="s">
        <v>718</v>
      </c>
      <c r="L210" s="6" t="s">
        <v>38</v>
      </c>
      <c r="M210" s="6" t="s">
        <v>86</v>
      </c>
      <c r="N210" s="6" t="s">
        <v>205</v>
      </c>
      <c r="O210" s="6" t="s">
        <v>25</v>
      </c>
      <c r="P210" s="6" t="s">
        <v>118</v>
      </c>
      <c r="Q210" s="6" t="s">
        <v>572</v>
      </c>
      <c r="R210" s="6" t="s">
        <v>572</v>
      </c>
      <c r="S210" s="6" t="s">
        <v>97</v>
      </c>
      <c r="T210" s="6" t="s">
        <v>1133</v>
      </c>
      <c r="U210" s="7">
        <v>2011</v>
      </c>
      <c r="V210" s="7">
        <v>2011</v>
      </c>
      <c r="W210" s="6"/>
      <c r="X210" s="6"/>
      <c r="Y210" s="6"/>
      <c r="Z210" s="6" t="s">
        <v>76</v>
      </c>
      <c r="AA210" s="6"/>
      <c r="AB210" s="6"/>
      <c r="AC210" s="6"/>
      <c r="AD210" s="6"/>
      <c r="AE210" s="6" t="s">
        <v>126</v>
      </c>
      <c r="AF210" s="6"/>
      <c r="AG210" s="6"/>
      <c r="AH210" s="6" t="s">
        <v>139</v>
      </c>
      <c r="AI210" s="6" t="s">
        <v>155</v>
      </c>
      <c r="AJ210" s="6"/>
      <c r="AK210" s="6"/>
      <c r="AL210" s="6"/>
      <c r="AM210" s="6"/>
      <c r="AN210" s="6"/>
      <c r="AO210" s="6"/>
      <c r="AP210" s="6" t="s">
        <v>278</v>
      </c>
      <c r="AQ210" s="6"/>
      <c r="AR210" s="6"/>
      <c r="AS210" s="6"/>
      <c r="AT210" s="6"/>
      <c r="AU210" s="6" t="s">
        <v>183</v>
      </c>
      <c r="AV210" s="6"/>
      <c r="AW210" s="6" t="s">
        <v>23</v>
      </c>
      <c r="AX210" s="6"/>
      <c r="AY210" s="6"/>
      <c r="AZ210" s="6"/>
      <c r="BA210" s="6" t="s">
        <v>78</v>
      </c>
      <c r="BB210" s="6"/>
      <c r="BC210" s="6"/>
      <c r="BD210" s="6"/>
      <c r="BE210" s="6" t="s">
        <v>78</v>
      </c>
      <c r="BF210" s="6"/>
      <c r="BG210" s="6"/>
      <c r="BH210" s="6"/>
      <c r="BI210" s="6" t="s">
        <v>78</v>
      </c>
      <c r="BJ210" s="6" t="s">
        <v>78</v>
      </c>
      <c r="BK210" s="6"/>
      <c r="BL210" s="6"/>
      <c r="BM210" s="6"/>
      <c r="BN210" s="6"/>
      <c r="BO210" s="6" t="s">
        <v>78</v>
      </c>
      <c r="BP210" s="6"/>
      <c r="BQ210" s="6"/>
      <c r="BR210" s="6"/>
      <c r="BS210" s="6"/>
      <c r="BT210" s="6" t="s">
        <v>78</v>
      </c>
      <c r="BU210" s="6"/>
      <c r="BV210" s="6" t="s">
        <v>38</v>
      </c>
      <c r="BW210" s="6"/>
      <c r="BX210" s="6"/>
      <c r="BY210" s="6"/>
      <c r="BZ210" s="6"/>
      <c r="CA210" s="6"/>
      <c r="CB210" s="6"/>
      <c r="CC210" s="6"/>
      <c r="CD210" s="6"/>
      <c r="CE210" s="6"/>
      <c r="CF210" s="6"/>
      <c r="CG210" s="6"/>
      <c r="CH210" s="6"/>
      <c r="CI210" s="6"/>
      <c r="CJ210" s="6"/>
      <c r="CK210" s="6"/>
      <c r="CL210" s="6"/>
      <c r="CM210" s="6"/>
      <c r="CN210" s="6"/>
      <c r="CO210" s="6"/>
      <c r="CP210" s="6"/>
      <c r="CQ210" s="6"/>
      <c r="CR210" s="6"/>
      <c r="CS210" s="28" t="s">
        <v>38</v>
      </c>
      <c r="CT210" s="6"/>
      <c r="CU210" s="6"/>
      <c r="CV210" s="6"/>
      <c r="CW210" s="6"/>
      <c r="CX210" s="6"/>
      <c r="CY210" s="6"/>
      <c r="CZ210" s="6"/>
      <c r="DA210" s="6"/>
      <c r="DB210" s="6"/>
      <c r="DC210" s="6"/>
      <c r="DD210" s="6" t="s">
        <v>38</v>
      </c>
      <c r="DE210" s="87"/>
      <c r="DF210" s="6"/>
      <c r="DG210" s="6"/>
      <c r="DH210" s="6"/>
      <c r="DI210" s="6"/>
      <c r="DJ210" s="6"/>
      <c r="DK210" s="6"/>
      <c r="DL210" s="6"/>
      <c r="DM210" s="6"/>
      <c r="DN210" s="6"/>
      <c r="DO210" s="87"/>
      <c r="DP210" s="6"/>
      <c r="DQ210" s="87"/>
      <c r="DR210" s="6"/>
      <c r="DS210" s="87"/>
      <c r="DT210" s="17"/>
      <c r="DU210" s="34"/>
      <c r="DV210" s="34"/>
      <c r="DW210" s="80"/>
      <c r="DX210" s="80"/>
      <c r="DY210" s="80"/>
      <c r="DZ210" s="80"/>
      <c r="EA210" s="80"/>
      <c r="EB210" s="80"/>
      <c r="EC210" s="80"/>
      <c r="ED210" s="80"/>
      <c r="EE210" s="80"/>
      <c r="EF210" s="80"/>
      <c r="EG210" s="80"/>
      <c r="EH210" s="80"/>
      <c r="EI210" s="80"/>
      <c r="EJ210" s="80"/>
      <c r="EK210" s="80"/>
      <c r="EL210" s="80"/>
      <c r="EM210" s="80"/>
      <c r="EN210" s="80"/>
      <c r="EO210" s="80"/>
      <c r="EP210" s="80"/>
      <c r="EQ210" s="80"/>
      <c r="ER210" s="80"/>
      <c r="ES210" s="80"/>
      <c r="ET210" s="80"/>
      <c r="EU210" s="80"/>
      <c r="EV210" s="80"/>
      <c r="EW210" s="80"/>
      <c r="EX210" s="80"/>
      <c r="EY210" s="80"/>
      <c r="EZ210" s="80"/>
      <c r="FA210" s="80"/>
      <c r="FB210" s="80"/>
      <c r="FC210" s="80"/>
      <c r="FD210" s="80"/>
      <c r="FE210" s="80"/>
      <c r="FF210" s="80"/>
      <c r="FG210" s="80"/>
      <c r="FH210" s="80"/>
      <c r="FI210" s="80"/>
      <c r="FJ210" s="80"/>
      <c r="FK210" s="80"/>
      <c r="FL210" s="80"/>
      <c r="FM210" s="80"/>
      <c r="FN210" s="80"/>
      <c r="FO210" s="80"/>
      <c r="FP210" s="80"/>
      <c r="FQ210" s="80"/>
      <c r="FR210" s="80"/>
      <c r="FS210" s="80"/>
      <c r="FT210" s="80"/>
      <c r="FU210" s="80"/>
      <c r="FV210" s="80"/>
      <c r="FW210" s="80"/>
      <c r="FX210" s="80"/>
      <c r="FY210" s="80"/>
      <c r="FZ210" s="80"/>
      <c r="GA210" s="80"/>
      <c r="GB210" s="80"/>
      <c r="GC210" s="80"/>
      <c r="GD210" s="80"/>
      <c r="GE210" s="80"/>
      <c r="GF210" s="80"/>
      <c r="GG210" s="80"/>
      <c r="GH210" s="80"/>
      <c r="GI210" s="80"/>
      <c r="GJ210" s="80"/>
      <c r="GK210" s="80"/>
      <c r="GL210" s="80"/>
      <c r="GM210" s="80"/>
      <c r="GN210" s="80"/>
      <c r="GO210" s="80"/>
      <c r="GP210" s="80"/>
      <c r="GQ210" s="80"/>
      <c r="GR210" s="80"/>
      <c r="GS210" s="80"/>
      <c r="GT210" s="80"/>
      <c r="GU210" s="80"/>
      <c r="GV210" s="80"/>
      <c r="GW210" s="80"/>
      <c r="GX210" s="80"/>
      <c r="GY210" s="80"/>
      <c r="GZ210" s="80"/>
      <c r="HA210" s="80"/>
      <c r="HB210" s="80"/>
      <c r="HC210" s="80"/>
      <c r="HD210" s="80"/>
      <c r="HE210" s="80"/>
      <c r="HF210" s="80"/>
      <c r="HG210" s="80"/>
      <c r="HH210" s="80"/>
      <c r="HI210" s="80"/>
      <c r="HJ210" s="80"/>
      <c r="HK210" s="80"/>
      <c r="HL210" s="80"/>
      <c r="HM210" s="80"/>
      <c r="HN210" s="80"/>
      <c r="HO210" s="80"/>
      <c r="HP210" s="80"/>
      <c r="HQ210" s="80"/>
      <c r="HR210" s="80"/>
      <c r="HS210" s="80"/>
      <c r="HT210" s="80"/>
      <c r="HU210" s="80"/>
      <c r="HV210" s="80"/>
      <c r="HW210" s="80"/>
      <c r="HX210" s="80"/>
      <c r="HY210" s="80"/>
      <c r="HZ210" s="80"/>
      <c r="IA210" s="80"/>
      <c r="IB210" s="80"/>
      <c r="IC210" s="80"/>
      <c r="ID210" s="80"/>
      <c r="IE210" s="80"/>
      <c r="IF210" s="80"/>
      <c r="IG210" s="80"/>
      <c r="IH210" s="80"/>
      <c r="II210" s="80"/>
      <c r="IJ210" s="80"/>
      <c r="IK210" s="80"/>
      <c r="IL210" s="80"/>
      <c r="IM210" s="80"/>
      <c r="IN210" s="80"/>
      <c r="IO210" s="80"/>
      <c r="IP210" s="80"/>
      <c r="IQ210" s="80"/>
      <c r="IR210" s="80"/>
      <c r="IS210" s="80"/>
      <c r="IT210" s="80"/>
      <c r="IU210" s="80"/>
      <c r="IV210" s="80"/>
      <c r="IW210" s="80"/>
      <c r="IX210" s="80"/>
      <c r="IY210" s="80"/>
      <c r="IZ210" s="80"/>
      <c r="JA210" s="80"/>
      <c r="JB210" s="80"/>
      <c r="JC210" s="80"/>
      <c r="JD210" s="80"/>
      <c r="JE210" s="80"/>
      <c r="JF210" s="80"/>
      <c r="JG210" s="80"/>
      <c r="JH210" s="80"/>
      <c r="JI210" s="80"/>
      <c r="JJ210" s="80"/>
      <c r="JK210" s="80"/>
      <c r="JL210" s="80"/>
      <c r="JM210" s="80"/>
      <c r="JN210" s="80"/>
      <c r="JO210" s="80"/>
      <c r="JP210" s="80"/>
      <c r="JQ210" s="80"/>
      <c r="JR210" s="80"/>
      <c r="JS210" s="80"/>
      <c r="JT210" s="80"/>
      <c r="JU210" s="80"/>
      <c r="JV210" s="80"/>
      <c r="JW210" s="80"/>
      <c r="JX210" s="80"/>
      <c r="JY210" s="80"/>
      <c r="JZ210" s="80"/>
      <c r="KA210" s="80"/>
      <c r="KB210" s="80"/>
      <c r="KC210" s="80"/>
      <c r="KD210" s="80"/>
      <c r="KE210" s="80"/>
      <c r="KF210" s="80"/>
      <c r="KG210" s="80"/>
      <c r="KH210" s="80"/>
      <c r="KI210" s="80"/>
      <c r="KJ210" s="80"/>
      <c r="KK210" s="80"/>
      <c r="KL210" s="80"/>
      <c r="KM210" s="80"/>
      <c r="KN210" s="80"/>
      <c r="KO210" s="80"/>
      <c r="KP210" s="80"/>
      <c r="KQ210" s="80"/>
      <c r="KR210" s="80"/>
      <c r="KS210" s="80"/>
      <c r="KT210" s="80"/>
      <c r="KU210" s="80"/>
      <c r="KV210" s="80"/>
      <c r="KW210" s="80"/>
      <c r="KX210" s="80"/>
      <c r="KY210" s="80"/>
      <c r="KZ210" s="80"/>
      <c r="LA210" s="80"/>
      <c r="LB210" s="80"/>
      <c r="LC210" s="80"/>
      <c r="LD210" s="80"/>
      <c r="LE210" s="80"/>
      <c r="LF210" s="80"/>
      <c r="LG210" s="80"/>
      <c r="LH210" s="80"/>
      <c r="LI210" s="80"/>
      <c r="LJ210" s="80"/>
      <c r="LK210" s="80"/>
      <c r="LL210" s="80"/>
      <c r="LM210" s="80"/>
      <c r="LN210" s="80"/>
      <c r="LO210" s="80"/>
      <c r="LP210" s="80"/>
      <c r="LQ210" s="80"/>
      <c r="LR210" s="80"/>
      <c r="LS210" s="80"/>
      <c r="LT210" s="80"/>
      <c r="LU210" s="80"/>
      <c r="LV210" s="80"/>
      <c r="LW210" s="80"/>
      <c r="LX210" s="80"/>
      <c r="LY210" s="80"/>
      <c r="LZ210" s="80"/>
      <c r="MA210" s="80"/>
      <c r="MB210" s="80"/>
      <c r="MC210" s="80"/>
      <c r="MD210" s="80"/>
      <c r="ME210" s="80"/>
      <c r="MF210" s="80"/>
      <c r="MG210" s="80"/>
      <c r="MH210" s="80"/>
      <c r="MI210" s="80"/>
      <c r="MJ210" s="80"/>
      <c r="MK210" s="80"/>
      <c r="ML210" s="80"/>
      <c r="MM210" s="80"/>
      <c r="MN210" s="80"/>
      <c r="MO210" s="80"/>
      <c r="MP210" s="80"/>
      <c r="MQ210" s="80"/>
      <c r="MR210" s="80"/>
      <c r="MS210" s="80"/>
      <c r="MT210" s="80"/>
      <c r="MU210" s="80"/>
      <c r="MV210" s="80"/>
      <c r="MW210" s="80"/>
      <c r="MX210" s="80"/>
      <c r="MY210" s="80"/>
      <c r="MZ210" s="80"/>
      <c r="NA210" s="80"/>
      <c r="NB210" s="80"/>
      <c r="NC210" s="80"/>
      <c r="ND210" s="80"/>
      <c r="NE210" s="80"/>
      <c r="NF210" s="80"/>
      <c r="NG210" s="80"/>
      <c r="NH210" s="80"/>
      <c r="NI210" s="80"/>
      <c r="NJ210" s="80"/>
      <c r="NK210" s="80"/>
      <c r="NL210" s="80"/>
      <c r="NM210" s="80"/>
      <c r="NN210" s="80"/>
      <c r="NO210" s="80"/>
      <c r="NP210" s="80"/>
      <c r="NQ210" s="80"/>
      <c r="NR210" s="80"/>
      <c r="NS210" s="80"/>
      <c r="NT210" s="80"/>
      <c r="NU210" s="80"/>
      <c r="NV210" s="80"/>
      <c r="NW210" s="80"/>
      <c r="NX210" s="80"/>
      <c r="NY210" s="80"/>
      <c r="NZ210" s="80"/>
      <c r="OA210" s="80"/>
      <c r="OB210" s="80"/>
      <c r="OC210" s="80"/>
      <c r="OD210" s="80"/>
      <c r="OE210" s="80"/>
      <c r="OF210" s="80"/>
      <c r="OG210" s="80"/>
      <c r="OH210" s="80"/>
      <c r="OI210" s="80"/>
      <c r="OJ210" s="80"/>
      <c r="OK210" s="80"/>
      <c r="OL210" s="80"/>
      <c r="OM210" s="80"/>
      <c r="ON210" s="80"/>
      <c r="OO210" s="80"/>
      <c r="OP210" s="80"/>
      <c r="OQ210" s="80"/>
      <c r="OR210" s="80"/>
      <c r="OS210" s="80"/>
      <c r="OT210" s="80"/>
      <c r="OU210" s="80"/>
      <c r="OV210" s="80"/>
      <c r="OW210" s="80"/>
      <c r="OX210" s="80"/>
      <c r="OY210" s="80"/>
      <c r="OZ210" s="80"/>
      <c r="PA210" s="80"/>
      <c r="PB210" s="80"/>
      <c r="PC210" s="80"/>
      <c r="PD210" s="80"/>
      <c r="PE210" s="80"/>
      <c r="PF210" s="80"/>
      <c r="PG210" s="80"/>
      <c r="PH210" s="80"/>
      <c r="PI210" s="80"/>
      <c r="PJ210" s="80"/>
      <c r="PK210" s="80"/>
      <c r="PL210" s="80"/>
      <c r="PM210" s="80"/>
      <c r="PN210" s="80"/>
      <c r="PO210" s="80"/>
      <c r="PP210" s="80"/>
      <c r="PQ210" s="80"/>
      <c r="PR210" s="80"/>
      <c r="PS210" s="80"/>
      <c r="PT210" s="80"/>
      <c r="PU210" s="80"/>
      <c r="PV210" s="80"/>
      <c r="PW210" s="80"/>
      <c r="PX210" s="80"/>
      <c r="PY210" s="80"/>
      <c r="PZ210" s="80"/>
      <c r="QA210" s="80"/>
      <c r="QB210" s="80"/>
      <c r="QC210" s="80"/>
      <c r="QD210" s="80"/>
      <c r="QE210" s="80"/>
      <c r="QF210" s="80"/>
      <c r="QG210" s="80"/>
      <c r="QH210" s="80"/>
      <c r="QI210" s="80"/>
      <c r="QJ210" s="80"/>
      <c r="QK210" s="80"/>
      <c r="QL210" s="80"/>
      <c r="QM210" s="80"/>
      <c r="QN210" s="80"/>
      <c r="QO210" s="80"/>
      <c r="QP210" s="80"/>
      <c r="QQ210" s="80"/>
      <c r="QR210" s="80"/>
      <c r="QS210" s="80"/>
      <c r="QT210" s="80"/>
      <c r="QU210" s="80"/>
      <c r="QV210" s="80"/>
      <c r="QW210" s="80"/>
      <c r="QX210" s="80"/>
      <c r="QY210" s="80"/>
      <c r="QZ210" s="80"/>
      <c r="RA210" s="80"/>
      <c r="RB210" s="80"/>
      <c r="RC210" s="80"/>
      <c r="RD210" s="80"/>
      <c r="RE210" s="80"/>
      <c r="RF210" s="80"/>
      <c r="RG210" s="80"/>
      <c r="RH210" s="80"/>
      <c r="RI210" s="80"/>
      <c r="RJ210" s="80"/>
      <c r="RK210" s="80"/>
      <c r="RL210" s="80"/>
      <c r="RM210" s="80"/>
      <c r="RN210" s="80"/>
      <c r="RO210" s="80"/>
      <c r="RP210" s="80"/>
      <c r="RQ210" s="80"/>
      <c r="RR210" s="80"/>
      <c r="RS210" s="80"/>
      <c r="RT210" s="80"/>
      <c r="RU210" s="80"/>
      <c r="RV210" s="80"/>
      <c r="RW210" s="80"/>
      <c r="RX210" s="80"/>
      <c r="RY210" s="80"/>
      <c r="RZ210" s="80"/>
      <c r="SA210" s="80"/>
      <c r="SB210" s="80"/>
      <c r="SC210" s="80"/>
      <c r="SD210" s="80"/>
      <c r="SE210" s="80"/>
      <c r="SF210" s="80"/>
      <c r="SG210" s="80"/>
      <c r="SH210" s="80"/>
      <c r="SI210" s="80"/>
      <c r="SJ210" s="80"/>
      <c r="SK210" s="80"/>
      <c r="SL210" s="80"/>
      <c r="SM210" s="80"/>
      <c r="SN210" s="80"/>
      <c r="SO210" s="80"/>
      <c r="SP210" s="80"/>
      <c r="SQ210" s="80"/>
      <c r="SR210" s="80"/>
      <c r="SS210" s="80"/>
      <c r="ST210" s="80"/>
      <c r="SU210" s="80"/>
      <c r="SV210" s="80"/>
      <c r="SW210" s="80"/>
      <c r="SX210" s="80"/>
    </row>
    <row r="211" spans="1:518" s="60" customFormat="1" ht="14.55" customHeight="1" x14ac:dyDescent="0.3">
      <c r="A211" s="65">
        <v>207</v>
      </c>
      <c r="B211" s="7">
        <v>74</v>
      </c>
      <c r="C211" s="98" t="s">
        <v>1345</v>
      </c>
      <c r="D211" s="98" t="s">
        <v>1346</v>
      </c>
      <c r="E211" s="98" t="s">
        <v>1347</v>
      </c>
      <c r="F211" s="7">
        <v>2014</v>
      </c>
      <c r="G211" s="98" t="s">
        <v>807</v>
      </c>
      <c r="H211" s="126" t="s">
        <v>1348</v>
      </c>
      <c r="I211" s="6" t="s">
        <v>50</v>
      </c>
      <c r="J211" s="98" t="s">
        <v>1349</v>
      </c>
      <c r="K211" s="6" t="s">
        <v>718</v>
      </c>
      <c r="L211" s="6" t="s">
        <v>38</v>
      </c>
      <c r="M211" s="6" t="s">
        <v>86</v>
      </c>
      <c r="N211" s="6" t="s">
        <v>205</v>
      </c>
      <c r="O211" s="6" t="s">
        <v>25</v>
      </c>
      <c r="P211" s="6" t="s">
        <v>118</v>
      </c>
      <c r="Q211" s="6" t="s">
        <v>572</v>
      </c>
      <c r="R211" s="6" t="s">
        <v>572</v>
      </c>
      <c r="S211" s="6" t="s">
        <v>97</v>
      </c>
      <c r="T211" s="6" t="s">
        <v>1079</v>
      </c>
      <c r="U211" s="7">
        <v>2011</v>
      </c>
      <c r="V211" s="7">
        <v>2011</v>
      </c>
      <c r="W211" s="6"/>
      <c r="X211" s="6"/>
      <c r="Y211" s="6"/>
      <c r="Z211" s="6" t="s">
        <v>76</v>
      </c>
      <c r="AA211" s="6"/>
      <c r="AB211" s="6"/>
      <c r="AC211" s="6"/>
      <c r="AD211" s="6" t="s">
        <v>109</v>
      </c>
      <c r="AE211" s="6" t="s">
        <v>126</v>
      </c>
      <c r="AF211" s="6"/>
      <c r="AG211" s="6"/>
      <c r="AH211" s="6" t="s">
        <v>139</v>
      </c>
      <c r="AI211" s="6" t="s">
        <v>155</v>
      </c>
      <c r="AJ211" s="6"/>
      <c r="AK211" s="6"/>
      <c r="AL211" s="6"/>
      <c r="AM211" s="6"/>
      <c r="AN211" s="6"/>
      <c r="AO211" s="6"/>
      <c r="AP211" s="6" t="s">
        <v>278</v>
      </c>
      <c r="AQ211" s="6"/>
      <c r="AR211" s="6"/>
      <c r="AS211" s="6"/>
      <c r="AT211" s="6"/>
      <c r="AU211" s="6" t="s">
        <v>183</v>
      </c>
      <c r="AV211" s="6"/>
      <c r="AW211" s="6" t="s">
        <v>23</v>
      </c>
      <c r="AX211" s="6"/>
      <c r="AY211" s="6"/>
      <c r="AZ211" s="6"/>
      <c r="BA211" s="6" t="s">
        <v>78</v>
      </c>
      <c r="BB211" s="6"/>
      <c r="BC211" s="6"/>
      <c r="BD211" s="6"/>
      <c r="BE211" s="6" t="s">
        <v>78</v>
      </c>
      <c r="BF211" s="6"/>
      <c r="BG211" s="6"/>
      <c r="BH211" s="6"/>
      <c r="BI211" s="6" t="s">
        <v>78</v>
      </c>
      <c r="BJ211" s="6" t="s">
        <v>78</v>
      </c>
      <c r="BK211" s="6"/>
      <c r="BL211" s="6"/>
      <c r="BM211" s="6"/>
      <c r="BN211" s="6"/>
      <c r="BO211" s="6" t="s">
        <v>78</v>
      </c>
      <c r="BP211" s="6"/>
      <c r="BQ211" s="6"/>
      <c r="BR211" s="6"/>
      <c r="BS211" s="6"/>
      <c r="BT211" s="6" t="s">
        <v>78</v>
      </c>
      <c r="BU211" s="6"/>
      <c r="BV211" s="6" t="s">
        <v>23</v>
      </c>
      <c r="BW211" s="6"/>
      <c r="BX211" s="6"/>
      <c r="BY211" s="6"/>
      <c r="BZ211" s="6"/>
      <c r="CA211" s="6"/>
      <c r="CB211" s="6"/>
      <c r="CC211" s="6"/>
      <c r="CD211" s="6" t="s">
        <v>195</v>
      </c>
      <c r="CE211" s="6"/>
      <c r="CF211" s="6"/>
      <c r="CG211" s="6"/>
      <c r="CH211" s="6" t="s">
        <v>195</v>
      </c>
      <c r="CI211" s="6" t="s">
        <v>195</v>
      </c>
      <c r="CJ211" s="6"/>
      <c r="CK211" s="6"/>
      <c r="CL211" s="6"/>
      <c r="CM211" s="6"/>
      <c r="CN211" s="6"/>
      <c r="CO211" s="6"/>
      <c r="CP211" s="6"/>
      <c r="CQ211" s="6"/>
      <c r="CR211" s="6"/>
      <c r="CS211" s="28" t="s">
        <v>38</v>
      </c>
      <c r="CT211" s="6"/>
      <c r="CU211" s="6"/>
      <c r="CV211" s="6"/>
      <c r="CW211" s="6"/>
      <c r="CX211" s="6"/>
      <c r="CY211" s="6"/>
      <c r="CZ211" s="6"/>
      <c r="DA211" s="6"/>
      <c r="DB211" s="6"/>
      <c r="DC211" s="6"/>
      <c r="DD211" s="6" t="s">
        <v>38</v>
      </c>
      <c r="DE211" s="87"/>
      <c r="DF211" s="6"/>
      <c r="DG211" s="6"/>
      <c r="DH211" s="6"/>
      <c r="DI211" s="6"/>
      <c r="DJ211" s="6"/>
      <c r="DK211" s="6"/>
      <c r="DL211" s="6"/>
      <c r="DM211" s="6"/>
      <c r="DN211" s="6"/>
      <c r="DO211" s="87"/>
      <c r="DP211" s="6"/>
      <c r="DQ211" s="87"/>
      <c r="DR211" s="6"/>
      <c r="DS211" s="87"/>
      <c r="DT211" s="17"/>
      <c r="DU211" s="34"/>
      <c r="DV211" s="34"/>
      <c r="DW211" s="80"/>
      <c r="DX211" s="80"/>
      <c r="DY211" s="80"/>
      <c r="DZ211" s="80"/>
      <c r="EA211" s="80"/>
      <c r="EB211" s="80"/>
      <c r="EC211" s="80"/>
      <c r="ED211" s="80"/>
      <c r="EE211" s="80"/>
      <c r="EF211" s="80"/>
      <c r="EG211" s="80"/>
      <c r="EH211" s="80"/>
      <c r="EI211" s="80"/>
      <c r="EJ211" s="80"/>
      <c r="EK211" s="80"/>
      <c r="EL211" s="80"/>
      <c r="EM211" s="80"/>
      <c r="EN211" s="80"/>
      <c r="EO211" s="80"/>
      <c r="EP211" s="80"/>
      <c r="EQ211" s="80"/>
      <c r="ER211" s="80"/>
      <c r="ES211" s="80"/>
      <c r="ET211" s="80"/>
      <c r="EU211" s="80"/>
      <c r="EV211" s="80"/>
      <c r="EW211" s="80"/>
      <c r="EX211" s="80"/>
      <c r="EY211" s="80"/>
      <c r="EZ211" s="80"/>
      <c r="FA211" s="80"/>
      <c r="FB211" s="80"/>
      <c r="FC211" s="80"/>
      <c r="FD211" s="80"/>
      <c r="FE211" s="80"/>
      <c r="FF211" s="80"/>
      <c r="FG211" s="80"/>
      <c r="FH211" s="80"/>
      <c r="FI211" s="80"/>
      <c r="FJ211" s="80"/>
      <c r="FK211" s="80"/>
      <c r="FL211" s="80"/>
      <c r="FM211" s="80"/>
      <c r="FN211" s="80"/>
      <c r="FO211" s="80"/>
      <c r="FP211" s="80"/>
      <c r="FQ211" s="80"/>
      <c r="FR211" s="80"/>
      <c r="FS211" s="80"/>
      <c r="FT211" s="80"/>
      <c r="FU211" s="80"/>
      <c r="FV211" s="80"/>
      <c r="FW211" s="80"/>
      <c r="FX211" s="80"/>
      <c r="FY211" s="80"/>
      <c r="FZ211" s="80"/>
      <c r="GA211" s="80"/>
      <c r="GB211" s="80"/>
      <c r="GC211" s="80"/>
      <c r="GD211" s="80"/>
      <c r="GE211" s="80"/>
      <c r="GF211" s="80"/>
      <c r="GG211" s="80"/>
      <c r="GH211" s="80"/>
      <c r="GI211" s="80"/>
      <c r="GJ211" s="80"/>
      <c r="GK211" s="80"/>
      <c r="GL211" s="80"/>
      <c r="GM211" s="80"/>
      <c r="GN211" s="80"/>
      <c r="GO211" s="80"/>
      <c r="GP211" s="80"/>
      <c r="GQ211" s="80"/>
      <c r="GR211" s="80"/>
      <c r="GS211" s="80"/>
      <c r="GT211" s="80"/>
      <c r="GU211" s="80"/>
      <c r="GV211" s="80"/>
      <c r="GW211" s="80"/>
      <c r="GX211" s="80"/>
      <c r="GY211" s="80"/>
      <c r="GZ211" s="80"/>
      <c r="HA211" s="80"/>
      <c r="HB211" s="80"/>
      <c r="HC211" s="80"/>
      <c r="HD211" s="80"/>
      <c r="HE211" s="80"/>
      <c r="HF211" s="80"/>
      <c r="HG211" s="80"/>
      <c r="HH211" s="80"/>
      <c r="HI211" s="80"/>
      <c r="HJ211" s="80"/>
      <c r="HK211" s="80"/>
      <c r="HL211" s="80"/>
      <c r="HM211" s="80"/>
      <c r="HN211" s="80"/>
      <c r="HO211" s="80"/>
      <c r="HP211" s="80"/>
      <c r="HQ211" s="80"/>
      <c r="HR211" s="80"/>
      <c r="HS211" s="80"/>
      <c r="HT211" s="80"/>
      <c r="HU211" s="80"/>
      <c r="HV211" s="80"/>
      <c r="HW211" s="80"/>
      <c r="HX211" s="80"/>
      <c r="HY211" s="80"/>
      <c r="HZ211" s="80"/>
      <c r="IA211" s="80"/>
      <c r="IB211" s="80"/>
      <c r="IC211" s="80"/>
      <c r="ID211" s="80"/>
      <c r="IE211" s="80"/>
      <c r="IF211" s="80"/>
      <c r="IG211" s="80"/>
      <c r="IH211" s="80"/>
      <c r="II211" s="80"/>
      <c r="IJ211" s="80"/>
      <c r="IK211" s="80"/>
      <c r="IL211" s="80"/>
      <c r="IM211" s="80"/>
      <c r="IN211" s="80"/>
      <c r="IO211" s="80"/>
      <c r="IP211" s="80"/>
      <c r="IQ211" s="80"/>
      <c r="IR211" s="80"/>
      <c r="IS211" s="80"/>
      <c r="IT211" s="80"/>
      <c r="IU211" s="80"/>
      <c r="IV211" s="80"/>
      <c r="IW211" s="80"/>
      <c r="IX211" s="80"/>
      <c r="IY211" s="80"/>
      <c r="IZ211" s="80"/>
      <c r="JA211" s="80"/>
      <c r="JB211" s="80"/>
      <c r="JC211" s="80"/>
      <c r="JD211" s="80"/>
      <c r="JE211" s="80"/>
      <c r="JF211" s="80"/>
      <c r="JG211" s="80"/>
      <c r="JH211" s="80"/>
      <c r="JI211" s="80"/>
      <c r="JJ211" s="80"/>
      <c r="JK211" s="80"/>
      <c r="JL211" s="80"/>
      <c r="JM211" s="80"/>
      <c r="JN211" s="80"/>
      <c r="JO211" s="80"/>
      <c r="JP211" s="80"/>
      <c r="JQ211" s="80"/>
      <c r="JR211" s="80"/>
      <c r="JS211" s="80"/>
      <c r="JT211" s="80"/>
      <c r="JU211" s="80"/>
      <c r="JV211" s="80"/>
      <c r="JW211" s="80"/>
      <c r="JX211" s="80"/>
      <c r="JY211" s="80"/>
      <c r="JZ211" s="80"/>
      <c r="KA211" s="80"/>
      <c r="KB211" s="80"/>
      <c r="KC211" s="80"/>
      <c r="KD211" s="80"/>
      <c r="KE211" s="80"/>
      <c r="KF211" s="80"/>
      <c r="KG211" s="80"/>
      <c r="KH211" s="80"/>
      <c r="KI211" s="80"/>
      <c r="KJ211" s="80"/>
      <c r="KK211" s="80"/>
      <c r="KL211" s="80"/>
      <c r="KM211" s="80"/>
      <c r="KN211" s="80"/>
      <c r="KO211" s="80"/>
      <c r="KP211" s="80"/>
      <c r="KQ211" s="80"/>
      <c r="KR211" s="80"/>
      <c r="KS211" s="80"/>
      <c r="KT211" s="80"/>
      <c r="KU211" s="80"/>
      <c r="KV211" s="80"/>
      <c r="KW211" s="80"/>
      <c r="KX211" s="80"/>
      <c r="KY211" s="80"/>
      <c r="KZ211" s="80"/>
      <c r="LA211" s="80"/>
      <c r="LB211" s="80"/>
      <c r="LC211" s="80"/>
      <c r="LD211" s="80"/>
      <c r="LE211" s="80"/>
      <c r="LF211" s="80"/>
      <c r="LG211" s="80"/>
      <c r="LH211" s="80"/>
      <c r="LI211" s="80"/>
      <c r="LJ211" s="80"/>
      <c r="LK211" s="80"/>
      <c r="LL211" s="80"/>
      <c r="LM211" s="80"/>
      <c r="LN211" s="80"/>
      <c r="LO211" s="80"/>
      <c r="LP211" s="80"/>
      <c r="LQ211" s="80"/>
      <c r="LR211" s="80"/>
      <c r="LS211" s="80"/>
      <c r="LT211" s="80"/>
      <c r="LU211" s="80"/>
      <c r="LV211" s="80"/>
      <c r="LW211" s="80"/>
      <c r="LX211" s="80"/>
      <c r="LY211" s="80"/>
      <c r="LZ211" s="80"/>
      <c r="MA211" s="80"/>
      <c r="MB211" s="80"/>
      <c r="MC211" s="80"/>
      <c r="MD211" s="80"/>
      <c r="ME211" s="80"/>
      <c r="MF211" s="80"/>
      <c r="MG211" s="80"/>
      <c r="MH211" s="80"/>
      <c r="MI211" s="80"/>
      <c r="MJ211" s="80"/>
      <c r="MK211" s="80"/>
      <c r="ML211" s="80"/>
      <c r="MM211" s="80"/>
      <c r="MN211" s="80"/>
      <c r="MO211" s="80"/>
      <c r="MP211" s="80"/>
      <c r="MQ211" s="80"/>
      <c r="MR211" s="80"/>
      <c r="MS211" s="80"/>
      <c r="MT211" s="80"/>
      <c r="MU211" s="80"/>
      <c r="MV211" s="80"/>
      <c r="MW211" s="80"/>
      <c r="MX211" s="80"/>
      <c r="MY211" s="80"/>
      <c r="MZ211" s="80"/>
      <c r="NA211" s="80"/>
      <c r="NB211" s="80"/>
      <c r="NC211" s="80"/>
      <c r="ND211" s="80"/>
      <c r="NE211" s="80"/>
      <c r="NF211" s="80"/>
      <c r="NG211" s="80"/>
      <c r="NH211" s="80"/>
      <c r="NI211" s="80"/>
      <c r="NJ211" s="80"/>
      <c r="NK211" s="80"/>
      <c r="NL211" s="80"/>
      <c r="NM211" s="80"/>
      <c r="NN211" s="80"/>
      <c r="NO211" s="80"/>
      <c r="NP211" s="80"/>
      <c r="NQ211" s="80"/>
      <c r="NR211" s="80"/>
      <c r="NS211" s="80"/>
      <c r="NT211" s="80"/>
      <c r="NU211" s="80"/>
      <c r="NV211" s="80"/>
      <c r="NW211" s="80"/>
      <c r="NX211" s="80"/>
      <c r="NY211" s="80"/>
      <c r="NZ211" s="80"/>
      <c r="OA211" s="80"/>
      <c r="OB211" s="80"/>
      <c r="OC211" s="80"/>
      <c r="OD211" s="80"/>
      <c r="OE211" s="80"/>
      <c r="OF211" s="80"/>
      <c r="OG211" s="80"/>
      <c r="OH211" s="80"/>
      <c r="OI211" s="80"/>
      <c r="OJ211" s="80"/>
      <c r="OK211" s="80"/>
      <c r="OL211" s="80"/>
      <c r="OM211" s="80"/>
      <c r="ON211" s="80"/>
      <c r="OO211" s="80"/>
      <c r="OP211" s="80"/>
      <c r="OQ211" s="80"/>
      <c r="OR211" s="80"/>
      <c r="OS211" s="80"/>
      <c r="OT211" s="80"/>
      <c r="OU211" s="80"/>
      <c r="OV211" s="80"/>
      <c r="OW211" s="80"/>
      <c r="OX211" s="80"/>
      <c r="OY211" s="80"/>
      <c r="OZ211" s="80"/>
      <c r="PA211" s="80"/>
      <c r="PB211" s="80"/>
      <c r="PC211" s="80"/>
      <c r="PD211" s="80"/>
      <c r="PE211" s="80"/>
      <c r="PF211" s="80"/>
      <c r="PG211" s="80"/>
      <c r="PH211" s="80"/>
      <c r="PI211" s="80"/>
      <c r="PJ211" s="80"/>
      <c r="PK211" s="80"/>
      <c r="PL211" s="80"/>
      <c r="PM211" s="80"/>
      <c r="PN211" s="80"/>
      <c r="PO211" s="80"/>
      <c r="PP211" s="80"/>
      <c r="PQ211" s="80"/>
      <c r="PR211" s="80"/>
      <c r="PS211" s="80"/>
      <c r="PT211" s="80"/>
      <c r="PU211" s="80"/>
      <c r="PV211" s="80"/>
      <c r="PW211" s="80"/>
      <c r="PX211" s="80"/>
      <c r="PY211" s="80"/>
      <c r="PZ211" s="80"/>
      <c r="QA211" s="80"/>
      <c r="QB211" s="80"/>
      <c r="QC211" s="80"/>
      <c r="QD211" s="80"/>
      <c r="QE211" s="80"/>
      <c r="QF211" s="80"/>
      <c r="QG211" s="80"/>
      <c r="QH211" s="80"/>
      <c r="QI211" s="80"/>
      <c r="QJ211" s="80"/>
      <c r="QK211" s="80"/>
      <c r="QL211" s="80"/>
      <c r="QM211" s="80"/>
      <c r="QN211" s="80"/>
      <c r="QO211" s="80"/>
      <c r="QP211" s="80"/>
      <c r="QQ211" s="80"/>
      <c r="QR211" s="80"/>
      <c r="QS211" s="80"/>
      <c r="QT211" s="80"/>
      <c r="QU211" s="80"/>
      <c r="QV211" s="80"/>
      <c r="QW211" s="80"/>
      <c r="QX211" s="80"/>
      <c r="QY211" s="80"/>
      <c r="QZ211" s="80"/>
      <c r="RA211" s="80"/>
      <c r="RB211" s="80"/>
      <c r="RC211" s="80"/>
      <c r="RD211" s="80"/>
      <c r="RE211" s="80"/>
      <c r="RF211" s="80"/>
      <c r="RG211" s="80"/>
      <c r="RH211" s="80"/>
      <c r="RI211" s="80"/>
      <c r="RJ211" s="80"/>
      <c r="RK211" s="80"/>
      <c r="RL211" s="80"/>
      <c r="RM211" s="80"/>
      <c r="RN211" s="80"/>
      <c r="RO211" s="80"/>
      <c r="RP211" s="80"/>
      <c r="RQ211" s="80"/>
      <c r="RR211" s="80"/>
      <c r="RS211" s="80"/>
      <c r="RT211" s="80"/>
      <c r="RU211" s="80"/>
      <c r="RV211" s="80"/>
      <c r="RW211" s="80"/>
      <c r="RX211" s="80"/>
      <c r="RY211" s="80"/>
      <c r="RZ211" s="80"/>
      <c r="SA211" s="80"/>
      <c r="SB211" s="80"/>
      <c r="SC211" s="80"/>
      <c r="SD211" s="80"/>
      <c r="SE211" s="80"/>
      <c r="SF211" s="80"/>
      <c r="SG211" s="80"/>
      <c r="SH211" s="80"/>
      <c r="SI211" s="80"/>
      <c r="SJ211" s="80"/>
      <c r="SK211" s="80"/>
      <c r="SL211" s="80"/>
      <c r="SM211" s="80"/>
      <c r="SN211" s="80"/>
      <c r="SO211" s="80"/>
      <c r="SP211" s="80"/>
      <c r="SQ211" s="80"/>
      <c r="SR211" s="80"/>
      <c r="SS211" s="80"/>
      <c r="ST211" s="80"/>
      <c r="SU211" s="80"/>
      <c r="SV211" s="80"/>
      <c r="SW211" s="80"/>
      <c r="SX211" s="80"/>
    </row>
    <row r="212" spans="1:518" s="60" customFormat="1" ht="14.55" customHeight="1" x14ac:dyDescent="0.3">
      <c r="A212" s="65">
        <v>208</v>
      </c>
      <c r="B212" s="7">
        <v>74</v>
      </c>
      <c r="C212" s="98" t="s">
        <v>1345</v>
      </c>
      <c r="D212" s="98" t="s">
        <v>1346</v>
      </c>
      <c r="E212" s="98" t="s">
        <v>1347</v>
      </c>
      <c r="F212" s="7">
        <v>2014</v>
      </c>
      <c r="G212" s="98" t="s">
        <v>807</v>
      </c>
      <c r="H212" s="126" t="s">
        <v>1348</v>
      </c>
      <c r="I212" s="6" t="s">
        <v>50</v>
      </c>
      <c r="J212" s="98" t="s">
        <v>1350</v>
      </c>
      <c r="K212" s="6" t="s">
        <v>718</v>
      </c>
      <c r="L212" s="6" t="s">
        <v>38</v>
      </c>
      <c r="M212" s="6" t="s">
        <v>86</v>
      </c>
      <c r="N212" s="6" t="s">
        <v>205</v>
      </c>
      <c r="O212" s="6" t="s">
        <v>25</v>
      </c>
      <c r="P212" s="6" t="s">
        <v>118</v>
      </c>
      <c r="Q212" s="6" t="s">
        <v>572</v>
      </c>
      <c r="R212" s="6" t="s">
        <v>572</v>
      </c>
      <c r="S212" s="6" t="s">
        <v>97</v>
      </c>
      <c r="T212" s="6" t="s">
        <v>1079</v>
      </c>
      <c r="U212" s="7">
        <v>2011</v>
      </c>
      <c r="V212" s="7">
        <v>2011</v>
      </c>
      <c r="W212" s="6"/>
      <c r="X212" s="6"/>
      <c r="Y212" s="6"/>
      <c r="Z212" s="6" t="s">
        <v>76</v>
      </c>
      <c r="AA212" s="6"/>
      <c r="AB212" s="6"/>
      <c r="AC212" s="6"/>
      <c r="AD212" s="6" t="s">
        <v>109</v>
      </c>
      <c r="AE212" s="6" t="s">
        <v>126</v>
      </c>
      <c r="AF212" s="6"/>
      <c r="AG212" s="6"/>
      <c r="AH212" s="6" t="s">
        <v>139</v>
      </c>
      <c r="AI212" s="6" t="s">
        <v>155</v>
      </c>
      <c r="AJ212" s="6"/>
      <c r="AK212" s="6"/>
      <c r="AL212" s="6"/>
      <c r="AM212" s="6"/>
      <c r="AN212" s="6"/>
      <c r="AO212" s="6"/>
      <c r="AP212" s="6" t="s">
        <v>278</v>
      </c>
      <c r="AQ212" s="6"/>
      <c r="AR212" s="6"/>
      <c r="AS212" s="6"/>
      <c r="AT212" s="6"/>
      <c r="AU212" s="6" t="s">
        <v>183</v>
      </c>
      <c r="AV212" s="6"/>
      <c r="AW212" s="6" t="s">
        <v>23</v>
      </c>
      <c r="AX212" s="6"/>
      <c r="AY212" s="6"/>
      <c r="AZ212" s="6"/>
      <c r="BA212" s="6" t="s">
        <v>78</v>
      </c>
      <c r="BB212" s="6"/>
      <c r="BC212" s="6"/>
      <c r="BD212" s="6"/>
      <c r="BE212" s="6" t="s">
        <v>78</v>
      </c>
      <c r="BF212" s="6"/>
      <c r="BG212" s="6"/>
      <c r="BH212" s="6"/>
      <c r="BI212" s="6" t="s">
        <v>78</v>
      </c>
      <c r="BJ212" s="6" t="s">
        <v>78</v>
      </c>
      <c r="BK212" s="6"/>
      <c r="BL212" s="6"/>
      <c r="BM212" s="6"/>
      <c r="BN212" s="6"/>
      <c r="BO212" s="6" t="s">
        <v>78</v>
      </c>
      <c r="BP212" s="6"/>
      <c r="BQ212" s="6"/>
      <c r="BR212" s="6"/>
      <c r="BS212" s="6"/>
      <c r="BT212" s="6" t="s">
        <v>78</v>
      </c>
      <c r="BU212" s="6"/>
      <c r="BV212" s="6" t="s">
        <v>23</v>
      </c>
      <c r="BW212" s="6"/>
      <c r="BX212" s="6"/>
      <c r="BY212" s="6"/>
      <c r="BZ212" s="6"/>
      <c r="CA212" s="6"/>
      <c r="CB212" s="6"/>
      <c r="CC212" s="6"/>
      <c r="CD212" s="6" t="s">
        <v>195</v>
      </c>
      <c r="CE212" s="6"/>
      <c r="CF212" s="6"/>
      <c r="CG212" s="6"/>
      <c r="CH212" s="6" t="s">
        <v>195</v>
      </c>
      <c r="CI212" s="6" t="s">
        <v>195</v>
      </c>
      <c r="CJ212" s="6"/>
      <c r="CK212" s="6"/>
      <c r="CL212" s="6"/>
      <c r="CM212" s="6"/>
      <c r="CN212" s="6"/>
      <c r="CO212" s="6"/>
      <c r="CP212" s="6"/>
      <c r="CQ212" s="6"/>
      <c r="CR212" s="6"/>
      <c r="CS212" s="28" t="s">
        <v>38</v>
      </c>
      <c r="CT212" s="6"/>
      <c r="CU212" s="6"/>
      <c r="CV212" s="6"/>
      <c r="CW212" s="6"/>
      <c r="CX212" s="6"/>
      <c r="CY212" s="6"/>
      <c r="CZ212" s="6"/>
      <c r="DA212" s="6"/>
      <c r="DB212" s="6"/>
      <c r="DC212" s="6"/>
      <c r="DD212" s="6" t="s">
        <v>38</v>
      </c>
      <c r="DE212" s="87"/>
      <c r="DF212" s="6"/>
      <c r="DG212" s="6"/>
      <c r="DH212" s="6"/>
      <c r="DI212" s="6"/>
      <c r="DJ212" s="6"/>
      <c r="DK212" s="6"/>
      <c r="DL212" s="6"/>
      <c r="DM212" s="6"/>
      <c r="DN212" s="6"/>
      <c r="DO212" s="87"/>
      <c r="DP212" s="6"/>
      <c r="DQ212" s="87"/>
      <c r="DR212" s="6"/>
      <c r="DS212" s="87"/>
      <c r="DT212" s="17"/>
      <c r="DU212" s="34"/>
      <c r="DV212" s="34"/>
      <c r="DW212" s="80"/>
      <c r="DX212" s="80"/>
      <c r="DY212" s="80"/>
      <c r="DZ212" s="80"/>
      <c r="EA212" s="80"/>
      <c r="EB212" s="80"/>
      <c r="EC212" s="80"/>
      <c r="ED212" s="80"/>
      <c r="EE212" s="80"/>
      <c r="EF212" s="80"/>
      <c r="EG212" s="80"/>
      <c r="EH212" s="80"/>
      <c r="EI212" s="80"/>
      <c r="EJ212" s="80"/>
      <c r="EK212" s="80"/>
      <c r="EL212" s="80"/>
      <c r="EM212" s="80"/>
      <c r="EN212" s="80"/>
      <c r="EO212" s="80"/>
      <c r="EP212" s="80"/>
      <c r="EQ212" s="80"/>
      <c r="ER212" s="80"/>
      <c r="ES212" s="80"/>
      <c r="ET212" s="80"/>
      <c r="EU212" s="80"/>
      <c r="EV212" s="80"/>
      <c r="EW212" s="80"/>
      <c r="EX212" s="80"/>
      <c r="EY212" s="80"/>
      <c r="EZ212" s="80"/>
      <c r="FA212" s="80"/>
      <c r="FB212" s="80"/>
      <c r="FC212" s="80"/>
      <c r="FD212" s="80"/>
      <c r="FE212" s="80"/>
      <c r="FF212" s="80"/>
      <c r="FG212" s="80"/>
      <c r="FH212" s="80"/>
      <c r="FI212" s="80"/>
      <c r="FJ212" s="80"/>
      <c r="FK212" s="80"/>
      <c r="FL212" s="80"/>
      <c r="FM212" s="80"/>
      <c r="FN212" s="80"/>
      <c r="FO212" s="80"/>
      <c r="FP212" s="80"/>
      <c r="FQ212" s="80"/>
      <c r="FR212" s="80"/>
      <c r="FS212" s="80"/>
      <c r="FT212" s="80"/>
      <c r="FU212" s="80"/>
      <c r="FV212" s="80"/>
      <c r="FW212" s="80"/>
      <c r="FX212" s="80"/>
      <c r="FY212" s="80"/>
      <c r="FZ212" s="80"/>
      <c r="GA212" s="80"/>
      <c r="GB212" s="80"/>
      <c r="GC212" s="80"/>
      <c r="GD212" s="80"/>
      <c r="GE212" s="80"/>
      <c r="GF212" s="80"/>
      <c r="GG212" s="80"/>
      <c r="GH212" s="80"/>
      <c r="GI212" s="80"/>
      <c r="GJ212" s="80"/>
      <c r="GK212" s="80"/>
      <c r="GL212" s="80"/>
      <c r="GM212" s="80"/>
      <c r="GN212" s="80"/>
      <c r="GO212" s="80"/>
      <c r="GP212" s="80"/>
      <c r="GQ212" s="80"/>
      <c r="GR212" s="80"/>
      <c r="GS212" s="80"/>
      <c r="GT212" s="80"/>
      <c r="GU212" s="80"/>
      <c r="GV212" s="80"/>
      <c r="GW212" s="80"/>
      <c r="GX212" s="80"/>
      <c r="GY212" s="80"/>
      <c r="GZ212" s="80"/>
      <c r="HA212" s="80"/>
      <c r="HB212" s="80"/>
      <c r="HC212" s="80"/>
      <c r="HD212" s="80"/>
      <c r="HE212" s="80"/>
      <c r="HF212" s="80"/>
      <c r="HG212" s="80"/>
      <c r="HH212" s="80"/>
      <c r="HI212" s="80"/>
      <c r="HJ212" s="80"/>
      <c r="HK212" s="80"/>
      <c r="HL212" s="80"/>
      <c r="HM212" s="80"/>
      <c r="HN212" s="80"/>
      <c r="HO212" s="80"/>
      <c r="HP212" s="80"/>
      <c r="HQ212" s="80"/>
      <c r="HR212" s="80"/>
      <c r="HS212" s="80"/>
      <c r="HT212" s="80"/>
      <c r="HU212" s="80"/>
      <c r="HV212" s="80"/>
      <c r="HW212" s="80"/>
      <c r="HX212" s="80"/>
      <c r="HY212" s="80"/>
      <c r="HZ212" s="80"/>
      <c r="IA212" s="80"/>
      <c r="IB212" s="80"/>
      <c r="IC212" s="80"/>
      <c r="ID212" s="80"/>
      <c r="IE212" s="80"/>
      <c r="IF212" s="80"/>
      <c r="IG212" s="80"/>
      <c r="IH212" s="80"/>
      <c r="II212" s="80"/>
      <c r="IJ212" s="80"/>
      <c r="IK212" s="80"/>
      <c r="IL212" s="80"/>
      <c r="IM212" s="80"/>
      <c r="IN212" s="80"/>
      <c r="IO212" s="80"/>
      <c r="IP212" s="80"/>
      <c r="IQ212" s="80"/>
      <c r="IR212" s="80"/>
      <c r="IS212" s="80"/>
      <c r="IT212" s="80"/>
      <c r="IU212" s="80"/>
      <c r="IV212" s="80"/>
      <c r="IW212" s="80"/>
      <c r="IX212" s="80"/>
      <c r="IY212" s="80"/>
      <c r="IZ212" s="80"/>
      <c r="JA212" s="80"/>
      <c r="JB212" s="80"/>
      <c r="JC212" s="80"/>
      <c r="JD212" s="80"/>
      <c r="JE212" s="80"/>
      <c r="JF212" s="80"/>
      <c r="JG212" s="80"/>
      <c r="JH212" s="80"/>
      <c r="JI212" s="80"/>
      <c r="JJ212" s="80"/>
      <c r="JK212" s="80"/>
      <c r="JL212" s="80"/>
      <c r="JM212" s="80"/>
      <c r="JN212" s="80"/>
      <c r="JO212" s="80"/>
      <c r="JP212" s="80"/>
      <c r="JQ212" s="80"/>
      <c r="JR212" s="80"/>
      <c r="JS212" s="80"/>
      <c r="JT212" s="80"/>
      <c r="JU212" s="80"/>
      <c r="JV212" s="80"/>
      <c r="JW212" s="80"/>
      <c r="JX212" s="80"/>
      <c r="JY212" s="80"/>
      <c r="JZ212" s="80"/>
      <c r="KA212" s="80"/>
      <c r="KB212" s="80"/>
      <c r="KC212" s="80"/>
      <c r="KD212" s="80"/>
      <c r="KE212" s="80"/>
      <c r="KF212" s="80"/>
      <c r="KG212" s="80"/>
      <c r="KH212" s="80"/>
      <c r="KI212" s="80"/>
      <c r="KJ212" s="80"/>
      <c r="KK212" s="80"/>
      <c r="KL212" s="80"/>
      <c r="KM212" s="80"/>
      <c r="KN212" s="80"/>
      <c r="KO212" s="80"/>
      <c r="KP212" s="80"/>
      <c r="KQ212" s="80"/>
      <c r="KR212" s="80"/>
      <c r="KS212" s="80"/>
      <c r="KT212" s="80"/>
      <c r="KU212" s="80"/>
      <c r="KV212" s="80"/>
      <c r="KW212" s="80"/>
      <c r="KX212" s="80"/>
      <c r="KY212" s="80"/>
      <c r="KZ212" s="80"/>
      <c r="LA212" s="80"/>
      <c r="LB212" s="80"/>
      <c r="LC212" s="80"/>
      <c r="LD212" s="80"/>
      <c r="LE212" s="80"/>
      <c r="LF212" s="80"/>
      <c r="LG212" s="80"/>
      <c r="LH212" s="80"/>
      <c r="LI212" s="80"/>
      <c r="LJ212" s="80"/>
      <c r="LK212" s="80"/>
      <c r="LL212" s="80"/>
      <c r="LM212" s="80"/>
      <c r="LN212" s="80"/>
      <c r="LO212" s="80"/>
      <c r="LP212" s="80"/>
      <c r="LQ212" s="80"/>
      <c r="LR212" s="80"/>
      <c r="LS212" s="80"/>
      <c r="LT212" s="80"/>
      <c r="LU212" s="80"/>
      <c r="LV212" s="80"/>
      <c r="LW212" s="80"/>
      <c r="LX212" s="80"/>
      <c r="LY212" s="80"/>
      <c r="LZ212" s="80"/>
      <c r="MA212" s="80"/>
      <c r="MB212" s="80"/>
      <c r="MC212" s="80"/>
      <c r="MD212" s="80"/>
      <c r="ME212" s="80"/>
      <c r="MF212" s="80"/>
      <c r="MG212" s="80"/>
      <c r="MH212" s="80"/>
      <c r="MI212" s="80"/>
      <c r="MJ212" s="80"/>
      <c r="MK212" s="80"/>
      <c r="ML212" s="80"/>
      <c r="MM212" s="80"/>
      <c r="MN212" s="80"/>
      <c r="MO212" s="80"/>
      <c r="MP212" s="80"/>
      <c r="MQ212" s="80"/>
      <c r="MR212" s="80"/>
      <c r="MS212" s="80"/>
      <c r="MT212" s="80"/>
      <c r="MU212" s="80"/>
      <c r="MV212" s="80"/>
      <c r="MW212" s="80"/>
      <c r="MX212" s="80"/>
      <c r="MY212" s="80"/>
      <c r="MZ212" s="80"/>
      <c r="NA212" s="80"/>
      <c r="NB212" s="80"/>
      <c r="NC212" s="80"/>
      <c r="ND212" s="80"/>
      <c r="NE212" s="80"/>
      <c r="NF212" s="80"/>
      <c r="NG212" s="80"/>
      <c r="NH212" s="80"/>
      <c r="NI212" s="80"/>
      <c r="NJ212" s="80"/>
      <c r="NK212" s="80"/>
      <c r="NL212" s="80"/>
      <c r="NM212" s="80"/>
      <c r="NN212" s="80"/>
      <c r="NO212" s="80"/>
      <c r="NP212" s="80"/>
      <c r="NQ212" s="80"/>
      <c r="NR212" s="80"/>
      <c r="NS212" s="80"/>
      <c r="NT212" s="80"/>
      <c r="NU212" s="80"/>
      <c r="NV212" s="80"/>
      <c r="NW212" s="80"/>
      <c r="NX212" s="80"/>
      <c r="NY212" s="80"/>
      <c r="NZ212" s="80"/>
      <c r="OA212" s="80"/>
      <c r="OB212" s="80"/>
      <c r="OC212" s="80"/>
      <c r="OD212" s="80"/>
      <c r="OE212" s="80"/>
      <c r="OF212" s="80"/>
      <c r="OG212" s="80"/>
      <c r="OH212" s="80"/>
      <c r="OI212" s="80"/>
      <c r="OJ212" s="80"/>
      <c r="OK212" s="80"/>
      <c r="OL212" s="80"/>
      <c r="OM212" s="80"/>
      <c r="ON212" s="80"/>
      <c r="OO212" s="80"/>
      <c r="OP212" s="80"/>
      <c r="OQ212" s="80"/>
      <c r="OR212" s="80"/>
      <c r="OS212" s="80"/>
      <c r="OT212" s="80"/>
      <c r="OU212" s="80"/>
      <c r="OV212" s="80"/>
      <c r="OW212" s="80"/>
      <c r="OX212" s="80"/>
      <c r="OY212" s="80"/>
      <c r="OZ212" s="80"/>
      <c r="PA212" s="80"/>
      <c r="PB212" s="80"/>
      <c r="PC212" s="80"/>
      <c r="PD212" s="80"/>
      <c r="PE212" s="80"/>
      <c r="PF212" s="80"/>
      <c r="PG212" s="80"/>
      <c r="PH212" s="80"/>
      <c r="PI212" s="80"/>
      <c r="PJ212" s="80"/>
      <c r="PK212" s="80"/>
      <c r="PL212" s="80"/>
      <c r="PM212" s="80"/>
      <c r="PN212" s="80"/>
      <c r="PO212" s="80"/>
      <c r="PP212" s="80"/>
      <c r="PQ212" s="80"/>
      <c r="PR212" s="80"/>
      <c r="PS212" s="80"/>
      <c r="PT212" s="80"/>
      <c r="PU212" s="80"/>
      <c r="PV212" s="80"/>
      <c r="PW212" s="80"/>
      <c r="PX212" s="80"/>
      <c r="PY212" s="80"/>
      <c r="PZ212" s="80"/>
      <c r="QA212" s="80"/>
      <c r="QB212" s="80"/>
      <c r="QC212" s="80"/>
      <c r="QD212" s="80"/>
      <c r="QE212" s="80"/>
      <c r="QF212" s="80"/>
      <c r="QG212" s="80"/>
      <c r="QH212" s="80"/>
      <c r="QI212" s="80"/>
      <c r="QJ212" s="80"/>
      <c r="QK212" s="80"/>
      <c r="QL212" s="80"/>
      <c r="QM212" s="80"/>
      <c r="QN212" s="80"/>
      <c r="QO212" s="80"/>
      <c r="QP212" s="80"/>
      <c r="QQ212" s="80"/>
      <c r="QR212" s="80"/>
      <c r="QS212" s="80"/>
      <c r="QT212" s="80"/>
      <c r="QU212" s="80"/>
      <c r="QV212" s="80"/>
      <c r="QW212" s="80"/>
      <c r="QX212" s="80"/>
      <c r="QY212" s="80"/>
      <c r="QZ212" s="80"/>
      <c r="RA212" s="80"/>
      <c r="RB212" s="80"/>
      <c r="RC212" s="80"/>
      <c r="RD212" s="80"/>
      <c r="RE212" s="80"/>
      <c r="RF212" s="80"/>
      <c r="RG212" s="80"/>
      <c r="RH212" s="80"/>
      <c r="RI212" s="80"/>
      <c r="RJ212" s="80"/>
      <c r="RK212" s="80"/>
      <c r="RL212" s="80"/>
      <c r="RM212" s="80"/>
      <c r="RN212" s="80"/>
      <c r="RO212" s="80"/>
      <c r="RP212" s="80"/>
      <c r="RQ212" s="80"/>
      <c r="RR212" s="80"/>
      <c r="RS212" s="80"/>
      <c r="RT212" s="80"/>
      <c r="RU212" s="80"/>
      <c r="RV212" s="80"/>
      <c r="RW212" s="80"/>
      <c r="RX212" s="80"/>
      <c r="RY212" s="80"/>
      <c r="RZ212" s="80"/>
      <c r="SA212" s="80"/>
      <c r="SB212" s="80"/>
      <c r="SC212" s="80"/>
      <c r="SD212" s="80"/>
      <c r="SE212" s="80"/>
      <c r="SF212" s="80"/>
      <c r="SG212" s="80"/>
      <c r="SH212" s="80"/>
      <c r="SI212" s="80"/>
      <c r="SJ212" s="80"/>
      <c r="SK212" s="80"/>
      <c r="SL212" s="80"/>
      <c r="SM212" s="80"/>
      <c r="SN212" s="80"/>
      <c r="SO212" s="80"/>
      <c r="SP212" s="80"/>
      <c r="SQ212" s="80"/>
      <c r="SR212" s="80"/>
      <c r="SS212" s="80"/>
      <c r="ST212" s="80"/>
      <c r="SU212" s="80"/>
      <c r="SV212" s="80"/>
      <c r="SW212" s="80"/>
      <c r="SX212" s="80"/>
    </row>
    <row r="213" spans="1:518" s="60" customFormat="1" ht="14.55" customHeight="1" x14ac:dyDescent="0.3">
      <c r="A213" s="65">
        <v>209</v>
      </c>
      <c r="B213" s="7">
        <v>74</v>
      </c>
      <c r="C213" s="98" t="s">
        <v>1345</v>
      </c>
      <c r="D213" s="98" t="s">
        <v>1346</v>
      </c>
      <c r="E213" s="98" t="s">
        <v>1347</v>
      </c>
      <c r="F213" s="7">
        <v>2014</v>
      </c>
      <c r="G213" s="98" t="s">
        <v>807</v>
      </c>
      <c r="H213" s="126" t="s">
        <v>1348</v>
      </c>
      <c r="I213" s="6" t="s">
        <v>50</v>
      </c>
      <c r="J213" s="98" t="s">
        <v>1351</v>
      </c>
      <c r="K213" s="6" t="s">
        <v>718</v>
      </c>
      <c r="L213" s="6" t="s">
        <v>38</v>
      </c>
      <c r="M213" s="6" t="s">
        <v>86</v>
      </c>
      <c r="N213" s="6" t="s">
        <v>205</v>
      </c>
      <c r="O213" s="6" t="s">
        <v>25</v>
      </c>
      <c r="P213" s="6" t="s">
        <v>118</v>
      </c>
      <c r="Q213" s="6" t="s">
        <v>572</v>
      </c>
      <c r="R213" s="6" t="s">
        <v>572</v>
      </c>
      <c r="S213" s="6" t="s">
        <v>97</v>
      </c>
      <c r="T213" s="6" t="s">
        <v>1079</v>
      </c>
      <c r="U213" s="7">
        <v>2011</v>
      </c>
      <c r="V213" s="7">
        <v>2011</v>
      </c>
      <c r="W213" s="6"/>
      <c r="X213" s="6"/>
      <c r="Y213" s="6"/>
      <c r="Z213" s="6" t="s">
        <v>76</v>
      </c>
      <c r="AA213" s="6"/>
      <c r="AB213" s="6"/>
      <c r="AC213" s="6"/>
      <c r="AD213" s="6" t="s">
        <v>109</v>
      </c>
      <c r="AE213" s="6" t="s">
        <v>126</v>
      </c>
      <c r="AF213" s="6"/>
      <c r="AG213" s="6"/>
      <c r="AH213" s="6" t="s">
        <v>139</v>
      </c>
      <c r="AI213" s="6" t="s">
        <v>155</v>
      </c>
      <c r="AJ213" s="6"/>
      <c r="AK213" s="6"/>
      <c r="AL213" s="6"/>
      <c r="AM213" s="6"/>
      <c r="AN213" s="6"/>
      <c r="AO213" s="6"/>
      <c r="AP213" s="6" t="s">
        <v>278</v>
      </c>
      <c r="AQ213" s="6"/>
      <c r="AR213" s="6"/>
      <c r="AS213" s="6"/>
      <c r="AT213" s="6"/>
      <c r="AU213" s="6" t="s">
        <v>183</v>
      </c>
      <c r="AV213" s="6"/>
      <c r="AW213" s="6" t="s">
        <v>23</v>
      </c>
      <c r="AX213" s="6"/>
      <c r="AY213" s="6"/>
      <c r="AZ213" s="6"/>
      <c r="BA213" s="6" t="s">
        <v>78</v>
      </c>
      <c r="BB213" s="6"/>
      <c r="BC213" s="6"/>
      <c r="BD213" s="6"/>
      <c r="BE213" s="6" t="s">
        <v>78</v>
      </c>
      <c r="BF213" s="6"/>
      <c r="BG213" s="6"/>
      <c r="BH213" s="6"/>
      <c r="BI213" s="6" t="s">
        <v>78</v>
      </c>
      <c r="BJ213" s="6" t="s">
        <v>78</v>
      </c>
      <c r="BK213" s="6"/>
      <c r="BL213" s="6"/>
      <c r="BM213" s="6"/>
      <c r="BN213" s="6"/>
      <c r="BO213" s="6" t="s">
        <v>78</v>
      </c>
      <c r="BP213" s="6"/>
      <c r="BQ213" s="6"/>
      <c r="BR213" s="6"/>
      <c r="BS213" s="6"/>
      <c r="BT213" s="6" t="s">
        <v>78</v>
      </c>
      <c r="BU213" s="6"/>
      <c r="BV213" s="6" t="s">
        <v>23</v>
      </c>
      <c r="BW213" s="6"/>
      <c r="BX213" s="6"/>
      <c r="BY213" s="6"/>
      <c r="BZ213" s="6"/>
      <c r="CA213" s="6"/>
      <c r="CB213" s="6"/>
      <c r="CC213" s="6"/>
      <c r="CD213" s="6" t="s">
        <v>195</v>
      </c>
      <c r="CE213" s="6"/>
      <c r="CF213" s="6"/>
      <c r="CG213" s="6"/>
      <c r="CH213" s="6" t="s">
        <v>195</v>
      </c>
      <c r="CI213" s="6" t="s">
        <v>195</v>
      </c>
      <c r="CJ213" s="6"/>
      <c r="CK213" s="6"/>
      <c r="CL213" s="6"/>
      <c r="CM213" s="6"/>
      <c r="CN213" s="6"/>
      <c r="CO213" s="6"/>
      <c r="CP213" s="6"/>
      <c r="CQ213" s="6"/>
      <c r="CR213" s="6"/>
      <c r="CS213" s="28" t="s">
        <v>38</v>
      </c>
      <c r="CT213" s="6"/>
      <c r="CU213" s="6"/>
      <c r="CV213" s="6"/>
      <c r="CW213" s="6"/>
      <c r="CX213" s="6"/>
      <c r="CY213" s="6"/>
      <c r="CZ213" s="6"/>
      <c r="DA213" s="6"/>
      <c r="DB213" s="6"/>
      <c r="DC213" s="6"/>
      <c r="DD213" s="6" t="s">
        <v>38</v>
      </c>
      <c r="DE213" s="87"/>
      <c r="DF213" s="6"/>
      <c r="DG213" s="6"/>
      <c r="DH213" s="6"/>
      <c r="DI213" s="6"/>
      <c r="DJ213" s="6"/>
      <c r="DK213" s="6"/>
      <c r="DL213" s="6"/>
      <c r="DM213" s="6"/>
      <c r="DN213" s="6"/>
      <c r="DO213" s="87"/>
      <c r="DP213" s="6"/>
      <c r="DQ213" s="87"/>
      <c r="DR213" s="6"/>
      <c r="DS213" s="87"/>
      <c r="DT213" s="17"/>
      <c r="DU213" s="34"/>
      <c r="DV213" s="34"/>
      <c r="DW213" s="80"/>
      <c r="DX213" s="80"/>
      <c r="DY213" s="80"/>
      <c r="DZ213" s="80"/>
      <c r="EA213" s="80"/>
      <c r="EB213" s="80"/>
      <c r="EC213" s="80"/>
      <c r="ED213" s="80"/>
      <c r="EE213" s="80"/>
      <c r="EF213" s="80"/>
      <c r="EG213" s="80"/>
      <c r="EH213" s="80"/>
      <c r="EI213" s="80"/>
      <c r="EJ213" s="80"/>
      <c r="EK213" s="80"/>
      <c r="EL213" s="80"/>
      <c r="EM213" s="80"/>
      <c r="EN213" s="80"/>
      <c r="EO213" s="80"/>
      <c r="EP213" s="80"/>
      <c r="EQ213" s="80"/>
      <c r="ER213" s="80"/>
      <c r="ES213" s="80"/>
      <c r="ET213" s="80"/>
      <c r="EU213" s="80"/>
      <c r="EV213" s="80"/>
      <c r="EW213" s="80"/>
      <c r="EX213" s="80"/>
      <c r="EY213" s="80"/>
      <c r="EZ213" s="80"/>
      <c r="FA213" s="80"/>
      <c r="FB213" s="80"/>
      <c r="FC213" s="80"/>
      <c r="FD213" s="80"/>
      <c r="FE213" s="80"/>
      <c r="FF213" s="80"/>
      <c r="FG213" s="80"/>
      <c r="FH213" s="80"/>
      <c r="FI213" s="80"/>
      <c r="FJ213" s="80"/>
      <c r="FK213" s="80"/>
      <c r="FL213" s="80"/>
      <c r="FM213" s="80"/>
      <c r="FN213" s="80"/>
      <c r="FO213" s="80"/>
      <c r="FP213" s="80"/>
      <c r="FQ213" s="80"/>
      <c r="FR213" s="80"/>
      <c r="FS213" s="80"/>
      <c r="FT213" s="80"/>
      <c r="FU213" s="80"/>
      <c r="FV213" s="80"/>
      <c r="FW213" s="80"/>
      <c r="FX213" s="80"/>
      <c r="FY213" s="80"/>
      <c r="FZ213" s="80"/>
      <c r="GA213" s="80"/>
      <c r="GB213" s="80"/>
      <c r="GC213" s="80"/>
      <c r="GD213" s="80"/>
      <c r="GE213" s="80"/>
      <c r="GF213" s="80"/>
      <c r="GG213" s="80"/>
      <c r="GH213" s="80"/>
      <c r="GI213" s="80"/>
      <c r="GJ213" s="80"/>
      <c r="GK213" s="80"/>
      <c r="GL213" s="80"/>
      <c r="GM213" s="80"/>
      <c r="GN213" s="80"/>
      <c r="GO213" s="80"/>
      <c r="GP213" s="80"/>
      <c r="GQ213" s="80"/>
      <c r="GR213" s="80"/>
      <c r="GS213" s="80"/>
      <c r="GT213" s="80"/>
      <c r="GU213" s="80"/>
      <c r="GV213" s="80"/>
      <c r="GW213" s="80"/>
      <c r="GX213" s="80"/>
      <c r="GY213" s="80"/>
      <c r="GZ213" s="80"/>
      <c r="HA213" s="80"/>
      <c r="HB213" s="80"/>
      <c r="HC213" s="80"/>
      <c r="HD213" s="80"/>
      <c r="HE213" s="80"/>
      <c r="HF213" s="80"/>
      <c r="HG213" s="80"/>
      <c r="HH213" s="80"/>
      <c r="HI213" s="80"/>
      <c r="HJ213" s="80"/>
      <c r="HK213" s="80"/>
      <c r="HL213" s="80"/>
      <c r="HM213" s="80"/>
      <c r="HN213" s="80"/>
      <c r="HO213" s="80"/>
      <c r="HP213" s="80"/>
      <c r="HQ213" s="80"/>
      <c r="HR213" s="80"/>
      <c r="HS213" s="80"/>
      <c r="HT213" s="80"/>
      <c r="HU213" s="80"/>
      <c r="HV213" s="80"/>
      <c r="HW213" s="80"/>
      <c r="HX213" s="80"/>
      <c r="HY213" s="80"/>
      <c r="HZ213" s="80"/>
      <c r="IA213" s="80"/>
      <c r="IB213" s="80"/>
      <c r="IC213" s="80"/>
      <c r="ID213" s="80"/>
      <c r="IE213" s="80"/>
      <c r="IF213" s="80"/>
      <c r="IG213" s="80"/>
      <c r="IH213" s="80"/>
      <c r="II213" s="80"/>
      <c r="IJ213" s="80"/>
      <c r="IK213" s="80"/>
      <c r="IL213" s="80"/>
      <c r="IM213" s="80"/>
      <c r="IN213" s="80"/>
      <c r="IO213" s="80"/>
      <c r="IP213" s="80"/>
      <c r="IQ213" s="80"/>
      <c r="IR213" s="80"/>
      <c r="IS213" s="80"/>
      <c r="IT213" s="80"/>
      <c r="IU213" s="80"/>
      <c r="IV213" s="80"/>
      <c r="IW213" s="80"/>
      <c r="IX213" s="80"/>
      <c r="IY213" s="80"/>
      <c r="IZ213" s="80"/>
      <c r="JA213" s="80"/>
      <c r="JB213" s="80"/>
      <c r="JC213" s="80"/>
      <c r="JD213" s="80"/>
      <c r="JE213" s="80"/>
      <c r="JF213" s="80"/>
      <c r="JG213" s="80"/>
      <c r="JH213" s="80"/>
      <c r="JI213" s="80"/>
      <c r="JJ213" s="80"/>
      <c r="JK213" s="80"/>
      <c r="JL213" s="80"/>
      <c r="JM213" s="80"/>
      <c r="JN213" s="80"/>
      <c r="JO213" s="80"/>
      <c r="JP213" s="80"/>
      <c r="JQ213" s="80"/>
      <c r="JR213" s="80"/>
      <c r="JS213" s="80"/>
      <c r="JT213" s="80"/>
      <c r="JU213" s="80"/>
      <c r="JV213" s="80"/>
      <c r="JW213" s="80"/>
      <c r="JX213" s="80"/>
      <c r="JY213" s="80"/>
      <c r="JZ213" s="80"/>
      <c r="KA213" s="80"/>
      <c r="KB213" s="80"/>
      <c r="KC213" s="80"/>
      <c r="KD213" s="80"/>
      <c r="KE213" s="80"/>
      <c r="KF213" s="80"/>
      <c r="KG213" s="80"/>
      <c r="KH213" s="80"/>
      <c r="KI213" s="80"/>
      <c r="KJ213" s="80"/>
      <c r="KK213" s="80"/>
      <c r="KL213" s="80"/>
      <c r="KM213" s="80"/>
      <c r="KN213" s="80"/>
      <c r="KO213" s="80"/>
      <c r="KP213" s="80"/>
      <c r="KQ213" s="80"/>
      <c r="KR213" s="80"/>
      <c r="KS213" s="80"/>
      <c r="KT213" s="80"/>
      <c r="KU213" s="80"/>
      <c r="KV213" s="80"/>
      <c r="KW213" s="80"/>
      <c r="KX213" s="80"/>
      <c r="KY213" s="80"/>
      <c r="KZ213" s="80"/>
      <c r="LA213" s="80"/>
      <c r="LB213" s="80"/>
      <c r="LC213" s="80"/>
      <c r="LD213" s="80"/>
      <c r="LE213" s="80"/>
      <c r="LF213" s="80"/>
      <c r="LG213" s="80"/>
      <c r="LH213" s="80"/>
      <c r="LI213" s="80"/>
      <c r="LJ213" s="80"/>
      <c r="LK213" s="80"/>
      <c r="LL213" s="80"/>
      <c r="LM213" s="80"/>
      <c r="LN213" s="80"/>
      <c r="LO213" s="80"/>
      <c r="LP213" s="80"/>
      <c r="LQ213" s="80"/>
      <c r="LR213" s="80"/>
      <c r="LS213" s="80"/>
      <c r="LT213" s="80"/>
      <c r="LU213" s="80"/>
      <c r="LV213" s="80"/>
      <c r="LW213" s="80"/>
      <c r="LX213" s="80"/>
      <c r="LY213" s="80"/>
      <c r="LZ213" s="80"/>
      <c r="MA213" s="80"/>
      <c r="MB213" s="80"/>
      <c r="MC213" s="80"/>
      <c r="MD213" s="80"/>
      <c r="ME213" s="80"/>
      <c r="MF213" s="80"/>
      <c r="MG213" s="80"/>
      <c r="MH213" s="80"/>
      <c r="MI213" s="80"/>
      <c r="MJ213" s="80"/>
      <c r="MK213" s="80"/>
      <c r="ML213" s="80"/>
      <c r="MM213" s="80"/>
      <c r="MN213" s="80"/>
      <c r="MO213" s="80"/>
      <c r="MP213" s="80"/>
      <c r="MQ213" s="80"/>
      <c r="MR213" s="80"/>
      <c r="MS213" s="80"/>
      <c r="MT213" s="80"/>
      <c r="MU213" s="80"/>
      <c r="MV213" s="80"/>
      <c r="MW213" s="80"/>
      <c r="MX213" s="80"/>
      <c r="MY213" s="80"/>
      <c r="MZ213" s="80"/>
      <c r="NA213" s="80"/>
      <c r="NB213" s="80"/>
      <c r="NC213" s="80"/>
      <c r="ND213" s="80"/>
      <c r="NE213" s="80"/>
      <c r="NF213" s="80"/>
      <c r="NG213" s="80"/>
      <c r="NH213" s="80"/>
      <c r="NI213" s="80"/>
      <c r="NJ213" s="80"/>
      <c r="NK213" s="80"/>
      <c r="NL213" s="80"/>
      <c r="NM213" s="80"/>
      <c r="NN213" s="80"/>
      <c r="NO213" s="80"/>
      <c r="NP213" s="80"/>
      <c r="NQ213" s="80"/>
      <c r="NR213" s="80"/>
      <c r="NS213" s="80"/>
      <c r="NT213" s="80"/>
      <c r="NU213" s="80"/>
      <c r="NV213" s="80"/>
      <c r="NW213" s="80"/>
      <c r="NX213" s="80"/>
      <c r="NY213" s="80"/>
      <c r="NZ213" s="80"/>
      <c r="OA213" s="80"/>
      <c r="OB213" s="80"/>
      <c r="OC213" s="80"/>
      <c r="OD213" s="80"/>
      <c r="OE213" s="80"/>
      <c r="OF213" s="80"/>
      <c r="OG213" s="80"/>
      <c r="OH213" s="80"/>
      <c r="OI213" s="80"/>
      <c r="OJ213" s="80"/>
      <c r="OK213" s="80"/>
      <c r="OL213" s="80"/>
      <c r="OM213" s="80"/>
      <c r="ON213" s="80"/>
      <c r="OO213" s="80"/>
      <c r="OP213" s="80"/>
      <c r="OQ213" s="80"/>
      <c r="OR213" s="80"/>
      <c r="OS213" s="80"/>
      <c r="OT213" s="80"/>
      <c r="OU213" s="80"/>
      <c r="OV213" s="80"/>
      <c r="OW213" s="80"/>
      <c r="OX213" s="80"/>
      <c r="OY213" s="80"/>
      <c r="OZ213" s="80"/>
      <c r="PA213" s="80"/>
      <c r="PB213" s="80"/>
      <c r="PC213" s="80"/>
      <c r="PD213" s="80"/>
      <c r="PE213" s="80"/>
      <c r="PF213" s="80"/>
      <c r="PG213" s="80"/>
      <c r="PH213" s="80"/>
      <c r="PI213" s="80"/>
      <c r="PJ213" s="80"/>
      <c r="PK213" s="80"/>
      <c r="PL213" s="80"/>
      <c r="PM213" s="80"/>
      <c r="PN213" s="80"/>
      <c r="PO213" s="80"/>
      <c r="PP213" s="80"/>
      <c r="PQ213" s="80"/>
      <c r="PR213" s="80"/>
      <c r="PS213" s="80"/>
      <c r="PT213" s="80"/>
      <c r="PU213" s="80"/>
      <c r="PV213" s="80"/>
      <c r="PW213" s="80"/>
      <c r="PX213" s="80"/>
      <c r="PY213" s="80"/>
      <c r="PZ213" s="80"/>
      <c r="QA213" s="80"/>
      <c r="QB213" s="80"/>
      <c r="QC213" s="80"/>
      <c r="QD213" s="80"/>
      <c r="QE213" s="80"/>
      <c r="QF213" s="80"/>
      <c r="QG213" s="80"/>
      <c r="QH213" s="80"/>
      <c r="QI213" s="80"/>
      <c r="QJ213" s="80"/>
      <c r="QK213" s="80"/>
      <c r="QL213" s="80"/>
      <c r="QM213" s="80"/>
      <c r="QN213" s="80"/>
      <c r="QO213" s="80"/>
      <c r="QP213" s="80"/>
      <c r="QQ213" s="80"/>
      <c r="QR213" s="80"/>
      <c r="QS213" s="80"/>
      <c r="QT213" s="80"/>
      <c r="QU213" s="80"/>
      <c r="QV213" s="80"/>
      <c r="QW213" s="80"/>
      <c r="QX213" s="80"/>
      <c r="QY213" s="80"/>
      <c r="QZ213" s="80"/>
      <c r="RA213" s="80"/>
      <c r="RB213" s="80"/>
      <c r="RC213" s="80"/>
      <c r="RD213" s="80"/>
      <c r="RE213" s="80"/>
      <c r="RF213" s="80"/>
      <c r="RG213" s="80"/>
      <c r="RH213" s="80"/>
      <c r="RI213" s="80"/>
      <c r="RJ213" s="80"/>
      <c r="RK213" s="80"/>
      <c r="RL213" s="80"/>
      <c r="RM213" s="80"/>
      <c r="RN213" s="80"/>
      <c r="RO213" s="80"/>
      <c r="RP213" s="80"/>
      <c r="RQ213" s="80"/>
      <c r="RR213" s="80"/>
      <c r="RS213" s="80"/>
      <c r="RT213" s="80"/>
      <c r="RU213" s="80"/>
      <c r="RV213" s="80"/>
      <c r="RW213" s="80"/>
      <c r="RX213" s="80"/>
      <c r="RY213" s="80"/>
      <c r="RZ213" s="80"/>
      <c r="SA213" s="80"/>
      <c r="SB213" s="80"/>
      <c r="SC213" s="80"/>
      <c r="SD213" s="80"/>
      <c r="SE213" s="80"/>
      <c r="SF213" s="80"/>
      <c r="SG213" s="80"/>
      <c r="SH213" s="80"/>
      <c r="SI213" s="80"/>
      <c r="SJ213" s="80"/>
      <c r="SK213" s="80"/>
      <c r="SL213" s="80"/>
      <c r="SM213" s="80"/>
      <c r="SN213" s="80"/>
      <c r="SO213" s="80"/>
      <c r="SP213" s="80"/>
      <c r="SQ213" s="80"/>
      <c r="SR213" s="80"/>
      <c r="SS213" s="80"/>
      <c r="ST213" s="80"/>
      <c r="SU213" s="80"/>
      <c r="SV213" s="80"/>
      <c r="SW213" s="80"/>
      <c r="SX213" s="80"/>
    </row>
    <row r="214" spans="1:518" s="60" customFormat="1" ht="14.55" customHeight="1" x14ac:dyDescent="0.3">
      <c r="A214" s="65">
        <v>210</v>
      </c>
      <c r="B214" s="7">
        <v>75</v>
      </c>
      <c r="C214" s="98" t="s">
        <v>1353</v>
      </c>
      <c r="D214" s="99" t="s">
        <v>1354</v>
      </c>
      <c r="E214" s="98" t="s">
        <v>1355</v>
      </c>
      <c r="F214" s="7">
        <v>2012</v>
      </c>
      <c r="G214" s="98" t="s">
        <v>807</v>
      </c>
      <c r="H214" s="126" t="s">
        <v>1356</v>
      </c>
      <c r="I214" s="6" t="s">
        <v>50</v>
      </c>
      <c r="J214" s="99" t="s">
        <v>1357</v>
      </c>
      <c r="K214" s="6" t="s">
        <v>841</v>
      </c>
      <c r="L214" s="6" t="s">
        <v>38</v>
      </c>
      <c r="M214" s="6" t="s">
        <v>72</v>
      </c>
      <c r="N214" s="6" t="s">
        <v>205</v>
      </c>
      <c r="O214" s="6" t="s">
        <v>25</v>
      </c>
      <c r="P214" s="6" t="s">
        <v>177</v>
      </c>
      <c r="Q214" s="6" t="s">
        <v>572</v>
      </c>
      <c r="R214" s="6" t="s">
        <v>572</v>
      </c>
      <c r="S214" s="6" t="s">
        <v>432</v>
      </c>
      <c r="T214" s="6" t="s">
        <v>1358</v>
      </c>
      <c r="U214" s="7">
        <v>2011</v>
      </c>
      <c r="V214" s="7">
        <v>2011</v>
      </c>
      <c r="W214" s="6"/>
      <c r="X214" s="6"/>
      <c r="Y214" s="6"/>
      <c r="Z214" s="6"/>
      <c r="AA214" s="6"/>
      <c r="AB214" s="6"/>
      <c r="AC214" s="6"/>
      <c r="AD214" s="6"/>
      <c r="AE214" s="6"/>
      <c r="AF214" s="6"/>
      <c r="AG214" s="6"/>
      <c r="AH214" s="6"/>
      <c r="AI214" s="6" t="s">
        <v>155</v>
      </c>
      <c r="AJ214" s="6"/>
      <c r="AK214" s="6"/>
      <c r="AL214" s="6"/>
      <c r="AM214" s="6"/>
      <c r="AN214" s="6"/>
      <c r="AO214" s="6"/>
      <c r="AP214" s="6"/>
      <c r="AQ214" s="6"/>
      <c r="AR214" s="6"/>
      <c r="AS214" s="6"/>
      <c r="AT214" s="6"/>
      <c r="AU214" s="6"/>
      <c r="AV214" s="6"/>
      <c r="AW214" s="6" t="s">
        <v>38</v>
      </c>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t="s">
        <v>23</v>
      </c>
      <c r="BW214" s="6"/>
      <c r="BX214" s="6"/>
      <c r="BY214" s="6"/>
      <c r="BZ214" s="6"/>
      <c r="CA214" s="6"/>
      <c r="CB214" s="6"/>
      <c r="CC214" s="6"/>
      <c r="CD214" s="6"/>
      <c r="CE214" s="6"/>
      <c r="CF214" s="6"/>
      <c r="CG214" s="6"/>
      <c r="CH214" s="6"/>
      <c r="CI214" s="6" t="s">
        <v>195</v>
      </c>
      <c r="CJ214" s="6"/>
      <c r="CK214" s="6"/>
      <c r="CL214" s="6"/>
      <c r="CM214" s="6"/>
      <c r="CN214" s="6"/>
      <c r="CO214" s="6"/>
      <c r="CP214" s="6"/>
      <c r="CQ214" s="6"/>
      <c r="CR214" s="6"/>
      <c r="CS214" s="28" t="s">
        <v>38</v>
      </c>
      <c r="CT214" s="6"/>
      <c r="CU214" s="6"/>
      <c r="CV214" s="6"/>
      <c r="CW214" s="6"/>
      <c r="CX214" s="6"/>
      <c r="CY214" s="6"/>
      <c r="CZ214" s="6"/>
      <c r="DA214" s="6"/>
      <c r="DB214" s="6"/>
      <c r="DC214" s="6"/>
      <c r="DD214" s="6" t="s">
        <v>38</v>
      </c>
      <c r="DE214" s="87"/>
      <c r="DF214" s="6"/>
      <c r="DG214" s="6"/>
      <c r="DH214" s="6"/>
      <c r="DI214" s="6"/>
      <c r="DJ214" s="6"/>
      <c r="DK214" s="6"/>
      <c r="DL214" s="6"/>
      <c r="DM214" s="6"/>
      <c r="DN214" s="6"/>
      <c r="DO214" s="87"/>
      <c r="DP214" s="6"/>
      <c r="DQ214" s="87"/>
      <c r="DR214" s="6"/>
      <c r="DS214" s="87"/>
      <c r="DT214" s="17"/>
      <c r="DU214" s="34"/>
      <c r="DV214" s="34"/>
      <c r="DW214" s="80"/>
      <c r="DX214" s="80"/>
      <c r="DY214" s="80"/>
      <c r="DZ214" s="80"/>
      <c r="EA214" s="80"/>
      <c r="EB214" s="80"/>
      <c r="EC214" s="80"/>
      <c r="ED214" s="80"/>
      <c r="EE214" s="80"/>
      <c r="EF214" s="80"/>
      <c r="EG214" s="80"/>
      <c r="EH214" s="80"/>
      <c r="EI214" s="80"/>
      <c r="EJ214" s="80"/>
      <c r="EK214" s="80"/>
      <c r="EL214" s="80"/>
      <c r="EM214" s="80"/>
      <c r="EN214" s="80"/>
      <c r="EO214" s="80"/>
      <c r="EP214" s="80"/>
      <c r="EQ214" s="80"/>
      <c r="ER214" s="80"/>
      <c r="ES214" s="80"/>
      <c r="ET214" s="80"/>
      <c r="EU214" s="80"/>
      <c r="EV214" s="80"/>
      <c r="EW214" s="80"/>
      <c r="EX214" s="80"/>
      <c r="EY214" s="80"/>
      <c r="EZ214" s="80"/>
      <c r="FA214" s="80"/>
      <c r="FB214" s="80"/>
      <c r="FC214" s="80"/>
      <c r="FD214" s="80"/>
      <c r="FE214" s="80"/>
      <c r="FF214" s="80"/>
      <c r="FG214" s="80"/>
      <c r="FH214" s="80"/>
      <c r="FI214" s="80"/>
      <c r="FJ214" s="80"/>
      <c r="FK214" s="80"/>
      <c r="FL214" s="80"/>
      <c r="FM214" s="80"/>
      <c r="FN214" s="80"/>
      <c r="FO214" s="80"/>
      <c r="FP214" s="80"/>
      <c r="FQ214" s="80"/>
      <c r="FR214" s="80"/>
      <c r="FS214" s="80"/>
      <c r="FT214" s="80"/>
      <c r="FU214" s="80"/>
      <c r="FV214" s="80"/>
      <c r="FW214" s="80"/>
      <c r="FX214" s="80"/>
      <c r="FY214" s="80"/>
      <c r="FZ214" s="80"/>
      <c r="GA214" s="80"/>
      <c r="GB214" s="80"/>
      <c r="GC214" s="80"/>
      <c r="GD214" s="80"/>
      <c r="GE214" s="80"/>
      <c r="GF214" s="80"/>
      <c r="GG214" s="80"/>
      <c r="GH214" s="80"/>
      <c r="GI214" s="80"/>
      <c r="GJ214" s="80"/>
      <c r="GK214" s="80"/>
      <c r="GL214" s="80"/>
      <c r="GM214" s="80"/>
      <c r="GN214" s="80"/>
      <c r="GO214" s="80"/>
      <c r="GP214" s="80"/>
      <c r="GQ214" s="80"/>
      <c r="GR214" s="80"/>
      <c r="GS214" s="80"/>
      <c r="GT214" s="80"/>
      <c r="GU214" s="80"/>
      <c r="GV214" s="80"/>
      <c r="GW214" s="80"/>
      <c r="GX214" s="80"/>
      <c r="GY214" s="80"/>
      <c r="GZ214" s="80"/>
      <c r="HA214" s="80"/>
      <c r="HB214" s="80"/>
      <c r="HC214" s="80"/>
      <c r="HD214" s="80"/>
      <c r="HE214" s="80"/>
      <c r="HF214" s="80"/>
      <c r="HG214" s="80"/>
      <c r="HH214" s="80"/>
      <c r="HI214" s="80"/>
      <c r="HJ214" s="80"/>
      <c r="HK214" s="80"/>
      <c r="HL214" s="80"/>
      <c r="HM214" s="80"/>
      <c r="HN214" s="80"/>
      <c r="HO214" s="80"/>
      <c r="HP214" s="80"/>
      <c r="HQ214" s="80"/>
      <c r="HR214" s="80"/>
      <c r="HS214" s="80"/>
      <c r="HT214" s="80"/>
      <c r="HU214" s="80"/>
      <c r="HV214" s="80"/>
      <c r="HW214" s="80"/>
      <c r="HX214" s="80"/>
      <c r="HY214" s="80"/>
      <c r="HZ214" s="80"/>
      <c r="IA214" s="80"/>
      <c r="IB214" s="80"/>
      <c r="IC214" s="80"/>
      <c r="ID214" s="80"/>
      <c r="IE214" s="80"/>
      <c r="IF214" s="80"/>
      <c r="IG214" s="80"/>
      <c r="IH214" s="80"/>
      <c r="II214" s="80"/>
      <c r="IJ214" s="80"/>
      <c r="IK214" s="80"/>
      <c r="IL214" s="80"/>
      <c r="IM214" s="80"/>
      <c r="IN214" s="80"/>
      <c r="IO214" s="80"/>
      <c r="IP214" s="80"/>
      <c r="IQ214" s="80"/>
      <c r="IR214" s="80"/>
      <c r="IS214" s="80"/>
      <c r="IT214" s="80"/>
      <c r="IU214" s="80"/>
      <c r="IV214" s="80"/>
      <c r="IW214" s="80"/>
      <c r="IX214" s="80"/>
      <c r="IY214" s="80"/>
      <c r="IZ214" s="80"/>
      <c r="JA214" s="80"/>
      <c r="JB214" s="80"/>
      <c r="JC214" s="80"/>
      <c r="JD214" s="80"/>
      <c r="JE214" s="80"/>
      <c r="JF214" s="80"/>
      <c r="JG214" s="80"/>
      <c r="JH214" s="80"/>
      <c r="JI214" s="80"/>
      <c r="JJ214" s="80"/>
      <c r="JK214" s="80"/>
      <c r="JL214" s="80"/>
      <c r="JM214" s="80"/>
      <c r="JN214" s="80"/>
      <c r="JO214" s="80"/>
      <c r="JP214" s="80"/>
      <c r="JQ214" s="80"/>
      <c r="JR214" s="80"/>
      <c r="JS214" s="80"/>
      <c r="JT214" s="80"/>
      <c r="JU214" s="80"/>
      <c r="JV214" s="80"/>
      <c r="JW214" s="80"/>
      <c r="JX214" s="80"/>
      <c r="JY214" s="80"/>
      <c r="JZ214" s="80"/>
      <c r="KA214" s="80"/>
      <c r="KB214" s="80"/>
      <c r="KC214" s="80"/>
      <c r="KD214" s="80"/>
      <c r="KE214" s="80"/>
      <c r="KF214" s="80"/>
      <c r="KG214" s="80"/>
      <c r="KH214" s="80"/>
      <c r="KI214" s="80"/>
      <c r="KJ214" s="80"/>
      <c r="KK214" s="80"/>
      <c r="KL214" s="80"/>
      <c r="KM214" s="80"/>
      <c r="KN214" s="80"/>
      <c r="KO214" s="80"/>
      <c r="KP214" s="80"/>
      <c r="KQ214" s="80"/>
      <c r="KR214" s="80"/>
      <c r="KS214" s="80"/>
      <c r="KT214" s="80"/>
      <c r="KU214" s="80"/>
      <c r="KV214" s="80"/>
      <c r="KW214" s="80"/>
      <c r="KX214" s="80"/>
      <c r="KY214" s="80"/>
      <c r="KZ214" s="80"/>
      <c r="LA214" s="80"/>
      <c r="LB214" s="80"/>
      <c r="LC214" s="80"/>
      <c r="LD214" s="80"/>
      <c r="LE214" s="80"/>
      <c r="LF214" s="80"/>
      <c r="LG214" s="80"/>
      <c r="LH214" s="80"/>
      <c r="LI214" s="80"/>
      <c r="LJ214" s="80"/>
      <c r="LK214" s="80"/>
      <c r="LL214" s="80"/>
      <c r="LM214" s="80"/>
      <c r="LN214" s="80"/>
      <c r="LO214" s="80"/>
      <c r="LP214" s="80"/>
      <c r="LQ214" s="80"/>
      <c r="LR214" s="80"/>
      <c r="LS214" s="80"/>
      <c r="LT214" s="80"/>
      <c r="LU214" s="80"/>
      <c r="LV214" s="80"/>
      <c r="LW214" s="80"/>
      <c r="LX214" s="80"/>
      <c r="LY214" s="80"/>
      <c r="LZ214" s="80"/>
      <c r="MA214" s="80"/>
      <c r="MB214" s="80"/>
      <c r="MC214" s="80"/>
      <c r="MD214" s="80"/>
      <c r="ME214" s="80"/>
      <c r="MF214" s="80"/>
      <c r="MG214" s="80"/>
      <c r="MH214" s="80"/>
      <c r="MI214" s="80"/>
      <c r="MJ214" s="80"/>
      <c r="MK214" s="80"/>
      <c r="ML214" s="80"/>
      <c r="MM214" s="80"/>
      <c r="MN214" s="80"/>
      <c r="MO214" s="80"/>
      <c r="MP214" s="80"/>
      <c r="MQ214" s="80"/>
      <c r="MR214" s="80"/>
      <c r="MS214" s="80"/>
      <c r="MT214" s="80"/>
      <c r="MU214" s="80"/>
      <c r="MV214" s="80"/>
      <c r="MW214" s="80"/>
      <c r="MX214" s="80"/>
      <c r="MY214" s="80"/>
      <c r="MZ214" s="80"/>
      <c r="NA214" s="80"/>
      <c r="NB214" s="80"/>
      <c r="NC214" s="80"/>
      <c r="ND214" s="80"/>
      <c r="NE214" s="80"/>
      <c r="NF214" s="80"/>
      <c r="NG214" s="80"/>
      <c r="NH214" s="80"/>
      <c r="NI214" s="80"/>
      <c r="NJ214" s="80"/>
      <c r="NK214" s="80"/>
      <c r="NL214" s="80"/>
      <c r="NM214" s="80"/>
      <c r="NN214" s="80"/>
      <c r="NO214" s="80"/>
      <c r="NP214" s="80"/>
      <c r="NQ214" s="80"/>
      <c r="NR214" s="80"/>
      <c r="NS214" s="80"/>
      <c r="NT214" s="80"/>
      <c r="NU214" s="80"/>
      <c r="NV214" s="80"/>
      <c r="NW214" s="80"/>
      <c r="NX214" s="80"/>
      <c r="NY214" s="80"/>
      <c r="NZ214" s="80"/>
      <c r="OA214" s="80"/>
      <c r="OB214" s="80"/>
      <c r="OC214" s="80"/>
      <c r="OD214" s="80"/>
      <c r="OE214" s="80"/>
      <c r="OF214" s="80"/>
      <c r="OG214" s="80"/>
      <c r="OH214" s="80"/>
      <c r="OI214" s="80"/>
      <c r="OJ214" s="80"/>
      <c r="OK214" s="80"/>
      <c r="OL214" s="80"/>
      <c r="OM214" s="80"/>
      <c r="ON214" s="80"/>
      <c r="OO214" s="80"/>
      <c r="OP214" s="80"/>
      <c r="OQ214" s="80"/>
      <c r="OR214" s="80"/>
      <c r="OS214" s="80"/>
      <c r="OT214" s="80"/>
      <c r="OU214" s="80"/>
      <c r="OV214" s="80"/>
      <c r="OW214" s="80"/>
      <c r="OX214" s="80"/>
      <c r="OY214" s="80"/>
      <c r="OZ214" s="80"/>
      <c r="PA214" s="80"/>
      <c r="PB214" s="80"/>
      <c r="PC214" s="80"/>
      <c r="PD214" s="80"/>
      <c r="PE214" s="80"/>
      <c r="PF214" s="80"/>
      <c r="PG214" s="80"/>
      <c r="PH214" s="80"/>
      <c r="PI214" s="80"/>
      <c r="PJ214" s="80"/>
      <c r="PK214" s="80"/>
      <c r="PL214" s="80"/>
      <c r="PM214" s="80"/>
      <c r="PN214" s="80"/>
      <c r="PO214" s="80"/>
      <c r="PP214" s="80"/>
      <c r="PQ214" s="80"/>
      <c r="PR214" s="80"/>
      <c r="PS214" s="80"/>
      <c r="PT214" s="80"/>
      <c r="PU214" s="80"/>
      <c r="PV214" s="80"/>
      <c r="PW214" s="80"/>
      <c r="PX214" s="80"/>
      <c r="PY214" s="80"/>
      <c r="PZ214" s="80"/>
      <c r="QA214" s="80"/>
      <c r="QB214" s="80"/>
      <c r="QC214" s="80"/>
      <c r="QD214" s="80"/>
      <c r="QE214" s="80"/>
      <c r="QF214" s="80"/>
      <c r="QG214" s="80"/>
      <c r="QH214" s="80"/>
      <c r="QI214" s="80"/>
      <c r="QJ214" s="80"/>
      <c r="QK214" s="80"/>
      <c r="QL214" s="80"/>
      <c r="QM214" s="80"/>
      <c r="QN214" s="80"/>
      <c r="QO214" s="80"/>
      <c r="QP214" s="80"/>
      <c r="QQ214" s="80"/>
      <c r="QR214" s="80"/>
      <c r="QS214" s="80"/>
      <c r="QT214" s="80"/>
      <c r="QU214" s="80"/>
      <c r="QV214" s="80"/>
      <c r="QW214" s="80"/>
      <c r="QX214" s="80"/>
      <c r="QY214" s="80"/>
      <c r="QZ214" s="80"/>
      <c r="RA214" s="80"/>
      <c r="RB214" s="80"/>
      <c r="RC214" s="80"/>
      <c r="RD214" s="80"/>
      <c r="RE214" s="80"/>
      <c r="RF214" s="80"/>
      <c r="RG214" s="80"/>
      <c r="RH214" s="80"/>
      <c r="RI214" s="80"/>
      <c r="RJ214" s="80"/>
      <c r="RK214" s="80"/>
      <c r="RL214" s="80"/>
      <c r="RM214" s="80"/>
      <c r="RN214" s="80"/>
      <c r="RO214" s="80"/>
      <c r="RP214" s="80"/>
      <c r="RQ214" s="80"/>
      <c r="RR214" s="80"/>
      <c r="RS214" s="80"/>
      <c r="RT214" s="80"/>
      <c r="RU214" s="80"/>
      <c r="RV214" s="80"/>
      <c r="RW214" s="80"/>
      <c r="RX214" s="80"/>
      <c r="RY214" s="80"/>
      <c r="RZ214" s="80"/>
      <c r="SA214" s="80"/>
      <c r="SB214" s="80"/>
      <c r="SC214" s="80"/>
      <c r="SD214" s="80"/>
      <c r="SE214" s="80"/>
      <c r="SF214" s="80"/>
      <c r="SG214" s="80"/>
      <c r="SH214" s="80"/>
      <c r="SI214" s="80"/>
      <c r="SJ214" s="80"/>
      <c r="SK214" s="80"/>
      <c r="SL214" s="80"/>
      <c r="SM214" s="80"/>
      <c r="SN214" s="80"/>
      <c r="SO214" s="80"/>
      <c r="SP214" s="80"/>
      <c r="SQ214" s="80"/>
      <c r="SR214" s="80"/>
      <c r="SS214" s="80"/>
      <c r="ST214" s="80"/>
      <c r="SU214" s="80"/>
      <c r="SV214" s="80"/>
      <c r="SW214" s="80"/>
      <c r="SX214" s="80"/>
    </row>
    <row r="215" spans="1:518" s="60" customFormat="1" ht="14.55" customHeight="1" x14ac:dyDescent="0.3">
      <c r="A215" s="65">
        <v>211</v>
      </c>
      <c r="B215" s="7">
        <v>76</v>
      </c>
      <c r="C215" s="98" t="s">
        <v>1359</v>
      </c>
      <c r="D215" s="98" t="s">
        <v>1360</v>
      </c>
      <c r="E215" s="98" t="s">
        <v>1361</v>
      </c>
      <c r="F215" s="7">
        <v>2014</v>
      </c>
      <c r="G215" s="98" t="s">
        <v>1362</v>
      </c>
      <c r="H215" s="127" t="s">
        <v>1363</v>
      </c>
      <c r="I215" s="6" t="s">
        <v>50</v>
      </c>
      <c r="J215" s="99" t="s">
        <v>1364</v>
      </c>
      <c r="K215" s="6" t="s">
        <v>718</v>
      </c>
      <c r="L215" s="6" t="s">
        <v>38</v>
      </c>
      <c r="M215" s="6" t="s">
        <v>86</v>
      </c>
      <c r="N215" s="6" t="s">
        <v>205</v>
      </c>
      <c r="O215" s="6" t="s">
        <v>25</v>
      </c>
      <c r="P215" s="6" t="s">
        <v>56</v>
      </c>
      <c r="Q215" s="6" t="s">
        <v>572</v>
      </c>
      <c r="R215" s="6" t="s">
        <v>572</v>
      </c>
      <c r="S215" s="6" t="s">
        <v>390</v>
      </c>
      <c r="T215" s="6" t="s">
        <v>1365</v>
      </c>
      <c r="U215" s="7">
        <v>2010</v>
      </c>
      <c r="V215" s="7">
        <v>2040</v>
      </c>
      <c r="W215" s="6"/>
      <c r="X215" s="6"/>
      <c r="Y215" s="6"/>
      <c r="Z215" s="6" t="s">
        <v>76</v>
      </c>
      <c r="AA215" s="6"/>
      <c r="AB215" s="6" t="s">
        <v>107</v>
      </c>
      <c r="AC215" s="6"/>
      <c r="AD215" s="6"/>
      <c r="AE215" s="6" t="s">
        <v>126</v>
      </c>
      <c r="AF215" s="6"/>
      <c r="AG215" s="6"/>
      <c r="AH215" s="6"/>
      <c r="AI215" s="6" t="s">
        <v>155</v>
      </c>
      <c r="AJ215" s="6"/>
      <c r="AK215" s="6"/>
      <c r="AL215" s="6"/>
      <c r="AM215" s="6"/>
      <c r="AN215" s="6"/>
      <c r="AO215" s="6"/>
      <c r="AP215" s="6"/>
      <c r="AQ215" s="6"/>
      <c r="AR215" s="6"/>
      <c r="AS215" s="6"/>
      <c r="AT215" s="6"/>
      <c r="AU215" s="6"/>
      <c r="AV215" s="6"/>
      <c r="AW215" s="6" t="s">
        <v>23</v>
      </c>
      <c r="AX215" s="6"/>
      <c r="AY215" s="6"/>
      <c r="AZ215" s="6"/>
      <c r="BA215" s="6" t="s">
        <v>78</v>
      </c>
      <c r="BB215" s="6"/>
      <c r="BC215" s="6" t="s">
        <v>78</v>
      </c>
      <c r="BD215" s="6"/>
      <c r="BE215" s="6"/>
      <c r="BF215" s="6" t="s">
        <v>78</v>
      </c>
      <c r="BG215" s="6"/>
      <c r="BH215" s="6"/>
      <c r="BI215" s="6"/>
      <c r="BJ215" s="6" t="s">
        <v>78</v>
      </c>
      <c r="BK215" s="6"/>
      <c r="BL215" s="6"/>
      <c r="BM215" s="6"/>
      <c r="BN215" s="6"/>
      <c r="BO215" s="6"/>
      <c r="BP215" s="6"/>
      <c r="BQ215" s="6"/>
      <c r="BR215" s="6"/>
      <c r="BS215" s="6"/>
      <c r="BT215" s="6"/>
      <c r="BU215" s="6"/>
      <c r="BV215" s="6" t="s">
        <v>38</v>
      </c>
      <c r="BW215" s="6"/>
      <c r="BX215" s="6"/>
      <c r="BY215" s="6"/>
      <c r="BZ215" s="6"/>
      <c r="CA215" s="6"/>
      <c r="CB215" s="6"/>
      <c r="CC215" s="6"/>
      <c r="CD215" s="6"/>
      <c r="CE215" s="6"/>
      <c r="CF215" s="6"/>
      <c r="CG215" s="6"/>
      <c r="CH215" s="6"/>
      <c r="CI215" s="6"/>
      <c r="CJ215" s="6"/>
      <c r="CK215" s="6"/>
      <c r="CL215" s="6"/>
      <c r="CM215" s="6"/>
      <c r="CN215" s="6"/>
      <c r="CO215" s="6"/>
      <c r="CP215" s="6"/>
      <c r="CQ215" s="6"/>
      <c r="CR215" s="6"/>
      <c r="CS215" s="28" t="s">
        <v>38</v>
      </c>
      <c r="CT215" s="6"/>
      <c r="CU215" s="6"/>
      <c r="CV215" s="6"/>
      <c r="CW215" s="6"/>
      <c r="CX215" s="6"/>
      <c r="CY215" s="6"/>
      <c r="CZ215" s="6"/>
      <c r="DA215" s="6"/>
      <c r="DB215" s="6"/>
      <c r="DC215" s="6"/>
      <c r="DD215" s="6" t="s">
        <v>38</v>
      </c>
      <c r="DE215" s="87"/>
      <c r="DF215" s="6"/>
      <c r="DG215" s="6"/>
      <c r="DH215" s="6"/>
      <c r="DI215" s="6"/>
      <c r="DJ215" s="6"/>
      <c r="DK215" s="6"/>
      <c r="DL215" s="6"/>
      <c r="DM215" s="6"/>
      <c r="DN215" s="6"/>
      <c r="DO215" s="87"/>
      <c r="DP215" s="6"/>
      <c r="DQ215" s="87"/>
      <c r="DR215" s="6"/>
      <c r="DS215" s="93" t="s">
        <v>1366</v>
      </c>
      <c r="DT215" s="17" t="s">
        <v>1012</v>
      </c>
      <c r="DU215" s="34"/>
      <c r="DV215" s="34"/>
      <c r="DW215" s="80"/>
      <c r="DX215" s="80"/>
      <c r="DY215" s="80"/>
      <c r="DZ215" s="80"/>
      <c r="EA215" s="80"/>
      <c r="EB215" s="80"/>
      <c r="EC215" s="80"/>
      <c r="ED215" s="80"/>
      <c r="EE215" s="80"/>
      <c r="EF215" s="80"/>
      <c r="EG215" s="80"/>
      <c r="EH215" s="80"/>
      <c r="EI215" s="80"/>
      <c r="EJ215" s="80"/>
      <c r="EK215" s="80"/>
      <c r="EL215" s="80"/>
      <c r="EM215" s="80"/>
      <c r="EN215" s="80"/>
      <c r="EO215" s="80"/>
      <c r="EP215" s="80"/>
      <c r="EQ215" s="80"/>
      <c r="ER215" s="80"/>
      <c r="ES215" s="80"/>
      <c r="ET215" s="80"/>
      <c r="EU215" s="80"/>
      <c r="EV215" s="80"/>
      <c r="EW215" s="80"/>
      <c r="EX215" s="80"/>
      <c r="EY215" s="80"/>
      <c r="EZ215" s="80"/>
      <c r="FA215" s="80"/>
      <c r="FB215" s="80"/>
      <c r="FC215" s="80"/>
      <c r="FD215" s="80"/>
      <c r="FE215" s="80"/>
      <c r="FF215" s="80"/>
      <c r="FG215" s="80"/>
      <c r="FH215" s="80"/>
      <c r="FI215" s="80"/>
      <c r="FJ215" s="80"/>
      <c r="FK215" s="80"/>
      <c r="FL215" s="80"/>
      <c r="FM215" s="80"/>
      <c r="FN215" s="80"/>
      <c r="FO215" s="80"/>
      <c r="FP215" s="80"/>
      <c r="FQ215" s="80"/>
      <c r="FR215" s="80"/>
      <c r="FS215" s="80"/>
      <c r="FT215" s="80"/>
      <c r="FU215" s="80"/>
      <c r="FV215" s="80"/>
      <c r="FW215" s="80"/>
      <c r="FX215" s="80"/>
      <c r="FY215" s="80"/>
      <c r="FZ215" s="80"/>
      <c r="GA215" s="80"/>
      <c r="GB215" s="80"/>
      <c r="GC215" s="80"/>
      <c r="GD215" s="80"/>
      <c r="GE215" s="80"/>
      <c r="GF215" s="80"/>
      <c r="GG215" s="80"/>
      <c r="GH215" s="80"/>
      <c r="GI215" s="80"/>
      <c r="GJ215" s="80"/>
      <c r="GK215" s="80"/>
      <c r="GL215" s="80"/>
      <c r="GM215" s="80"/>
      <c r="GN215" s="80"/>
      <c r="GO215" s="80"/>
      <c r="GP215" s="80"/>
      <c r="GQ215" s="80"/>
      <c r="GR215" s="80"/>
      <c r="GS215" s="80"/>
      <c r="GT215" s="80"/>
      <c r="GU215" s="80"/>
      <c r="GV215" s="80"/>
      <c r="GW215" s="80"/>
      <c r="GX215" s="80"/>
      <c r="GY215" s="80"/>
      <c r="GZ215" s="80"/>
      <c r="HA215" s="80"/>
      <c r="HB215" s="80"/>
      <c r="HC215" s="80"/>
      <c r="HD215" s="80"/>
      <c r="HE215" s="80"/>
      <c r="HF215" s="80"/>
      <c r="HG215" s="80"/>
      <c r="HH215" s="80"/>
      <c r="HI215" s="80"/>
      <c r="HJ215" s="80"/>
      <c r="HK215" s="80"/>
      <c r="HL215" s="80"/>
      <c r="HM215" s="80"/>
      <c r="HN215" s="80"/>
      <c r="HO215" s="80"/>
      <c r="HP215" s="80"/>
      <c r="HQ215" s="80"/>
      <c r="HR215" s="80"/>
      <c r="HS215" s="80"/>
      <c r="HT215" s="80"/>
      <c r="HU215" s="80"/>
      <c r="HV215" s="80"/>
      <c r="HW215" s="80"/>
      <c r="HX215" s="80"/>
      <c r="HY215" s="80"/>
      <c r="HZ215" s="80"/>
      <c r="IA215" s="80"/>
      <c r="IB215" s="80"/>
      <c r="IC215" s="80"/>
      <c r="ID215" s="80"/>
      <c r="IE215" s="80"/>
      <c r="IF215" s="80"/>
      <c r="IG215" s="80"/>
      <c r="IH215" s="80"/>
      <c r="II215" s="80"/>
      <c r="IJ215" s="80"/>
      <c r="IK215" s="80"/>
      <c r="IL215" s="80"/>
      <c r="IM215" s="80"/>
      <c r="IN215" s="80"/>
      <c r="IO215" s="80"/>
      <c r="IP215" s="80"/>
      <c r="IQ215" s="80"/>
      <c r="IR215" s="80"/>
      <c r="IS215" s="80"/>
      <c r="IT215" s="80"/>
      <c r="IU215" s="80"/>
      <c r="IV215" s="80"/>
      <c r="IW215" s="80"/>
      <c r="IX215" s="80"/>
      <c r="IY215" s="80"/>
      <c r="IZ215" s="80"/>
      <c r="JA215" s="80"/>
      <c r="JB215" s="80"/>
      <c r="JC215" s="80"/>
      <c r="JD215" s="80"/>
      <c r="JE215" s="80"/>
      <c r="JF215" s="80"/>
      <c r="JG215" s="80"/>
      <c r="JH215" s="80"/>
      <c r="JI215" s="80"/>
      <c r="JJ215" s="80"/>
      <c r="JK215" s="80"/>
      <c r="JL215" s="80"/>
      <c r="JM215" s="80"/>
      <c r="JN215" s="80"/>
      <c r="JO215" s="80"/>
      <c r="JP215" s="80"/>
      <c r="JQ215" s="80"/>
      <c r="JR215" s="80"/>
      <c r="JS215" s="80"/>
      <c r="JT215" s="80"/>
      <c r="JU215" s="80"/>
      <c r="JV215" s="80"/>
      <c r="JW215" s="80"/>
      <c r="JX215" s="80"/>
      <c r="JY215" s="80"/>
      <c r="JZ215" s="80"/>
      <c r="KA215" s="80"/>
      <c r="KB215" s="80"/>
      <c r="KC215" s="80"/>
      <c r="KD215" s="80"/>
      <c r="KE215" s="80"/>
      <c r="KF215" s="80"/>
      <c r="KG215" s="80"/>
      <c r="KH215" s="80"/>
      <c r="KI215" s="80"/>
      <c r="KJ215" s="80"/>
      <c r="KK215" s="80"/>
      <c r="KL215" s="80"/>
      <c r="KM215" s="80"/>
      <c r="KN215" s="80"/>
      <c r="KO215" s="80"/>
      <c r="KP215" s="80"/>
      <c r="KQ215" s="80"/>
      <c r="KR215" s="80"/>
      <c r="KS215" s="80"/>
      <c r="KT215" s="80"/>
      <c r="KU215" s="80"/>
      <c r="KV215" s="80"/>
      <c r="KW215" s="80"/>
      <c r="KX215" s="80"/>
      <c r="KY215" s="80"/>
      <c r="KZ215" s="80"/>
      <c r="LA215" s="80"/>
      <c r="LB215" s="80"/>
      <c r="LC215" s="80"/>
      <c r="LD215" s="80"/>
      <c r="LE215" s="80"/>
      <c r="LF215" s="80"/>
      <c r="LG215" s="80"/>
      <c r="LH215" s="80"/>
      <c r="LI215" s="80"/>
      <c r="LJ215" s="80"/>
      <c r="LK215" s="80"/>
      <c r="LL215" s="80"/>
      <c r="LM215" s="80"/>
      <c r="LN215" s="80"/>
      <c r="LO215" s="80"/>
      <c r="LP215" s="80"/>
      <c r="LQ215" s="80"/>
      <c r="LR215" s="80"/>
      <c r="LS215" s="80"/>
      <c r="LT215" s="80"/>
      <c r="LU215" s="80"/>
      <c r="LV215" s="80"/>
      <c r="LW215" s="80"/>
      <c r="LX215" s="80"/>
      <c r="LY215" s="80"/>
      <c r="LZ215" s="80"/>
      <c r="MA215" s="80"/>
      <c r="MB215" s="80"/>
      <c r="MC215" s="80"/>
      <c r="MD215" s="80"/>
      <c r="ME215" s="80"/>
      <c r="MF215" s="80"/>
      <c r="MG215" s="80"/>
      <c r="MH215" s="80"/>
      <c r="MI215" s="80"/>
      <c r="MJ215" s="80"/>
      <c r="MK215" s="80"/>
      <c r="ML215" s="80"/>
      <c r="MM215" s="80"/>
      <c r="MN215" s="80"/>
      <c r="MO215" s="80"/>
      <c r="MP215" s="80"/>
      <c r="MQ215" s="80"/>
      <c r="MR215" s="80"/>
      <c r="MS215" s="80"/>
      <c r="MT215" s="80"/>
      <c r="MU215" s="80"/>
      <c r="MV215" s="80"/>
      <c r="MW215" s="80"/>
      <c r="MX215" s="80"/>
      <c r="MY215" s="80"/>
      <c r="MZ215" s="80"/>
      <c r="NA215" s="80"/>
      <c r="NB215" s="80"/>
      <c r="NC215" s="80"/>
      <c r="ND215" s="80"/>
      <c r="NE215" s="80"/>
      <c r="NF215" s="80"/>
      <c r="NG215" s="80"/>
      <c r="NH215" s="80"/>
      <c r="NI215" s="80"/>
      <c r="NJ215" s="80"/>
      <c r="NK215" s="80"/>
      <c r="NL215" s="80"/>
      <c r="NM215" s="80"/>
      <c r="NN215" s="80"/>
      <c r="NO215" s="80"/>
      <c r="NP215" s="80"/>
      <c r="NQ215" s="80"/>
      <c r="NR215" s="80"/>
      <c r="NS215" s="80"/>
      <c r="NT215" s="80"/>
      <c r="NU215" s="80"/>
      <c r="NV215" s="80"/>
      <c r="NW215" s="80"/>
      <c r="NX215" s="80"/>
      <c r="NY215" s="80"/>
      <c r="NZ215" s="80"/>
      <c r="OA215" s="80"/>
      <c r="OB215" s="80"/>
      <c r="OC215" s="80"/>
      <c r="OD215" s="80"/>
      <c r="OE215" s="80"/>
      <c r="OF215" s="80"/>
      <c r="OG215" s="80"/>
      <c r="OH215" s="80"/>
      <c r="OI215" s="80"/>
      <c r="OJ215" s="80"/>
      <c r="OK215" s="80"/>
      <c r="OL215" s="80"/>
      <c r="OM215" s="80"/>
      <c r="ON215" s="80"/>
      <c r="OO215" s="80"/>
      <c r="OP215" s="80"/>
      <c r="OQ215" s="80"/>
      <c r="OR215" s="80"/>
      <c r="OS215" s="80"/>
      <c r="OT215" s="80"/>
      <c r="OU215" s="80"/>
      <c r="OV215" s="80"/>
      <c r="OW215" s="80"/>
      <c r="OX215" s="80"/>
      <c r="OY215" s="80"/>
      <c r="OZ215" s="80"/>
      <c r="PA215" s="80"/>
      <c r="PB215" s="80"/>
      <c r="PC215" s="80"/>
      <c r="PD215" s="80"/>
      <c r="PE215" s="80"/>
      <c r="PF215" s="80"/>
      <c r="PG215" s="80"/>
      <c r="PH215" s="80"/>
      <c r="PI215" s="80"/>
      <c r="PJ215" s="80"/>
      <c r="PK215" s="80"/>
      <c r="PL215" s="80"/>
      <c r="PM215" s="80"/>
      <c r="PN215" s="80"/>
      <c r="PO215" s="80"/>
      <c r="PP215" s="80"/>
      <c r="PQ215" s="80"/>
      <c r="PR215" s="80"/>
      <c r="PS215" s="80"/>
      <c r="PT215" s="80"/>
      <c r="PU215" s="80"/>
      <c r="PV215" s="80"/>
      <c r="PW215" s="80"/>
      <c r="PX215" s="80"/>
      <c r="PY215" s="80"/>
      <c r="PZ215" s="80"/>
      <c r="QA215" s="80"/>
      <c r="QB215" s="80"/>
      <c r="QC215" s="80"/>
      <c r="QD215" s="80"/>
      <c r="QE215" s="80"/>
      <c r="QF215" s="80"/>
      <c r="QG215" s="80"/>
      <c r="QH215" s="80"/>
      <c r="QI215" s="80"/>
      <c r="QJ215" s="80"/>
      <c r="QK215" s="80"/>
      <c r="QL215" s="80"/>
      <c r="QM215" s="80"/>
      <c r="QN215" s="80"/>
      <c r="QO215" s="80"/>
      <c r="QP215" s="80"/>
      <c r="QQ215" s="80"/>
      <c r="QR215" s="80"/>
      <c r="QS215" s="80"/>
      <c r="QT215" s="80"/>
      <c r="QU215" s="80"/>
      <c r="QV215" s="80"/>
      <c r="QW215" s="80"/>
      <c r="QX215" s="80"/>
      <c r="QY215" s="80"/>
      <c r="QZ215" s="80"/>
      <c r="RA215" s="80"/>
      <c r="RB215" s="80"/>
      <c r="RC215" s="80"/>
      <c r="RD215" s="80"/>
      <c r="RE215" s="80"/>
      <c r="RF215" s="80"/>
      <c r="RG215" s="80"/>
      <c r="RH215" s="80"/>
      <c r="RI215" s="80"/>
      <c r="RJ215" s="80"/>
      <c r="RK215" s="80"/>
      <c r="RL215" s="80"/>
      <c r="RM215" s="80"/>
      <c r="RN215" s="80"/>
      <c r="RO215" s="80"/>
      <c r="RP215" s="80"/>
      <c r="RQ215" s="80"/>
      <c r="RR215" s="80"/>
      <c r="RS215" s="80"/>
      <c r="RT215" s="80"/>
      <c r="RU215" s="80"/>
      <c r="RV215" s="80"/>
      <c r="RW215" s="80"/>
      <c r="RX215" s="80"/>
      <c r="RY215" s="80"/>
      <c r="RZ215" s="80"/>
      <c r="SA215" s="80"/>
      <c r="SB215" s="80"/>
      <c r="SC215" s="80"/>
      <c r="SD215" s="80"/>
      <c r="SE215" s="80"/>
      <c r="SF215" s="80"/>
      <c r="SG215" s="80"/>
      <c r="SH215" s="80"/>
      <c r="SI215" s="80"/>
      <c r="SJ215" s="80"/>
      <c r="SK215" s="80"/>
      <c r="SL215" s="80"/>
      <c r="SM215" s="80"/>
      <c r="SN215" s="80"/>
      <c r="SO215" s="80"/>
      <c r="SP215" s="80"/>
      <c r="SQ215" s="80"/>
      <c r="SR215" s="80"/>
      <c r="SS215" s="80"/>
      <c r="ST215" s="80"/>
      <c r="SU215" s="80"/>
      <c r="SV215" s="80"/>
      <c r="SW215" s="80"/>
      <c r="SX215" s="80"/>
    </row>
    <row r="216" spans="1:518" s="60" customFormat="1" ht="14.55" customHeight="1" x14ac:dyDescent="0.3">
      <c r="A216" s="65">
        <v>212</v>
      </c>
      <c r="B216" s="7">
        <v>76</v>
      </c>
      <c r="C216" s="98" t="s">
        <v>1359</v>
      </c>
      <c r="D216" s="98" t="s">
        <v>1360</v>
      </c>
      <c r="E216" s="98" t="s">
        <v>1361</v>
      </c>
      <c r="F216" s="7">
        <v>2014</v>
      </c>
      <c r="G216" s="98" t="s">
        <v>1362</v>
      </c>
      <c r="H216" s="127" t="s">
        <v>1363</v>
      </c>
      <c r="I216" s="6" t="s">
        <v>50</v>
      </c>
      <c r="J216" s="98" t="s">
        <v>1367</v>
      </c>
      <c r="K216" s="6" t="s">
        <v>718</v>
      </c>
      <c r="L216" s="6" t="s">
        <v>38</v>
      </c>
      <c r="M216" s="6" t="s">
        <v>86</v>
      </c>
      <c r="N216" s="6" t="s">
        <v>205</v>
      </c>
      <c r="O216" s="6" t="s">
        <v>25</v>
      </c>
      <c r="P216" s="6" t="s">
        <v>56</v>
      </c>
      <c r="Q216" s="6" t="s">
        <v>572</v>
      </c>
      <c r="R216" s="6" t="s">
        <v>572</v>
      </c>
      <c r="S216" s="6" t="s">
        <v>390</v>
      </c>
      <c r="T216" s="6" t="s">
        <v>1365</v>
      </c>
      <c r="U216" s="7">
        <v>2010</v>
      </c>
      <c r="V216" s="7">
        <v>2040</v>
      </c>
      <c r="W216" s="6"/>
      <c r="X216" s="6"/>
      <c r="Y216" s="6"/>
      <c r="Z216" s="6" t="s">
        <v>76</v>
      </c>
      <c r="AA216" s="6"/>
      <c r="AB216" s="6" t="s">
        <v>107</v>
      </c>
      <c r="AC216" s="6"/>
      <c r="AD216" s="6"/>
      <c r="AE216" s="6" t="s">
        <v>126</v>
      </c>
      <c r="AF216" s="6"/>
      <c r="AG216" s="6"/>
      <c r="AH216" s="6"/>
      <c r="AI216" s="6" t="s">
        <v>155</v>
      </c>
      <c r="AJ216" s="6"/>
      <c r="AK216" s="6"/>
      <c r="AL216" s="6"/>
      <c r="AM216" s="6"/>
      <c r="AN216" s="6"/>
      <c r="AO216" s="6"/>
      <c r="AP216" s="6"/>
      <c r="AQ216" s="6"/>
      <c r="AR216" s="6"/>
      <c r="AS216" s="6"/>
      <c r="AT216" s="6"/>
      <c r="AU216" s="6"/>
      <c r="AV216" s="6"/>
      <c r="AW216" s="6" t="s">
        <v>23</v>
      </c>
      <c r="AX216" s="6"/>
      <c r="AY216" s="6"/>
      <c r="AZ216" s="6"/>
      <c r="BA216" s="6" t="s">
        <v>124</v>
      </c>
      <c r="BB216" s="6"/>
      <c r="BC216" s="6" t="s">
        <v>124</v>
      </c>
      <c r="BD216" s="6"/>
      <c r="BE216" s="6"/>
      <c r="BF216" s="6" t="s">
        <v>124</v>
      </c>
      <c r="BG216" s="6"/>
      <c r="BH216" s="6"/>
      <c r="BI216" s="6"/>
      <c r="BJ216" s="6" t="s">
        <v>124</v>
      </c>
      <c r="BK216" s="6"/>
      <c r="BL216" s="6"/>
      <c r="BM216" s="6"/>
      <c r="BN216" s="6"/>
      <c r="BO216" s="6"/>
      <c r="BP216" s="6"/>
      <c r="BQ216" s="6"/>
      <c r="BR216" s="6"/>
      <c r="BS216" s="6"/>
      <c r="BT216" s="6"/>
      <c r="BU216" s="6"/>
      <c r="BV216" s="6" t="s">
        <v>38</v>
      </c>
      <c r="BW216" s="6"/>
      <c r="BX216" s="6"/>
      <c r="BY216" s="6"/>
      <c r="BZ216" s="6"/>
      <c r="CA216" s="6"/>
      <c r="CB216" s="6"/>
      <c r="CC216" s="6"/>
      <c r="CD216" s="6"/>
      <c r="CE216" s="6"/>
      <c r="CF216" s="6"/>
      <c r="CG216" s="6"/>
      <c r="CH216" s="6"/>
      <c r="CI216" s="6"/>
      <c r="CJ216" s="6"/>
      <c r="CK216" s="6"/>
      <c r="CL216" s="6"/>
      <c r="CM216" s="6"/>
      <c r="CN216" s="6"/>
      <c r="CO216" s="6"/>
      <c r="CP216" s="6"/>
      <c r="CQ216" s="6"/>
      <c r="CR216" s="6"/>
      <c r="CS216" s="28" t="s">
        <v>38</v>
      </c>
      <c r="CT216" s="6"/>
      <c r="CU216" s="6"/>
      <c r="CV216" s="6"/>
      <c r="CW216" s="6"/>
      <c r="CX216" s="6"/>
      <c r="CY216" s="6"/>
      <c r="CZ216" s="6"/>
      <c r="DA216" s="6"/>
      <c r="DB216" s="6"/>
      <c r="DC216" s="6"/>
      <c r="DD216" s="6" t="s">
        <v>38</v>
      </c>
      <c r="DE216" s="87"/>
      <c r="DF216" s="6"/>
      <c r="DG216" s="6"/>
      <c r="DH216" s="6"/>
      <c r="DI216" s="6"/>
      <c r="DJ216" s="6"/>
      <c r="DK216" s="6"/>
      <c r="DL216" s="6"/>
      <c r="DM216" s="6"/>
      <c r="DN216" s="6"/>
      <c r="DO216" s="87"/>
      <c r="DP216" s="6"/>
      <c r="DQ216" s="87"/>
      <c r="DR216" s="6"/>
      <c r="DS216" s="93" t="s">
        <v>1366</v>
      </c>
      <c r="DT216" s="17" t="s">
        <v>1012</v>
      </c>
      <c r="DU216" s="34"/>
      <c r="DV216" s="34"/>
      <c r="DW216" s="80"/>
      <c r="DX216" s="80"/>
      <c r="DY216" s="80"/>
      <c r="DZ216" s="80"/>
      <c r="EA216" s="80"/>
      <c r="EB216" s="80"/>
      <c r="EC216" s="80"/>
      <c r="ED216" s="80"/>
      <c r="EE216" s="80"/>
      <c r="EF216" s="80"/>
      <c r="EG216" s="80"/>
      <c r="EH216" s="80"/>
      <c r="EI216" s="80"/>
      <c r="EJ216" s="80"/>
      <c r="EK216" s="80"/>
      <c r="EL216" s="80"/>
      <c r="EM216" s="80"/>
      <c r="EN216" s="80"/>
      <c r="EO216" s="80"/>
      <c r="EP216" s="80"/>
      <c r="EQ216" s="80"/>
      <c r="ER216" s="80"/>
      <c r="ES216" s="80"/>
      <c r="ET216" s="80"/>
      <c r="EU216" s="80"/>
      <c r="EV216" s="80"/>
      <c r="EW216" s="80"/>
      <c r="EX216" s="80"/>
      <c r="EY216" s="80"/>
      <c r="EZ216" s="80"/>
      <c r="FA216" s="80"/>
      <c r="FB216" s="80"/>
      <c r="FC216" s="80"/>
      <c r="FD216" s="80"/>
      <c r="FE216" s="80"/>
      <c r="FF216" s="80"/>
      <c r="FG216" s="80"/>
      <c r="FH216" s="80"/>
      <c r="FI216" s="80"/>
      <c r="FJ216" s="80"/>
      <c r="FK216" s="80"/>
      <c r="FL216" s="80"/>
      <c r="FM216" s="80"/>
      <c r="FN216" s="80"/>
      <c r="FO216" s="80"/>
      <c r="FP216" s="80"/>
      <c r="FQ216" s="80"/>
      <c r="FR216" s="80"/>
      <c r="FS216" s="80"/>
      <c r="FT216" s="80"/>
      <c r="FU216" s="80"/>
      <c r="FV216" s="80"/>
      <c r="FW216" s="80"/>
      <c r="FX216" s="80"/>
      <c r="FY216" s="80"/>
      <c r="FZ216" s="80"/>
      <c r="GA216" s="80"/>
      <c r="GB216" s="80"/>
      <c r="GC216" s="80"/>
      <c r="GD216" s="80"/>
      <c r="GE216" s="80"/>
      <c r="GF216" s="80"/>
      <c r="GG216" s="80"/>
      <c r="GH216" s="80"/>
      <c r="GI216" s="80"/>
      <c r="GJ216" s="80"/>
      <c r="GK216" s="80"/>
      <c r="GL216" s="80"/>
      <c r="GM216" s="80"/>
      <c r="GN216" s="80"/>
      <c r="GO216" s="80"/>
      <c r="GP216" s="80"/>
      <c r="GQ216" s="80"/>
      <c r="GR216" s="80"/>
      <c r="GS216" s="80"/>
      <c r="GT216" s="80"/>
      <c r="GU216" s="80"/>
      <c r="GV216" s="80"/>
      <c r="GW216" s="80"/>
      <c r="GX216" s="80"/>
      <c r="GY216" s="80"/>
      <c r="GZ216" s="80"/>
      <c r="HA216" s="80"/>
      <c r="HB216" s="80"/>
      <c r="HC216" s="80"/>
      <c r="HD216" s="80"/>
      <c r="HE216" s="80"/>
      <c r="HF216" s="80"/>
      <c r="HG216" s="80"/>
      <c r="HH216" s="80"/>
      <c r="HI216" s="80"/>
      <c r="HJ216" s="80"/>
      <c r="HK216" s="80"/>
      <c r="HL216" s="80"/>
      <c r="HM216" s="80"/>
      <c r="HN216" s="80"/>
      <c r="HO216" s="80"/>
      <c r="HP216" s="80"/>
      <c r="HQ216" s="80"/>
      <c r="HR216" s="80"/>
      <c r="HS216" s="80"/>
      <c r="HT216" s="80"/>
      <c r="HU216" s="80"/>
      <c r="HV216" s="80"/>
      <c r="HW216" s="80"/>
      <c r="HX216" s="80"/>
      <c r="HY216" s="80"/>
      <c r="HZ216" s="80"/>
      <c r="IA216" s="80"/>
      <c r="IB216" s="80"/>
      <c r="IC216" s="80"/>
      <c r="ID216" s="80"/>
      <c r="IE216" s="80"/>
      <c r="IF216" s="80"/>
      <c r="IG216" s="80"/>
      <c r="IH216" s="80"/>
      <c r="II216" s="80"/>
      <c r="IJ216" s="80"/>
      <c r="IK216" s="80"/>
      <c r="IL216" s="80"/>
      <c r="IM216" s="80"/>
      <c r="IN216" s="80"/>
      <c r="IO216" s="80"/>
      <c r="IP216" s="80"/>
      <c r="IQ216" s="80"/>
      <c r="IR216" s="80"/>
      <c r="IS216" s="80"/>
      <c r="IT216" s="80"/>
      <c r="IU216" s="80"/>
      <c r="IV216" s="80"/>
      <c r="IW216" s="80"/>
      <c r="IX216" s="80"/>
      <c r="IY216" s="80"/>
      <c r="IZ216" s="80"/>
      <c r="JA216" s="80"/>
      <c r="JB216" s="80"/>
      <c r="JC216" s="80"/>
      <c r="JD216" s="80"/>
      <c r="JE216" s="80"/>
      <c r="JF216" s="80"/>
      <c r="JG216" s="80"/>
      <c r="JH216" s="80"/>
      <c r="JI216" s="80"/>
      <c r="JJ216" s="80"/>
      <c r="JK216" s="80"/>
      <c r="JL216" s="80"/>
      <c r="JM216" s="80"/>
      <c r="JN216" s="80"/>
      <c r="JO216" s="80"/>
      <c r="JP216" s="80"/>
      <c r="JQ216" s="80"/>
      <c r="JR216" s="80"/>
      <c r="JS216" s="80"/>
      <c r="JT216" s="80"/>
      <c r="JU216" s="80"/>
      <c r="JV216" s="80"/>
      <c r="JW216" s="80"/>
      <c r="JX216" s="80"/>
      <c r="JY216" s="80"/>
      <c r="JZ216" s="80"/>
      <c r="KA216" s="80"/>
      <c r="KB216" s="80"/>
      <c r="KC216" s="80"/>
      <c r="KD216" s="80"/>
      <c r="KE216" s="80"/>
      <c r="KF216" s="80"/>
      <c r="KG216" s="80"/>
      <c r="KH216" s="80"/>
      <c r="KI216" s="80"/>
      <c r="KJ216" s="80"/>
      <c r="KK216" s="80"/>
      <c r="KL216" s="80"/>
      <c r="KM216" s="80"/>
      <c r="KN216" s="80"/>
      <c r="KO216" s="80"/>
      <c r="KP216" s="80"/>
      <c r="KQ216" s="80"/>
      <c r="KR216" s="80"/>
      <c r="KS216" s="80"/>
      <c r="KT216" s="80"/>
      <c r="KU216" s="80"/>
      <c r="KV216" s="80"/>
      <c r="KW216" s="80"/>
      <c r="KX216" s="80"/>
      <c r="KY216" s="80"/>
      <c r="KZ216" s="80"/>
      <c r="LA216" s="80"/>
      <c r="LB216" s="80"/>
      <c r="LC216" s="80"/>
      <c r="LD216" s="80"/>
      <c r="LE216" s="80"/>
      <c r="LF216" s="80"/>
      <c r="LG216" s="80"/>
      <c r="LH216" s="80"/>
      <c r="LI216" s="80"/>
      <c r="LJ216" s="80"/>
      <c r="LK216" s="80"/>
      <c r="LL216" s="80"/>
      <c r="LM216" s="80"/>
      <c r="LN216" s="80"/>
      <c r="LO216" s="80"/>
      <c r="LP216" s="80"/>
      <c r="LQ216" s="80"/>
      <c r="LR216" s="80"/>
      <c r="LS216" s="80"/>
      <c r="LT216" s="80"/>
      <c r="LU216" s="80"/>
      <c r="LV216" s="80"/>
      <c r="LW216" s="80"/>
      <c r="LX216" s="80"/>
      <c r="LY216" s="80"/>
      <c r="LZ216" s="80"/>
      <c r="MA216" s="80"/>
      <c r="MB216" s="80"/>
      <c r="MC216" s="80"/>
      <c r="MD216" s="80"/>
      <c r="ME216" s="80"/>
      <c r="MF216" s="80"/>
      <c r="MG216" s="80"/>
      <c r="MH216" s="80"/>
      <c r="MI216" s="80"/>
      <c r="MJ216" s="80"/>
      <c r="MK216" s="80"/>
      <c r="ML216" s="80"/>
      <c r="MM216" s="80"/>
      <c r="MN216" s="80"/>
      <c r="MO216" s="80"/>
      <c r="MP216" s="80"/>
      <c r="MQ216" s="80"/>
      <c r="MR216" s="80"/>
      <c r="MS216" s="80"/>
      <c r="MT216" s="80"/>
      <c r="MU216" s="80"/>
      <c r="MV216" s="80"/>
      <c r="MW216" s="80"/>
      <c r="MX216" s="80"/>
      <c r="MY216" s="80"/>
      <c r="MZ216" s="80"/>
      <c r="NA216" s="80"/>
      <c r="NB216" s="80"/>
      <c r="NC216" s="80"/>
      <c r="ND216" s="80"/>
      <c r="NE216" s="80"/>
      <c r="NF216" s="80"/>
      <c r="NG216" s="80"/>
      <c r="NH216" s="80"/>
      <c r="NI216" s="80"/>
      <c r="NJ216" s="80"/>
      <c r="NK216" s="80"/>
      <c r="NL216" s="80"/>
      <c r="NM216" s="80"/>
      <c r="NN216" s="80"/>
      <c r="NO216" s="80"/>
      <c r="NP216" s="80"/>
      <c r="NQ216" s="80"/>
      <c r="NR216" s="80"/>
      <c r="NS216" s="80"/>
      <c r="NT216" s="80"/>
      <c r="NU216" s="80"/>
      <c r="NV216" s="80"/>
      <c r="NW216" s="80"/>
      <c r="NX216" s="80"/>
      <c r="NY216" s="80"/>
      <c r="NZ216" s="80"/>
      <c r="OA216" s="80"/>
      <c r="OB216" s="80"/>
      <c r="OC216" s="80"/>
      <c r="OD216" s="80"/>
      <c r="OE216" s="80"/>
      <c r="OF216" s="80"/>
      <c r="OG216" s="80"/>
      <c r="OH216" s="80"/>
      <c r="OI216" s="80"/>
      <c r="OJ216" s="80"/>
      <c r="OK216" s="80"/>
      <c r="OL216" s="80"/>
      <c r="OM216" s="80"/>
      <c r="ON216" s="80"/>
      <c r="OO216" s="80"/>
      <c r="OP216" s="80"/>
      <c r="OQ216" s="80"/>
      <c r="OR216" s="80"/>
      <c r="OS216" s="80"/>
      <c r="OT216" s="80"/>
      <c r="OU216" s="80"/>
      <c r="OV216" s="80"/>
      <c r="OW216" s="80"/>
      <c r="OX216" s="80"/>
      <c r="OY216" s="80"/>
      <c r="OZ216" s="80"/>
      <c r="PA216" s="80"/>
      <c r="PB216" s="80"/>
      <c r="PC216" s="80"/>
      <c r="PD216" s="80"/>
      <c r="PE216" s="80"/>
      <c r="PF216" s="80"/>
      <c r="PG216" s="80"/>
      <c r="PH216" s="80"/>
      <c r="PI216" s="80"/>
      <c r="PJ216" s="80"/>
      <c r="PK216" s="80"/>
      <c r="PL216" s="80"/>
      <c r="PM216" s="80"/>
      <c r="PN216" s="80"/>
      <c r="PO216" s="80"/>
      <c r="PP216" s="80"/>
      <c r="PQ216" s="80"/>
      <c r="PR216" s="80"/>
      <c r="PS216" s="80"/>
      <c r="PT216" s="80"/>
      <c r="PU216" s="80"/>
      <c r="PV216" s="80"/>
      <c r="PW216" s="80"/>
      <c r="PX216" s="80"/>
      <c r="PY216" s="80"/>
      <c r="PZ216" s="80"/>
      <c r="QA216" s="80"/>
      <c r="QB216" s="80"/>
      <c r="QC216" s="80"/>
      <c r="QD216" s="80"/>
      <c r="QE216" s="80"/>
      <c r="QF216" s="80"/>
      <c r="QG216" s="80"/>
      <c r="QH216" s="80"/>
      <c r="QI216" s="80"/>
      <c r="QJ216" s="80"/>
      <c r="QK216" s="80"/>
      <c r="QL216" s="80"/>
      <c r="QM216" s="80"/>
      <c r="QN216" s="80"/>
      <c r="QO216" s="80"/>
      <c r="QP216" s="80"/>
      <c r="QQ216" s="80"/>
      <c r="QR216" s="80"/>
      <c r="QS216" s="80"/>
      <c r="QT216" s="80"/>
      <c r="QU216" s="80"/>
      <c r="QV216" s="80"/>
      <c r="QW216" s="80"/>
      <c r="QX216" s="80"/>
      <c r="QY216" s="80"/>
      <c r="QZ216" s="80"/>
      <c r="RA216" s="80"/>
      <c r="RB216" s="80"/>
      <c r="RC216" s="80"/>
      <c r="RD216" s="80"/>
      <c r="RE216" s="80"/>
      <c r="RF216" s="80"/>
      <c r="RG216" s="80"/>
      <c r="RH216" s="80"/>
      <c r="RI216" s="80"/>
      <c r="RJ216" s="80"/>
      <c r="RK216" s="80"/>
      <c r="RL216" s="80"/>
      <c r="RM216" s="80"/>
      <c r="RN216" s="80"/>
      <c r="RO216" s="80"/>
      <c r="RP216" s="80"/>
      <c r="RQ216" s="80"/>
      <c r="RR216" s="80"/>
      <c r="RS216" s="80"/>
      <c r="RT216" s="80"/>
      <c r="RU216" s="80"/>
      <c r="RV216" s="80"/>
      <c r="RW216" s="80"/>
      <c r="RX216" s="80"/>
      <c r="RY216" s="80"/>
      <c r="RZ216" s="80"/>
      <c r="SA216" s="80"/>
      <c r="SB216" s="80"/>
      <c r="SC216" s="80"/>
      <c r="SD216" s="80"/>
      <c r="SE216" s="80"/>
      <c r="SF216" s="80"/>
      <c r="SG216" s="80"/>
      <c r="SH216" s="80"/>
      <c r="SI216" s="80"/>
      <c r="SJ216" s="80"/>
      <c r="SK216" s="80"/>
      <c r="SL216" s="80"/>
      <c r="SM216" s="80"/>
      <c r="SN216" s="80"/>
      <c r="SO216" s="80"/>
      <c r="SP216" s="80"/>
      <c r="SQ216" s="80"/>
      <c r="SR216" s="80"/>
      <c r="SS216" s="80"/>
      <c r="ST216" s="80"/>
      <c r="SU216" s="80"/>
      <c r="SV216" s="80"/>
      <c r="SW216" s="80"/>
      <c r="SX216" s="80"/>
    </row>
    <row r="217" spans="1:518" s="60" customFormat="1" ht="14.55" customHeight="1" x14ac:dyDescent="0.3">
      <c r="A217" s="65">
        <v>213</v>
      </c>
      <c r="B217" s="7">
        <v>76</v>
      </c>
      <c r="C217" s="98" t="s">
        <v>1359</v>
      </c>
      <c r="D217" s="98" t="s">
        <v>1360</v>
      </c>
      <c r="E217" s="98" t="s">
        <v>1361</v>
      </c>
      <c r="F217" s="7">
        <v>2014</v>
      </c>
      <c r="G217" s="98" t="s">
        <v>1362</v>
      </c>
      <c r="H217" s="127" t="s">
        <v>1363</v>
      </c>
      <c r="I217" s="6" t="s">
        <v>50</v>
      </c>
      <c r="J217" s="98" t="s">
        <v>1368</v>
      </c>
      <c r="K217" s="6" t="s">
        <v>616</v>
      </c>
      <c r="L217" s="6" t="s">
        <v>38</v>
      </c>
      <c r="M217" s="6" t="s">
        <v>86</v>
      </c>
      <c r="N217" s="6" t="s">
        <v>205</v>
      </c>
      <c r="O217" s="6" t="s">
        <v>25</v>
      </c>
      <c r="P217" s="6" t="s">
        <v>56</v>
      </c>
      <c r="Q217" s="6" t="s">
        <v>572</v>
      </c>
      <c r="R217" s="6" t="s">
        <v>572</v>
      </c>
      <c r="S217" s="6" t="s">
        <v>390</v>
      </c>
      <c r="T217" s="6" t="s">
        <v>1365</v>
      </c>
      <c r="U217" s="7">
        <v>2010</v>
      </c>
      <c r="V217" s="7">
        <v>2040</v>
      </c>
      <c r="W217" s="6"/>
      <c r="X217" s="6"/>
      <c r="Y217" s="6"/>
      <c r="Z217" s="6" t="s">
        <v>76</v>
      </c>
      <c r="AA217" s="6"/>
      <c r="AB217" s="6" t="s">
        <v>107</v>
      </c>
      <c r="AC217" s="6"/>
      <c r="AD217" s="6"/>
      <c r="AE217" s="6" t="s">
        <v>126</v>
      </c>
      <c r="AF217" s="6"/>
      <c r="AG217" s="6"/>
      <c r="AH217" s="6"/>
      <c r="AI217" s="6" t="s">
        <v>155</v>
      </c>
      <c r="AJ217" s="6"/>
      <c r="AK217" s="6"/>
      <c r="AL217" s="6"/>
      <c r="AM217" s="6"/>
      <c r="AN217" s="6"/>
      <c r="AO217" s="6"/>
      <c r="AP217" s="6"/>
      <c r="AQ217" s="6"/>
      <c r="AR217" s="6"/>
      <c r="AS217" s="6"/>
      <c r="AT217" s="6"/>
      <c r="AU217" s="6"/>
      <c r="AV217" s="6"/>
      <c r="AW217" s="6" t="s">
        <v>23</v>
      </c>
      <c r="AX217" s="6"/>
      <c r="AY217" s="6"/>
      <c r="AZ217" s="6"/>
      <c r="BA217" s="6" t="s">
        <v>78</v>
      </c>
      <c r="BB217" s="6"/>
      <c r="BC217" s="6" t="s">
        <v>78</v>
      </c>
      <c r="BD217" s="6"/>
      <c r="BE217" s="6"/>
      <c r="BF217" s="6" t="s">
        <v>78</v>
      </c>
      <c r="BG217" s="6"/>
      <c r="BH217" s="6"/>
      <c r="BI217" s="6"/>
      <c r="BJ217" s="6" t="s">
        <v>78</v>
      </c>
      <c r="BK217" s="6"/>
      <c r="BL217" s="6"/>
      <c r="BM217" s="6"/>
      <c r="BN217" s="6"/>
      <c r="BO217" s="6"/>
      <c r="BP217" s="6"/>
      <c r="BQ217" s="6"/>
      <c r="BR217" s="6"/>
      <c r="BS217" s="6"/>
      <c r="BT217" s="6"/>
      <c r="BU217" s="6"/>
      <c r="BV217" s="6" t="s">
        <v>38</v>
      </c>
      <c r="BW217" s="6"/>
      <c r="BX217" s="6"/>
      <c r="BY217" s="6"/>
      <c r="BZ217" s="6"/>
      <c r="CA217" s="6"/>
      <c r="CB217" s="6"/>
      <c r="CC217" s="6"/>
      <c r="CD217" s="6"/>
      <c r="CE217" s="6"/>
      <c r="CF217" s="6"/>
      <c r="CG217" s="6"/>
      <c r="CH217" s="6"/>
      <c r="CI217" s="6"/>
      <c r="CJ217" s="6"/>
      <c r="CK217" s="6"/>
      <c r="CL217" s="6"/>
      <c r="CM217" s="6"/>
      <c r="CN217" s="6"/>
      <c r="CO217" s="6"/>
      <c r="CP217" s="6"/>
      <c r="CQ217" s="6"/>
      <c r="CR217" s="6"/>
      <c r="CS217" s="28" t="s">
        <v>38</v>
      </c>
      <c r="CT217" s="6"/>
      <c r="CU217" s="6"/>
      <c r="CV217" s="6"/>
      <c r="CW217" s="6"/>
      <c r="CX217" s="6"/>
      <c r="CY217" s="6"/>
      <c r="CZ217" s="6"/>
      <c r="DA217" s="6"/>
      <c r="DB217" s="6"/>
      <c r="DC217" s="6"/>
      <c r="DD217" s="6" t="s">
        <v>38</v>
      </c>
      <c r="DE217" s="87"/>
      <c r="DF217" s="6"/>
      <c r="DG217" s="6"/>
      <c r="DH217" s="6"/>
      <c r="DI217" s="6"/>
      <c r="DJ217" s="6"/>
      <c r="DK217" s="6"/>
      <c r="DL217" s="6"/>
      <c r="DM217" s="6"/>
      <c r="DN217" s="6"/>
      <c r="DO217" s="87"/>
      <c r="DP217" s="6"/>
      <c r="DQ217" s="87"/>
      <c r="DR217" s="6"/>
      <c r="DS217" s="93" t="s">
        <v>1366</v>
      </c>
      <c r="DT217" s="17" t="s">
        <v>1012</v>
      </c>
      <c r="DU217" s="34"/>
      <c r="DV217" s="34"/>
      <c r="DW217" s="80"/>
      <c r="DX217" s="80"/>
      <c r="DY217" s="80"/>
      <c r="DZ217" s="80"/>
      <c r="EA217" s="80"/>
      <c r="EB217" s="80"/>
      <c r="EC217" s="80"/>
      <c r="ED217" s="80"/>
      <c r="EE217" s="80"/>
      <c r="EF217" s="80"/>
      <c r="EG217" s="80"/>
      <c r="EH217" s="80"/>
      <c r="EI217" s="80"/>
      <c r="EJ217" s="80"/>
      <c r="EK217" s="80"/>
      <c r="EL217" s="80"/>
      <c r="EM217" s="80"/>
      <c r="EN217" s="80"/>
      <c r="EO217" s="80"/>
      <c r="EP217" s="80"/>
      <c r="EQ217" s="80"/>
      <c r="ER217" s="80"/>
      <c r="ES217" s="80"/>
      <c r="ET217" s="80"/>
      <c r="EU217" s="80"/>
      <c r="EV217" s="80"/>
      <c r="EW217" s="80"/>
      <c r="EX217" s="80"/>
      <c r="EY217" s="80"/>
      <c r="EZ217" s="80"/>
      <c r="FA217" s="80"/>
      <c r="FB217" s="80"/>
      <c r="FC217" s="80"/>
      <c r="FD217" s="80"/>
      <c r="FE217" s="80"/>
      <c r="FF217" s="80"/>
      <c r="FG217" s="80"/>
      <c r="FH217" s="80"/>
      <c r="FI217" s="80"/>
      <c r="FJ217" s="80"/>
      <c r="FK217" s="80"/>
      <c r="FL217" s="80"/>
      <c r="FM217" s="80"/>
      <c r="FN217" s="80"/>
      <c r="FO217" s="80"/>
      <c r="FP217" s="80"/>
      <c r="FQ217" s="80"/>
      <c r="FR217" s="80"/>
      <c r="FS217" s="80"/>
      <c r="FT217" s="80"/>
      <c r="FU217" s="80"/>
      <c r="FV217" s="80"/>
      <c r="FW217" s="80"/>
      <c r="FX217" s="80"/>
      <c r="FY217" s="80"/>
      <c r="FZ217" s="80"/>
      <c r="GA217" s="80"/>
      <c r="GB217" s="80"/>
      <c r="GC217" s="80"/>
      <c r="GD217" s="80"/>
      <c r="GE217" s="80"/>
      <c r="GF217" s="80"/>
      <c r="GG217" s="80"/>
      <c r="GH217" s="80"/>
      <c r="GI217" s="80"/>
      <c r="GJ217" s="80"/>
      <c r="GK217" s="80"/>
      <c r="GL217" s="80"/>
      <c r="GM217" s="80"/>
      <c r="GN217" s="80"/>
      <c r="GO217" s="80"/>
      <c r="GP217" s="80"/>
      <c r="GQ217" s="80"/>
      <c r="GR217" s="80"/>
      <c r="GS217" s="80"/>
      <c r="GT217" s="80"/>
      <c r="GU217" s="80"/>
      <c r="GV217" s="80"/>
      <c r="GW217" s="80"/>
      <c r="GX217" s="80"/>
      <c r="GY217" s="80"/>
      <c r="GZ217" s="80"/>
      <c r="HA217" s="80"/>
      <c r="HB217" s="80"/>
      <c r="HC217" s="80"/>
      <c r="HD217" s="80"/>
      <c r="HE217" s="80"/>
      <c r="HF217" s="80"/>
      <c r="HG217" s="80"/>
      <c r="HH217" s="80"/>
      <c r="HI217" s="80"/>
      <c r="HJ217" s="80"/>
      <c r="HK217" s="80"/>
      <c r="HL217" s="80"/>
      <c r="HM217" s="80"/>
      <c r="HN217" s="80"/>
      <c r="HO217" s="80"/>
      <c r="HP217" s="80"/>
      <c r="HQ217" s="80"/>
      <c r="HR217" s="80"/>
      <c r="HS217" s="80"/>
      <c r="HT217" s="80"/>
      <c r="HU217" s="80"/>
      <c r="HV217" s="80"/>
      <c r="HW217" s="80"/>
      <c r="HX217" s="80"/>
      <c r="HY217" s="80"/>
      <c r="HZ217" s="80"/>
      <c r="IA217" s="80"/>
      <c r="IB217" s="80"/>
      <c r="IC217" s="80"/>
      <c r="ID217" s="80"/>
      <c r="IE217" s="80"/>
      <c r="IF217" s="80"/>
      <c r="IG217" s="80"/>
      <c r="IH217" s="80"/>
      <c r="II217" s="80"/>
      <c r="IJ217" s="80"/>
      <c r="IK217" s="80"/>
      <c r="IL217" s="80"/>
      <c r="IM217" s="80"/>
      <c r="IN217" s="80"/>
      <c r="IO217" s="80"/>
      <c r="IP217" s="80"/>
      <c r="IQ217" s="80"/>
      <c r="IR217" s="80"/>
      <c r="IS217" s="80"/>
      <c r="IT217" s="80"/>
      <c r="IU217" s="80"/>
      <c r="IV217" s="80"/>
      <c r="IW217" s="80"/>
      <c r="IX217" s="80"/>
      <c r="IY217" s="80"/>
      <c r="IZ217" s="80"/>
      <c r="JA217" s="80"/>
      <c r="JB217" s="80"/>
      <c r="JC217" s="80"/>
      <c r="JD217" s="80"/>
      <c r="JE217" s="80"/>
      <c r="JF217" s="80"/>
      <c r="JG217" s="80"/>
      <c r="JH217" s="80"/>
      <c r="JI217" s="80"/>
      <c r="JJ217" s="80"/>
      <c r="JK217" s="80"/>
      <c r="JL217" s="80"/>
      <c r="JM217" s="80"/>
      <c r="JN217" s="80"/>
      <c r="JO217" s="80"/>
      <c r="JP217" s="80"/>
      <c r="JQ217" s="80"/>
      <c r="JR217" s="80"/>
      <c r="JS217" s="80"/>
      <c r="JT217" s="80"/>
      <c r="JU217" s="80"/>
      <c r="JV217" s="80"/>
      <c r="JW217" s="80"/>
      <c r="JX217" s="80"/>
      <c r="JY217" s="80"/>
      <c r="JZ217" s="80"/>
      <c r="KA217" s="80"/>
      <c r="KB217" s="80"/>
      <c r="KC217" s="80"/>
      <c r="KD217" s="80"/>
      <c r="KE217" s="80"/>
      <c r="KF217" s="80"/>
      <c r="KG217" s="80"/>
      <c r="KH217" s="80"/>
      <c r="KI217" s="80"/>
      <c r="KJ217" s="80"/>
      <c r="KK217" s="80"/>
      <c r="KL217" s="80"/>
      <c r="KM217" s="80"/>
      <c r="KN217" s="80"/>
      <c r="KO217" s="80"/>
      <c r="KP217" s="80"/>
      <c r="KQ217" s="80"/>
      <c r="KR217" s="80"/>
      <c r="KS217" s="80"/>
      <c r="KT217" s="80"/>
      <c r="KU217" s="80"/>
      <c r="KV217" s="80"/>
      <c r="KW217" s="80"/>
      <c r="KX217" s="80"/>
      <c r="KY217" s="80"/>
      <c r="KZ217" s="80"/>
      <c r="LA217" s="80"/>
      <c r="LB217" s="80"/>
      <c r="LC217" s="80"/>
      <c r="LD217" s="80"/>
      <c r="LE217" s="80"/>
      <c r="LF217" s="80"/>
      <c r="LG217" s="80"/>
      <c r="LH217" s="80"/>
      <c r="LI217" s="80"/>
      <c r="LJ217" s="80"/>
      <c r="LK217" s="80"/>
      <c r="LL217" s="80"/>
      <c r="LM217" s="80"/>
      <c r="LN217" s="80"/>
      <c r="LO217" s="80"/>
      <c r="LP217" s="80"/>
      <c r="LQ217" s="80"/>
      <c r="LR217" s="80"/>
      <c r="LS217" s="80"/>
      <c r="LT217" s="80"/>
      <c r="LU217" s="80"/>
      <c r="LV217" s="80"/>
      <c r="LW217" s="80"/>
      <c r="LX217" s="80"/>
      <c r="LY217" s="80"/>
      <c r="LZ217" s="80"/>
      <c r="MA217" s="80"/>
      <c r="MB217" s="80"/>
      <c r="MC217" s="80"/>
      <c r="MD217" s="80"/>
      <c r="ME217" s="80"/>
      <c r="MF217" s="80"/>
      <c r="MG217" s="80"/>
      <c r="MH217" s="80"/>
      <c r="MI217" s="80"/>
      <c r="MJ217" s="80"/>
      <c r="MK217" s="80"/>
      <c r="ML217" s="80"/>
      <c r="MM217" s="80"/>
      <c r="MN217" s="80"/>
      <c r="MO217" s="80"/>
      <c r="MP217" s="80"/>
      <c r="MQ217" s="80"/>
      <c r="MR217" s="80"/>
      <c r="MS217" s="80"/>
      <c r="MT217" s="80"/>
      <c r="MU217" s="80"/>
      <c r="MV217" s="80"/>
      <c r="MW217" s="80"/>
      <c r="MX217" s="80"/>
      <c r="MY217" s="80"/>
      <c r="MZ217" s="80"/>
      <c r="NA217" s="80"/>
      <c r="NB217" s="80"/>
      <c r="NC217" s="80"/>
      <c r="ND217" s="80"/>
      <c r="NE217" s="80"/>
      <c r="NF217" s="80"/>
      <c r="NG217" s="80"/>
      <c r="NH217" s="80"/>
      <c r="NI217" s="80"/>
      <c r="NJ217" s="80"/>
      <c r="NK217" s="80"/>
      <c r="NL217" s="80"/>
      <c r="NM217" s="80"/>
      <c r="NN217" s="80"/>
      <c r="NO217" s="80"/>
      <c r="NP217" s="80"/>
      <c r="NQ217" s="80"/>
      <c r="NR217" s="80"/>
      <c r="NS217" s="80"/>
      <c r="NT217" s="80"/>
      <c r="NU217" s="80"/>
      <c r="NV217" s="80"/>
      <c r="NW217" s="80"/>
      <c r="NX217" s="80"/>
      <c r="NY217" s="80"/>
      <c r="NZ217" s="80"/>
      <c r="OA217" s="80"/>
      <c r="OB217" s="80"/>
      <c r="OC217" s="80"/>
      <c r="OD217" s="80"/>
      <c r="OE217" s="80"/>
      <c r="OF217" s="80"/>
      <c r="OG217" s="80"/>
      <c r="OH217" s="80"/>
      <c r="OI217" s="80"/>
      <c r="OJ217" s="80"/>
      <c r="OK217" s="80"/>
      <c r="OL217" s="80"/>
      <c r="OM217" s="80"/>
      <c r="ON217" s="80"/>
      <c r="OO217" s="80"/>
      <c r="OP217" s="80"/>
      <c r="OQ217" s="80"/>
      <c r="OR217" s="80"/>
      <c r="OS217" s="80"/>
      <c r="OT217" s="80"/>
      <c r="OU217" s="80"/>
      <c r="OV217" s="80"/>
      <c r="OW217" s="80"/>
      <c r="OX217" s="80"/>
      <c r="OY217" s="80"/>
      <c r="OZ217" s="80"/>
      <c r="PA217" s="80"/>
      <c r="PB217" s="80"/>
      <c r="PC217" s="80"/>
      <c r="PD217" s="80"/>
      <c r="PE217" s="80"/>
      <c r="PF217" s="80"/>
      <c r="PG217" s="80"/>
      <c r="PH217" s="80"/>
      <c r="PI217" s="80"/>
      <c r="PJ217" s="80"/>
      <c r="PK217" s="80"/>
      <c r="PL217" s="80"/>
      <c r="PM217" s="80"/>
      <c r="PN217" s="80"/>
      <c r="PO217" s="80"/>
      <c r="PP217" s="80"/>
      <c r="PQ217" s="80"/>
      <c r="PR217" s="80"/>
      <c r="PS217" s="80"/>
      <c r="PT217" s="80"/>
      <c r="PU217" s="80"/>
      <c r="PV217" s="80"/>
      <c r="PW217" s="80"/>
      <c r="PX217" s="80"/>
      <c r="PY217" s="80"/>
      <c r="PZ217" s="80"/>
      <c r="QA217" s="80"/>
      <c r="QB217" s="80"/>
      <c r="QC217" s="80"/>
      <c r="QD217" s="80"/>
      <c r="QE217" s="80"/>
      <c r="QF217" s="80"/>
      <c r="QG217" s="80"/>
      <c r="QH217" s="80"/>
      <c r="QI217" s="80"/>
      <c r="QJ217" s="80"/>
      <c r="QK217" s="80"/>
      <c r="QL217" s="80"/>
      <c r="QM217" s="80"/>
      <c r="QN217" s="80"/>
      <c r="QO217" s="80"/>
      <c r="QP217" s="80"/>
      <c r="QQ217" s="80"/>
      <c r="QR217" s="80"/>
      <c r="QS217" s="80"/>
      <c r="QT217" s="80"/>
      <c r="QU217" s="80"/>
      <c r="QV217" s="80"/>
      <c r="QW217" s="80"/>
      <c r="QX217" s="80"/>
      <c r="QY217" s="80"/>
      <c r="QZ217" s="80"/>
      <c r="RA217" s="80"/>
      <c r="RB217" s="80"/>
      <c r="RC217" s="80"/>
      <c r="RD217" s="80"/>
      <c r="RE217" s="80"/>
      <c r="RF217" s="80"/>
      <c r="RG217" s="80"/>
      <c r="RH217" s="80"/>
      <c r="RI217" s="80"/>
      <c r="RJ217" s="80"/>
      <c r="RK217" s="80"/>
      <c r="RL217" s="80"/>
      <c r="RM217" s="80"/>
      <c r="RN217" s="80"/>
      <c r="RO217" s="80"/>
      <c r="RP217" s="80"/>
      <c r="RQ217" s="80"/>
      <c r="RR217" s="80"/>
      <c r="RS217" s="80"/>
      <c r="RT217" s="80"/>
      <c r="RU217" s="80"/>
      <c r="RV217" s="80"/>
      <c r="RW217" s="80"/>
      <c r="RX217" s="80"/>
      <c r="RY217" s="80"/>
      <c r="RZ217" s="80"/>
      <c r="SA217" s="80"/>
      <c r="SB217" s="80"/>
      <c r="SC217" s="80"/>
      <c r="SD217" s="80"/>
      <c r="SE217" s="80"/>
      <c r="SF217" s="80"/>
      <c r="SG217" s="80"/>
      <c r="SH217" s="80"/>
      <c r="SI217" s="80"/>
      <c r="SJ217" s="80"/>
      <c r="SK217" s="80"/>
      <c r="SL217" s="80"/>
      <c r="SM217" s="80"/>
      <c r="SN217" s="80"/>
      <c r="SO217" s="80"/>
      <c r="SP217" s="80"/>
      <c r="SQ217" s="80"/>
      <c r="SR217" s="80"/>
      <c r="SS217" s="80"/>
      <c r="ST217" s="80"/>
      <c r="SU217" s="80"/>
      <c r="SV217" s="80"/>
      <c r="SW217" s="80"/>
      <c r="SX217" s="80"/>
    </row>
    <row r="218" spans="1:518" s="60" customFormat="1" ht="14.55" customHeight="1" x14ac:dyDescent="0.3">
      <c r="A218" s="65">
        <v>214</v>
      </c>
      <c r="B218" s="7">
        <v>76</v>
      </c>
      <c r="C218" s="98" t="s">
        <v>1359</v>
      </c>
      <c r="D218" s="98" t="s">
        <v>1360</v>
      </c>
      <c r="E218" s="98" t="s">
        <v>1361</v>
      </c>
      <c r="F218" s="7">
        <v>2014</v>
      </c>
      <c r="G218" s="98" t="s">
        <v>1362</v>
      </c>
      <c r="H218" s="127" t="s">
        <v>1363</v>
      </c>
      <c r="I218" s="6" t="s">
        <v>50</v>
      </c>
      <c r="J218" s="98" t="s">
        <v>1369</v>
      </c>
      <c r="K218" s="6" t="s">
        <v>744</v>
      </c>
      <c r="L218" s="6" t="s">
        <v>38</v>
      </c>
      <c r="M218" s="6" t="s">
        <v>86</v>
      </c>
      <c r="N218" s="6" t="s">
        <v>205</v>
      </c>
      <c r="O218" s="6" t="s">
        <v>25</v>
      </c>
      <c r="P218" s="6" t="s">
        <v>56</v>
      </c>
      <c r="Q218" s="6" t="s">
        <v>572</v>
      </c>
      <c r="R218" s="6" t="s">
        <v>572</v>
      </c>
      <c r="S218" s="6" t="s">
        <v>390</v>
      </c>
      <c r="T218" s="6" t="s">
        <v>1365</v>
      </c>
      <c r="U218" s="7">
        <v>2010</v>
      </c>
      <c r="V218" s="7">
        <v>2040</v>
      </c>
      <c r="W218" s="6"/>
      <c r="X218" s="6"/>
      <c r="Y218" s="6"/>
      <c r="Z218" s="6" t="s">
        <v>76</v>
      </c>
      <c r="AA218" s="6"/>
      <c r="AB218" s="6" t="s">
        <v>107</v>
      </c>
      <c r="AC218" s="6"/>
      <c r="AD218" s="6"/>
      <c r="AE218" s="6" t="s">
        <v>126</v>
      </c>
      <c r="AF218" s="6"/>
      <c r="AG218" s="6"/>
      <c r="AH218" s="6"/>
      <c r="AI218" s="6" t="s">
        <v>155</v>
      </c>
      <c r="AJ218" s="6"/>
      <c r="AK218" s="6"/>
      <c r="AL218" s="6"/>
      <c r="AM218" s="6"/>
      <c r="AN218" s="6"/>
      <c r="AO218" s="6"/>
      <c r="AP218" s="6"/>
      <c r="AQ218" s="6"/>
      <c r="AR218" s="6"/>
      <c r="AS218" s="6"/>
      <c r="AT218" s="6"/>
      <c r="AU218" s="6"/>
      <c r="AV218" s="6"/>
      <c r="AW218" s="6" t="s">
        <v>23</v>
      </c>
      <c r="AX218" s="6"/>
      <c r="AY218" s="6"/>
      <c r="AZ218" s="6"/>
      <c r="BA218" s="6" t="s">
        <v>78</v>
      </c>
      <c r="BB218" s="6"/>
      <c r="BC218" s="6" t="s">
        <v>78</v>
      </c>
      <c r="BD218" s="6"/>
      <c r="BE218" s="6"/>
      <c r="BF218" s="6" t="s">
        <v>78</v>
      </c>
      <c r="BG218" s="6"/>
      <c r="BH218" s="6"/>
      <c r="BI218" s="6"/>
      <c r="BJ218" s="6" t="s">
        <v>78</v>
      </c>
      <c r="BK218" s="6"/>
      <c r="BL218" s="6"/>
      <c r="BM218" s="6"/>
      <c r="BN218" s="6"/>
      <c r="BO218" s="6"/>
      <c r="BP218" s="6"/>
      <c r="BQ218" s="6"/>
      <c r="BR218" s="6"/>
      <c r="BS218" s="6"/>
      <c r="BT218" s="6"/>
      <c r="BU218" s="6"/>
      <c r="BV218" s="6" t="s">
        <v>38</v>
      </c>
      <c r="BW218" s="6"/>
      <c r="BX218" s="6"/>
      <c r="BY218" s="6"/>
      <c r="BZ218" s="6"/>
      <c r="CA218" s="6"/>
      <c r="CB218" s="6"/>
      <c r="CC218" s="6"/>
      <c r="CD218" s="6"/>
      <c r="CE218" s="6"/>
      <c r="CF218" s="6"/>
      <c r="CG218" s="6"/>
      <c r="CH218" s="6"/>
      <c r="CI218" s="6"/>
      <c r="CJ218" s="6"/>
      <c r="CK218" s="6"/>
      <c r="CL218" s="6"/>
      <c r="CM218" s="6"/>
      <c r="CN218" s="6"/>
      <c r="CO218" s="6"/>
      <c r="CP218" s="6"/>
      <c r="CQ218" s="6"/>
      <c r="CR218" s="6"/>
      <c r="CS218" s="28" t="s">
        <v>38</v>
      </c>
      <c r="CT218" s="6"/>
      <c r="CU218" s="6"/>
      <c r="CV218" s="6"/>
      <c r="CW218" s="6"/>
      <c r="CX218" s="6"/>
      <c r="CY218" s="6"/>
      <c r="CZ218" s="6"/>
      <c r="DA218" s="6"/>
      <c r="DB218" s="6"/>
      <c r="DC218" s="6"/>
      <c r="DD218" s="6" t="s">
        <v>38</v>
      </c>
      <c r="DE218" s="87"/>
      <c r="DF218" s="6"/>
      <c r="DG218" s="6"/>
      <c r="DH218" s="6"/>
      <c r="DI218" s="6"/>
      <c r="DJ218" s="6"/>
      <c r="DK218" s="6"/>
      <c r="DL218" s="6"/>
      <c r="DM218" s="6"/>
      <c r="DN218" s="6"/>
      <c r="DO218" s="87"/>
      <c r="DP218" s="6"/>
      <c r="DQ218" s="87"/>
      <c r="DR218" s="6"/>
      <c r="DS218" s="93" t="s">
        <v>1366</v>
      </c>
      <c r="DT218" s="17" t="s">
        <v>1012</v>
      </c>
      <c r="DU218" s="34"/>
      <c r="DV218" s="34"/>
      <c r="DW218" s="80"/>
      <c r="DX218" s="80"/>
      <c r="DY218" s="80"/>
      <c r="DZ218" s="80"/>
      <c r="EA218" s="80"/>
      <c r="EB218" s="80"/>
      <c r="EC218" s="80"/>
      <c r="ED218" s="80"/>
      <c r="EE218" s="80"/>
      <c r="EF218" s="80"/>
      <c r="EG218" s="80"/>
      <c r="EH218" s="80"/>
      <c r="EI218" s="80"/>
      <c r="EJ218" s="80"/>
      <c r="EK218" s="80"/>
      <c r="EL218" s="80"/>
      <c r="EM218" s="80"/>
      <c r="EN218" s="80"/>
      <c r="EO218" s="80"/>
      <c r="EP218" s="80"/>
      <c r="EQ218" s="80"/>
      <c r="ER218" s="80"/>
      <c r="ES218" s="80"/>
      <c r="ET218" s="80"/>
      <c r="EU218" s="80"/>
      <c r="EV218" s="80"/>
      <c r="EW218" s="80"/>
      <c r="EX218" s="80"/>
      <c r="EY218" s="80"/>
      <c r="EZ218" s="80"/>
      <c r="FA218" s="80"/>
      <c r="FB218" s="80"/>
      <c r="FC218" s="80"/>
      <c r="FD218" s="80"/>
      <c r="FE218" s="80"/>
      <c r="FF218" s="80"/>
      <c r="FG218" s="80"/>
      <c r="FH218" s="80"/>
      <c r="FI218" s="80"/>
      <c r="FJ218" s="80"/>
      <c r="FK218" s="80"/>
      <c r="FL218" s="80"/>
      <c r="FM218" s="80"/>
      <c r="FN218" s="80"/>
      <c r="FO218" s="80"/>
      <c r="FP218" s="80"/>
      <c r="FQ218" s="80"/>
      <c r="FR218" s="80"/>
      <c r="FS218" s="80"/>
      <c r="FT218" s="80"/>
      <c r="FU218" s="80"/>
      <c r="FV218" s="80"/>
      <c r="FW218" s="80"/>
      <c r="FX218" s="80"/>
      <c r="FY218" s="80"/>
      <c r="FZ218" s="80"/>
      <c r="GA218" s="80"/>
      <c r="GB218" s="80"/>
      <c r="GC218" s="80"/>
      <c r="GD218" s="80"/>
      <c r="GE218" s="80"/>
      <c r="GF218" s="80"/>
      <c r="GG218" s="80"/>
      <c r="GH218" s="80"/>
      <c r="GI218" s="80"/>
      <c r="GJ218" s="80"/>
      <c r="GK218" s="80"/>
      <c r="GL218" s="80"/>
      <c r="GM218" s="80"/>
      <c r="GN218" s="80"/>
      <c r="GO218" s="80"/>
      <c r="GP218" s="80"/>
      <c r="GQ218" s="80"/>
      <c r="GR218" s="80"/>
      <c r="GS218" s="80"/>
      <c r="GT218" s="80"/>
      <c r="GU218" s="80"/>
      <c r="GV218" s="80"/>
      <c r="GW218" s="80"/>
      <c r="GX218" s="80"/>
      <c r="GY218" s="80"/>
      <c r="GZ218" s="80"/>
      <c r="HA218" s="80"/>
      <c r="HB218" s="80"/>
      <c r="HC218" s="80"/>
      <c r="HD218" s="80"/>
      <c r="HE218" s="80"/>
      <c r="HF218" s="80"/>
      <c r="HG218" s="80"/>
      <c r="HH218" s="80"/>
      <c r="HI218" s="80"/>
      <c r="HJ218" s="80"/>
      <c r="HK218" s="80"/>
      <c r="HL218" s="80"/>
      <c r="HM218" s="80"/>
      <c r="HN218" s="80"/>
      <c r="HO218" s="80"/>
      <c r="HP218" s="80"/>
      <c r="HQ218" s="80"/>
      <c r="HR218" s="80"/>
      <c r="HS218" s="80"/>
      <c r="HT218" s="80"/>
      <c r="HU218" s="80"/>
      <c r="HV218" s="80"/>
      <c r="HW218" s="80"/>
      <c r="HX218" s="80"/>
      <c r="HY218" s="80"/>
      <c r="HZ218" s="80"/>
      <c r="IA218" s="80"/>
      <c r="IB218" s="80"/>
      <c r="IC218" s="80"/>
      <c r="ID218" s="80"/>
      <c r="IE218" s="80"/>
      <c r="IF218" s="80"/>
      <c r="IG218" s="80"/>
      <c r="IH218" s="80"/>
      <c r="II218" s="80"/>
      <c r="IJ218" s="80"/>
      <c r="IK218" s="80"/>
      <c r="IL218" s="80"/>
      <c r="IM218" s="80"/>
      <c r="IN218" s="80"/>
      <c r="IO218" s="80"/>
      <c r="IP218" s="80"/>
      <c r="IQ218" s="80"/>
      <c r="IR218" s="80"/>
      <c r="IS218" s="80"/>
      <c r="IT218" s="80"/>
      <c r="IU218" s="80"/>
      <c r="IV218" s="80"/>
      <c r="IW218" s="80"/>
      <c r="IX218" s="80"/>
      <c r="IY218" s="80"/>
      <c r="IZ218" s="80"/>
      <c r="JA218" s="80"/>
      <c r="JB218" s="80"/>
      <c r="JC218" s="80"/>
      <c r="JD218" s="80"/>
      <c r="JE218" s="80"/>
      <c r="JF218" s="80"/>
      <c r="JG218" s="80"/>
      <c r="JH218" s="80"/>
      <c r="JI218" s="80"/>
      <c r="JJ218" s="80"/>
      <c r="JK218" s="80"/>
      <c r="JL218" s="80"/>
      <c r="JM218" s="80"/>
      <c r="JN218" s="80"/>
      <c r="JO218" s="80"/>
      <c r="JP218" s="80"/>
      <c r="JQ218" s="80"/>
      <c r="JR218" s="80"/>
      <c r="JS218" s="80"/>
      <c r="JT218" s="80"/>
      <c r="JU218" s="80"/>
      <c r="JV218" s="80"/>
      <c r="JW218" s="80"/>
      <c r="JX218" s="80"/>
      <c r="JY218" s="80"/>
      <c r="JZ218" s="80"/>
      <c r="KA218" s="80"/>
      <c r="KB218" s="80"/>
      <c r="KC218" s="80"/>
      <c r="KD218" s="80"/>
      <c r="KE218" s="80"/>
      <c r="KF218" s="80"/>
      <c r="KG218" s="80"/>
      <c r="KH218" s="80"/>
      <c r="KI218" s="80"/>
      <c r="KJ218" s="80"/>
      <c r="KK218" s="80"/>
      <c r="KL218" s="80"/>
      <c r="KM218" s="80"/>
      <c r="KN218" s="80"/>
      <c r="KO218" s="80"/>
      <c r="KP218" s="80"/>
      <c r="KQ218" s="80"/>
      <c r="KR218" s="80"/>
      <c r="KS218" s="80"/>
      <c r="KT218" s="80"/>
      <c r="KU218" s="80"/>
      <c r="KV218" s="80"/>
      <c r="KW218" s="80"/>
      <c r="KX218" s="80"/>
      <c r="KY218" s="80"/>
      <c r="KZ218" s="80"/>
      <c r="LA218" s="80"/>
      <c r="LB218" s="80"/>
      <c r="LC218" s="80"/>
      <c r="LD218" s="80"/>
      <c r="LE218" s="80"/>
      <c r="LF218" s="80"/>
      <c r="LG218" s="80"/>
      <c r="LH218" s="80"/>
      <c r="LI218" s="80"/>
      <c r="LJ218" s="80"/>
      <c r="LK218" s="80"/>
      <c r="LL218" s="80"/>
      <c r="LM218" s="80"/>
      <c r="LN218" s="80"/>
      <c r="LO218" s="80"/>
      <c r="LP218" s="80"/>
      <c r="LQ218" s="80"/>
      <c r="LR218" s="80"/>
      <c r="LS218" s="80"/>
      <c r="LT218" s="80"/>
      <c r="LU218" s="80"/>
      <c r="LV218" s="80"/>
      <c r="LW218" s="80"/>
      <c r="LX218" s="80"/>
      <c r="LY218" s="80"/>
      <c r="LZ218" s="80"/>
      <c r="MA218" s="80"/>
      <c r="MB218" s="80"/>
      <c r="MC218" s="80"/>
      <c r="MD218" s="80"/>
      <c r="ME218" s="80"/>
      <c r="MF218" s="80"/>
      <c r="MG218" s="80"/>
      <c r="MH218" s="80"/>
      <c r="MI218" s="80"/>
      <c r="MJ218" s="80"/>
      <c r="MK218" s="80"/>
      <c r="ML218" s="80"/>
      <c r="MM218" s="80"/>
      <c r="MN218" s="80"/>
      <c r="MO218" s="80"/>
      <c r="MP218" s="80"/>
      <c r="MQ218" s="80"/>
      <c r="MR218" s="80"/>
      <c r="MS218" s="80"/>
      <c r="MT218" s="80"/>
      <c r="MU218" s="80"/>
      <c r="MV218" s="80"/>
      <c r="MW218" s="80"/>
      <c r="MX218" s="80"/>
      <c r="MY218" s="80"/>
      <c r="MZ218" s="80"/>
      <c r="NA218" s="80"/>
      <c r="NB218" s="80"/>
      <c r="NC218" s="80"/>
      <c r="ND218" s="80"/>
      <c r="NE218" s="80"/>
      <c r="NF218" s="80"/>
      <c r="NG218" s="80"/>
      <c r="NH218" s="80"/>
      <c r="NI218" s="80"/>
      <c r="NJ218" s="80"/>
      <c r="NK218" s="80"/>
      <c r="NL218" s="80"/>
      <c r="NM218" s="80"/>
      <c r="NN218" s="80"/>
      <c r="NO218" s="80"/>
      <c r="NP218" s="80"/>
      <c r="NQ218" s="80"/>
      <c r="NR218" s="80"/>
      <c r="NS218" s="80"/>
      <c r="NT218" s="80"/>
      <c r="NU218" s="80"/>
      <c r="NV218" s="80"/>
      <c r="NW218" s="80"/>
      <c r="NX218" s="80"/>
      <c r="NY218" s="80"/>
      <c r="NZ218" s="80"/>
      <c r="OA218" s="80"/>
      <c r="OB218" s="80"/>
      <c r="OC218" s="80"/>
      <c r="OD218" s="80"/>
      <c r="OE218" s="80"/>
      <c r="OF218" s="80"/>
      <c r="OG218" s="80"/>
      <c r="OH218" s="80"/>
      <c r="OI218" s="80"/>
      <c r="OJ218" s="80"/>
      <c r="OK218" s="80"/>
      <c r="OL218" s="80"/>
      <c r="OM218" s="80"/>
      <c r="ON218" s="80"/>
      <c r="OO218" s="80"/>
      <c r="OP218" s="80"/>
      <c r="OQ218" s="80"/>
      <c r="OR218" s="80"/>
      <c r="OS218" s="80"/>
      <c r="OT218" s="80"/>
      <c r="OU218" s="80"/>
      <c r="OV218" s="80"/>
      <c r="OW218" s="80"/>
      <c r="OX218" s="80"/>
      <c r="OY218" s="80"/>
      <c r="OZ218" s="80"/>
      <c r="PA218" s="80"/>
      <c r="PB218" s="80"/>
      <c r="PC218" s="80"/>
      <c r="PD218" s="80"/>
      <c r="PE218" s="80"/>
      <c r="PF218" s="80"/>
      <c r="PG218" s="80"/>
      <c r="PH218" s="80"/>
      <c r="PI218" s="80"/>
      <c r="PJ218" s="80"/>
      <c r="PK218" s="80"/>
      <c r="PL218" s="80"/>
      <c r="PM218" s="80"/>
      <c r="PN218" s="80"/>
      <c r="PO218" s="80"/>
      <c r="PP218" s="80"/>
      <c r="PQ218" s="80"/>
      <c r="PR218" s="80"/>
      <c r="PS218" s="80"/>
      <c r="PT218" s="80"/>
      <c r="PU218" s="80"/>
      <c r="PV218" s="80"/>
      <c r="PW218" s="80"/>
      <c r="PX218" s="80"/>
      <c r="PY218" s="80"/>
      <c r="PZ218" s="80"/>
      <c r="QA218" s="80"/>
      <c r="QB218" s="80"/>
      <c r="QC218" s="80"/>
      <c r="QD218" s="80"/>
      <c r="QE218" s="80"/>
      <c r="QF218" s="80"/>
      <c r="QG218" s="80"/>
      <c r="QH218" s="80"/>
      <c r="QI218" s="80"/>
      <c r="QJ218" s="80"/>
      <c r="QK218" s="80"/>
      <c r="QL218" s="80"/>
      <c r="QM218" s="80"/>
      <c r="QN218" s="80"/>
      <c r="QO218" s="80"/>
      <c r="QP218" s="80"/>
      <c r="QQ218" s="80"/>
      <c r="QR218" s="80"/>
      <c r="QS218" s="80"/>
      <c r="QT218" s="80"/>
      <c r="QU218" s="80"/>
      <c r="QV218" s="80"/>
      <c r="QW218" s="80"/>
      <c r="QX218" s="80"/>
      <c r="QY218" s="80"/>
      <c r="QZ218" s="80"/>
      <c r="RA218" s="80"/>
      <c r="RB218" s="80"/>
      <c r="RC218" s="80"/>
      <c r="RD218" s="80"/>
      <c r="RE218" s="80"/>
      <c r="RF218" s="80"/>
      <c r="RG218" s="80"/>
      <c r="RH218" s="80"/>
      <c r="RI218" s="80"/>
      <c r="RJ218" s="80"/>
      <c r="RK218" s="80"/>
      <c r="RL218" s="80"/>
      <c r="RM218" s="80"/>
      <c r="RN218" s="80"/>
      <c r="RO218" s="80"/>
      <c r="RP218" s="80"/>
      <c r="RQ218" s="80"/>
      <c r="RR218" s="80"/>
      <c r="RS218" s="80"/>
      <c r="RT218" s="80"/>
      <c r="RU218" s="80"/>
      <c r="RV218" s="80"/>
      <c r="RW218" s="80"/>
      <c r="RX218" s="80"/>
      <c r="RY218" s="80"/>
      <c r="RZ218" s="80"/>
      <c r="SA218" s="80"/>
      <c r="SB218" s="80"/>
      <c r="SC218" s="80"/>
      <c r="SD218" s="80"/>
      <c r="SE218" s="80"/>
      <c r="SF218" s="80"/>
      <c r="SG218" s="80"/>
      <c r="SH218" s="80"/>
      <c r="SI218" s="80"/>
      <c r="SJ218" s="80"/>
      <c r="SK218" s="80"/>
      <c r="SL218" s="80"/>
      <c r="SM218" s="80"/>
      <c r="SN218" s="80"/>
      <c r="SO218" s="80"/>
      <c r="SP218" s="80"/>
      <c r="SQ218" s="80"/>
      <c r="SR218" s="80"/>
      <c r="SS218" s="80"/>
      <c r="ST218" s="80"/>
      <c r="SU218" s="80"/>
      <c r="SV218" s="80"/>
      <c r="SW218" s="80"/>
      <c r="SX218" s="80"/>
    </row>
    <row r="219" spans="1:518" s="60" customFormat="1" ht="14.55" customHeight="1" x14ac:dyDescent="0.3">
      <c r="A219" s="65">
        <v>215</v>
      </c>
      <c r="B219" s="7">
        <v>76</v>
      </c>
      <c r="C219" s="98" t="s">
        <v>1359</v>
      </c>
      <c r="D219" s="98" t="s">
        <v>1360</v>
      </c>
      <c r="E219" s="98" t="s">
        <v>1361</v>
      </c>
      <c r="F219" s="7">
        <v>2014</v>
      </c>
      <c r="G219" s="98" t="s">
        <v>1362</v>
      </c>
      <c r="H219" s="127" t="s">
        <v>1363</v>
      </c>
      <c r="I219" s="6" t="s">
        <v>50</v>
      </c>
      <c r="J219" s="98" t="s">
        <v>1370</v>
      </c>
      <c r="K219" s="6" t="s">
        <v>1371</v>
      </c>
      <c r="L219" s="6" t="s">
        <v>38</v>
      </c>
      <c r="M219" s="6" t="s">
        <v>86</v>
      </c>
      <c r="N219" s="6" t="s">
        <v>205</v>
      </c>
      <c r="O219" s="6" t="s">
        <v>25</v>
      </c>
      <c r="P219" s="6" t="s">
        <v>56</v>
      </c>
      <c r="Q219" s="6" t="s">
        <v>572</v>
      </c>
      <c r="R219" s="6" t="s">
        <v>572</v>
      </c>
      <c r="S219" s="6" t="s">
        <v>390</v>
      </c>
      <c r="T219" s="6" t="s">
        <v>1365</v>
      </c>
      <c r="U219" s="7">
        <v>2010</v>
      </c>
      <c r="V219" s="7">
        <v>2040</v>
      </c>
      <c r="W219" s="6"/>
      <c r="X219" s="6"/>
      <c r="Y219" s="6"/>
      <c r="Z219" s="6" t="s">
        <v>76</v>
      </c>
      <c r="AA219" s="6"/>
      <c r="AB219" s="6" t="s">
        <v>107</v>
      </c>
      <c r="AC219" s="6"/>
      <c r="AD219" s="6"/>
      <c r="AE219" s="6" t="s">
        <v>126</v>
      </c>
      <c r="AF219" s="6"/>
      <c r="AG219" s="6"/>
      <c r="AH219" s="6"/>
      <c r="AI219" s="6" t="s">
        <v>155</v>
      </c>
      <c r="AJ219" s="6"/>
      <c r="AK219" s="6"/>
      <c r="AL219" s="6"/>
      <c r="AM219" s="6"/>
      <c r="AN219" s="6"/>
      <c r="AO219" s="6"/>
      <c r="AP219" s="6"/>
      <c r="AQ219" s="6"/>
      <c r="AR219" s="6"/>
      <c r="AS219" s="6"/>
      <c r="AT219" s="6"/>
      <c r="AU219" s="6"/>
      <c r="AV219" s="6"/>
      <c r="AW219" s="6" t="s">
        <v>23</v>
      </c>
      <c r="AX219" s="6"/>
      <c r="AY219" s="6"/>
      <c r="AZ219" s="6"/>
      <c r="BA219" s="6" t="s">
        <v>78</v>
      </c>
      <c r="BB219" s="6"/>
      <c r="BC219" s="6" t="s">
        <v>78</v>
      </c>
      <c r="BD219" s="6"/>
      <c r="BE219" s="6"/>
      <c r="BF219" s="6" t="s">
        <v>124</v>
      </c>
      <c r="BG219" s="6"/>
      <c r="BH219" s="6"/>
      <c r="BI219" s="6"/>
      <c r="BJ219" s="6" t="s">
        <v>124</v>
      </c>
      <c r="BK219" s="6"/>
      <c r="BL219" s="6"/>
      <c r="BM219" s="6"/>
      <c r="BN219" s="6"/>
      <c r="BO219" s="6"/>
      <c r="BP219" s="6"/>
      <c r="BQ219" s="6"/>
      <c r="BR219" s="6"/>
      <c r="BS219" s="6"/>
      <c r="BT219" s="6"/>
      <c r="BU219" s="6"/>
      <c r="BV219" s="6" t="s">
        <v>38</v>
      </c>
      <c r="BW219" s="6"/>
      <c r="BX219" s="6"/>
      <c r="BY219" s="6"/>
      <c r="BZ219" s="6"/>
      <c r="CA219" s="6"/>
      <c r="CB219" s="6"/>
      <c r="CC219" s="6"/>
      <c r="CD219" s="6"/>
      <c r="CE219" s="6"/>
      <c r="CF219" s="6"/>
      <c r="CG219" s="6"/>
      <c r="CH219" s="6"/>
      <c r="CI219" s="6"/>
      <c r="CJ219" s="6"/>
      <c r="CK219" s="6"/>
      <c r="CL219" s="6"/>
      <c r="CM219" s="6"/>
      <c r="CN219" s="6"/>
      <c r="CO219" s="6"/>
      <c r="CP219" s="6"/>
      <c r="CQ219" s="6"/>
      <c r="CR219" s="6"/>
      <c r="CS219" s="28" t="s">
        <v>38</v>
      </c>
      <c r="CT219" s="6"/>
      <c r="CU219" s="6"/>
      <c r="CV219" s="6"/>
      <c r="CW219" s="6"/>
      <c r="CX219" s="6"/>
      <c r="CY219" s="6"/>
      <c r="CZ219" s="6"/>
      <c r="DA219" s="6"/>
      <c r="DB219" s="6"/>
      <c r="DC219" s="6"/>
      <c r="DD219" s="6" t="s">
        <v>38</v>
      </c>
      <c r="DE219" s="87"/>
      <c r="DF219" s="6"/>
      <c r="DG219" s="6"/>
      <c r="DH219" s="6"/>
      <c r="DI219" s="6"/>
      <c r="DJ219" s="6"/>
      <c r="DK219" s="6"/>
      <c r="DL219" s="6"/>
      <c r="DM219" s="6"/>
      <c r="DN219" s="6"/>
      <c r="DO219" s="87"/>
      <c r="DP219" s="6"/>
      <c r="DQ219" s="87"/>
      <c r="DR219" s="6"/>
      <c r="DS219" s="93" t="s">
        <v>1366</v>
      </c>
      <c r="DT219" s="17" t="s">
        <v>1012</v>
      </c>
      <c r="DU219" s="34"/>
      <c r="DV219" s="34"/>
      <c r="DW219" s="80"/>
      <c r="DX219" s="80"/>
      <c r="DY219" s="80"/>
      <c r="DZ219" s="80"/>
      <c r="EA219" s="80"/>
      <c r="EB219" s="80"/>
      <c r="EC219" s="80"/>
      <c r="ED219" s="80"/>
      <c r="EE219" s="80"/>
      <c r="EF219" s="80"/>
      <c r="EG219" s="80"/>
      <c r="EH219" s="80"/>
      <c r="EI219" s="80"/>
      <c r="EJ219" s="80"/>
      <c r="EK219" s="80"/>
      <c r="EL219" s="80"/>
      <c r="EM219" s="80"/>
      <c r="EN219" s="80"/>
      <c r="EO219" s="80"/>
      <c r="EP219" s="80"/>
      <c r="EQ219" s="80"/>
      <c r="ER219" s="80"/>
      <c r="ES219" s="80"/>
      <c r="ET219" s="80"/>
      <c r="EU219" s="80"/>
      <c r="EV219" s="80"/>
      <c r="EW219" s="80"/>
      <c r="EX219" s="80"/>
      <c r="EY219" s="80"/>
      <c r="EZ219" s="80"/>
      <c r="FA219" s="80"/>
      <c r="FB219" s="80"/>
      <c r="FC219" s="80"/>
      <c r="FD219" s="80"/>
      <c r="FE219" s="80"/>
      <c r="FF219" s="80"/>
      <c r="FG219" s="80"/>
      <c r="FH219" s="80"/>
      <c r="FI219" s="80"/>
      <c r="FJ219" s="80"/>
      <c r="FK219" s="80"/>
      <c r="FL219" s="80"/>
      <c r="FM219" s="80"/>
      <c r="FN219" s="80"/>
      <c r="FO219" s="80"/>
      <c r="FP219" s="80"/>
      <c r="FQ219" s="80"/>
      <c r="FR219" s="80"/>
      <c r="FS219" s="80"/>
      <c r="FT219" s="80"/>
      <c r="FU219" s="80"/>
      <c r="FV219" s="80"/>
      <c r="FW219" s="80"/>
      <c r="FX219" s="80"/>
      <c r="FY219" s="80"/>
      <c r="FZ219" s="80"/>
      <c r="GA219" s="80"/>
      <c r="GB219" s="80"/>
      <c r="GC219" s="80"/>
      <c r="GD219" s="80"/>
      <c r="GE219" s="80"/>
      <c r="GF219" s="80"/>
      <c r="GG219" s="80"/>
      <c r="GH219" s="80"/>
      <c r="GI219" s="80"/>
      <c r="GJ219" s="80"/>
      <c r="GK219" s="80"/>
      <c r="GL219" s="80"/>
      <c r="GM219" s="80"/>
      <c r="GN219" s="80"/>
      <c r="GO219" s="80"/>
      <c r="GP219" s="80"/>
      <c r="GQ219" s="80"/>
      <c r="GR219" s="80"/>
      <c r="GS219" s="80"/>
      <c r="GT219" s="80"/>
      <c r="GU219" s="80"/>
      <c r="GV219" s="80"/>
      <c r="GW219" s="80"/>
      <c r="GX219" s="80"/>
      <c r="GY219" s="80"/>
      <c r="GZ219" s="80"/>
      <c r="HA219" s="80"/>
      <c r="HB219" s="80"/>
      <c r="HC219" s="80"/>
      <c r="HD219" s="80"/>
      <c r="HE219" s="80"/>
      <c r="HF219" s="80"/>
      <c r="HG219" s="80"/>
      <c r="HH219" s="80"/>
      <c r="HI219" s="80"/>
      <c r="HJ219" s="80"/>
      <c r="HK219" s="80"/>
      <c r="HL219" s="80"/>
      <c r="HM219" s="80"/>
      <c r="HN219" s="80"/>
      <c r="HO219" s="80"/>
      <c r="HP219" s="80"/>
      <c r="HQ219" s="80"/>
      <c r="HR219" s="80"/>
      <c r="HS219" s="80"/>
      <c r="HT219" s="80"/>
      <c r="HU219" s="80"/>
      <c r="HV219" s="80"/>
      <c r="HW219" s="80"/>
      <c r="HX219" s="80"/>
      <c r="HY219" s="80"/>
      <c r="HZ219" s="80"/>
      <c r="IA219" s="80"/>
      <c r="IB219" s="80"/>
      <c r="IC219" s="80"/>
      <c r="ID219" s="80"/>
      <c r="IE219" s="80"/>
      <c r="IF219" s="80"/>
      <c r="IG219" s="80"/>
      <c r="IH219" s="80"/>
      <c r="II219" s="80"/>
      <c r="IJ219" s="80"/>
      <c r="IK219" s="80"/>
      <c r="IL219" s="80"/>
      <c r="IM219" s="80"/>
      <c r="IN219" s="80"/>
      <c r="IO219" s="80"/>
      <c r="IP219" s="80"/>
      <c r="IQ219" s="80"/>
      <c r="IR219" s="80"/>
      <c r="IS219" s="80"/>
      <c r="IT219" s="80"/>
      <c r="IU219" s="80"/>
      <c r="IV219" s="80"/>
      <c r="IW219" s="80"/>
      <c r="IX219" s="80"/>
      <c r="IY219" s="80"/>
      <c r="IZ219" s="80"/>
      <c r="JA219" s="80"/>
      <c r="JB219" s="80"/>
      <c r="JC219" s="80"/>
      <c r="JD219" s="80"/>
      <c r="JE219" s="80"/>
      <c r="JF219" s="80"/>
      <c r="JG219" s="80"/>
      <c r="JH219" s="80"/>
      <c r="JI219" s="80"/>
      <c r="JJ219" s="80"/>
      <c r="JK219" s="80"/>
      <c r="JL219" s="80"/>
      <c r="JM219" s="80"/>
      <c r="JN219" s="80"/>
      <c r="JO219" s="80"/>
      <c r="JP219" s="80"/>
      <c r="JQ219" s="80"/>
      <c r="JR219" s="80"/>
      <c r="JS219" s="80"/>
      <c r="JT219" s="80"/>
      <c r="JU219" s="80"/>
      <c r="JV219" s="80"/>
      <c r="JW219" s="80"/>
      <c r="JX219" s="80"/>
      <c r="JY219" s="80"/>
      <c r="JZ219" s="80"/>
      <c r="KA219" s="80"/>
      <c r="KB219" s="80"/>
      <c r="KC219" s="80"/>
      <c r="KD219" s="80"/>
      <c r="KE219" s="80"/>
      <c r="KF219" s="80"/>
      <c r="KG219" s="80"/>
      <c r="KH219" s="80"/>
      <c r="KI219" s="80"/>
      <c r="KJ219" s="80"/>
      <c r="KK219" s="80"/>
      <c r="KL219" s="80"/>
      <c r="KM219" s="80"/>
      <c r="KN219" s="80"/>
      <c r="KO219" s="80"/>
      <c r="KP219" s="80"/>
      <c r="KQ219" s="80"/>
      <c r="KR219" s="80"/>
      <c r="KS219" s="80"/>
      <c r="KT219" s="80"/>
      <c r="KU219" s="80"/>
      <c r="KV219" s="80"/>
      <c r="KW219" s="80"/>
      <c r="KX219" s="80"/>
      <c r="KY219" s="80"/>
      <c r="KZ219" s="80"/>
      <c r="LA219" s="80"/>
      <c r="LB219" s="80"/>
      <c r="LC219" s="80"/>
      <c r="LD219" s="80"/>
      <c r="LE219" s="80"/>
      <c r="LF219" s="80"/>
      <c r="LG219" s="80"/>
      <c r="LH219" s="80"/>
      <c r="LI219" s="80"/>
      <c r="LJ219" s="80"/>
      <c r="LK219" s="80"/>
      <c r="LL219" s="80"/>
      <c r="LM219" s="80"/>
      <c r="LN219" s="80"/>
      <c r="LO219" s="80"/>
      <c r="LP219" s="80"/>
      <c r="LQ219" s="80"/>
      <c r="LR219" s="80"/>
      <c r="LS219" s="80"/>
      <c r="LT219" s="80"/>
      <c r="LU219" s="80"/>
      <c r="LV219" s="80"/>
      <c r="LW219" s="80"/>
      <c r="LX219" s="80"/>
      <c r="LY219" s="80"/>
      <c r="LZ219" s="80"/>
      <c r="MA219" s="80"/>
      <c r="MB219" s="80"/>
      <c r="MC219" s="80"/>
      <c r="MD219" s="80"/>
      <c r="ME219" s="80"/>
      <c r="MF219" s="80"/>
      <c r="MG219" s="80"/>
      <c r="MH219" s="80"/>
      <c r="MI219" s="80"/>
      <c r="MJ219" s="80"/>
      <c r="MK219" s="80"/>
      <c r="ML219" s="80"/>
      <c r="MM219" s="80"/>
      <c r="MN219" s="80"/>
      <c r="MO219" s="80"/>
      <c r="MP219" s="80"/>
      <c r="MQ219" s="80"/>
      <c r="MR219" s="80"/>
      <c r="MS219" s="80"/>
      <c r="MT219" s="80"/>
      <c r="MU219" s="80"/>
      <c r="MV219" s="80"/>
      <c r="MW219" s="80"/>
      <c r="MX219" s="80"/>
      <c r="MY219" s="80"/>
      <c r="MZ219" s="80"/>
      <c r="NA219" s="80"/>
      <c r="NB219" s="80"/>
      <c r="NC219" s="80"/>
      <c r="ND219" s="80"/>
      <c r="NE219" s="80"/>
      <c r="NF219" s="80"/>
      <c r="NG219" s="80"/>
      <c r="NH219" s="80"/>
      <c r="NI219" s="80"/>
      <c r="NJ219" s="80"/>
      <c r="NK219" s="80"/>
      <c r="NL219" s="80"/>
      <c r="NM219" s="80"/>
      <c r="NN219" s="80"/>
      <c r="NO219" s="80"/>
      <c r="NP219" s="80"/>
      <c r="NQ219" s="80"/>
      <c r="NR219" s="80"/>
      <c r="NS219" s="80"/>
      <c r="NT219" s="80"/>
      <c r="NU219" s="80"/>
      <c r="NV219" s="80"/>
      <c r="NW219" s="80"/>
      <c r="NX219" s="80"/>
      <c r="NY219" s="80"/>
      <c r="NZ219" s="80"/>
      <c r="OA219" s="80"/>
      <c r="OB219" s="80"/>
      <c r="OC219" s="80"/>
      <c r="OD219" s="80"/>
      <c r="OE219" s="80"/>
      <c r="OF219" s="80"/>
      <c r="OG219" s="80"/>
      <c r="OH219" s="80"/>
      <c r="OI219" s="80"/>
      <c r="OJ219" s="80"/>
      <c r="OK219" s="80"/>
      <c r="OL219" s="80"/>
      <c r="OM219" s="80"/>
      <c r="ON219" s="80"/>
      <c r="OO219" s="80"/>
      <c r="OP219" s="80"/>
      <c r="OQ219" s="80"/>
      <c r="OR219" s="80"/>
      <c r="OS219" s="80"/>
      <c r="OT219" s="80"/>
      <c r="OU219" s="80"/>
      <c r="OV219" s="80"/>
      <c r="OW219" s="80"/>
      <c r="OX219" s="80"/>
      <c r="OY219" s="80"/>
      <c r="OZ219" s="80"/>
      <c r="PA219" s="80"/>
      <c r="PB219" s="80"/>
      <c r="PC219" s="80"/>
      <c r="PD219" s="80"/>
      <c r="PE219" s="80"/>
      <c r="PF219" s="80"/>
      <c r="PG219" s="80"/>
      <c r="PH219" s="80"/>
      <c r="PI219" s="80"/>
      <c r="PJ219" s="80"/>
      <c r="PK219" s="80"/>
      <c r="PL219" s="80"/>
      <c r="PM219" s="80"/>
      <c r="PN219" s="80"/>
      <c r="PO219" s="80"/>
      <c r="PP219" s="80"/>
      <c r="PQ219" s="80"/>
      <c r="PR219" s="80"/>
      <c r="PS219" s="80"/>
      <c r="PT219" s="80"/>
      <c r="PU219" s="80"/>
      <c r="PV219" s="80"/>
      <c r="PW219" s="80"/>
      <c r="PX219" s="80"/>
      <c r="PY219" s="80"/>
      <c r="PZ219" s="80"/>
      <c r="QA219" s="80"/>
      <c r="QB219" s="80"/>
      <c r="QC219" s="80"/>
      <c r="QD219" s="80"/>
      <c r="QE219" s="80"/>
      <c r="QF219" s="80"/>
      <c r="QG219" s="80"/>
      <c r="QH219" s="80"/>
      <c r="QI219" s="80"/>
      <c r="QJ219" s="80"/>
      <c r="QK219" s="80"/>
      <c r="QL219" s="80"/>
      <c r="QM219" s="80"/>
      <c r="QN219" s="80"/>
      <c r="QO219" s="80"/>
      <c r="QP219" s="80"/>
      <c r="QQ219" s="80"/>
      <c r="QR219" s="80"/>
      <c r="QS219" s="80"/>
      <c r="QT219" s="80"/>
      <c r="QU219" s="80"/>
      <c r="QV219" s="80"/>
      <c r="QW219" s="80"/>
      <c r="QX219" s="80"/>
      <c r="QY219" s="80"/>
      <c r="QZ219" s="80"/>
      <c r="RA219" s="80"/>
      <c r="RB219" s="80"/>
      <c r="RC219" s="80"/>
      <c r="RD219" s="80"/>
      <c r="RE219" s="80"/>
      <c r="RF219" s="80"/>
      <c r="RG219" s="80"/>
      <c r="RH219" s="80"/>
      <c r="RI219" s="80"/>
      <c r="RJ219" s="80"/>
      <c r="RK219" s="80"/>
      <c r="RL219" s="80"/>
      <c r="RM219" s="80"/>
      <c r="RN219" s="80"/>
      <c r="RO219" s="80"/>
      <c r="RP219" s="80"/>
      <c r="RQ219" s="80"/>
      <c r="RR219" s="80"/>
      <c r="RS219" s="80"/>
      <c r="RT219" s="80"/>
      <c r="RU219" s="80"/>
      <c r="RV219" s="80"/>
      <c r="RW219" s="80"/>
      <c r="RX219" s="80"/>
      <c r="RY219" s="80"/>
      <c r="RZ219" s="80"/>
      <c r="SA219" s="80"/>
      <c r="SB219" s="80"/>
      <c r="SC219" s="80"/>
      <c r="SD219" s="80"/>
      <c r="SE219" s="80"/>
      <c r="SF219" s="80"/>
      <c r="SG219" s="80"/>
      <c r="SH219" s="80"/>
      <c r="SI219" s="80"/>
      <c r="SJ219" s="80"/>
      <c r="SK219" s="80"/>
      <c r="SL219" s="80"/>
      <c r="SM219" s="80"/>
      <c r="SN219" s="80"/>
      <c r="SO219" s="80"/>
      <c r="SP219" s="80"/>
      <c r="SQ219" s="80"/>
      <c r="SR219" s="80"/>
      <c r="SS219" s="80"/>
      <c r="ST219" s="80"/>
      <c r="SU219" s="80"/>
      <c r="SV219" s="80"/>
      <c r="SW219" s="80"/>
      <c r="SX219" s="80"/>
    </row>
    <row r="220" spans="1:518" ht="14.55" customHeight="1" x14ac:dyDescent="0.3">
      <c r="A220" s="65">
        <v>216</v>
      </c>
      <c r="B220" s="7">
        <v>76</v>
      </c>
      <c r="C220" s="98" t="s">
        <v>1359</v>
      </c>
      <c r="D220" s="98" t="s">
        <v>1360</v>
      </c>
      <c r="E220" s="98" t="s">
        <v>1361</v>
      </c>
      <c r="F220" s="7">
        <v>2014</v>
      </c>
      <c r="G220" s="98" t="s">
        <v>1362</v>
      </c>
      <c r="H220" s="127" t="s">
        <v>1363</v>
      </c>
      <c r="I220" s="6" t="s">
        <v>50</v>
      </c>
      <c r="J220" s="98" t="s">
        <v>1372</v>
      </c>
      <c r="K220" s="6" t="s">
        <v>1373</v>
      </c>
      <c r="L220" s="6" t="s">
        <v>23</v>
      </c>
      <c r="M220" s="6" t="s">
        <v>86</v>
      </c>
      <c r="N220" s="6" t="s">
        <v>205</v>
      </c>
      <c r="O220" s="6" t="s">
        <v>25</v>
      </c>
      <c r="P220" s="6" t="s">
        <v>56</v>
      </c>
      <c r="Q220" s="6" t="s">
        <v>572</v>
      </c>
      <c r="R220" s="6" t="s">
        <v>572</v>
      </c>
      <c r="S220" s="6" t="s">
        <v>390</v>
      </c>
      <c r="T220" s="6" t="s">
        <v>1365</v>
      </c>
      <c r="U220" s="7">
        <v>2010</v>
      </c>
      <c r="V220" s="7">
        <v>2040</v>
      </c>
      <c r="W220" s="6"/>
      <c r="X220" s="6"/>
      <c r="Y220" s="6"/>
      <c r="Z220" s="6" t="s">
        <v>76</v>
      </c>
      <c r="AA220" s="6"/>
      <c r="AB220" s="6" t="s">
        <v>107</v>
      </c>
      <c r="AC220" s="6"/>
      <c r="AD220" s="6"/>
      <c r="AE220" s="6" t="s">
        <v>126</v>
      </c>
      <c r="AF220" s="6"/>
      <c r="AG220" s="6"/>
      <c r="AH220" s="6"/>
      <c r="AI220" s="6" t="s">
        <v>155</v>
      </c>
      <c r="AJ220" s="6"/>
      <c r="AK220" s="6"/>
      <c r="AL220" s="6"/>
      <c r="AM220" s="6"/>
      <c r="AN220" s="6"/>
      <c r="AO220" s="6"/>
      <c r="AP220" s="6"/>
      <c r="AQ220" s="6"/>
      <c r="AR220" s="6"/>
      <c r="AS220" s="6"/>
      <c r="AT220" s="6"/>
      <c r="AU220" s="6"/>
      <c r="AV220" s="6"/>
      <c r="AW220" s="6" t="s">
        <v>23</v>
      </c>
      <c r="AX220" s="6"/>
      <c r="AY220" s="6"/>
      <c r="AZ220" s="6"/>
      <c r="BA220" s="6" t="s">
        <v>78</v>
      </c>
      <c r="BB220" s="6"/>
      <c r="BC220" s="6" t="s">
        <v>78</v>
      </c>
      <c r="BD220" s="6"/>
      <c r="BE220" s="6"/>
      <c r="BF220" s="6" t="s">
        <v>78</v>
      </c>
      <c r="BG220" s="6"/>
      <c r="BH220" s="6"/>
      <c r="BI220" s="6"/>
      <c r="BJ220" s="6" t="s">
        <v>78</v>
      </c>
      <c r="BK220" s="6"/>
      <c r="BL220" s="6"/>
      <c r="BM220" s="6"/>
      <c r="BN220" s="6"/>
      <c r="BO220" s="6"/>
      <c r="BP220" s="6"/>
      <c r="BQ220" s="6"/>
      <c r="BR220" s="6"/>
      <c r="BS220" s="6"/>
      <c r="BT220" s="6"/>
      <c r="BU220" s="6"/>
      <c r="BV220" s="6" t="s">
        <v>38</v>
      </c>
      <c r="BW220" s="6"/>
      <c r="BX220" s="6"/>
      <c r="BY220" s="6"/>
      <c r="BZ220" s="6"/>
      <c r="CA220" s="6"/>
      <c r="CB220" s="6"/>
      <c r="CC220" s="6"/>
      <c r="CD220" s="6"/>
      <c r="CE220" s="6"/>
      <c r="CF220" s="6"/>
      <c r="CG220" s="6"/>
      <c r="CH220" s="6"/>
      <c r="CI220" s="6"/>
      <c r="CJ220" s="6"/>
      <c r="CK220" s="6"/>
      <c r="CL220" s="6"/>
      <c r="CM220" s="6"/>
      <c r="CN220" s="6"/>
      <c r="CO220" s="6"/>
      <c r="CP220" s="6"/>
      <c r="CQ220" s="6"/>
      <c r="CR220" s="6"/>
      <c r="CS220" s="28" t="s">
        <v>38</v>
      </c>
      <c r="CT220" s="6"/>
      <c r="CU220" s="6"/>
      <c r="CV220" s="6"/>
      <c r="CW220" s="6"/>
      <c r="CX220" s="6"/>
      <c r="CY220" s="6"/>
      <c r="CZ220" s="6"/>
      <c r="DA220" s="6"/>
      <c r="DB220" s="6"/>
      <c r="DC220" s="6"/>
      <c r="DD220" s="6" t="s">
        <v>38</v>
      </c>
      <c r="DE220" s="87"/>
      <c r="DF220" s="6"/>
      <c r="DG220" s="6"/>
      <c r="DH220" s="6"/>
      <c r="DI220" s="6"/>
      <c r="DJ220" s="6"/>
      <c r="DK220" s="6"/>
      <c r="DL220" s="6"/>
      <c r="DM220" s="6"/>
      <c r="DN220" s="6"/>
      <c r="DO220" s="87"/>
      <c r="DP220" s="6"/>
      <c r="DQ220" s="87"/>
      <c r="DR220" s="6"/>
      <c r="DS220" s="93" t="s">
        <v>1366</v>
      </c>
      <c r="DT220" s="17" t="s">
        <v>1012</v>
      </c>
      <c r="DV220" s="34"/>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row>
    <row r="221" spans="1:518" ht="14.55" customHeight="1" x14ac:dyDescent="0.3">
      <c r="A221" s="65">
        <v>217</v>
      </c>
      <c r="B221" s="7">
        <v>77</v>
      </c>
      <c r="C221" s="98" t="s">
        <v>1374</v>
      </c>
      <c r="D221" s="125" t="s">
        <v>1375</v>
      </c>
      <c r="E221" s="98" t="s">
        <v>1376</v>
      </c>
      <c r="F221" s="7">
        <v>2014</v>
      </c>
      <c r="G221" s="98" t="s">
        <v>664</v>
      </c>
      <c r="H221" s="127" t="s">
        <v>1377</v>
      </c>
      <c r="I221" s="6" t="s">
        <v>50</v>
      </c>
      <c r="J221" s="98" t="s">
        <v>1378</v>
      </c>
      <c r="K221" s="6" t="s">
        <v>744</v>
      </c>
      <c r="L221" s="6" t="s">
        <v>38</v>
      </c>
      <c r="M221" s="6" t="s">
        <v>86</v>
      </c>
      <c r="N221" s="6" t="s">
        <v>205</v>
      </c>
      <c r="O221" s="6" t="s">
        <v>25</v>
      </c>
      <c r="P221" s="6" t="s">
        <v>177</v>
      </c>
      <c r="Q221" s="6" t="s">
        <v>1379</v>
      </c>
      <c r="R221" s="6" t="s">
        <v>1317</v>
      </c>
      <c r="S221" s="6" t="s">
        <v>136</v>
      </c>
      <c r="T221" s="6" t="s">
        <v>778</v>
      </c>
      <c r="U221" s="7">
        <v>2012</v>
      </c>
      <c r="V221" s="7">
        <v>2025</v>
      </c>
      <c r="W221" s="6"/>
      <c r="X221" s="6"/>
      <c r="Y221" s="6"/>
      <c r="Z221" s="6" t="s">
        <v>76</v>
      </c>
      <c r="AA221" s="6"/>
      <c r="AB221" s="6"/>
      <c r="AC221" s="6"/>
      <c r="AD221" s="6"/>
      <c r="AE221" s="6" t="s">
        <v>126</v>
      </c>
      <c r="AF221" s="6"/>
      <c r="AG221" s="6"/>
      <c r="AH221" s="6"/>
      <c r="AI221" s="6"/>
      <c r="AJ221" s="6"/>
      <c r="AK221" s="6"/>
      <c r="AL221" s="6"/>
      <c r="AM221" s="6"/>
      <c r="AN221" s="6"/>
      <c r="AO221" s="6"/>
      <c r="AP221" s="6"/>
      <c r="AQ221" s="6"/>
      <c r="AR221" s="6"/>
      <c r="AS221" s="6"/>
      <c r="AT221" s="6"/>
      <c r="AU221" s="6"/>
      <c r="AV221" s="6"/>
      <c r="AW221" s="6" t="s">
        <v>23</v>
      </c>
      <c r="AX221" s="6"/>
      <c r="AY221" s="6"/>
      <c r="AZ221" s="6"/>
      <c r="BA221" s="6" t="s">
        <v>78</v>
      </c>
      <c r="BB221" s="6"/>
      <c r="BC221" s="6"/>
      <c r="BD221" s="6"/>
      <c r="BE221" s="6"/>
      <c r="BF221" s="6" t="s">
        <v>78</v>
      </c>
      <c r="BG221" s="6"/>
      <c r="BH221" s="6"/>
      <c r="BI221" s="6"/>
      <c r="BJ221" s="6"/>
      <c r="BK221" s="6"/>
      <c r="BL221" s="6"/>
      <c r="BM221" s="6"/>
      <c r="BN221" s="6"/>
      <c r="BO221" s="6"/>
      <c r="BP221" s="6"/>
      <c r="BQ221" s="6"/>
      <c r="BR221" s="6"/>
      <c r="BS221" s="6"/>
      <c r="BT221" s="6"/>
      <c r="BU221" s="6"/>
      <c r="BV221" s="6" t="s">
        <v>38</v>
      </c>
      <c r="BW221" s="6"/>
      <c r="BX221" s="6"/>
      <c r="BY221" s="6"/>
      <c r="BZ221" s="6"/>
      <c r="CA221" s="6"/>
      <c r="CB221" s="6"/>
      <c r="CC221" s="6"/>
      <c r="CD221" s="6"/>
      <c r="CE221" s="6"/>
      <c r="CF221" s="6"/>
      <c r="CG221" s="6"/>
      <c r="CH221" s="6"/>
      <c r="CI221" s="6"/>
      <c r="CJ221" s="6"/>
      <c r="CK221" s="6"/>
      <c r="CL221" s="6"/>
      <c r="CM221" s="6"/>
      <c r="CN221" s="6"/>
      <c r="CO221" s="6"/>
      <c r="CP221" s="6"/>
      <c r="CQ221" s="6"/>
      <c r="CR221" s="6"/>
      <c r="CS221" s="28" t="s">
        <v>38</v>
      </c>
      <c r="CT221" s="6"/>
      <c r="CU221" s="6"/>
      <c r="CV221" s="6"/>
      <c r="CW221" s="6"/>
      <c r="CX221" s="6"/>
      <c r="CY221" s="6"/>
      <c r="CZ221" s="6"/>
      <c r="DA221" s="6"/>
      <c r="DB221" s="6"/>
      <c r="DC221" s="6"/>
      <c r="DD221" s="6" t="s">
        <v>38</v>
      </c>
      <c r="DE221" s="87"/>
      <c r="DF221" s="6"/>
      <c r="DG221" s="6"/>
      <c r="DH221" s="6"/>
      <c r="DI221" s="6"/>
      <c r="DJ221" s="6"/>
      <c r="DK221" s="6"/>
      <c r="DL221" s="6"/>
      <c r="DM221" s="6"/>
      <c r="DN221" s="6"/>
      <c r="DO221" s="87"/>
      <c r="DP221" s="6"/>
      <c r="DQ221" s="87"/>
      <c r="DR221" s="6"/>
      <c r="DS221" s="87" t="s">
        <v>1380</v>
      </c>
      <c r="DT221" s="17" t="s">
        <v>630</v>
      </c>
      <c r="DV221" s="34"/>
      <c r="DW221" s="57"/>
      <c r="DX221" s="57"/>
      <c r="DY221" s="57"/>
      <c r="DZ221" s="57"/>
      <c r="EA221" s="57"/>
      <c r="EB221" s="57"/>
      <c r="EC221" s="57"/>
      <c r="ED221" s="57"/>
      <c r="EE221" s="57"/>
      <c r="EF221" s="57"/>
      <c r="EG221" s="57"/>
      <c r="EH221" s="57"/>
      <c r="EI221" s="57"/>
      <c r="EJ221" s="57"/>
      <c r="EK221" s="57"/>
      <c r="EL221" s="57"/>
      <c r="EM221" s="57"/>
      <c r="EN221" s="57"/>
      <c r="EO221" s="57"/>
      <c r="EP221" s="57"/>
      <c r="EQ221" s="57"/>
      <c r="ER221" s="57"/>
      <c r="ES221" s="57"/>
    </row>
    <row r="222" spans="1:518" ht="14.55" customHeight="1" x14ac:dyDescent="0.3">
      <c r="A222" s="65">
        <v>218</v>
      </c>
      <c r="B222" s="7">
        <v>77</v>
      </c>
      <c r="C222" s="98" t="s">
        <v>1374</v>
      </c>
      <c r="D222" s="125" t="s">
        <v>1375</v>
      </c>
      <c r="E222" s="98" t="s">
        <v>1376</v>
      </c>
      <c r="F222" s="7">
        <v>2014</v>
      </c>
      <c r="G222" s="98" t="s">
        <v>664</v>
      </c>
      <c r="H222" s="127" t="s">
        <v>1377</v>
      </c>
      <c r="I222" s="6" t="s">
        <v>50</v>
      </c>
      <c r="J222" s="98" t="s">
        <v>1381</v>
      </c>
      <c r="K222" s="6" t="s">
        <v>341</v>
      </c>
      <c r="L222" s="6" t="s">
        <v>38</v>
      </c>
      <c r="M222" s="6" t="s">
        <v>86</v>
      </c>
      <c r="N222" s="6" t="s">
        <v>205</v>
      </c>
      <c r="O222" s="6" t="s">
        <v>25</v>
      </c>
      <c r="P222" s="6" t="s">
        <v>177</v>
      </c>
      <c r="Q222" s="6" t="s">
        <v>1379</v>
      </c>
      <c r="R222" s="6" t="s">
        <v>1317</v>
      </c>
      <c r="S222" s="6" t="s">
        <v>136</v>
      </c>
      <c r="T222" s="6" t="s">
        <v>778</v>
      </c>
      <c r="U222" s="7">
        <v>2012</v>
      </c>
      <c r="V222" s="7">
        <v>2025</v>
      </c>
      <c r="W222" s="6"/>
      <c r="X222" s="6"/>
      <c r="Y222" s="6"/>
      <c r="Z222" s="6" t="s">
        <v>76</v>
      </c>
      <c r="AA222" s="6"/>
      <c r="AB222" s="6"/>
      <c r="AC222" s="6"/>
      <c r="AD222" s="6" t="s">
        <v>109</v>
      </c>
      <c r="AE222" s="6" t="s">
        <v>126</v>
      </c>
      <c r="AF222" s="6"/>
      <c r="AG222" s="6"/>
      <c r="AH222" s="6"/>
      <c r="AI222" s="6"/>
      <c r="AJ222" s="6"/>
      <c r="AK222" s="6"/>
      <c r="AL222" s="6"/>
      <c r="AM222" s="6"/>
      <c r="AN222" s="6"/>
      <c r="AO222" s="6"/>
      <c r="AP222" s="6"/>
      <c r="AQ222" s="6"/>
      <c r="AR222" s="6"/>
      <c r="AS222" s="6"/>
      <c r="AT222" s="6"/>
      <c r="AU222" s="6"/>
      <c r="AV222" s="6"/>
      <c r="AW222" s="6" t="s">
        <v>23</v>
      </c>
      <c r="AX222" s="6"/>
      <c r="AY222" s="6"/>
      <c r="AZ222" s="6"/>
      <c r="BA222" s="6" t="s">
        <v>78</v>
      </c>
      <c r="BB222" s="6"/>
      <c r="BC222" s="6"/>
      <c r="BD222" s="6"/>
      <c r="BE222" s="6"/>
      <c r="BF222" s="6" t="s">
        <v>78</v>
      </c>
      <c r="BG222" s="6"/>
      <c r="BH222" s="6"/>
      <c r="BI222" s="6"/>
      <c r="BJ222" s="6"/>
      <c r="BK222" s="6"/>
      <c r="BL222" s="6"/>
      <c r="BM222" s="6"/>
      <c r="BN222" s="6"/>
      <c r="BO222" s="6"/>
      <c r="BP222" s="6"/>
      <c r="BQ222" s="6"/>
      <c r="BR222" s="6"/>
      <c r="BS222" s="6"/>
      <c r="BT222" s="6"/>
      <c r="BU222" s="6"/>
      <c r="BV222" s="6" t="s">
        <v>23</v>
      </c>
      <c r="BW222" s="6"/>
      <c r="BX222" s="6"/>
      <c r="BY222" s="6"/>
      <c r="BZ222" s="6"/>
      <c r="CA222" s="6"/>
      <c r="CB222" s="6"/>
      <c r="CC222" s="6"/>
      <c r="CD222" s="6" t="s">
        <v>210</v>
      </c>
      <c r="CE222" s="6"/>
      <c r="CF222" s="6"/>
      <c r="CG222" s="6"/>
      <c r="CH222" s="6"/>
      <c r="CI222" s="6"/>
      <c r="CJ222" s="6"/>
      <c r="CK222" s="6"/>
      <c r="CL222" s="6"/>
      <c r="CM222" s="6"/>
      <c r="CN222" s="6"/>
      <c r="CO222" s="6"/>
      <c r="CP222" s="6"/>
      <c r="CQ222" s="6"/>
      <c r="CR222" s="6"/>
      <c r="CS222" s="28" t="s">
        <v>38</v>
      </c>
      <c r="CT222" s="6"/>
      <c r="CU222" s="6"/>
      <c r="CV222" s="6"/>
      <c r="CW222" s="6"/>
      <c r="CX222" s="6"/>
      <c r="CY222" s="6"/>
      <c r="CZ222" s="6"/>
      <c r="DA222" s="6"/>
      <c r="DB222" s="6"/>
      <c r="DC222" s="6"/>
      <c r="DD222" s="6" t="s">
        <v>38</v>
      </c>
      <c r="DE222" s="87"/>
      <c r="DF222" s="6"/>
      <c r="DG222" s="6"/>
      <c r="DH222" s="6"/>
      <c r="DI222" s="6"/>
      <c r="DJ222" s="6"/>
      <c r="DK222" s="6"/>
      <c r="DL222" s="6"/>
      <c r="DM222" s="6"/>
      <c r="DN222" s="6"/>
      <c r="DO222" s="87"/>
      <c r="DP222" s="6"/>
      <c r="DQ222" s="87"/>
      <c r="DR222" s="6"/>
      <c r="DS222" s="87" t="s">
        <v>1380</v>
      </c>
      <c r="DT222" s="17" t="s">
        <v>1382</v>
      </c>
      <c r="DV222" s="34"/>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row>
    <row r="223" spans="1:518" ht="14.55" customHeight="1" x14ac:dyDescent="0.3">
      <c r="A223" s="65">
        <v>219</v>
      </c>
      <c r="B223" s="7">
        <v>77</v>
      </c>
      <c r="C223" s="98" t="s">
        <v>1374</v>
      </c>
      <c r="D223" s="125" t="s">
        <v>1375</v>
      </c>
      <c r="E223" s="98" t="s">
        <v>1376</v>
      </c>
      <c r="F223" s="7">
        <v>2014</v>
      </c>
      <c r="G223" s="98" t="s">
        <v>664</v>
      </c>
      <c r="H223" s="127" t="s">
        <v>1377</v>
      </c>
      <c r="I223" s="6" t="s">
        <v>50</v>
      </c>
      <c r="J223" s="98" t="s">
        <v>1383</v>
      </c>
      <c r="K223" s="6" t="s">
        <v>70</v>
      </c>
      <c r="L223" s="6" t="s">
        <v>38</v>
      </c>
      <c r="M223" s="6" t="s">
        <v>86</v>
      </c>
      <c r="N223" s="6" t="s">
        <v>205</v>
      </c>
      <c r="O223" s="6" t="s">
        <v>25</v>
      </c>
      <c r="P223" s="6" t="s">
        <v>177</v>
      </c>
      <c r="Q223" s="6" t="s">
        <v>1379</v>
      </c>
      <c r="R223" s="6" t="s">
        <v>1317</v>
      </c>
      <c r="S223" s="6" t="s">
        <v>136</v>
      </c>
      <c r="T223" s="6" t="s">
        <v>778</v>
      </c>
      <c r="U223" s="7">
        <v>2012</v>
      </c>
      <c r="V223" s="7">
        <v>2025</v>
      </c>
      <c r="W223" s="6"/>
      <c r="X223" s="6"/>
      <c r="Y223" s="6"/>
      <c r="Z223" s="6" t="s">
        <v>76</v>
      </c>
      <c r="AA223" s="6"/>
      <c r="AB223" s="6"/>
      <c r="AC223" s="6"/>
      <c r="AD223" s="6"/>
      <c r="AE223" s="6" t="s">
        <v>126</v>
      </c>
      <c r="AF223" s="6"/>
      <c r="AG223" s="6"/>
      <c r="AH223" s="6"/>
      <c r="AI223" s="6"/>
      <c r="AJ223" s="6"/>
      <c r="AK223" s="6"/>
      <c r="AL223" s="6"/>
      <c r="AM223" s="6"/>
      <c r="AN223" s="6"/>
      <c r="AO223" s="6"/>
      <c r="AP223" s="6"/>
      <c r="AQ223" s="6"/>
      <c r="AR223" s="6"/>
      <c r="AS223" s="6"/>
      <c r="AT223" s="6"/>
      <c r="AU223" s="6"/>
      <c r="AV223" s="6"/>
      <c r="AW223" s="6" t="s">
        <v>23</v>
      </c>
      <c r="AX223" s="6"/>
      <c r="AY223" s="6"/>
      <c r="AZ223" s="6"/>
      <c r="BA223" s="6" t="s">
        <v>78</v>
      </c>
      <c r="BB223" s="6"/>
      <c r="BC223" s="6"/>
      <c r="BD223" s="6"/>
      <c r="BE223" s="6"/>
      <c r="BF223" s="6" t="s">
        <v>78</v>
      </c>
      <c r="BG223" s="6"/>
      <c r="BH223" s="6"/>
      <c r="BI223" s="6"/>
      <c r="BJ223" s="6"/>
      <c r="BK223" s="6"/>
      <c r="BL223" s="6"/>
      <c r="BM223" s="6"/>
      <c r="BN223" s="6"/>
      <c r="BO223" s="6"/>
      <c r="BP223" s="6"/>
      <c r="BQ223" s="6"/>
      <c r="BR223" s="6"/>
      <c r="BS223" s="6"/>
      <c r="BT223" s="6"/>
      <c r="BU223" s="6"/>
      <c r="BV223" s="6" t="s">
        <v>38</v>
      </c>
      <c r="BW223" s="6"/>
      <c r="BX223" s="6"/>
      <c r="BY223" s="6"/>
      <c r="BZ223" s="6"/>
      <c r="CA223" s="6"/>
      <c r="CB223" s="6"/>
      <c r="CC223" s="6"/>
      <c r="CD223" s="6"/>
      <c r="CE223" s="6"/>
      <c r="CF223" s="6"/>
      <c r="CG223" s="6"/>
      <c r="CH223" s="6"/>
      <c r="CI223" s="6"/>
      <c r="CJ223" s="6"/>
      <c r="CK223" s="6"/>
      <c r="CL223" s="6"/>
      <c r="CM223" s="6"/>
      <c r="CN223" s="6"/>
      <c r="CO223" s="6"/>
      <c r="CP223" s="6"/>
      <c r="CQ223" s="6"/>
      <c r="CR223" s="6"/>
      <c r="CS223" s="28" t="s">
        <v>38</v>
      </c>
      <c r="CT223" s="6"/>
      <c r="CU223" s="6"/>
      <c r="CV223" s="6"/>
      <c r="CW223" s="6"/>
      <c r="CX223" s="6"/>
      <c r="CY223" s="6"/>
      <c r="CZ223" s="6"/>
      <c r="DA223" s="6"/>
      <c r="DB223" s="6"/>
      <c r="DC223" s="6"/>
      <c r="DD223" s="6" t="s">
        <v>38</v>
      </c>
      <c r="DE223" s="87"/>
      <c r="DF223" s="6"/>
      <c r="DG223" s="6"/>
      <c r="DH223" s="6"/>
      <c r="DI223" s="6"/>
      <c r="DJ223" s="6"/>
      <c r="DK223" s="6"/>
      <c r="DL223" s="6"/>
      <c r="DM223" s="6"/>
      <c r="DN223" s="6"/>
      <c r="DO223" s="87"/>
      <c r="DP223" s="6"/>
      <c r="DQ223" s="87"/>
      <c r="DR223" s="6"/>
      <c r="DS223" s="87" t="s">
        <v>1380</v>
      </c>
      <c r="DT223" s="17" t="s">
        <v>1384</v>
      </c>
      <c r="DV223" s="34"/>
      <c r="DW223" s="57"/>
      <c r="DX223" s="57"/>
      <c r="DY223" s="57"/>
      <c r="DZ223" s="57"/>
      <c r="EA223" s="57"/>
      <c r="EB223" s="57"/>
      <c r="EC223" s="57"/>
      <c r="ED223" s="57"/>
      <c r="EE223" s="57"/>
      <c r="EF223" s="57"/>
      <c r="EG223" s="57"/>
      <c r="EH223" s="57"/>
      <c r="EI223" s="57"/>
      <c r="EJ223" s="57"/>
      <c r="EK223" s="57"/>
      <c r="EL223" s="57"/>
      <c r="EM223" s="57"/>
      <c r="EN223" s="57"/>
      <c r="EO223" s="57"/>
      <c r="EP223" s="57"/>
      <c r="EQ223" s="57"/>
      <c r="ER223" s="57"/>
      <c r="ES223" s="57"/>
    </row>
    <row r="224" spans="1:518" ht="14.55" customHeight="1" x14ac:dyDescent="0.3">
      <c r="A224" s="65">
        <v>220</v>
      </c>
      <c r="B224" s="7">
        <v>77</v>
      </c>
      <c r="C224" s="98" t="s">
        <v>1374</v>
      </c>
      <c r="D224" s="125" t="s">
        <v>1375</v>
      </c>
      <c r="E224" s="98" t="s">
        <v>1376</v>
      </c>
      <c r="F224" s="7">
        <v>2014</v>
      </c>
      <c r="G224" s="98" t="s">
        <v>664</v>
      </c>
      <c r="H224" s="127" t="s">
        <v>1377</v>
      </c>
      <c r="I224" s="6" t="s">
        <v>50</v>
      </c>
      <c r="J224" s="98" t="s">
        <v>1385</v>
      </c>
      <c r="K224" s="6" t="s">
        <v>833</v>
      </c>
      <c r="L224" s="6" t="s">
        <v>38</v>
      </c>
      <c r="M224" s="6" t="s">
        <v>86</v>
      </c>
      <c r="N224" s="6" t="s">
        <v>205</v>
      </c>
      <c r="O224" s="6" t="s">
        <v>25</v>
      </c>
      <c r="P224" s="6" t="s">
        <v>177</v>
      </c>
      <c r="Q224" s="6" t="s">
        <v>1379</v>
      </c>
      <c r="R224" s="6" t="s">
        <v>1317</v>
      </c>
      <c r="S224" s="6" t="s">
        <v>136</v>
      </c>
      <c r="T224" s="6" t="s">
        <v>778</v>
      </c>
      <c r="U224" s="7">
        <v>2012</v>
      </c>
      <c r="V224" s="7">
        <v>2025</v>
      </c>
      <c r="W224" s="6"/>
      <c r="X224" s="6"/>
      <c r="Y224" s="6"/>
      <c r="Z224" s="6" t="s">
        <v>76</v>
      </c>
      <c r="AA224" s="6"/>
      <c r="AB224" s="6"/>
      <c r="AC224" s="6"/>
      <c r="AD224" s="6"/>
      <c r="AE224" s="6" t="s">
        <v>126</v>
      </c>
      <c r="AF224" s="6"/>
      <c r="AG224" s="6"/>
      <c r="AH224" s="6"/>
      <c r="AI224" s="6"/>
      <c r="AJ224" s="6"/>
      <c r="AK224" s="6"/>
      <c r="AL224" s="6"/>
      <c r="AM224" s="6"/>
      <c r="AN224" s="6"/>
      <c r="AO224" s="6"/>
      <c r="AP224" s="6"/>
      <c r="AQ224" s="6"/>
      <c r="AR224" s="6"/>
      <c r="AS224" s="6"/>
      <c r="AT224" s="6"/>
      <c r="AU224" s="6"/>
      <c r="AV224" s="6"/>
      <c r="AW224" s="6" t="s">
        <v>23</v>
      </c>
      <c r="AX224" s="6"/>
      <c r="AY224" s="6"/>
      <c r="AZ224" s="6"/>
      <c r="BA224" s="6" t="s">
        <v>78</v>
      </c>
      <c r="BB224" s="6"/>
      <c r="BC224" s="6"/>
      <c r="BD224" s="6"/>
      <c r="BE224" s="6"/>
      <c r="BF224" s="6" t="s">
        <v>78</v>
      </c>
      <c r="BG224" s="6"/>
      <c r="BH224" s="6"/>
      <c r="BI224" s="6"/>
      <c r="BJ224" s="6"/>
      <c r="BK224" s="6"/>
      <c r="BL224" s="6"/>
      <c r="BM224" s="6"/>
      <c r="BN224" s="6"/>
      <c r="BO224" s="6"/>
      <c r="BP224" s="6"/>
      <c r="BQ224" s="6"/>
      <c r="BR224" s="6"/>
      <c r="BS224" s="6"/>
      <c r="BT224" s="6"/>
      <c r="BU224" s="6"/>
      <c r="BV224" s="6" t="s">
        <v>38</v>
      </c>
      <c r="BW224" s="6"/>
      <c r="BX224" s="6"/>
      <c r="BY224" s="6"/>
      <c r="BZ224" s="6"/>
      <c r="CA224" s="6"/>
      <c r="CB224" s="6"/>
      <c r="CC224" s="6"/>
      <c r="CD224" s="6"/>
      <c r="CE224" s="6"/>
      <c r="CF224" s="6"/>
      <c r="CG224" s="6"/>
      <c r="CH224" s="6"/>
      <c r="CI224" s="6"/>
      <c r="CJ224" s="6"/>
      <c r="CK224" s="6"/>
      <c r="CL224" s="6"/>
      <c r="CM224" s="6"/>
      <c r="CN224" s="6"/>
      <c r="CO224" s="6"/>
      <c r="CP224" s="6"/>
      <c r="CQ224" s="6"/>
      <c r="CR224" s="6"/>
      <c r="CS224" s="28" t="s">
        <v>38</v>
      </c>
      <c r="CT224" s="6"/>
      <c r="CU224" s="6"/>
      <c r="CV224" s="6"/>
      <c r="CW224" s="6"/>
      <c r="CX224" s="6"/>
      <c r="CY224" s="6"/>
      <c r="CZ224" s="6"/>
      <c r="DA224" s="6"/>
      <c r="DB224" s="6"/>
      <c r="DC224" s="6"/>
      <c r="DD224" s="6" t="s">
        <v>38</v>
      </c>
      <c r="DE224" s="87"/>
      <c r="DF224" s="6"/>
      <c r="DG224" s="6"/>
      <c r="DH224" s="6"/>
      <c r="DI224" s="6"/>
      <c r="DJ224" s="6"/>
      <c r="DK224" s="6"/>
      <c r="DL224" s="6"/>
      <c r="DM224" s="6"/>
      <c r="DN224" s="6"/>
      <c r="DO224" s="87"/>
      <c r="DP224" s="6"/>
      <c r="DQ224" s="87"/>
      <c r="DR224" s="6"/>
      <c r="DS224" s="87" t="s">
        <v>1380</v>
      </c>
      <c r="DT224" s="17" t="s">
        <v>1384</v>
      </c>
      <c r="DV224" s="34"/>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row>
    <row r="225" spans="1:149" ht="14.55" customHeight="1" x14ac:dyDescent="0.3">
      <c r="A225" s="65">
        <v>221</v>
      </c>
      <c r="B225" s="7">
        <v>77</v>
      </c>
      <c r="C225" s="98" t="s">
        <v>1374</v>
      </c>
      <c r="D225" s="125" t="s">
        <v>1375</v>
      </c>
      <c r="E225" s="98" t="s">
        <v>1376</v>
      </c>
      <c r="F225" s="7">
        <v>2014</v>
      </c>
      <c r="G225" s="98" t="s">
        <v>664</v>
      </c>
      <c r="H225" s="127" t="s">
        <v>1377</v>
      </c>
      <c r="I225" s="6" t="s">
        <v>50</v>
      </c>
      <c r="J225" s="98" t="s">
        <v>1386</v>
      </c>
      <c r="K225" s="6" t="s">
        <v>115</v>
      </c>
      <c r="L225" s="6" t="s">
        <v>38</v>
      </c>
      <c r="M225" s="6" t="s">
        <v>86</v>
      </c>
      <c r="N225" s="6" t="s">
        <v>205</v>
      </c>
      <c r="O225" s="6" t="s">
        <v>25</v>
      </c>
      <c r="P225" s="6" t="s">
        <v>177</v>
      </c>
      <c r="Q225" s="6" t="s">
        <v>1379</v>
      </c>
      <c r="R225" s="6" t="s">
        <v>1317</v>
      </c>
      <c r="S225" s="6" t="s">
        <v>136</v>
      </c>
      <c r="T225" s="6" t="s">
        <v>778</v>
      </c>
      <c r="U225" s="7">
        <v>2012</v>
      </c>
      <c r="V225" s="7">
        <v>2025</v>
      </c>
      <c r="W225" s="6"/>
      <c r="X225" s="6"/>
      <c r="Y225" s="6"/>
      <c r="Z225" s="6" t="s">
        <v>76</v>
      </c>
      <c r="AA225" s="6"/>
      <c r="AB225" s="6"/>
      <c r="AC225" s="6"/>
      <c r="AD225" s="6" t="s">
        <v>109</v>
      </c>
      <c r="AE225" s="6" t="s">
        <v>126</v>
      </c>
      <c r="AF225" s="6"/>
      <c r="AG225" s="6"/>
      <c r="AH225" s="6"/>
      <c r="AI225" s="6"/>
      <c r="AJ225" s="6"/>
      <c r="AK225" s="6"/>
      <c r="AL225" s="6"/>
      <c r="AM225" s="6"/>
      <c r="AN225" s="6"/>
      <c r="AO225" s="6"/>
      <c r="AP225" s="6"/>
      <c r="AQ225" s="6"/>
      <c r="AR225" s="6"/>
      <c r="AS225" s="6"/>
      <c r="AT225" s="6"/>
      <c r="AU225" s="6"/>
      <c r="AV225" s="6"/>
      <c r="AW225" s="6" t="s">
        <v>23</v>
      </c>
      <c r="AX225" s="6"/>
      <c r="AY225" s="6"/>
      <c r="AZ225" s="6"/>
      <c r="BA225" s="6" t="s">
        <v>78</v>
      </c>
      <c r="BB225" s="6"/>
      <c r="BC225" s="6"/>
      <c r="BD225" s="6"/>
      <c r="BE225" s="6"/>
      <c r="BF225" s="6" t="s">
        <v>78</v>
      </c>
      <c r="BG225" s="6"/>
      <c r="BH225" s="6"/>
      <c r="BI225" s="6"/>
      <c r="BJ225" s="6"/>
      <c r="BK225" s="6"/>
      <c r="BL225" s="6"/>
      <c r="BM225" s="6"/>
      <c r="BN225" s="6"/>
      <c r="BO225" s="6"/>
      <c r="BP225" s="6"/>
      <c r="BQ225" s="6"/>
      <c r="BR225" s="6"/>
      <c r="BS225" s="6"/>
      <c r="BT225" s="6"/>
      <c r="BU225" s="6"/>
      <c r="BV225" s="6" t="s">
        <v>23</v>
      </c>
      <c r="BW225" s="6"/>
      <c r="BX225" s="6"/>
      <c r="BY225" s="6"/>
      <c r="BZ225" s="6"/>
      <c r="CA225" s="6"/>
      <c r="CB225" s="6"/>
      <c r="CC225" s="6"/>
      <c r="CD225" s="6" t="s">
        <v>195</v>
      </c>
      <c r="CE225" s="6"/>
      <c r="CF225" s="6"/>
      <c r="CG225" s="6"/>
      <c r="CH225" s="6"/>
      <c r="CI225" s="6"/>
      <c r="CJ225" s="6"/>
      <c r="CK225" s="6"/>
      <c r="CL225" s="6"/>
      <c r="CM225" s="6"/>
      <c r="CN225" s="6"/>
      <c r="CO225" s="6"/>
      <c r="CP225" s="6"/>
      <c r="CQ225" s="6"/>
      <c r="CR225" s="6"/>
      <c r="CS225" s="28" t="s">
        <v>38</v>
      </c>
      <c r="CT225" s="6"/>
      <c r="CU225" s="6"/>
      <c r="CV225" s="6"/>
      <c r="CW225" s="6"/>
      <c r="CX225" s="6"/>
      <c r="CY225" s="6"/>
      <c r="CZ225" s="6"/>
      <c r="DA225" s="6"/>
      <c r="DB225" s="6"/>
      <c r="DC225" s="6"/>
      <c r="DD225" s="6" t="s">
        <v>38</v>
      </c>
      <c r="DE225" s="87"/>
      <c r="DF225" s="6"/>
      <c r="DG225" s="6"/>
      <c r="DH225" s="6"/>
      <c r="DI225" s="6"/>
      <c r="DJ225" s="6"/>
      <c r="DK225" s="6"/>
      <c r="DL225" s="6"/>
      <c r="DM225" s="6"/>
      <c r="DN225" s="6"/>
      <c r="DO225" s="87"/>
      <c r="DP225" s="6"/>
      <c r="DQ225" s="87"/>
      <c r="DR225" s="6"/>
      <c r="DS225" s="87" t="s">
        <v>1380</v>
      </c>
      <c r="DT225" s="17" t="s">
        <v>1384</v>
      </c>
      <c r="DV225" s="34"/>
      <c r="DW225" s="57"/>
      <c r="DX225" s="57"/>
      <c r="DY225" s="57"/>
      <c r="DZ225" s="57"/>
      <c r="EA225" s="57"/>
      <c r="EB225" s="57"/>
      <c r="EC225" s="57"/>
      <c r="ED225" s="57"/>
      <c r="EE225" s="57"/>
      <c r="EF225" s="57"/>
      <c r="EG225" s="57"/>
      <c r="EH225" s="57"/>
      <c r="EI225" s="57"/>
      <c r="EJ225" s="57"/>
      <c r="EK225" s="57"/>
      <c r="EL225" s="57"/>
      <c r="EM225" s="57"/>
      <c r="EN225" s="57"/>
      <c r="EO225" s="57"/>
      <c r="EP225" s="57"/>
      <c r="EQ225" s="57"/>
      <c r="ER225" s="57"/>
      <c r="ES225" s="57"/>
    </row>
    <row r="226" spans="1:149" ht="14.55" customHeight="1" x14ac:dyDescent="0.3">
      <c r="A226" s="65">
        <v>222</v>
      </c>
      <c r="B226" s="7">
        <v>78</v>
      </c>
      <c r="C226" s="98" t="s">
        <v>1387</v>
      </c>
      <c r="D226" s="100" t="s">
        <v>1388</v>
      </c>
      <c r="E226" s="98" t="s">
        <v>1389</v>
      </c>
      <c r="F226" s="7">
        <v>2017</v>
      </c>
      <c r="G226" s="98" t="s">
        <v>807</v>
      </c>
      <c r="H226" s="127" t="s">
        <v>1390</v>
      </c>
      <c r="I226" s="6" t="s">
        <v>50</v>
      </c>
      <c r="J226" s="98" t="s">
        <v>1391</v>
      </c>
      <c r="K226" s="6" t="s">
        <v>1392</v>
      </c>
      <c r="L226" s="6" t="s">
        <v>23</v>
      </c>
      <c r="M226" s="6" t="s">
        <v>86</v>
      </c>
      <c r="N226" s="6" t="s">
        <v>205</v>
      </c>
      <c r="O226" s="6" t="s">
        <v>25</v>
      </c>
      <c r="P226" s="6" t="s">
        <v>56</v>
      </c>
      <c r="Q226" s="6" t="s">
        <v>572</v>
      </c>
      <c r="R226" s="6" t="s">
        <v>572</v>
      </c>
      <c r="S226" s="6" t="s">
        <v>321</v>
      </c>
      <c r="T226" s="6" t="s">
        <v>701</v>
      </c>
      <c r="U226" s="7">
        <v>2015</v>
      </c>
      <c r="V226" s="7">
        <v>2030</v>
      </c>
      <c r="W226" s="6"/>
      <c r="X226" s="6"/>
      <c r="Y226" s="6"/>
      <c r="Z226" s="6"/>
      <c r="AA226" s="6"/>
      <c r="AB226" s="6"/>
      <c r="AC226" s="6"/>
      <c r="AD226" s="6"/>
      <c r="AE226" s="6"/>
      <c r="AF226" s="6"/>
      <c r="AG226" s="6"/>
      <c r="AH226" s="6" t="s">
        <v>139</v>
      </c>
      <c r="AI226" s="6"/>
      <c r="AJ226" s="6"/>
      <c r="AK226" s="6"/>
      <c r="AL226" s="6"/>
      <c r="AM226" s="6"/>
      <c r="AN226" s="6"/>
      <c r="AO226" s="6"/>
      <c r="AP226" s="6"/>
      <c r="AQ226" s="6"/>
      <c r="AR226" s="6"/>
      <c r="AS226" s="6"/>
      <c r="AT226" s="6"/>
      <c r="AU226" s="6"/>
      <c r="AV226" s="6"/>
      <c r="AW226" s="6" t="s">
        <v>38</v>
      </c>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t="s">
        <v>23</v>
      </c>
      <c r="BW226" s="6"/>
      <c r="BX226" s="6"/>
      <c r="BY226" s="6"/>
      <c r="BZ226" s="6"/>
      <c r="CA226" s="6"/>
      <c r="CB226" s="6"/>
      <c r="CC226" s="6"/>
      <c r="CD226" s="6"/>
      <c r="CE226" s="6"/>
      <c r="CF226" s="6"/>
      <c r="CG226" s="6"/>
      <c r="CH226" s="6" t="s">
        <v>195</v>
      </c>
      <c r="CI226" s="6"/>
      <c r="CJ226" s="6"/>
      <c r="CK226" s="6"/>
      <c r="CL226" s="6"/>
      <c r="CM226" s="6"/>
      <c r="CN226" s="6"/>
      <c r="CO226" s="6"/>
      <c r="CP226" s="6"/>
      <c r="CQ226" s="6"/>
      <c r="CR226" s="6"/>
      <c r="CS226" s="28" t="s">
        <v>23</v>
      </c>
      <c r="CT226" s="6"/>
      <c r="CU226" s="6"/>
      <c r="CV226" s="6"/>
      <c r="CW226" s="6"/>
      <c r="CX226" s="6"/>
      <c r="CY226" s="6"/>
      <c r="CZ226" s="6" t="s">
        <v>139</v>
      </c>
      <c r="DA226" s="6"/>
      <c r="DB226" s="6"/>
      <c r="DC226" s="6"/>
      <c r="DD226" s="6" t="s">
        <v>23</v>
      </c>
      <c r="DE226" s="93" t="s">
        <v>1393</v>
      </c>
      <c r="DF226" s="6" t="s">
        <v>640</v>
      </c>
      <c r="DG226" s="6"/>
      <c r="DH226" s="6"/>
      <c r="DI226" s="6"/>
      <c r="DJ226" s="6"/>
      <c r="DK226" s="6" t="s">
        <v>139</v>
      </c>
      <c r="DL226" s="6"/>
      <c r="DM226" s="6"/>
      <c r="DN226" s="6"/>
      <c r="DO226" s="87"/>
      <c r="DP226" s="6"/>
      <c r="DQ226" s="87"/>
      <c r="DR226" s="6"/>
      <c r="DS226" s="93" t="s">
        <v>1394</v>
      </c>
      <c r="DT226" s="17" t="s">
        <v>1395</v>
      </c>
      <c r="DV226" s="34"/>
      <c r="DW226" s="57"/>
      <c r="DX226" s="57"/>
      <c r="DY226" s="57"/>
      <c r="DZ226" s="57"/>
      <c r="EA226" s="57"/>
      <c r="EB226" s="57"/>
      <c r="EC226" s="57"/>
      <c r="ED226" s="57"/>
      <c r="EE226" s="57"/>
      <c r="EF226" s="57"/>
      <c r="EG226" s="57"/>
      <c r="EH226" s="57"/>
      <c r="EI226" s="57"/>
      <c r="EJ226" s="57"/>
      <c r="EK226" s="57"/>
      <c r="EL226" s="57"/>
      <c r="EM226" s="57"/>
      <c r="EN226" s="57"/>
      <c r="EO226" s="57"/>
      <c r="EP226" s="57"/>
      <c r="EQ226" s="57"/>
      <c r="ER226" s="57"/>
      <c r="ES226" s="57"/>
    </row>
    <row r="227" spans="1:149" ht="14.55" customHeight="1" x14ac:dyDescent="0.3">
      <c r="A227" s="65">
        <v>223</v>
      </c>
      <c r="B227" s="7">
        <v>79</v>
      </c>
      <c r="C227" s="98" t="s">
        <v>1396</v>
      </c>
      <c r="D227" s="100" t="s">
        <v>1397</v>
      </c>
      <c r="E227" s="98" t="s">
        <v>1398</v>
      </c>
      <c r="F227" s="7">
        <v>2010</v>
      </c>
      <c r="G227" s="98" t="s">
        <v>577</v>
      </c>
      <c r="H227" s="98" t="s">
        <v>1399</v>
      </c>
      <c r="I227" s="6" t="s">
        <v>50</v>
      </c>
      <c r="J227" s="100" t="s">
        <v>1400</v>
      </c>
      <c r="K227" s="6" t="s">
        <v>345</v>
      </c>
      <c r="L227" s="6" t="s">
        <v>38</v>
      </c>
      <c r="M227" s="6" t="s">
        <v>100</v>
      </c>
      <c r="N227" s="6" t="s">
        <v>205</v>
      </c>
      <c r="O227" s="6" t="s">
        <v>25</v>
      </c>
      <c r="P227" s="6" t="s">
        <v>118</v>
      </c>
      <c r="Q227" s="6" t="s">
        <v>1401</v>
      </c>
      <c r="R227" s="6" t="s">
        <v>582</v>
      </c>
      <c r="S227" s="6" t="s">
        <v>97</v>
      </c>
      <c r="T227" s="6" t="s">
        <v>1133</v>
      </c>
      <c r="U227" s="7">
        <v>2009</v>
      </c>
      <c r="V227" s="7">
        <v>2009</v>
      </c>
      <c r="W227" s="6"/>
      <c r="X227" s="6"/>
      <c r="Y227" s="6"/>
      <c r="Z227" s="6"/>
      <c r="AA227" s="6"/>
      <c r="AB227" s="6"/>
      <c r="AC227" s="6"/>
      <c r="AD227" s="6"/>
      <c r="AE227" s="6"/>
      <c r="AF227" s="6"/>
      <c r="AG227" s="6"/>
      <c r="AH227" s="6"/>
      <c r="AI227" s="6" t="s">
        <v>155</v>
      </c>
      <c r="AJ227" s="6"/>
      <c r="AK227" s="6"/>
      <c r="AL227" s="6"/>
      <c r="AM227" s="6"/>
      <c r="AN227" s="6"/>
      <c r="AO227" s="6"/>
      <c r="AP227" s="6"/>
      <c r="AQ227" s="6"/>
      <c r="AR227" s="6"/>
      <c r="AS227" s="6"/>
      <c r="AT227" s="6"/>
      <c r="AU227" s="6"/>
      <c r="AV227" s="6"/>
      <c r="AW227" s="6" t="s">
        <v>38</v>
      </c>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t="s">
        <v>23</v>
      </c>
      <c r="BW227" s="6"/>
      <c r="BX227" s="6"/>
      <c r="BY227" s="6"/>
      <c r="BZ227" s="6"/>
      <c r="CA227" s="6"/>
      <c r="CB227" s="6"/>
      <c r="CC227" s="6"/>
      <c r="CD227" s="6"/>
      <c r="CE227" s="6"/>
      <c r="CF227" s="6"/>
      <c r="CG227" s="6"/>
      <c r="CH227" s="6"/>
      <c r="CI227" s="6" t="s">
        <v>221</v>
      </c>
      <c r="CJ227" s="6"/>
      <c r="CK227" s="6"/>
      <c r="CL227" s="6"/>
      <c r="CM227" s="6"/>
      <c r="CN227" s="6"/>
      <c r="CO227" s="6"/>
      <c r="CP227" s="6"/>
      <c r="CQ227" s="6"/>
      <c r="CR227" s="6"/>
      <c r="CS227" s="28" t="s">
        <v>38</v>
      </c>
      <c r="CT227" s="6"/>
      <c r="CU227" s="6"/>
      <c r="CV227" s="6"/>
      <c r="CW227" s="6"/>
      <c r="CX227" s="6"/>
      <c r="CY227" s="6"/>
      <c r="CZ227" s="6"/>
      <c r="DA227" s="6"/>
      <c r="DB227" s="6"/>
      <c r="DC227" s="6"/>
      <c r="DD227" s="6" t="s">
        <v>38</v>
      </c>
      <c r="DE227" s="87"/>
      <c r="DF227" s="6"/>
      <c r="DG227" s="6"/>
      <c r="DH227" s="6"/>
      <c r="DI227" s="6"/>
      <c r="DJ227" s="6"/>
      <c r="DK227" s="6"/>
      <c r="DL227" s="6"/>
      <c r="DM227" s="6"/>
      <c r="DN227" s="6"/>
      <c r="DO227" s="87"/>
      <c r="DP227" s="6"/>
      <c r="DQ227" s="87"/>
      <c r="DR227" s="6"/>
      <c r="DS227" s="87"/>
      <c r="DT227" s="17"/>
      <c r="DV227" s="34"/>
      <c r="DW227" s="57"/>
      <c r="DX227" s="57"/>
      <c r="DY227" s="57"/>
      <c r="DZ227" s="57"/>
      <c r="EA227" s="57"/>
      <c r="EB227" s="57"/>
      <c r="EC227" s="57"/>
      <c r="ED227" s="57"/>
      <c r="EE227" s="57"/>
      <c r="EF227" s="57"/>
      <c r="EG227" s="57"/>
      <c r="EH227" s="57"/>
      <c r="EI227" s="57"/>
      <c r="EJ227" s="57"/>
      <c r="EK227" s="57"/>
      <c r="EL227" s="57"/>
      <c r="EM227" s="57"/>
      <c r="EN227" s="57"/>
      <c r="EO227" s="57"/>
      <c r="EP227" s="57"/>
      <c r="EQ227" s="57"/>
      <c r="ER227" s="57"/>
      <c r="ES227" s="57"/>
    </row>
    <row r="228" spans="1:149" ht="14.55" customHeight="1" x14ac:dyDescent="0.3">
      <c r="A228" s="65">
        <v>224</v>
      </c>
      <c r="B228" s="7">
        <v>80</v>
      </c>
      <c r="C228" s="98" t="s">
        <v>1402</v>
      </c>
      <c r="D228" s="100" t="s">
        <v>1403</v>
      </c>
      <c r="E228" s="98" t="s">
        <v>1404</v>
      </c>
      <c r="F228" s="7">
        <v>2016</v>
      </c>
      <c r="G228" s="98" t="s">
        <v>604</v>
      </c>
      <c r="H228" s="98" t="s">
        <v>1405</v>
      </c>
      <c r="I228" s="6" t="s">
        <v>50</v>
      </c>
      <c r="J228" s="100" t="s">
        <v>1406</v>
      </c>
      <c r="K228" s="6" t="s">
        <v>131</v>
      </c>
      <c r="L228" s="6" t="s">
        <v>38</v>
      </c>
      <c r="M228" s="6" t="s">
        <v>100</v>
      </c>
      <c r="N228" s="6" t="s">
        <v>205</v>
      </c>
      <c r="O228" s="6" t="s">
        <v>25</v>
      </c>
      <c r="P228" s="6" t="s">
        <v>56</v>
      </c>
      <c r="Q228" s="6" t="s">
        <v>1407</v>
      </c>
      <c r="R228" s="6" t="s">
        <v>921</v>
      </c>
      <c r="S228" s="6" t="s">
        <v>324</v>
      </c>
      <c r="T228" s="6" t="s">
        <v>1408</v>
      </c>
      <c r="U228" s="7">
        <v>2010</v>
      </c>
      <c r="V228" s="7">
        <v>2030</v>
      </c>
      <c r="W228" s="6"/>
      <c r="X228" s="6"/>
      <c r="Y228" s="6"/>
      <c r="Z228" s="6" t="s">
        <v>76</v>
      </c>
      <c r="AA228" s="6"/>
      <c r="AB228" s="6"/>
      <c r="AC228" s="6"/>
      <c r="AD228" s="6"/>
      <c r="AE228" s="6"/>
      <c r="AF228" s="6"/>
      <c r="AG228" s="6"/>
      <c r="AH228" s="6"/>
      <c r="AI228" s="6"/>
      <c r="AJ228" s="6"/>
      <c r="AK228" s="6"/>
      <c r="AL228" s="6"/>
      <c r="AM228" s="6"/>
      <c r="AN228" s="6"/>
      <c r="AO228" s="6"/>
      <c r="AP228" s="6"/>
      <c r="AQ228" s="6"/>
      <c r="AR228" s="6"/>
      <c r="AS228" s="6"/>
      <c r="AT228" s="6"/>
      <c r="AU228" s="6"/>
      <c r="AV228" s="6"/>
      <c r="AW228" s="6" t="s">
        <v>23</v>
      </c>
      <c r="AX228" s="6"/>
      <c r="AY228" s="6"/>
      <c r="AZ228" s="6"/>
      <c r="BA228" s="6" t="s">
        <v>78</v>
      </c>
      <c r="BB228" s="6"/>
      <c r="BC228" s="6"/>
      <c r="BD228" s="6"/>
      <c r="BE228" s="6"/>
      <c r="BF228" s="6"/>
      <c r="BG228" s="6"/>
      <c r="BH228" s="6"/>
      <c r="BI228" s="6"/>
      <c r="BJ228" s="6"/>
      <c r="BK228" s="6"/>
      <c r="BL228" s="6"/>
      <c r="BM228" s="6"/>
      <c r="BN228" s="6"/>
      <c r="BO228" s="6"/>
      <c r="BP228" s="6"/>
      <c r="BQ228" s="6"/>
      <c r="BR228" s="6"/>
      <c r="BS228" s="6"/>
      <c r="BT228" s="6"/>
      <c r="BU228" s="6"/>
      <c r="BV228" s="6" t="s">
        <v>38</v>
      </c>
      <c r="BW228" s="6"/>
      <c r="BX228" s="6"/>
      <c r="BY228" s="6"/>
      <c r="BZ228" s="6"/>
      <c r="CA228" s="6"/>
      <c r="CB228" s="6"/>
      <c r="CC228" s="6"/>
      <c r="CD228" s="6"/>
      <c r="CE228" s="6"/>
      <c r="CF228" s="6"/>
      <c r="CG228" s="6"/>
      <c r="CH228" s="6"/>
      <c r="CI228" s="6"/>
      <c r="CJ228" s="6"/>
      <c r="CK228" s="6"/>
      <c r="CL228" s="6"/>
      <c r="CM228" s="6"/>
      <c r="CN228" s="6"/>
      <c r="CO228" s="6"/>
      <c r="CP228" s="6"/>
      <c r="CQ228" s="6"/>
      <c r="CR228" s="6"/>
      <c r="CS228" s="28" t="s">
        <v>38</v>
      </c>
      <c r="CT228" s="6"/>
      <c r="CU228" s="6"/>
      <c r="CV228" s="6"/>
      <c r="CW228" s="6"/>
      <c r="CX228" s="6"/>
      <c r="CY228" s="6"/>
      <c r="CZ228" s="6"/>
      <c r="DA228" s="6"/>
      <c r="DB228" s="6"/>
      <c r="DC228" s="6"/>
      <c r="DD228" s="6" t="s">
        <v>38</v>
      </c>
      <c r="DE228" s="87"/>
      <c r="DF228" s="6"/>
      <c r="DG228" s="6"/>
      <c r="DH228" s="6"/>
      <c r="DI228" s="6"/>
      <c r="DJ228" s="6"/>
      <c r="DK228" s="6"/>
      <c r="DL228" s="6"/>
      <c r="DM228" s="6"/>
      <c r="DN228" s="6"/>
      <c r="DO228" s="87"/>
      <c r="DP228" s="6"/>
      <c r="DQ228" s="87"/>
      <c r="DR228" s="6"/>
      <c r="DS228" s="87"/>
      <c r="DT228" s="17"/>
      <c r="DV228" s="34"/>
      <c r="DW228" s="57"/>
      <c r="DX228" s="57"/>
      <c r="DY228" s="57"/>
      <c r="DZ228" s="57"/>
      <c r="EA228" s="57"/>
      <c r="EB228" s="57"/>
      <c r="EC228" s="57"/>
      <c r="ED228" s="57"/>
      <c r="EE228" s="57"/>
      <c r="EF228" s="57"/>
      <c r="EG228" s="57"/>
      <c r="EH228" s="57"/>
      <c r="EI228" s="57"/>
      <c r="EJ228" s="57"/>
      <c r="EK228" s="57"/>
      <c r="EL228" s="57"/>
      <c r="EM228" s="57"/>
      <c r="EN228" s="57"/>
      <c r="EO228" s="57"/>
      <c r="EP228" s="57"/>
      <c r="EQ228" s="57"/>
      <c r="ER228" s="57"/>
      <c r="ES228" s="57"/>
    </row>
    <row r="229" spans="1:149" ht="14.55" customHeight="1" x14ac:dyDescent="0.3">
      <c r="A229" s="65">
        <v>225</v>
      </c>
      <c r="B229" s="7">
        <v>80</v>
      </c>
      <c r="C229" s="98" t="s">
        <v>1402</v>
      </c>
      <c r="D229" s="100" t="s">
        <v>1403</v>
      </c>
      <c r="E229" s="98" t="s">
        <v>1404</v>
      </c>
      <c r="F229" s="7">
        <v>2016</v>
      </c>
      <c r="G229" s="98" t="s">
        <v>604</v>
      </c>
      <c r="H229" s="98" t="s">
        <v>1405</v>
      </c>
      <c r="I229" s="6" t="s">
        <v>50</v>
      </c>
      <c r="J229" s="100" t="s">
        <v>1409</v>
      </c>
      <c r="K229" s="6" t="s">
        <v>1410</v>
      </c>
      <c r="L229" s="6" t="s">
        <v>23</v>
      </c>
      <c r="M229" s="6" t="s">
        <v>100</v>
      </c>
      <c r="N229" s="6" t="s">
        <v>205</v>
      </c>
      <c r="O229" s="6" t="s">
        <v>25</v>
      </c>
      <c r="P229" s="6" t="s">
        <v>56</v>
      </c>
      <c r="Q229" s="6" t="s">
        <v>1407</v>
      </c>
      <c r="R229" s="6" t="s">
        <v>921</v>
      </c>
      <c r="S229" s="6" t="s">
        <v>324</v>
      </c>
      <c r="T229" s="6" t="s">
        <v>1408</v>
      </c>
      <c r="U229" s="7">
        <v>2010</v>
      </c>
      <c r="V229" s="7">
        <v>2030</v>
      </c>
      <c r="W229" s="6"/>
      <c r="X229" s="6"/>
      <c r="Y229" s="6"/>
      <c r="Z229" s="6" t="s">
        <v>76</v>
      </c>
      <c r="AA229" s="6"/>
      <c r="AB229" s="6"/>
      <c r="AC229" s="6"/>
      <c r="AD229" s="6"/>
      <c r="AE229" s="6"/>
      <c r="AF229" s="6"/>
      <c r="AG229" s="6"/>
      <c r="AH229" s="6"/>
      <c r="AI229" s="6"/>
      <c r="AJ229" s="6"/>
      <c r="AK229" s="6"/>
      <c r="AL229" s="6"/>
      <c r="AM229" s="6"/>
      <c r="AN229" s="6"/>
      <c r="AO229" s="6"/>
      <c r="AP229" s="6"/>
      <c r="AQ229" s="6"/>
      <c r="AR229" s="6"/>
      <c r="AS229" s="6"/>
      <c r="AT229" s="6"/>
      <c r="AU229" s="6"/>
      <c r="AV229" s="6"/>
      <c r="AW229" s="6" t="s">
        <v>23</v>
      </c>
      <c r="AX229" s="6"/>
      <c r="AY229" s="6"/>
      <c r="AZ229" s="6"/>
      <c r="BA229" s="6" t="s">
        <v>78</v>
      </c>
      <c r="BB229" s="6"/>
      <c r="BC229" s="6"/>
      <c r="BD229" s="6"/>
      <c r="BE229" s="6"/>
      <c r="BF229" s="6"/>
      <c r="BG229" s="6"/>
      <c r="BH229" s="6"/>
      <c r="BI229" s="6"/>
      <c r="BJ229" s="6"/>
      <c r="BK229" s="6"/>
      <c r="BL229" s="6"/>
      <c r="BM229" s="6"/>
      <c r="BN229" s="6"/>
      <c r="BO229" s="6"/>
      <c r="BP229" s="6"/>
      <c r="BQ229" s="6"/>
      <c r="BR229" s="6"/>
      <c r="BS229" s="6"/>
      <c r="BT229" s="6"/>
      <c r="BU229" s="6"/>
      <c r="BV229" s="6" t="s">
        <v>38</v>
      </c>
      <c r="BW229" s="6"/>
      <c r="BX229" s="6"/>
      <c r="BY229" s="6"/>
      <c r="BZ229" s="6"/>
      <c r="CA229" s="6"/>
      <c r="CB229" s="6"/>
      <c r="CC229" s="6"/>
      <c r="CD229" s="6"/>
      <c r="CE229" s="6"/>
      <c r="CF229" s="6"/>
      <c r="CG229" s="6"/>
      <c r="CH229" s="6"/>
      <c r="CI229" s="6"/>
      <c r="CJ229" s="6"/>
      <c r="CK229" s="6"/>
      <c r="CL229" s="6"/>
      <c r="CM229" s="6"/>
      <c r="CN229" s="6"/>
      <c r="CO229" s="6"/>
      <c r="CP229" s="6"/>
      <c r="CQ229" s="6"/>
      <c r="CR229" s="6"/>
      <c r="CS229" s="28" t="s">
        <v>38</v>
      </c>
      <c r="CT229" s="6"/>
      <c r="CU229" s="6"/>
      <c r="CV229" s="6"/>
      <c r="CW229" s="6"/>
      <c r="CX229" s="6"/>
      <c r="CY229" s="6"/>
      <c r="CZ229" s="6"/>
      <c r="DA229" s="6"/>
      <c r="DB229" s="6"/>
      <c r="DC229" s="6"/>
      <c r="DD229" s="6" t="s">
        <v>38</v>
      </c>
      <c r="DE229" s="87"/>
      <c r="DF229" s="6"/>
      <c r="DG229" s="6"/>
      <c r="DH229" s="6"/>
      <c r="DI229" s="6"/>
      <c r="DJ229" s="6"/>
      <c r="DK229" s="6"/>
      <c r="DL229" s="6"/>
      <c r="DM229" s="6"/>
      <c r="DN229" s="6"/>
      <c r="DO229" s="87"/>
      <c r="DP229" s="6"/>
      <c r="DQ229" s="87"/>
      <c r="DR229" s="6"/>
      <c r="DS229" s="87"/>
      <c r="DT229" s="17"/>
      <c r="DV229" s="34"/>
      <c r="DW229" s="57"/>
      <c r="DX229" s="57"/>
      <c r="DY229" s="57"/>
      <c r="DZ229" s="57"/>
      <c r="EA229" s="57"/>
      <c r="EB229" s="57"/>
      <c r="EC229" s="57"/>
      <c r="ED229" s="57"/>
      <c r="EE229" s="57"/>
      <c r="EF229" s="57"/>
      <c r="EG229" s="57"/>
      <c r="EH229" s="57"/>
      <c r="EI229" s="57"/>
      <c r="EJ229" s="57"/>
      <c r="EK229" s="57"/>
      <c r="EL229" s="57"/>
      <c r="EM229" s="57"/>
      <c r="EN229" s="57"/>
      <c r="EO229" s="57"/>
      <c r="EP229" s="57"/>
      <c r="EQ229" s="57"/>
      <c r="ER229" s="57"/>
      <c r="ES229" s="57"/>
    </row>
    <row r="230" spans="1:149" ht="14.55" customHeight="1" x14ac:dyDescent="0.3">
      <c r="A230" s="65">
        <v>226</v>
      </c>
      <c r="B230" s="7">
        <v>80</v>
      </c>
      <c r="C230" s="98" t="s">
        <v>1402</v>
      </c>
      <c r="D230" s="100" t="s">
        <v>1403</v>
      </c>
      <c r="E230" s="98" t="s">
        <v>1404</v>
      </c>
      <c r="F230" s="7">
        <v>2016</v>
      </c>
      <c r="G230" s="98" t="s">
        <v>604</v>
      </c>
      <c r="H230" s="98" t="s">
        <v>1405</v>
      </c>
      <c r="I230" s="6" t="s">
        <v>50</v>
      </c>
      <c r="J230" s="98" t="s">
        <v>1411</v>
      </c>
      <c r="K230" s="6" t="s">
        <v>775</v>
      </c>
      <c r="L230" s="6" t="s">
        <v>38</v>
      </c>
      <c r="M230" s="6" t="s">
        <v>100</v>
      </c>
      <c r="N230" s="6" t="s">
        <v>205</v>
      </c>
      <c r="O230" s="6" t="s">
        <v>25</v>
      </c>
      <c r="P230" s="6" t="s">
        <v>56</v>
      </c>
      <c r="Q230" s="6" t="s">
        <v>1407</v>
      </c>
      <c r="R230" s="6" t="s">
        <v>921</v>
      </c>
      <c r="S230" s="6" t="s">
        <v>324</v>
      </c>
      <c r="T230" s="6" t="s">
        <v>1408</v>
      </c>
      <c r="U230" s="7">
        <v>2010</v>
      </c>
      <c r="V230" s="7">
        <v>2030</v>
      </c>
      <c r="W230" s="6"/>
      <c r="X230" s="6"/>
      <c r="Y230" s="6"/>
      <c r="Z230" s="6" t="s">
        <v>76</v>
      </c>
      <c r="AA230" s="6"/>
      <c r="AB230" s="6"/>
      <c r="AC230" s="6"/>
      <c r="AD230" s="6"/>
      <c r="AE230" s="6"/>
      <c r="AF230" s="6"/>
      <c r="AG230" s="6"/>
      <c r="AH230" s="6"/>
      <c r="AI230" s="6"/>
      <c r="AJ230" s="6"/>
      <c r="AK230" s="6"/>
      <c r="AL230" s="6"/>
      <c r="AM230" s="6"/>
      <c r="AN230" s="6"/>
      <c r="AO230" s="6"/>
      <c r="AP230" s="6"/>
      <c r="AQ230" s="6"/>
      <c r="AR230" s="6"/>
      <c r="AS230" s="6"/>
      <c r="AT230" s="6"/>
      <c r="AU230" s="6"/>
      <c r="AV230" s="6"/>
      <c r="AW230" s="6" t="s">
        <v>23</v>
      </c>
      <c r="AX230" s="6"/>
      <c r="AY230" s="6"/>
      <c r="AZ230" s="6"/>
      <c r="BA230" s="6" t="s">
        <v>78</v>
      </c>
      <c r="BB230" s="6"/>
      <c r="BC230" s="6"/>
      <c r="BD230" s="6"/>
      <c r="BE230" s="6"/>
      <c r="BF230" s="6"/>
      <c r="BG230" s="6"/>
      <c r="BH230" s="6"/>
      <c r="BI230" s="6"/>
      <c r="BJ230" s="6"/>
      <c r="BK230" s="6"/>
      <c r="BL230" s="6"/>
      <c r="BM230" s="6"/>
      <c r="BN230" s="6"/>
      <c r="BO230" s="6"/>
      <c r="BP230" s="6"/>
      <c r="BQ230" s="6"/>
      <c r="BR230" s="6"/>
      <c r="BS230" s="6"/>
      <c r="BT230" s="6"/>
      <c r="BU230" s="6"/>
      <c r="BV230" s="6" t="s">
        <v>38</v>
      </c>
      <c r="BW230" s="6"/>
      <c r="BX230" s="6"/>
      <c r="BY230" s="6"/>
      <c r="BZ230" s="6"/>
      <c r="CA230" s="6"/>
      <c r="CB230" s="6"/>
      <c r="CC230" s="6"/>
      <c r="CD230" s="6"/>
      <c r="CE230" s="6"/>
      <c r="CF230" s="6"/>
      <c r="CG230" s="6"/>
      <c r="CH230" s="6"/>
      <c r="CI230" s="6"/>
      <c r="CJ230" s="6"/>
      <c r="CK230" s="6"/>
      <c r="CL230" s="6"/>
      <c r="CM230" s="6"/>
      <c r="CN230" s="6"/>
      <c r="CO230" s="6"/>
      <c r="CP230" s="6"/>
      <c r="CQ230" s="6"/>
      <c r="CR230" s="6"/>
      <c r="CS230" s="28" t="s">
        <v>38</v>
      </c>
      <c r="CT230" s="6"/>
      <c r="CU230" s="6"/>
      <c r="CV230" s="6"/>
      <c r="CW230" s="6"/>
      <c r="CX230" s="6"/>
      <c r="CY230" s="6"/>
      <c r="CZ230" s="6"/>
      <c r="DA230" s="6"/>
      <c r="DB230" s="6"/>
      <c r="DC230" s="6"/>
      <c r="DD230" s="6" t="s">
        <v>38</v>
      </c>
      <c r="DE230" s="87"/>
      <c r="DF230" s="6"/>
      <c r="DG230" s="6"/>
      <c r="DH230" s="6"/>
      <c r="DI230" s="6"/>
      <c r="DJ230" s="6"/>
      <c r="DK230" s="6"/>
      <c r="DL230" s="6"/>
      <c r="DM230" s="6"/>
      <c r="DN230" s="6"/>
      <c r="DO230" s="87"/>
      <c r="DP230" s="6"/>
      <c r="DQ230" s="87"/>
      <c r="DR230" s="6"/>
      <c r="DS230" s="93" t="s">
        <v>1412</v>
      </c>
      <c r="DT230" s="17" t="s">
        <v>887</v>
      </c>
      <c r="DV230" s="34"/>
      <c r="DW230" s="57"/>
      <c r="DX230" s="57"/>
      <c r="DY230" s="57"/>
      <c r="DZ230" s="57"/>
      <c r="EA230" s="57"/>
      <c r="EB230" s="57"/>
      <c r="EC230" s="57"/>
      <c r="ED230" s="57"/>
      <c r="EE230" s="57"/>
      <c r="EF230" s="57"/>
      <c r="EG230" s="57"/>
      <c r="EH230" s="57"/>
      <c r="EI230" s="57"/>
      <c r="EJ230" s="57"/>
      <c r="EK230" s="57"/>
      <c r="EL230" s="57"/>
      <c r="EM230" s="57"/>
      <c r="EN230" s="57"/>
      <c r="EO230" s="57"/>
      <c r="EP230" s="57"/>
      <c r="EQ230" s="57"/>
      <c r="ER230" s="57"/>
      <c r="ES230" s="57"/>
    </row>
    <row r="231" spans="1:149" ht="14.55" customHeight="1" x14ac:dyDescent="0.3">
      <c r="A231" s="65">
        <v>227</v>
      </c>
      <c r="B231" s="7">
        <v>80</v>
      </c>
      <c r="C231" s="98" t="s">
        <v>1402</v>
      </c>
      <c r="D231" s="100" t="s">
        <v>1403</v>
      </c>
      <c r="E231" s="98" t="s">
        <v>1404</v>
      </c>
      <c r="F231" s="7">
        <v>2016</v>
      </c>
      <c r="G231" s="98" t="s">
        <v>604</v>
      </c>
      <c r="H231" s="98" t="s">
        <v>1405</v>
      </c>
      <c r="I231" s="6" t="s">
        <v>50</v>
      </c>
      <c r="J231" s="98" t="s">
        <v>1413</v>
      </c>
      <c r="K231" s="6" t="s">
        <v>1414</v>
      </c>
      <c r="L231" s="6" t="s">
        <v>23</v>
      </c>
      <c r="M231" s="6" t="s">
        <v>100</v>
      </c>
      <c r="N231" s="6" t="s">
        <v>205</v>
      </c>
      <c r="O231" s="6" t="s">
        <v>25</v>
      </c>
      <c r="P231" s="6" t="s">
        <v>56</v>
      </c>
      <c r="Q231" s="6" t="s">
        <v>1407</v>
      </c>
      <c r="R231" s="6" t="s">
        <v>921</v>
      </c>
      <c r="S231" s="6" t="s">
        <v>324</v>
      </c>
      <c r="T231" s="6" t="s">
        <v>1408</v>
      </c>
      <c r="U231" s="7">
        <v>2010</v>
      </c>
      <c r="V231" s="7">
        <v>2030</v>
      </c>
      <c r="W231" s="6"/>
      <c r="X231" s="6"/>
      <c r="Y231" s="6"/>
      <c r="Z231" s="6" t="s">
        <v>76</v>
      </c>
      <c r="AA231" s="6"/>
      <c r="AB231" s="6"/>
      <c r="AC231" s="6"/>
      <c r="AD231" s="6"/>
      <c r="AE231" s="6"/>
      <c r="AF231" s="6"/>
      <c r="AG231" s="6"/>
      <c r="AH231" s="6"/>
      <c r="AI231" s="6"/>
      <c r="AJ231" s="6"/>
      <c r="AK231" s="6"/>
      <c r="AL231" s="6"/>
      <c r="AM231" s="6"/>
      <c r="AN231" s="6"/>
      <c r="AO231" s="6"/>
      <c r="AP231" s="6"/>
      <c r="AQ231" s="6"/>
      <c r="AR231" s="6"/>
      <c r="AS231" s="6"/>
      <c r="AT231" s="6"/>
      <c r="AU231" s="6"/>
      <c r="AV231" s="6"/>
      <c r="AW231" s="6" t="s">
        <v>23</v>
      </c>
      <c r="AX231" s="6"/>
      <c r="AY231" s="6"/>
      <c r="AZ231" s="6"/>
      <c r="BA231" s="6" t="s">
        <v>78</v>
      </c>
      <c r="BB231" s="6"/>
      <c r="BC231" s="6"/>
      <c r="BD231" s="6"/>
      <c r="BE231" s="6"/>
      <c r="BF231" s="6"/>
      <c r="BG231" s="6"/>
      <c r="BH231" s="6"/>
      <c r="BI231" s="6"/>
      <c r="BJ231" s="6"/>
      <c r="BK231" s="6"/>
      <c r="BL231" s="6"/>
      <c r="BM231" s="6"/>
      <c r="BN231" s="6"/>
      <c r="BO231" s="6"/>
      <c r="BP231" s="6"/>
      <c r="BQ231" s="6"/>
      <c r="BR231" s="6"/>
      <c r="BS231" s="6"/>
      <c r="BT231" s="6"/>
      <c r="BU231" s="6"/>
      <c r="BV231" s="6" t="s">
        <v>38</v>
      </c>
      <c r="BW231" s="6"/>
      <c r="BX231" s="6"/>
      <c r="BY231" s="6"/>
      <c r="BZ231" s="6"/>
      <c r="CA231" s="6"/>
      <c r="CB231" s="6"/>
      <c r="CC231" s="6"/>
      <c r="CD231" s="6"/>
      <c r="CE231" s="6"/>
      <c r="CF231" s="6"/>
      <c r="CG231" s="6"/>
      <c r="CH231" s="6"/>
      <c r="CI231" s="6"/>
      <c r="CJ231" s="6"/>
      <c r="CK231" s="6"/>
      <c r="CL231" s="6"/>
      <c r="CM231" s="6"/>
      <c r="CN231" s="6"/>
      <c r="CO231" s="6"/>
      <c r="CP231" s="6"/>
      <c r="CQ231" s="6"/>
      <c r="CR231" s="6"/>
      <c r="CS231" s="28" t="s">
        <v>38</v>
      </c>
      <c r="CT231" s="6"/>
      <c r="CU231" s="6"/>
      <c r="CV231" s="6"/>
      <c r="CW231" s="6"/>
      <c r="CX231" s="6"/>
      <c r="CY231" s="6"/>
      <c r="CZ231" s="6"/>
      <c r="DA231" s="6"/>
      <c r="DB231" s="6"/>
      <c r="DC231" s="6"/>
      <c r="DD231" s="6" t="s">
        <v>38</v>
      </c>
      <c r="DE231" s="87"/>
      <c r="DF231" s="6"/>
      <c r="DG231" s="6"/>
      <c r="DH231" s="6"/>
      <c r="DI231" s="6"/>
      <c r="DJ231" s="6"/>
      <c r="DK231" s="6"/>
      <c r="DL231" s="6"/>
      <c r="DM231" s="6"/>
      <c r="DN231" s="6"/>
      <c r="DO231" s="87"/>
      <c r="DP231" s="6"/>
      <c r="DQ231" s="87"/>
      <c r="DR231" s="6"/>
      <c r="DS231" s="93" t="s">
        <v>1415</v>
      </c>
      <c r="DT231" s="17" t="s">
        <v>887</v>
      </c>
      <c r="DV231" s="34"/>
      <c r="DW231" s="57"/>
      <c r="DX231" s="57"/>
      <c r="DY231" s="57"/>
      <c r="DZ231" s="57"/>
      <c r="EA231" s="57"/>
      <c r="EB231" s="57"/>
      <c r="EC231" s="57"/>
      <c r="ED231" s="57"/>
      <c r="EE231" s="57"/>
      <c r="EF231" s="57"/>
      <c r="EG231" s="57"/>
      <c r="EH231" s="57"/>
      <c r="EI231" s="57"/>
      <c r="EJ231" s="57"/>
      <c r="EK231" s="57"/>
      <c r="EL231" s="57"/>
      <c r="EM231" s="57"/>
      <c r="EN231" s="57"/>
      <c r="EO231" s="57"/>
      <c r="EP231" s="57"/>
      <c r="EQ231" s="57"/>
      <c r="ER231" s="57"/>
      <c r="ES231" s="57"/>
    </row>
    <row r="232" spans="1:149" ht="14.55" customHeight="1" x14ac:dyDescent="0.3">
      <c r="A232" s="65">
        <v>228</v>
      </c>
      <c r="B232" s="7">
        <v>80</v>
      </c>
      <c r="C232" s="98" t="s">
        <v>1402</v>
      </c>
      <c r="D232" s="100" t="s">
        <v>1403</v>
      </c>
      <c r="E232" s="98" t="s">
        <v>1404</v>
      </c>
      <c r="F232" s="7">
        <v>2016</v>
      </c>
      <c r="G232" s="98" t="s">
        <v>604</v>
      </c>
      <c r="H232" s="98" t="s">
        <v>1405</v>
      </c>
      <c r="I232" s="6" t="s">
        <v>50</v>
      </c>
      <c r="J232" s="98" t="s">
        <v>1416</v>
      </c>
      <c r="K232" s="6" t="s">
        <v>1417</v>
      </c>
      <c r="L232" s="6" t="s">
        <v>23</v>
      </c>
      <c r="M232" s="6" t="s">
        <v>100</v>
      </c>
      <c r="N232" s="6" t="s">
        <v>205</v>
      </c>
      <c r="O232" s="6" t="s">
        <v>25</v>
      </c>
      <c r="P232" s="6" t="s">
        <v>56</v>
      </c>
      <c r="Q232" s="6" t="s">
        <v>1407</v>
      </c>
      <c r="R232" s="6" t="s">
        <v>921</v>
      </c>
      <c r="S232" s="6" t="s">
        <v>324</v>
      </c>
      <c r="T232" s="6" t="s">
        <v>1408</v>
      </c>
      <c r="U232" s="7">
        <v>2010</v>
      </c>
      <c r="V232" s="7">
        <v>2030</v>
      </c>
      <c r="W232" s="6"/>
      <c r="X232" s="6"/>
      <c r="Y232" s="6"/>
      <c r="Z232" s="6" t="s">
        <v>76</v>
      </c>
      <c r="AA232" s="6"/>
      <c r="AB232" s="6"/>
      <c r="AC232" s="6"/>
      <c r="AD232" s="6"/>
      <c r="AE232" s="6"/>
      <c r="AF232" s="6"/>
      <c r="AG232" s="6"/>
      <c r="AH232" s="6"/>
      <c r="AI232" s="6"/>
      <c r="AJ232" s="6"/>
      <c r="AK232" s="6"/>
      <c r="AL232" s="6"/>
      <c r="AM232" s="6"/>
      <c r="AN232" s="6"/>
      <c r="AO232" s="6"/>
      <c r="AP232" s="6"/>
      <c r="AQ232" s="6"/>
      <c r="AR232" s="6"/>
      <c r="AS232" s="6"/>
      <c r="AT232" s="6"/>
      <c r="AU232" s="6"/>
      <c r="AV232" s="6"/>
      <c r="AW232" s="6" t="s">
        <v>23</v>
      </c>
      <c r="AX232" s="6"/>
      <c r="AY232" s="6"/>
      <c r="AZ232" s="6"/>
      <c r="BA232" s="6" t="s">
        <v>78</v>
      </c>
      <c r="BB232" s="6"/>
      <c r="BC232" s="6"/>
      <c r="BD232" s="6"/>
      <c r="BE232" s="6"/>
      <c r="BF232" s="6"/>
      <c r="BG232" s="6"/>
      <c r="BH232" s="6"/>
      <c r="BI232" s="6"/>
      <c r="BJ232" s="6"/>
      <c r="BK232" s="6"/>
      <c r="BL232" s="6"/>
      <c r="BM232" s="6"/>
      <c r="BN232" s="6"/>
      <c r="BO232" s="6"/>
      <c r="BP232" s="6"/>
      <c r="BQ232" s="6"/>
      <c r="BR232" s="6"/>
      <c r="BS232" s="6"/>
      <c r="BT232" s="6"/>
      <c r="BU232" s="6"/>
      <c r="BV232" s="6" t="s">
        <v>38</v>
      </c>
      <c r="BW232" s="6"/>
      <c r="BX232" s="6"/>
      <c r="BY232" s="6"/>
      <c r="BZ232" s="6"/>
      <c r="CA232" s="6"/>
      <c r="CB232" s="6"/>
      <c r="CC232" s="6"/>
      <c r="CD232" s="6"/>
      <c r="CE232" s="6"/>
      <c r="CF232" s="6"/>
      <c r="CG232" s="6"/>
      <c r="CH232" s="6"/>
      <c r="CI232" s="6"/>
      <c r="CJ232" s="6"/>
      <c r="CK232" s="6"/>
      <c r="CL232" s="6"/>
      <c r="CM232" s="6"/>
      <c r="CN232" s="6"/>
      <c r="CO232" s="6"/>
      <c r="CP232" s="6"/>
      <c r="CQ232" s="6"/>
      <c r="CR232" s="6"/>
      <c r="CS232" s="28" t="s">
        <v>38</v>
      </c>
      <c r="CT232" s="6"/>
      <c r="CU232" s="6"/>
      <c r="CV232" s="6"/>
      <c r="CW232" s="6"/>
      <c r="CX232" s="6"/>
      <c r="CY232" s="6"/>
      <c r="CZ232" s="6"/>
      <c r="DA232" s="6"/>
      <c r="DB232" s="6"/>
      <c r="DC232" s="6"/>
      <c r="DD232" s="6" t="s">
        <v>38</v>
      </c>
      <c r="DE232" s="87"/>
      <c r="DF232" s="6"/>
      <c r="DG232" s="6"/>
      <c r="DH232" s="6"/>
      <c r="DI232" s="6"/>
      <c r="DJ232" s="6"/>
      <c r="DK232" s="6"/>
      <c r="DL232" s="6"/>
      <c r="DM232" s="6"/>
      <c r="DN232" s="6"/>
      <c r="DO232" s="87"/>
      <c r="DP232" s="6"/>
      <c r="DQ232" s="87"/>
      <c r="DR232" s="6"/>
      <c r="DS232" s="93" t="s">
        <v>1418</v>
      </c>
      <c r="DT232" s="17" t="s">
        <v>887</v>
      </c>
      <c r="DV232" s="34"/>
      <c r="DW232" s="57"/>
      <c r="DX232" s="57"/>
      <c r="DY232" s="57"/>
      <c r="DZ232" s="57"/>
      <c r="EA232" s="57"/>
      <c r="EB232" s="57"/>
      <c r="EC232" s="57"/>
      <c r="ED232" s="57"/>
      <c r="EE232" s="57"/>
      <c r="EF232" s="57"/>
      <c r="EG232" s="57"/>
      <c r="EH232" s="57"/>
      <c r="EI232" s="57"/>
      <c r="EJ232" s="57"/>
      <c r="EK232" s="57"/>
      <c r="EL232" s="57"/>
      <c r="EM232" s="57"/>
      <c r="EN232" s="57"/>
      <c r="EO232" s="57"/>
      <c r="EP232" s="57"/>
      <c r="EQ232" s="57"/>
      <c r="ER232" s="57"/>
      <c r="ES232" s="57"/>
    </row>
    <row r="233" spans="1:149" ht="14.55" customHeight="1" x14ac:dyDescent="0.3">
      <c r="A233" s="65">
        <v>229</v>
      </c>
      <c r="B233" s="7">
        <v>81</v>
      </c>
      <c r="C233" s="98" t="s">
        <v>1419</v>
      </c>
      <c r="D233" s="100" t="s">
        <v>1420</v>
      </c>
      <c r="E233" s="98" t="s">
        <v>1421</v>
      </c>
      <c r="F233" s="7">
        <v>2011</v>
      </c>
      <c r="G233" s="98" t="s">
        <v>1422</v>
      </c>
      <c r="H233" s="98" t="s">
        <v>1423</v>
      </c>
      <c r="I233" s="6" t="s">
        <v>50</v>
      </c>
      <c r="J233" s="100" t="s">
        <v>1424</v>
      </c>
      <c r="K233" s="6" t="s">
        <v>580</v>
      </c>
      <c r="L233" s="6" t="s">
        <v>38</v>
      </c>
      <c r="M233" s="6" t="s">
        <v>100</v>
      </c>
      <c r="N233" s="6" t="s">
        <v>205</v>
      </c>
      <c r="O233" s="6" t="s">
        <v>25</v>
      </c>
      <c r="P233" s="6" t="s">
        <v>56</v>
      </c>
      <c r="Q233" s="6" t="s">
        <v>572</v>
      </c>
      <c r="R233" s="6" t="s">
        <v>572</v>
      </c>
      <c r="S233" s="6" t="s">
        <v>166</v>
      </c>
      <c r="T233" s="6" t="s">
        <v>1425</v>
      </c>
      <c r="U233" s="7">
        <v>1997</v>
      </c>
      <c r="V233" s="7">
        <v>2009</v>
      </c>
      <c r="W233" s="6"/>
      <c r="X233" s="6"/>
      <c r="Y233" s="6"/>
      <c r="Z233" s="6" t="s">
        <v>76</v>
      </c>
      <c r="AA233" s="6"/>
      <c r="AB233" s="6" t="s">
        <v>107</v>
      </c>
      <c r="AC233" s="6"/>
      <c r="AD233" s="6"/>
      <c r="AE233" s="6" t="s">
        <v>126</v>
      </c>
      <c r="AF233" s="6"/>
      <c r="AG233" s="6"/>
      <c r="AH233" s="6"/>
      <c r="AI233" s="6"/>
      <c r="AJ233" s="6"/>
      <c r="AK233" s="6"/>
      <c r="AL233" s="6"/>
      <c r="AM233" s="6"/>
      <c r="AN233" s="6"/>
      <c r="AO233" s="6"/>
      <c r="AP233" s="6"/>
      <c r="AQ233" s="6"/>
      <c r="AR233" s="6"/>
      <c r="AS233" s="6"/>
      <c r="AT233" s="6"/>
      <c r="AU233" s="6"/>
      <c r="AV233" s="6"/>
      <c r="AW233" s="6" t="s">
        <v>23</v>
      </c>
      <c r="AX233" s="6"/>
      <c r="AY233" s="6"/>
      <c r="AZ233" s="6"/>
      <c r="BA233" s="6" t="s">
        <v>78</v>
      </c>
      <c r="BB233" s="6"/>
      <c r="BC233" s="6" t="s">
        <v>78</v>
      </c>
      <c r="BD233" s="6"/>
      <c r="BE233" s="6"/>
      <c r="BF233" s="6" t="s">
        <v>78</v>
      </c>
      <c r="BG233" s="6"/>
      <c r="BH233" s="6"/>
      <c r="BI233" s="6"/>
      <c r="BJ233" s="6"/>
      <c r="BK233" s="6"/>
      <c r="BL233" s="6"/>
      <c r="BM233" s="6"/>
      <c r="BN233" s="6"/>
      <c r="BO233" s="6"/>
      <c r="BP233" s="6"/>
      <c r="BQ233" s="6"/>
      <c r="BR233" s="6"/>
      <c r="BS233" s="6"/>
      <c r="BT233" s="6"/>
      <c r="BU233" s="6"/>
      <c r="BV233" s="6" t="s">
        <v>38</v>
      </c>
      <c r="BW233" s="6"/>
      <c r="BX233" s="6"/>
      <c r="BY233" s="6"/>
      <c r="BZ233" s="6"/>
      <c r="CA233" s="6"/>
      <c r="CB233" s="6"/>
      <c r="CC233" s="6"/>
      <c r="CD233" s="6"/>
      <c r="CE233" s="6"/>
      <c r="CF233" s="6"/>
      <c r="CG233" s="6"/>
      <c r="CH233" s="6"/>
      <c r="CI233" s="6"/>
      <c r="CJ233" s="6"/>
      <c r="CK233" s="6"/>
      <c r="CL233" s="6"/>
      <c r="CM233" s="6"/>
      <c r="CN233" s="6"/>
      <c r="CO233" s="6"/>
      <c r="CP233" s="6"/>
      <c r="CQ233" s="6"/>
      <c r="CR233" s="6"/>
      <c r="CS233" s="28" t="s">
        <v>38</v>
      </c>
      <c r="CT233" s="6"/>
      <c r="CU233" s="6"/>
      <c r="CV233" s="6"/>
      <c r="CW233" s="6"/>
      <c r="CX233" s="6"/>
      <c r="CY233" s="6"/>
      <c r="CZ233" s="6"/>
      <c r="DA233" s="6"/>
      <c r="DB233" s="6"/>
      <c r="DC233" s="6"/>
      <c r="DD233" s="6" t="s">
        <v>38</v>
      </c>
      <c r="DE233" s="87"/>
      <c r="DF233" s="6"/>
      <c r="DG233" s="6"/>
      <c r="DH233" s="6"/>
      <c r="DI233" s="6"/>
      <c r="DJ233" s="6"/>
      <c r="DK233" s="6"/>
      <c r="DL233" s="6"/>
      <c r="DM233" s="6"/>
      <c r="DN233" s="6"/>
      <c r="DO233" s="87"/>
      <c r="DP233" s="6"/>
      <c r="DQ233" s="87"/>
      <c r="DR233" s="6"/>
      <c r="DS233" s="87"/>
      <c r="DT233" s="17"/>
      <c r="DV233" s="34"/>
      <c r="DW233" s="57"/>
      <c r="DX233" s="57"/>
      <c r="DY233" s="57"/>
      <c r="DZ233" s="57"/>
      <c r="EA233" s="57"/>
      <c r="EB233" s="57"/>
      <c r="EC233" s="57"/>
      <c r="ED233" s="57"/>
      <c r="EE233" s="57"/>
      <c r="EF233" s="57"/>
      <c r="EG233" s="57"/>
      <c r="EH233" s="57"/>
      <c r="EI233" s="57"/>
      <c r="EJ233" s="57"/>
      <c r="EK233" s="57"/>
      <c r="EL233" s="57"/>
      <c r="EM233" s="57"/>
      <c r="EN233" s="57"/>
      <c r="EO233" s="57"/>
      <c r="EP233" s="57"/>
      <c r="EQ233" s="57"/>
      <c r="ER233" s="57"/>
      <c r="ES233" s="57"/>
    </row>
    <row r="234" spans="1:149" ht="14.55" customHeight="1" x14ac:dyDescent="0.3">
      <c r="A234" s="65">
        <v>230</v>
      </c>
      <c r="B234" s="7">
        <v>81</v>
      </c>
      <c r="C234" s="98" t="s">
        <v>1419</v>
      </c>
      <c r="D234" s="100" t="s">
        <v>1420</v>
      </c>
      <c r="E234" s="98" t="s">
        <v>1421</v>
      </c>
      <c r="F234" s="7">
        <v>2011</v>
      </c>
      <c r="G234" s="98" t="s">
        <v>1422</v>
      </c>
      <c r="H234" s="98" t="s">
        <v>1423</v>
      </c>
      <c r="I234" s="6" t="s">
        <v>50</v>
      </c>
      <c r="J234" s="100" t="s">
        <v>1426</v>
      </c>
      <c r="K234" s="6" t="s">
        <v>718</v>
      </c>
      <c r="L234" s="6" t="s">
        <v>38</v>
      </c>
      <c r="M234" s="6" t="s">
        <v>100</v>
      </c>
      <c r="N234" s="6" t="s">
        <v>205</v>
      </c>
      <c r="O234" s="6" t="s">
        <v>25</v>
      </c>
      <c r="P234" s="6" t="s">
        <v>56</v>
      </c>
      <c r="Q234" s="6" t="s">
        <v>572</v>
      </c>
      <c r="R234" s="6" t="s">
        <v>572</v>
      </c>
      <c r="S234" s="6" t="s">
        <v>166</v>
      </c>
      <c r="T234" s="6" t="s">
        <v>1425</v>
      </c>
      <c r="U234" s="7">
        <v>1997</v>
      </c>
      <c r="V234" s="7">
        <v>2009</v>
      </c>
      <c r="W234" s="6"/>
      <c r="X234" s="6"/>
      <c r="Y234" s="6"/>
      <c r="Z234" s="6" t="s">
        <v>76</v>
      </c>
      <c r="AA234" s="6"/>
      <c r="AB234" s="6" t="s">
        <v>107</v>
      </c>
      <c r="AC234" s="6"/>
      <c r="AD234" s="6"/>
      <c r="AE234" s="6" t="s">
        <v>126</v>
      </c>
      <c r="AF234" s="6"/>
      <c r="AG234" s="6"/>
      <c r="AH234" s="6"/>
      <c r="AI234" s="6"/>
      <c r="AJ234" s="6"/>
      <c r="AK234" s="6"/>
      <c r="AL234" s="6"/>
      <c r="AM234" s="6"/>
      <c r="AN234" s="6"/>
      <c r="AO234" s="6"/>
      <c r="AP234" s="6"/>
      <c r="AQ234" s="6"/>
      <c r="AR234" s="6"/>
      <c r="AS234" s="6"/>
      <c r="AT234" s="6"/>
      <c r="AU234" s="6"/>
      <c r="AV234" s="6"/>
      <c r="AW234" s="6" t="s">
        <v>23</v>
      </c>
      <c r="AX234" s="6"/>
      <c r="AY234" s="6"/>
      <c r="AZ234" s="6"/>
      <c r="BA234" s="6" t="s">
        <v>78</v>
      </c>
      <c r="BB234" s="6"/>
      <c r="BC234" s="6" t="s">
        <v>78</v>
      </c>
      <c r="BD234" s="6"/>
      <c r="BE234" s="6"/>
      <c r="BF234" s="6" t="s">
        <v>78</v>
      </c>
      <c r="BG234" s="6"/>
      <c r="BH234" s="6"/>
      <c r="BI234" s="6"/>
      <c r="BJ234" s="6"/>
      <c r="BK234" s="6"/>
      <c r="BL234" s="6"/>
      <c r="BM234" s="6"/>
      <c r="BN234" s="6"/>
      <c r="BO234" s="6"/>
      <c r="BP234" s="6"/>
      <c r="BQ234" s="6"/>
      <c r="BR234" s="6"/>
      <c r="BS234" s="6"/>
      <c r="BT234" s="6"/>
      <c r="BU234" s="6"/>
      <c r="BV234" s="6" t="s">
        <v>38</v>
      </c>
      <c r="BW234" s="6"/>
      <c r="BX234" s="6"/>
      <c r="BY234" s="6"/>
      <c r="BZ234" s="6"/>
      <c r="CA234" s="6"/>
      <c r="CB234" s="6"/>
      <c r="CC234" s="6"/>
      <c r="CD234" s="6"/>
      <c r="CE234" s="6"/>
      <c r="CF234" s="6"/>
      <c r="CG234" s="6"/>
      <c r="CH234" s="6"/>
      <c r="CI234" s="6"/>
      <c r="CJ234" s="6"/>
      <c r="CK234" s="6"/>
      <c r="CL234" s="6"/>
      <c r="CM234" s="6"/>
      <c r="CN234" s="6"/>
      <c r="CO234" s="6"/>
      <c r="CP234" s="6"/>
      <c r="CQ234" s="6"/>
      <c r="CR234" s="6"/>
      <c r="CS234" s="28" t="s">
        <v>38</v>
      </c>
      <c r="CT234" s="6"/>
      <c r="CU234" s="6"/>
      <c r="CV234" s="6"/>
      <c r="CW234" s="6"/>
      <c r="CX234" s="6"/>
      <c r="CY234" s="6"/>
      <c r="CZ234" s="6"/>
      <c r="DA234" s="6"/>
      <c r="DB234" s="6"/>
      <c r="DC234" s="6"/>
      <c r="DD234" s="6" t="s">
        <v>38</v>
      </c>
      <c r="DE234" s="87"/>
      <c r="DF234" s="6"/>
      <c r="DG234" s="6"/>
      <c r="DH234" s="6"/>
      <c r="DI234" s="6"/>
      <c r="DJ234" s="6"/>
      <c r="DK234" s="6"/>
      <c r="DL234" s="6"/>
      <c r="DM234" s="6"/>
      <c r="DN234" s="6"/>
      <c r="DO234" s="87"/>
      <c r="DP234" s="6"/>
      <c r="DQ234" s="87"/>
      <c r="DR234" s="6"/>
      <c r="DS234" s="87"/>
      <c r="DT234" s="17"/>
      <c r="DV234" s="34"/>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row>
    <row r="235" spans="1:149" ht="14.55" customHeight="1" x14ac:dyDescent="0.3">
      <c r="A235" s="65">
        <v>231</v>
      </c>
      <c r="B235" s="7">
        <v>81</v>
      </c>
      <c r="C235" s="98" t="s">
        <v>1419</v>
      </c>
      <c r="D235" s="100" t="s">
        <v>1420</v>
      </c>
      <c r="E235" s="98" t="s">
        <v>1421</v>
      </c>
      <c r="F235" s="7">
        <v>2011</v>
      </c>
      <c r="G235" s="98" t="s">
        <v>1422</v>
      </c>
      <c r="H235" s="98" t="s">
        <v>1423</v>
      </c>
      <c r="I235" s="6" t="s">
        <v>50</v>
      </c>
      <c r="J235" s="98" t="s">
        <v>1427</v>
      </c>
      <c r="K235" s="6" t="s">
        <v>1009</v>
      </c>
      <c r="L235" s="6" t="s">
        <v>38</v>
      </c>
      <c r="M235" s="6" t="s">
        <v>100</v>
      </c>
      <c r="N235" s="6" t="s">
        <v>205</v>
      </c>
      <c r="O235" s="6" t="s">
        <v>25</v>
      </c>
      <c r="P235" s="6" t="s">
        <v>56</v>
      </c>
      <c r="Q235" s="6" t="s">
        <v>572</v>
      </c>
      <c r="R235" s="6" t="s">
        <v>572</v>
      </c>
      <c r="S235" s="6" t="s">
        <v>166</v>
      </c>
      <c r="T235" s="6" t="s">
        <v>1425</v>
      </c>
      <c r="U235" s="7">
        <v>1997</v>
      </c>
      <c r="V235" s="7">
        <v>2009</v>
      </c>
      <c r="W235" s="6"/>
      <c r="X235" s="6"/>
      <c r="Y235" s="6"/>
      <c r="Z235" s="6" t="s">
        <v>76</v>
      </c>
      <c r="AA235" s="6"/>
      <c r="AB235" s="6" t="s">
        <v>107</v>
      </c>
      <c r="AC235" s="6"/>
      <c r="AD235" s="6"/>
      <c r="AE235" s="6" t="s">
        <v>126</v>
      </c>
      <c r="AF235" s="6"/>
      <c r="AG235" s="6"/>
      <c r="AH235" s="6"/>
      <c r="AI235" s="6"/>
      <c r="AJ235" s="6"/>
      <c r="AK235" s="6"/>
      <c r="AL235" s="6"/>
      <c r="AM235" s="6"/>
      <c r="AN235" s="6"/>
      <c r="AO235" s="6"/>
      <c r="AP235" s="6"/>
      <c r="AQ235" s="6"/>
      <c r="AR235" s="6"/>
      <c r="AS235" s="6"/>
      <c r="AT235" s="6"/>
      <c r="AU235" s="6"/>
      <c r="AV235" s="6"/>
      <c r="AW235" s="6" t="s">
        <v>23</v>
      </c>
      <c r="AX235" s="6"/>
      <c r="AY235" s="6"/>
      <c r="AZ235" s="6"/>
      <c r="BA235" s="6" t="s">
        <v>78</v>
      </c>
      <c r="BB235" s="6"/>
      <c r="BC235" s="6" t="s">
        <v>78</v>
      </c>
      <c r="BD235" s="6"/>
      <c r="BE235" s="6"/>
      <c r="BF235" s="6" t="s">
        <v>78</v>
      </c>
      <c r="BG235" s="6"/>
      <c r="BH235" s="6"/>
      <c r="BI235" s="6"/>
      <c r="BJ235" s="6"/>
      <c r="BK235" s="6"/>
      <c r="BL235" s="6"/>
      <c r="BM235" s="6"/>
      <c r="BN235" s="6"/>
      <c r="BO235" s="6"/>
      <c r="BP235" s="6"/>
      <c r="BQ235" s="6"/>
      <c r="BR235" s="6"/>
      <c r="BS235" s="6"/>
      <c r="BT235" s="6"/>
      <c r="BU235" s="6"/>
      <c r="BV235" s="6" t="s">
        <v>38</v>
      </c>
      <c r="BW235" s="6"/>
      <c r="BX235" s="6"/>
      <c r="BY235" s="6"/>
      <c r="BZ235" s="6"/>
      <c r="CA235" s="6"/>
      <c r="CB235" s="6"/>
      <c r="CC235" s="6"/>
      <c r="CD235" s="6"/>
      <c r="CE235" s="6"/>
      <c r="CF235" s="6"/>
      <c r="CG235" s="6"/>
      <c r="CH235" s="6"/>
      <c r="CI235" s="6"/>
      <c r="CJ235" s="6"/>
      <c r="CK235" s="6"/>
      <c r="CL235" s="6"/>
      <c r="CM235" s="6"/>
      <c r="CN235" s="6"/>
      <c r="CO235" s="6"/>
      <c r="CP235" s="6"/>
      <c r="CQ235" s="6"/>
      <c r="CR235" s="6"/>
      <c r="CS235" s="28" t="s">
        <v>38</v>
      </c>
      <c r="CT235" s="6"/>
      <c r="CU235" s="6"/>
      <c r="CV235" s="6"/>
      <c r="CW235" s="6"/>
      <c r="CX235" s="6"/>
      <c r="CY235" s="6"/>
      <c r="CZ235" s="6"/>
      <c r="DA235" s="6"/>
      <c r="DB235" s="6"/>
      <c r="DC235" s="6"/>
      <c r="DD235" s="6" t="s">
        <v>38</v>
      </c>
      <c r="DE235" s="87"/>
      <c r="DF235" s="6"/>
      <c r="DG235" s="6"/>
      <c r="DH235" s="6"/>
      <c r="DI235" s="6"/>
      <c r="DJ235" s="6"/>
      <c r="DK235" s="6"/>
      <c r="DL235" s="6"/>
      <c r="DM235" s="6"/>
      <c r="DN235" s="6"/>
      <c r="DO235" s="87"/>
      <c r="DP235" s="6"/>
      <c r="DQ235" s="87"/>
      <c r="DR235" s="6"/>
      <c r="DS235" s="87"/>
      <c r="DT235" s="17"/>
      <c r="DV235" s="34"/>
      <c r="DW235" s="57"/>
      <c r="DX235" s="57"/>
      <c r="DY235" s="57"/>
      <c r="DZ235" s="57"/>
      <c r="EA235" s="57"/>
      <c r="EB235" s="57"/>
      <c r="EC235" s="57"/>
      <c r="ED235" s="57"/>
      <c r="EE235" s="57"/>
      <c r="EF235" s="57"/>
      <c r="EG235" s="57"/>
      <c r="EH235" s="57"/>
      <c r="EI235" s="57"/>
      <c r="EJ235" s="57"/>
      <c r="EK235" s="57"/>
      <c r="EL235" s="57"/>
      <c r="EM235" s="57"/>
      <c r="EN235" s="57"/>
      <c r="EO235" s="57"/>
      <c r="EP235" s="57"/>
      <c r="EQ235" s="57"/>
      <c r="ER235" s="57"/>
      <c r="ES235" s="57"/>
    </row>
    <row r="236" spans="1:149" ht="14.55" customHeight="1" x14ac:dyDescent="0.3">
      <c r="A236" s="65">
        <v>232</v>
      </c>
      <c r="B236" s="7">
        <v>82</v>
      </c>
      <c r="C236" s="98" t="s">
        <v>1428</v>
      </c>
      <c r="D236" s="98" t="s">
        <v>1429</v>
      </c>
      <c r="E236" s="98" t="s">
        <v>1430</v>
      </c>
      <c r="F236" s="7">
        <v>2012</v>
      </c>
      <c r="G236" s="98" t="s">
        <v>1431</v>
      </c>
      <c r="H236" s="98" t="s">
        <v>1432</v>
      </c>
      <c r="I236" s="6" t="s">
        <v>50</v>
      </c>
      <c r="J236" s="100" t="s">
        <v>1433</v>
      </c>
      <c r="K236" s="6" t="s">
        <v>1103</v>
      </c>
      <c r="L236" s="6" t="s">
        <v>23</v>
      </c>
      <c r="M236" s="6" t="s">
        <v>100</v>
      </c>
      <c r="N236" s="6" t="s">
        <v>205</v>
      </c>
      <c r="O236" s="6" t="s">
        <v>25</v>
      </c>
      <c r="P236" s="6" t="s">
        <v>191</v>
      </c>
      <c r="Q236" s="6" t="s">
        <v>572</v>
      </c>
      <c r="R236" s="6" t="s">
        <v>572</v>
      </c>
      <c r="S236" s="6" t="s">
        <v>120</v>
      </c>
      <c r="T236" s="8" t="s">
        <v>1434</v>
      </c>
      <c r="U236" s="7">
        <v>2009</v>
      </c>
      <c r="V236" s="7">
        <v>2040</v>
      </c>
      <c r="W236" s="6"/>
      <c r="X236" s="6"/>
      <c r="Y236" s="6"/>
      <c r="Z236" s="6"/>
      <c r="AA236" s="6"/>
      <c r="AB236" s="6"/>
      <c r="AC236" s="6"/>
      <c r="AD236" s="6"/>
      <c r="AE236" s="6"/>
      <c r="AF236" s="6"/>
      <c r="AG236" s="6"/>
      <c r="AH236" s="6" t="s">
        <v>139</v>
      </c>
      <c r="AI236" s="6"/>
      <c r="AJ236" s="6"/>
      <c r="AK236" s="6"/>
      <c r="AL236" s="6"/>
      <c r="AM236" s="6"/>
      <c r="AN236" s="6"/>
      <c r="AO236" s="6"/>
      <c r="AP236" s="6"/>
      <c r="AQ236" s="6"/>
      <c r="AR236" s="6"/>
      <c r="AS236" s="6"/>
      <c r="AT236" s="6"/>
      <c r="AU236" s="6"/>
      <c r="AV236" s="6"/>
      <c r="AW236" s="6" t="s">
        <v>23</v>
      </c>
      <c r="AX236" s="6"/>
      <c r="AY236" s="6"/>
      <c r="AZ236" s="6"/>
      <c r="BA236" s="6"/>
      <c r="BB236" s="6"/>
      <c r="BC236" s="6"/>
      <c r="BD236" s="6"/>
      <c r="BE236" s="6"/>
      <c r="BF236" s="6"/>
      <c r="BG236" s="6"/>
      <c r="BH236" s="6"/>
      <c r="BI236" s="6" t="s">
        <v>78</v>
      </c>
      <c r="BJ236" s="6"/>
      <c r="BK236" s="6"/>
      <c r="BL236" s="6"/>
      <c r="BM236" s="6"/>
      <c r="BN236" s="6"/>
      <c r="BO236" s="6"/>
      <c r="BP236" s="6"/>
      <c r="BQ236" s="6"/>
      <c r="BR236" s="6"/>
      <c r="BS236" s="6"/>
      <c r="BT236" s="6"/>
      <c r="BU236" s="6"/>
      <c r="BV236" s="6" t="s">
        <v>23</v>
      </c>
      <c r="BW236" s="6"/>
      <c r="BX236" s="6"/>
      <c r="BY236" s="6"/>
      <c r="BZ236" s="6"/>
      <c r="CA236" s="6"/>
      <c r="CB236" s="6"/>
      <c r="CC236" s="6"/>
      <c r="CD236" s="6"/>
      <c r="CE236" s="6"/>
      <c r="CF236" s="6"/>
      <c r="CG236" s="6"/>
      <c r="CH236" s="6" t="s">
        <v>195</v>
      </c>
      <c r="CI236" s="6"/>
      <c r="CJ236" s="6"/>
      <c r="CK236" s="6"/>
      <c r="CL236" s="6"/>
      <c r="CM236" s="6"/>
      <c r="CN236" s="6"/>
      <c r="CO236" s="6"/>
      <c r="CP236" s="6"/>
      <c r="CQ236" s="6"/>
      <c r="CR236" s="6"/>
      <c r="CS236" s="28" t="s">
        <v>23</v>
      </c>
      <c r="CT236" s="6"/>
      <c r="CU236" s="6"/>
      <c r="CV236" s="6"/>
      <c r="CW236" s="6"/>
      <c r="CX236" s="6"/>
      <c r="CY236" s="6"/>
      <c r="CZ236" s="6" t="s">
        <v>139</v>
      </c>
      <c r="DA236" s="6"/>
      <c r="DB236" s="6"/>
      <c r="DC236" s="6"/>
      <c r="DD236" s="6" t="s">
        <v>23</v>
      </c>
      <c r="DE236" s="93" t="s">
        <v>1435</v>
      </c>
      <c r="DF236" s="6" t="s">
        <v>1436</v>
      </c>
      <c r="DG236" s="6"/>
      <c r="DH236" s="6"/>
      <c r="DI236" s="6"/>
      <c r="DJ236" s="6"/>
      <c r="DK236" s="6" t="s">
        <v>139</v>
      </c>
      <c r="DL236" s="6"/>
      <c r="DM236" s="6"/>
      <c r="DN236" s="6"/>
      <c r="DO236" s="87"/>
      <c r="DP236" s="6"/>
      <c r="DQ236" s="87"/>
      <c r="DR236" s="6"/>
      <c r="DS236" s="93" t="s">
        <v>1437</v>
      </c>
      <c r="DT236" s="17" t="s">
        <v>64</v>
      </c>
      <c r="DV236" s="34"/>
      <c r="DW236" s="57"/>
      <c r="DX236" s="57"/>
      <c r="DY236" s="57"/>
      <c r="DZ236" s="57"/>
      <c r="EA236" s="57"/>
      <c r="EB236" s="57"/>
      <c r="EC236" s="57"/>
      <c r="ED236" s="57"/>
      <c r="EE236" s="57"/>
      <c r="EF236" s="57"/>
      <c r="EG236" s="57"/>
      <c r="EH236" s="57"/>
      <c r="EI236" s="57"/>
      <c r="EJ236" s="57"/>
      <c r="EK236" s="57"/>
      <c r="EL236" s="57"/>
      <c r="EM236" s="57"/>
      <c r="EN236" s="57"/>
      <c r="EO236" s="57"/>
      <c r="EP236" s="57"/>
      <c r="EQ236" s="57"/>
      <c r="ER236" s="57"/>
      <c r="ES236" s="57"/>
    </row>
    <row r="237" spans="1:149" ht="14.55" customHeight="1" x14ac:dyDescent="0.3">
      <c r="A237" s="65">
        <v>233</v>
      </c>
      <c r="B237" s="7">
        <v>83</v>
      </c>
      <c r="C237" s="98" t="s">
        <v>1438</v>
      </c>
      <c r="D237" s="100" t="s">
        <v>1439</v>
      </c>
      <c r="E237" s="98" t="s">
        <v>1440</v>
      </c>
      <c r="F237" s="7">
        <v>2019</v>
      </c>
      <c r="G237" s="98" t="s">
        <v>807</v>
      </c>
      <c r="H237" s="98" t="s">
        <v>1441</v>
      </c>
      <c r="I237" s="6" t="s">
        <v>50</v>
      </c>
      <c r="J237" s="100" t="s">
        <v>1442</v>
      </c>
      <c r="K237" s="6" t="s">
        <v>841</v>
      </c>
      <c r="L237" s="6" t="s">
        <v>38</v>
      </c>
      <c r="M237" s="6" t="s">
        <v>86</v>
      </c>
      <c r="N237" s="6" t="s">
        <v>205</v>
      </c>
      <c r="O237" s="6" t="s">
        <v>25</v>
      </c>
      <c r="P237" s="6" t="s">
        <v>72</v>
      </c>
      <c r="Q237" s="6" t="s">
        <v>572</v>
      </c>
      <c r="R237" s="6" t="s">
        <v>572</v>
      </c>
      <c r="S237" s="6" t="s">
        <v>327</v>
      </c>
      <c r="T237" s="6" t="s">
        <v>667</v>
      </c>
      <c r="U237" s="7">
        <v>2016</v>
      </c>
      <c r="V237" s="7">
        <v>2016</v>
      </c>
      <c r="W237" s="6"/>
      <c r="X237" s="6"/>
      <c r="Y237" s="6"/>
      <c r="Z237" s="6"/>
      <c r="AA237" s="6"/>
      <c r="AB237" s="6"/>
      <c r="AC237" s="6"/>
      <c r="AD237" s="6" t="s">
        <v>109</v>
      </c>
      <c r="AE237" s="6"/>
      <c r="AF237" s="6"/>
      <c r="AG237" s="6"/>
      <c r="AH237" s="6"/>
      <c r="AI237" s="6"/>
      <c r="AJ237" s="6"/>
      <c r="AK237" s="6"/>
      <c r="AL237" s="6"/>
      <c r="AM237" s="6"/>
      <c r="AN237" s="6"/>
      <c r="AO237" s="6" t="s">
        <v>168</v>
      </c>
      <c r="AP237" s="6"/>
      <c r="AQ237" s="6"/>
      <c r="AR237" s="6"/>
      <c r="AS237" s="6"/>
      <c r="AT237" s="6"/>
      <c r="AU237" s="6"/>
      <c r="AV237" s="6"/>
      <c r="AW237" s="6" t="s">
        <v>38</v>
      </c>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t="s">
        <v>23</v>
      </c>
      <c r="BW237" s="6"/>
      <c r="BX237" s="6"/>
      <c r="BY237" s="6"/>
      <c r="BZ237" s="6"/>
      <c r="CA237" s="6"/>
      <c r="CB237" s="6"/>
      <c r="CC237" s="6"/>
      <c r="CD237" s="6" t="s">
        <v>221</v>
      </c>
      <c r="CE237" s="6"/>
      <c r="CF237" s="6"/>
      <c r="CG237" s="6"/>
      <c r="CH237" s="6"/>
      <c r="CI237" s="6"/>
      <c r="CJ237" s="6"/>
      <c r="CK237" s="6"/>
      <c r="CL237" s="6"/>
      <c r="CM237" s="6" t="s">
        <v>221</v>
      </c>
      <c r="CN237" s="6"/>
      <c r="CO237" s="6"/>
      <c r="CP237" s="6"/>
      <c r="CQ237" s="6"/>
      <c r="CR237" s="6"/>
      <c r="CS237" s="28" t="s">
        <v>38</v>
      </c>
      <c r="CT237" s="6"/>
      <c r="CU237" s="6"/>
      <c r="CV237" s="6"/>
      <c r="CW237" s="6"/>
      <c r="CX237" s="6"/>
      <c r="CY237" s="6"/>
      <c r="CZ237" s="6"/>
      <c r="DA237" s="6"/>
      <c r="DB237" s="6"/>
      <c r="DC237" s="6"/>
      <c r="DD237" s="6" t="s">
        <v>38</v>
      </c>
      <c r="DE237" s="87"/>
      <c r="DF237" s="6"/>
      <c r="DG237" s="6"/>
      <c r="DH237" s="6"/>
      <c r="DI237" s="6"/>
      <c r="DJ237" s="6"/>
      <c r="DK237" s="6"/>
      <c r="DL237" s="6"/>
      <c r="DM237" s="6"/>
      <c r="DN237" s="6"/>
      <c r="DO237" s="87"/>
      <c r="DP237" s="6"/>
      <c r="DQ237" s="87"/>
      <c r="DR237" s="6"/>
      <c r="DS237" s="87"/>
      <c r="DT237" s="17"/>
      <c r="DV237" s="34"/>
      <c r="DW237" s="57"/>
      <c r="DX237" s="57"/>
      <c r="DY237" s="57"/>
      <c r="DZ237" s="57"/>
      <c r="EA237" s="57"/>
      <c r="EB237" s="57"/>
      <c r="EC237" s="57"/>
      <c r="ED237" s="57"/>
      <c r="EE237" s="57"/>
      <c r="EF237" s="57"/>
      <c r="EG237" s="57"/>
      <c r="EH237" s="57"/>
      <c r="EI237" s="57"/>
      <c r="EJ237" s="57"/>
      <c r="EK237" s="57"/>
      <c r="EL237" s="57"/>
      <c r="EM237" s="57"/>
      <c r="EN237" s="57"/>
      <c r="EO237" s="57"/>
      <c r="EP237" s="57"/>
      <c r="EQ237" s="57"/>
      <c r="ER237" s="57"/>
      <c r="ES237" s="57"/>
    </row>
    <row r="238" spans="1:149" ht="14.55" customHeight="1" x14ac:dyDescent="0.3">
      <c r="A238" s="65">
        <v>234</v>
      </c>
      <c r="B238" s="7">
        <v>83</v>
      </c>
      <c r="C238" s="98" t="s">
        <v>1438</v>
      </c>
      <c r="D238" s="100" t="s">
        <v>1439</v>
      </c>
      <c r="E238" s="98" t="s">
        <v>1440</v>
      </c>
      <c r="F238" s="7">
        <v>2019</v>
      </c>
      <c r="G238" s="98" t="s">
        <v>807</v>
      </c>
      <c r="H238" s="98" t="s">
        <v>1441</v>
      </c>
      <c r="I238" s="6" t="s">
        <v>50</v>
      </c>
      <c r="J238" s="98" t="s">
        <v>4091</v>
      </c>
      <c r="K238" s="6" t="s">
        <v>841</v>
      </c>
      <c r="L238" s="6" t="s">
        <v>38</v>
      </c>
      <c r="M238" s="6" t="s">
        <v>86</v>
      </c>
      <c r="N238" s="6" t="s">
        <v>205</v>
      </c>
      <c r="O238" s="6" t="s">
        <v>25</v>
      </c>
      <c r="P238" s="6" t="s">
        <v>72</v>
      </c>
      <c r="Q238" s="6" t="s">
        <v>572</v>
      </c>
      <c r="R238" s="6" t="s">
        <v>572</v>
      </c>
      <c r="S238" s="6" t="s">
        <v>327</v>
      </c>
      <c r="T238" s="6" t="s">
        <v>667</v>
      </c>
      <c r="U238" s="7">
        <v>2016</v>
      </c>
      <c r="V238" s="7">
        <v>2016</v>
      </c>
      <c r="W238" s="6"/>
      <c r="X238" s="6"/>
      <c r="Y238" s="6"/>
      <c r="Z238" s="6"/>
      <c r="AA238" s="6"/>
      <c r="AB238" s="6"/>
      <c r="AC238" s="6"/>
      <c r="AD238" s="6" t="s">
        <v>109</v>
      </c>
      <c r="AE238" s="6"/>
      <c r="AF238" s="6"/>
      <c r="AG238" s="6"/>
      <c r="AH238" s="6"/>
      <c r="AI238" s="6"/>
      <c r="AJ238" s="6"/>
      <c r="AK238" s="6"/>
      <c r="AL238" s="6"/>
      <c r="AM238" s="6"/>
      <c r="AN238" s="6"/>
      <c r="AO238" s="6" t="s">
        <v>168</v>
      </c>
      <c r="AP238" s="6"/>
      <c r="AQ238" s="6"/>
      <c r="AR238" s="6"/>
      <c r="AS238" s="6"/>
      <c r="AT238" s="6"/>
      <c r="AU238" s="6"/>
      <c r="AV238" s="6"/>
      <c r="AW238" s="6" t="s">
        <v>38</v>
      </c>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t="s">
        <v>23</v>
      </c>
      <c r="BW238" s="6"/>
      <c r="BX238" s="6"/>
      <c r="BY238" s="6"/>
      <c r="BZ238" s="6"/>
      <c r="CA238" s="6"/>
      <c r="CB238" s="6"/>
      <c r="CC238" s="6"/>
      <c r="CD238" s="6" t="s">
        <v>221</v>
      </c>
      <c r="CE238" s="6"/>
      <c r="CF238" s="6"/>
      <c r="CG238" s="6"/>
      <c r="CH238" s="6"/>
      <c r="CI238" s="6"/>
      <c r="CJ238" s="6"/>
      <c r="CK238" s="6"/>
      <c r="CL238" s="6"/>
      <c r="CM238" s="6" t="s">
        <v>221</v>
      </c>
      <c r="CN238" s="6"/>
      <c r="CO238" s="6"/>
      <c r="CP238" s="6"/>
      <c r="CQ238" s="6"/>
      <c r="CR238" s="6"/>
      <c r="CS238" s="28" t="s">
        <v>38</v>
      </c>
      <c r="CT238" s="6"/>
      <c r="CU238" s="6"/>
      <c r="CV238" s="6"/>
      <c r="CW238" s="6"/>
      <c r="CX238" s="6"/>
      <c r="CY238" s="6"/>
      <c r="CZ238" s="6"/>
      <c r="DA238" s="6"/>
      <c r="DB238" s="6"/>
      <c r="DC238" s="6"/>
      <c r="DD238" s="6" t="s">
        <v>38</v>
      </c>
      <c r="DE238" s="87"/>
      <c r="DF238" s="6"/>
      <c r="DG238" s="6"/>
      <c r="DH238" s="6"/>
      <c r="DI238" s="6"/>
      <c r="DJ238" s="6"/>
      <c r="DK238" s="6"/>
      <c r="DL238" s="6"/>
      <c r="DM238" s="6"/>
      <c r="DN238" s="6"/>
      <c r="DO238" s="87"/>
      <c r="DP238" s="6"/>
      <c r="DQ238" s="87"/>
      <c r="DR238" s="6"/>
      <c r="DS238" s="87"/>
      <c r="DT238" s="17"/>
      <c r="DV238" s="34"/>
      <c r="DW238" s="57"/>
      <c r="DX238" s="57"/>
      <c r="DY238" s="57"/>
      <c r="DZ238" s="57"/>
      <c r="EA238" s="57"/>
      <c r="EB238" s="57"/>
      <c r="EC238" s="57"/>
      <c r="ED238" s="57"/>
      <c r="EE238" s="57"/>
      <c r="EF238" s="57"/>
      <c r="EG238" s="57"/>
      <c r="EH238" s="57"/>
      <c r="EI238" s="57"/>
      <c r="EJ238" s="57"/>
      <c r="EK238" s="57"/>
      <c r="EL238" s="57"/>
      <c r="EM238" s="57"/>
      <c r="EN238" s="57"/>
      <c r="EO238" s="57"/>
      <c r="EP238" s="57"/>
      <c r="EQ238" s="57"/>
      <c r="ER238" s="57"/>
      <c r="ES238" s="57"/>
    </row>
    <row r="239" spans="1:149" ht="14.55" customHeight="1" x14ac:dyDescent="0.3">
      <c r="A239" s="65">
        <v>235</v>
      </c>
      <c r="B239" s="7">
        <v>83</v>
      </c>
      <c r="C239" s="98" t="s">
        <v>1438</v>
      </c>
      <c r="D239" s="100" t="s">
        <v>1439</v>
      </c>
      <c r="E239" s="98" t="s">
        <v>1440</v>
      </c>
      <c r="F239" s="7">
        <v>2019</v>
      </c>
      <c r="G239" s="98" t="s">
        <v>807</v>
      </c>
      <c r="H239" s="98" t="s">
        <v>1441</v>
      </c>
      <c r="I239" s="6" t="s">
        <v>50</v>
      </c>
      <c r="J239" s="98" t="s">
        <v>1443</v>
      </c>
      <c r="K239" s="6" t="s">
        <v>841</v>
      </c>
      <c r="L239" s="6" t="s">
        <v>38</v>
      </c>
      <c r="M239" s="6" t="s">
        <v>86</v>
      </c>
      <c r="N239" s="6" t="s">
        <v>205</v>
      </c>
      <c r="O239" s="6" t="s">
        <v>25</v>
      </c>
      <c r="P239" s="6" t="s">
        <v>72</v>
      </c>
      <c r="Q239" s="6" t="s">
        <v>572</v>
      </c>
      <c r="R239" s="6" t="s">
        <v>572</v>
      </c>
      <c r="S239" s="6" t="s">
        <v>327</v>
      </c>
      <c r="T239" s="6" t="s">
        <v>667</v>
      </c>
      <c r="U239" s="7">
        <v>2016</v>
      </c>
      <c r="V239" s="7">
        <v>2016</v>
      </c>
      <c r="W239" s="6"/>
      <c r="X239" s="6"/>
      <c r="Y239" s="6"/>
      <c r="Z239" s="6"/>
      <c r="AA239" s="6"/>
      <c r="AB239" s="6"/>
      <c r="AC239" s="6"/>
      <c r="AD239" s="6" t="s">
        <v>109</v>
      </c>
      <c r="AE239" s="6"/>
      <c r="AF239" s="6"/>
      <c r="AG239" s="6"/>
      <c r="AH239" s="6"/>
      <c r="AI239" s="6"/>
      <c r="AJ239" s="6"/>
      <c r="AK239" s="6"/>
      <c r="AL239" s="6"/>
      <c r="AM239" s="6"/>
      <c r="AN239" s="6"/>
      <c r="AO239" s="6" t="s">
        <v>168</v>
      </c>
      <c r="AP239" s="6"/>
      <c r="AQ239" s="6"/>
      <c r="AR239" s="6"/>
      <c r="AS239" s="6"/>
      <c r="AT239" s="6"/>
      <c r="AU239" s="6"/>
      <c r="AV239" s="6"/>
      <c r="AW239" s="6" t="s">
        <v>38</v>
      </c>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t="s">
        <v>23</v>
      </c>
      <c r="BW239" s="6"/>
      <c r="BX239" s="6"/>
      <c r="BY239" s="6"/>
      <c r="BZ239" s="6"/>
      <c r="CA239" s="6"/>
      <c r="CB239" s="6"/>
      <c r="CC239" s="6"/>
      <c r="CD239" s="6" t="s">
        <v>221</v>
      </c>
      <c r="CE239" s="6"/>
      <c r="CF239" s="6"/>
      <c r="CG239" s="6"/>
      <c r="CH239" s="6"/>
      <c r="CI239" s="6"/>
      <c r="CJ239" s="6"/>
      <c r="CK239" s="6"/>
      <c r="CL239" s="6"/>
      <c r="CM239" s="6" t="s">
        <v>221</v>
      </c>
      <c r="CN239" s="6"/>
      <c r="CO239" s="6"/>
      <c r="CP239" s="6"/>
      <c r="CQ239" s="6"/>
      <c r="CR239" s="6"/>
      <c r="CS239" s="28" t="s">
        <v>38</v>
      </c>
      <c r="CT239" s="6"/>
      <c r="CU239" s="6"/>
      <c r="CV239" s="6"/>
      <c r="CW239" s="6"/>
      <c r="CX239" s="6"/>
      <c r="CY239" s="6"/>
      <c r="CZ239" s="6"/>
      <c r="DA239" s="6"/>
      <c r="DB239" s="6"/>
      <c r="DC239" s="6"/>
      <c r="DD239" s="6" t="s">
        <v>38</v>
      </c>
      <c r="DE239" s="87"/>
      <c r="DF239" s="6"/>
      <c r="DG239" s="6"/>
      <c r="DH239" s="6"/>
      <c r="DI239" s="6"/>
      <c r="DJ239" s="6"/>
      <c r="DK239" s="6"/>
      <c r="DL239" s="6"/>
      <c r="DM239" s="6"/>
      <c r="DN239" s="6"/>
      <c r="DO239" s="87"/>
      <c r="DP239" s="6"/>
      <c r="DQ239" s="87"/>
      <c r="DR239" s="6"/>
      <c r="DS239" s="87"/>
      <c r="DT239" s="17"/>
      <c r="DV239" s="34"/>
      <c r="DW239" s="57"/>
      <c r="DX239" s="57"/>
      <c r="DY239" s="57"/>
      <c r="DZ239" s="57"/>
      <c r="EA239" s="57"/>
      <c r="EB239" s="57"/>
      <c r="EC239" s="57"/>
      <c r="ED239" s="57"/>
      <c r="EE239" s="57"/>
      <c r="EF239" s="57"/>
      <c r="EG239" s="57"/>
      <c r="EH239" s="57"/>
      <c r="EI239" s="57"/>
      <c r="EJ239" s="57"/>
      <c r="EK239" s="57"/>
      <c r="EL239" s="57"/>
      <c r="EM239" s="57"/>
      <c r="EN239" s="57"/>
      <c r="EO239" s="57"/>
      <c r="EP239" s="57"/>
      <c r="EQ239" s="57"/>
      <c r="ER239" s="57"/>
      <c r="ES239" s="57"/>
    </row>
    <row r="240" spans="1:149" ht="14.55" customHeight="1" x14ac:dyDescent="0.3">
      <c r="A240" s="65">
        <v>236</v>
      </c>
      <c r="B240" s="7">
        <v>84</v>
      </c>
      <c r="C240" s="98" t="s">
        <v>1444</v>
      </c>
      <c r="D240" s="125" t="s">
        <v>1445</v>
      </c>
      <c r="E240" s="98" t="s">
        <v>1446</v>
      </c>
      <c r="F240" s="7">
        <v>2017</v>
      </c>
      <c r="G240" s="98" t="s">
        <v>1447</v>
      </c>
      <c r="H240" s="98" t="s">
        <v>1448</v>
      </c>
      <c r="I240" s="6" t="s">
        <v>50</v>
      </c>
      <c r="J240" s="100" t="s">
        <v>1449</v>
      </c>
      <c r="K240" s="6" t="s">
        <v>884</v>
      </c>
      <c r="L240" s="6" t="s">
        <v>38</v>
      </c>
      <c r="M240" s="6" t="s">
        <v>86</v>
      </c>
      <c r="N240" s="6" t="s">
        <v>205</v>
      </c>
      <c r="O240" s="6" t="s">
        <v>25</v>
      </c>
      <c r="P240" s="6" t="s">
        <v>118</v>
      </c>
      <c r="Q240" s="6" t="s">
        <v>572</v>
      </c>
      <c r="R240" s="6" t="s">
        <v>572</v>
      </c>
      <c r="S240" s="6" t="s">
        <v>66</v>
      </c>
      <c r="T240" s="6" t="s">
        <v>1450</v>
      </c>
      <c r="U240" s="7" t="s">
        <v>572</v>
      </c>
      <c r="V240" s="7" t="s">
        <v>572</v>
      </c>
      <c r="W240" s="6"/>
      <c r="X240" s="6"/>
      <c r="Y240" s="6"/>
      <c r="Z240" s="6" t="s">
        <v>76</v>
      </c>
      <c r="AA240" s="6"/>
      <c r="AB240" s="6"/>
      <c r="AC240" s="6"/>
      <c r="AD240" s="6" t="s">
        <v>109</v>
      </c>
      <c r="AE240" s="6" t="s">
        <v>126</v>
      </c>
      <c r="AF240" s="6"/>
      <c r="AG240" s="6"/>
      <c r="AH240" s="6"/>
      <c r="AI240" s="6"/>
      <c r="AJ240" s="6"/>
      <c r="AK240" s="6" t="s">
        <v>232</v>
      </c>
      <c r="AL240" s="6"/>
      <c r="AM240" s="6"/>
      <c r="AN240" s="6"/>
      <c r="AO240" s="6" t="s">
        <v>168</v>
      </c>
      <c r="AP240" s="6"/>
      <c r="AQ240" s="6"/>
      <c r="AR240" s="6"/>
      <c r="AS240" s="6"/>
      <c r="AT240" s="6"/>
      <c r="AU240" s="6"/>
      <c r="AV240" s="6"/>
      <c r="AW240" s="6" t="s">
        <v>23</v>
      </c>
      <c r="AX240" s="6"/>
      <c r="AY240" s="6"/>
      <c r="AZ240" s="6"/>
      <c r="BA240" s="6" t="s">
        <v>78</v>
      </c>
      <c r="BB240" s="6"/>
      <c r="BC240" s="6"/>
      <c r="BD240" s="6"/>
      <c r="BE240" s="6" t="s">
        <v>78</v>
      </c>
      <c r="BF240" s="6" t="s">
        <v>78</v>
      </c>
      <c r="BG240" s="6"/>
      <c r="BH240" s="6"/>
      <c r="BI240" s="6"/>
      <c r="BJ240" s="6"/>
      <c r="BK240" s="6" t="s">
        <v>124</v>
      </c>
      <c r="BL240" s="6"/>
      <c r="BM240" s="6"/>
      <c r="BN240" s="6" t="s">
        <v>124</v>
      </c>
      <c r="BO240" s="6"/>
      <c r="BP240" s="6"/>
      <c r="BQ240" s="6"/>
      <c r="BR240" s="6"/>
      <c r="BS240" s="6"/>
      <c r="BT240" s="6"/>
      <c r="BU240" s="6"/>
      <c r="BV240" s="6" t="s">
        <v>38</v>
      </c>
      <c r="BW240" s="6"/>
      <c r="BX240" s="6"/>
      <c r="BY240" s="6"/>
      <c r="BZ240" s="6"/>
      <c r="CA240" s="6"/>
      <c r="CB240" s="6"/>
      <c r="CC240" s="6"/>
      <c r="CD240" s="6"/>
      <c r="CE240" s="6"/>
      <c r="CF240" s="6"/>
      <c r="CG240" s="6"/>
      <c r="CH240" s="6"/>
      <c r="CI240" s="6"/>
      <c r="CJ240" s="6"/>
      <c r="CK240" s="6"/>
      <c r="CL240" s="6"/>
      <c r="CM240" s="6"/>
      <c r="CN240" s="6"/>
      <c r="CO240" s="6"/>
      <c r="CP240" s="6"/>
      <c r="CQ240" s="6"/>
      <c r="CR240" s="6"/>
      <c r="CS240" s="28" t="s">
        <v>38</v>
      </c>
      <c r="CT240" s="6"/>
      <c r="CU240" s="6"/>
      <c r="CV240" s="6"/>
      <c r="CW240" s="6"/>
      <c r="CX240" s="6"/>
      <c r="CY240" s="6"/>
      <c r="CZ240" s="6"/>
      <c r="DA240" s="6"/>
      <c r="DB240" s="6"/>
      <c r="DC240" s="6"/>
      <c r="DD240" s="6" t="s">
        <v>38</v>
      </c>
      <c r="DE240" s="87"/>
      <c r="DF240" s="6"/>
      <c r="DG240" s="6"/>
      <c r="DH240" s="6"/>
      <c r="DI240" s="6"/>
      <c r="DJ240" s="6"/>
      <c r="DK240" s="6"/>
      <c r="DL240" s="6"/>
      <c r="DM240" s="6"/>
      <c r="DN240" s="6"/>
      <c r="DO240" s="87"/>
      <c r="DP240" s="6"/>
      <c r="DQ240" s="87"/>
      <c r="DR240" s="6"/>
      <c r="DS240" s="93" t="s">
        <v>1451</v>
      </c>
      <c r="DT240" s="17" t="s">
        <v>1452</v>
      </c>
      <c r="DV240" s="34"/>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row>
    <row r="241" spans="1:149" ht="14.55" customHeight="1" x14ac:dyDescent="0.3">
      <c r="A241" s="65">
        <v>237</v>
      </c>
      <c r="B241" s="7">
        <v>84</v>
      </c>
      <c r="C241" s="98" t="s">
        <v>1444</v>
      </c>
      <c r="D241" s="125" t="s">
        <v>1445</v>
      </c>
      <c r="E241" s="98" t="s">
        <v>1446</v>
      </c>
      <c r="F241" s="7">
        <v>2017</v>
      </c>
      <c r="G241" s="98" t="s">
        <v>1447</v>
      </c>
      <c r="H241" s="98" t="s">
        <v>1448</v>
      </c>
      <c r="I241" s="6" t="s">
        <v>50</v>
      </c>
      <c r="J241" s="100" t="s">
        <v>1453</v>
      </c>
      <c r="K241" s="6" t="s">
        <v>884</v>
      </c>
      <c r="L241" s="6" t="s">
        <v>38</v>
      </c>
      <c r="M241" s="6" t="s">
        <v>86</v>
      </c>
      <c r="N241" s="6" t="s">
        <v>205</v>
      </c>
      <c r="O241" s="6" t="s">
        <v>25</v>
      </c>
      <c r="P241" s="6" t="s">
        <v>118</v>
      </c>
      <c r="Q241" s="6" t="s">
        <v>572</v>
      </c>
      <c r="R241" s="6" t="s">
        <v>572</v>
      </c>
      <c r="S241" s="6" t="s">
        <v>66</v>
      </c>
      <c r="T241" s="6" t="s">
        <v>1450</v>
      </c>
      <c r="U241" s="7" t="s">
        <v>572</v>
      </c>
      <c r="V241" s="7" t="s">
        <v>572</v>
      </c>
      <c r="W241" s="6"/>
      <c r="X241" s="6"/>
      <c r="Y241" s="6"/>
      <c r="Z241" s="6" t="s">
        <v>76</v>
      </c>
      <c r="AA241" s="6"/>
      <c r="AB241" s="6"/>
      <c r="AC241" s="6"/>
      <c r="AD241" s="6" t="s">
        <v>109</v>
      </c>
      <c r="AE241" s="6" t="s">
        <v>126</v>
      </c>
      <c r="AF241" s="6"/>
      <c r="AG241" s="6"/>
      <c r="AH241" s="6"/>
      <c r="AI241" s="6"/>
      <c r="AJ241" s="6"/>
      <c r="AK241" s="6" t="s">
        <v>232</v>
      </c>
      <c r="AL241" s="6"/>
      <c r="AM241" s="6"/>
      <c r="AN241" s="6"/>
      <c r="AO241" s="6" t="s">
        <v>168</v>
      </c>
      <c r="AP241" s="6"/>
      <c r="AQ241" s="6"/>
      <c r="AR241" s="6"/>
      <c r="AS241" s="6"/>
      <c r="AT241" s="6"/>
      <c r="AU241" s="6"/>
      <c r="AV241" s="6"/>
      <c r="AW241" s="6" t="s">
        <v>23</v>
      </c>
      <c r="AX241" s="6"/>
      <c r="AY241" s="6"/>
      <c r="AZ241" s="6"/>
      <c r="BA241" s="6" t="s">
        <v>78</v>
      </c>
      <c r="BB241" s="6"/>
      <c r="BC241" s="6"/>
      <c r="BD241" s="6"/>
      <c r="BE241" s="6" t="s">
        <v>78</v>
      </c>
      <c r="BF241" s="6" t="s">
        <v>78</v>
      </c>
      <c r="BG241" s="6"/>
      <c r="BH241" s="6"/>
      <c r="BI241" s="6"/>
      <c r="BJ241" s="6"/>
      <c r="BK241" s="6" t="s">
        <v>124</v>
      </c>
      <c r="BL241" s="6"/>
      <c r="BM241" s="6"/>
      <c r="BN241" s="6" t="s">
        <v>124</v>
      </c>
      <c r="BO241" s="6"/>
      <c r="BP241" s="6"/>
      <c r="BQ241" s="6"/>
      <c r="BR241" s="6"/>
      <c r="BS241" s="6"/>
      <c r="BT241" s="6"/>
      <c r="BU241" s="6"/>
      <c r="BV241" s="6" t="s">
        <v>38</v>
      </c>
      <c r="BW241" s="6"/>
      <c r="BX241" s="6"/>
      <c r="BY241" s="6"/>
      <c r="BZ241" s="6"/>
      <c r="CA241" s="6"/>
      <c r="CB241" s="6"/>
      <c r="CC241" s="6"/>
      <c r="CD241" s="6"/>
      <c r="CE241" s="6"/>
      <c r="CF241" s="6"/>
      <c r="CG241" s="6"/>
      <c r="CH241" s="6"/>
      <c r="CI241" s="6"/>
      <c r="CJ241" s="6"/>
      <c r="CK241" s="6"/>
      <c r="CL241" s="6"/>
      <c r="CM241" s="6"/>
      <c r="CN241" s="6"/>
      <c r="CO241" s="6"/>
      <c r="CP241" s="6"/>
      <c r="CQ241" s="6"/>
      <c r="CR241" s="6"/>
      <c r="CS241" s="28" t="s">
        <v>38</v>
      </c>
      <c r="CT241" s="6"/>
      <c r="CU241" s="6"/>
      <c r="CV241" s="6"/>
      <c r="CW241" s="6"/>
      <c r="CX241" s="6"/>
      <c r="CY241" s="6"/>
      <c r="CZ241" s="6"/>
      <c r="DA241" s="6"/>
      <c r="DB241" s="6"/>
      <c r="DC241" s="6"/>
      <c r="DD241" s="6" t="s">
        <v>38</v>
      </c>
      <c r="DE241" s="87"/>
      <c r="DF241" s="6"/>
      <c r="DG241" s="6"/>
      <c r="DH241" s="6"/>
      <c r="DI241" s="6"/>
      <c r="DJ241" s="6"/>
      <c r="DK241" s="6"/>
      <c r="DL241" s="6"/>
      <c r="DM241" s="6"/>
      <c r="DN241" s="6"/>
      <c r="DO241" s="87"/>
      <c r="DP241" s="6"/>
      <c r="DQ241" s="87"/>
      <c r="DR241" s="6"/>
      <c r="DS241" s="93" t="s">
        <v>1451</v>
      </c>
      <c r="DT241" s="17" t="s">
        <v>1452</v>
      </c>
      <c r="DV241" s="34"/>
      <c r="DW241" s="57"/>
      <c r="DX241" s="57"/>
      <c r="DY241" s="57"/>
      <c r="DZ241" s="57"/>
      <c r="EA241" s="57"/>
      <c r="EB241" s="57"/>
      <c r="EC241" s="57"/>
      <c r="ED241" s="57"/>
      <c r="EE241" s="57"/>
      <c r="EF241" s="57"/>
      <c r="EG241" s="57"/>
      <c r="EH241" s="57"/>
      <c r="EI241" s="57"/>
      <c r="EJ241" s="57"/>
      <c r="EK241" s="57"/>
      <c r="EL241" s="57"/>
      <c r="EM241" s="57"/>
      <c r="EN241" s="57"/>
      <c r="EO241" s="57"/>
      <c r="EP241" s="57"/>
      <c r="EQ241" s="57"/>
      <c r="ER241" s="57"/>
      <c r="ES241" s="57"/>
    </row>
    <row r="242" spans="1:149" ht="14.55" customHeight="1" x14ac:dyDescent="0.3">
      <c r="A242" s="65">
        <v>238</v>
      </c>
      <c r="B242" s="7">
        <v>84</v>
      </c>
      <c r="C242" s="98" t="s">
        <v>1444</v>
      </c>
      <c r="D242" s="125" t="s">
        <v>1445</v>
      </c>
      <c r="E242" s="98" t="s">
        <v>1446</v>
      </c>
      <c r="F242" s="7">
        <v>2017</v>
      </c>
      <c r="G242" s="98" t="s">
        <v>1447</v>
      </c>
      <c r="H242" s="98" t="s">
        <v>1448</v>
      </c>
      <c r="I242" s="6" t="s">
        <v>50</v>
      </c>
      <c r="J242" s="98" t="s">
        <v>1454</v>
      </c>
      <c r="K242" s="6" t="s">
        <v>884</v>
      </c>
      <c r="L242" s="6" t="s">
        <v>38</v>
      </c>
      <c r="M242" s="6" t="s">
        <v>86</v>
      </c>
      <c r="N242" s="6" t="s">
        <v>205</v>
      </c>
      <c r="O242" s="6" t="s">
        <v>25</v>
      </c>
      <c r="P242" s="6" t="s">
        <v>118</v>
      </c>
      <c r="Q242" s="6" t="s">
        <v>572</v>
      </c>
      <c r="R242" s="6" t="s">
        <v>572</v>
      </c>
      <c r="S242" s="6" t="s">
        <v>66</v>
      </c>
      <c r="T242" s="6" t="s">
        <v>1450</v>
      </c>
      <c r="U242" s="7" t="s">
        <v>572</v>
      </c>
      <c r="V242" s="7" t="s">
        <v>572</v>
      </c>
      <c r="W242" s="6"/>
      <c r="X242" s="6"/>
      <c r="Y242" s="6"/>
      <c r="Z242" s="6" t="s">
        <v>76</v>
      </c>
      <c r="AA242" s="6"/>
      <c r="AB242" s="6"/>
      <c r="AC242" s="6"/>
      <c r="AD242" s="6" t="s">
        <v>109</v>
      </c>
      <c r="AE242" s="6" t="s">
        <v>126</v>
      </c>
      <c r="AF242" s="6"/>
      <c r="AG242" s="6"/>
      <c r="AH242" s="6"/>
      <c r="AI242" s="6"/>
      <c r="AJ242" s="6"/>
      <c r="AK242" s="6" t="s">
        <v>232</v>
      </c>
      <c r="AL242" s="6"/>
      <c r="AM242" s="6"/>
      <c r="AN242" s="6"/>
      <c r="AO242" s="6" t="s">
        <v>168</v>
      </c>
      <c r="AP242" s="6"/>
      <c r="AQ242" s="6"/>
      <c r="AR242" s="6"/>
      <c r="AS242" s="6"/>
      <c r="AT242" s="6"/>
      <c r="AU242" s="6"/>
      <c r="AV242" s="6"/>
      <c r="AW242" s="6" t="s">
        <v>23</v>
      </c>
      <c r="AX242" s="6"/>
      <c r="AY242" s="6"/>
      <c r="AZ242" s="6"/>
      <c r="BA242" s="6" t="s">
        <v>78</v>
      </c>
      <c r="BB242" s="6"/>
      <c r="BC242" s="6"/>
      <c r="BD242" s="6"/>
      <c r="BE242" s="6" t="s">
        <v>78</v>
      </c>
      <c r="BF242" s="6" t="s">
        <v>78</v>
      </c>
      <c r="BG242" s="6"/>
      <c r="BH242" s="6"/>
      <c r="BI242" s="6"/>
      <c r="BJ242" s="6"/>
      <c r="BK242" s="6" t="s">
        <v>124</v>
      </c>
      <c r="BL242" s="6"/>
      <c r="BM242" s="6"/>
      <c r="BN242" s="6" t="s">
        <v>124</v>
      </c>
      <c r="BO242" s="6"/>
      <c r="BP242" s="6"/>
      <c r="BQ242" s="6"/>
      <c r="BR242" s="6"/>
      <c r="BS242" s="6"/>
      <c r="BT242" s="6"/>
      <c r="BU242" s="6"/>
      <c r="BV242" s="6" t="s">
        <v>38</v>
      </c>
      <c r="BW242" s="6"/>
      <c r="BX242" s="6"/>
      <c r="BY242" s="6"/>
      <c r="BZ242" s="6"/>
      <c r="CA242" s="6"/>
      <c r="CB242" s="6"/>
      <c r="CC242" s="6"/>
      <c r="CD242" s="6"/>
      <c r="CE242" s="6"/>
      <c r="CF242" s="6"/>
      <c r="CG242" s="6"/>
      <c r="CH242" s="6"/>
      <c r="CI242" s="6"/>
      <c r="CJ242" s="6"/>
      <c r="CK242" s="6"/>
      <c r="CL242" s="6"/>
      <c r="CM242" s="6"/>
      <c r="CN242" s="6"/>
      <c r="CO242" s="6"/>
      <c r="CP242" s="6"/>
      <c r="CQ242" s="6"/>
      <c r="CR242" s="6"/>
      <c r="CS242" s="28" t="s">
        <v>38</v>
      </c>
      <c r="CT242" s="6"/>
      <c r="CU242" s="6"/>
      <c r="CV242" s="6"/>
      <c r="CW242" s="6"/>
      <c r="CX242" s="6"/>
      <c r="CY242" s="6"/>
      <c r="CZ242" s="6"/>
      <c r="DA242" s="6"/>
      <c r="DB242" s="6"/>
      <c r="DC242" s="6"/>
      <c r="DD242" s="6" t="s">
        <v>38</v>
      </c>
      <c r="DE242" s="87"/>
      <c r="DF242" s="6"/>
      <c r="DG242" s="6"/>
      <c r="DH242" s="6"/>
      <c r="DI242" s="6"/>
      <c r="DJ242" s="6"/>
      <c r="DK242" s="6"/>
      <c r="DL242" s="6"/>
      <c r="DM242" s="6"/>
      <c r="DN242" s="6"/>
      <c r="DO242" s="87"/>
      <c r="DP242" s="6"/>
      <c r="DQ242" s="87"/>
      <c r="DR242" s="6"/>
      <c r="DS242" s="87" t="s">
        <v>1455</v>
      </c>
      <c r="DT242" s="17" t="s">
        <v>1452</v>
      </c>
      <c r="DV242" s="34"/>
      <c r="DW242" s="57"/>
      <c r="DX242" s="57"/>
      <c r="DY242" s="57"/>
      <c r="DZ242" s="57"/>
      <c r="EA242" s="57"/>
      <c r="EB242" s="57"/>
      <c r="EC242" s="57"/>
      <c r="ED242" s="57"/>
      <c r="EE242" s="57"/>
      <c r="EF242" s="57"/>
      <c r="EG242" s="57"/>
      <c r="EH242" s="57"/>
      <c r="EI242" s="57"/>
      <c r="EJ242" s="57"/>
      <c r="EK242" s="57"/>
      <c r="EL242" s="57"/>
      <c r="EM242" s="57"/>
      <c r="EN242" s="57"/>
      <c r="EO242" s="57"/>
      <c r="EP242" s="57"/>
      <c r="EQ242" s="57"/>
      <c r="ER242" s="57"/>
      <c r="ES242" s="57"/>
    </row>
    <row r="243" spans="1:149" ht="14.55" customHeight="1" x14ac:dyDescent="0.3">
      <c r="A243" s="65">
        <v>239</v>
      </c>
      <c r="B243" s="7">
        <v>84</v>
      </c>
      <c r="C243" s="98" t="s">
        <v>1444</v>
      </c>
      <c r="D243" s="125" t="s">
        <v>1445</v>
      </c>
      <c r="E243" s="98" t="s">
        <v>1446</v>
      </c>
      <c r="F243" s="7">
        <v>2017</v>
      </c>
      <c r="G243" s="98" t="s">
        <v>1447</v>
      </c>
      <c r="H243" s="98" t="s">
        <v>1448</v>
      </c>
      <c r="I243" s="6" t="s">
        <v>50</v>
      </c>
      <c r="J243" s="98" t="s">
        <v>1456</v>
      </c>
      <c r="K243" s="6" t="s">
        <v>884</v>
      </c>
      <c r="L243" s="6" t="s">
        <v>38</v>
      </c>
      <c r="M243" s="6" t="s">
        <v>86</v>
      </c>
      <c r="N243" s="6" t="s">
        <v>205</v>
      </c>
      <c r="O243" s="6" t="s">
        <v>25</v>
      </c>
      <c r="P243" s="6" t="s">
        <v>118</v>
      </c>
      <c r="Q243" s="6" t="s">
        <v>572</v>
      </c>
      <c r="R243" s="6" t="s">
        <v>572</v>
      </c>
      <c r="S243" s="6" t="s">
        <v>66</v>
      </c>
      <c r="T243" s="6" t="s">
        <v>1450</v>
      </c>
      <c r="U243" s="7" t="s">
        <v>572</v>
      </c>
      <c r="V243" s="7" t="s">
        <v>572</v>
      </c>
      <c r="W243" s="6"/>
      <c r="X243" s="6"/>
      <c r="Y243" s="6"/>
      <c r="Z243" s="6" t="s">
        <v>76</v>
      </c>
      <c r="AA243" s="6"/>
      <c r="AB243" s="6"/>
      <c r="AC243" s="6"/>
      <c r="AD243" s="6" t="s">
        <v>109</v>
      </c>
      <c r="AE243" s="6" t="s">
        <v>126</v>
      </c>
      <c r="AF243" s="6"/>
      <c r="AG243" s="6"/>
      <c r="AH243" s="6"/>
      <c r="AI243" s="6"/>
      <c r="AJ243" s="6"/>
      <c r="AK243" s="6" t="s">
        <v>232</v>
      </c>
      <c r="AL243" s="6"/>
      <c r="AM243" s="6"/>
      <c r="AN243" s="6"/>
      <c r="AO243" s="6" t="s">
        <v>168</v>
      </c>
      <c r="AP243" s="6"/>
      <c r="AQ243" s="6"/>
      <c r="AR243" s="6"/>
      <c r="AS243" s="6"/>
      <c r="AT243" s="6"/>
      <c r="AU243" s="6"/>
      <c r="AV243" s="6"/>
      <c r="AW243" s="6" t="s">
        <v>23</v>
      </c>
      <c r="AX243" s="6"/>
      <c r="AY243" s="6"/>
      <c r="AZ243" s="6"/>
      <c r="BA243" s="6" t="s">
        <v>78</v>
      </c>
      <c r="BB243" s="6"/>
      <c r="BC243" s="6"/>
      <c r="BD243" s="6"/>
      <c r="BE243" s="6" t="s">
        <v>78</v>
      </c>
      <c r="BF243" s="6" t="s">
        <v>78</v>
      </c>
      <c r="BG243" s="6"/>
      <c r="BH243" s="6"/>
      <c r="BI243" s="6"/>
      <c r="BJ243" s="6"/>
      <c r="BK243" s="6" t="s">
        <v>124</v>
      </c>
      <c r="BL243" s="6"/>
      <c r="BM243" s="6"/>
      <c r="BN243" s="6" t="s">
        <v>124</v>
      </c>
      <c r="BO243" s="6"/>
      <c r="BP243" s="6"/>
      <c r="BQ243" s="6"/>
      <c r="BR243" s="6"/>
      <c r="BS243" s="6"/>
      <c r="BT243" s="6"/>
      <c r="BU243" s="6"/>
      <c r="BV243" s="6" t="s">
        <v>38</v>
      </c>
      <c r="BW243" s="6"/>
      <c r="BX243" s="6"/>
      <c r="BY243" s="6"/>
      <c r="BZ243" s="6"/>
      <c r="CA243" s="6"/>
      <c r="CB243" s="6"/>
      <c r="CC243" s="6"/>
      <c r="CD243" s="6"/>
      <c r="CE243" s="6"/>
      <c r="CF243" s="6"/>
      <c r="CG243" s="6"/>
      <c r="CH243" s="6"/>
      <c r="CI243" s="6"/>
      <c r="CJ243" s="6"/>
      <c r="CK243" s="6"/>
      <c r="CL243" s="6"/>
      <c r="CM243" s="6"/>
      <c r="CN243" s="6"/>
      <c r="CO243" s="6"/>
      <c r="CP243" s="6"/>
      <c r="CQ243" s="6"/>
      <c r="CR243" s="6"/>
      <c r="CS243" s="28" t="s">
        <v>38</v>
      </c>
      <c r="CT243" s="6"/>
      <c r="CU243" s="6"/>
      <c r="CV243" s="6"/>
      <c r="CW243" s="6"/>
      <c r="CX243" s="6"/>
      <c r="CY243" s="6"/>
      <c r="CZ243" s="6"/>
      <c r="DA243" s="6"/>
      <c r="DB243" s="6"/>
      <c r="DC243" s="6"/>
      <c r="DD243" s="6" t="s">
        <v>38</v>
      </c>
      <c r="DE243" s="87"/>
      <c r="DF243" s="6"/>
      <c r="DG243" s="6"/>
      <c r="DH243" s="6"/>
      <c r="DI243" s="6"/>
      <c r="DJ243" s="6"/>
      <c r="DK243" s="6"/>
      <c r="DL243" s="6"/>
      <c r="DM243" s="6"/>
      <c r="DN243" s="6"/>
      <c r="DO243" s="87"/>
      <c r="DP243" s="6"/>
      <c r="DQ243" s="87"/>
      <c r="DR243" s="6"/>
      <c r="DS243" s="87" t="s">
        <v>1455</v>
      </c>
      <c r="DT243" s="17" t="s">
        <v>1452</v>
      </c>
      <c r="DV243" s="34"/>
      <c r="DW243" s="57"/>
      <c r="DX243" s="57"/>
      <c r="DY243" s="57"/>
      <c r="DZ243" s="57"/>
      <c r="EA243" s="57"/>
      <c r="EB243" s="57"/>
      <c r="EC243" s="57"/>
      <c r="ED243" s="57"/>
      <c r="EE243" s="57"/>
      <c r="EF243" s="57"/>
      <c r="EG243" s="57"/>
      <c r="EH243" s="57"/>
      <c r="EI243" s="57"/>
      <c r="EJ243" s="57"/>
      <c r="EK243" s="57"/>
      <c r="EL243" s="57"/>
      <c r="EM243" s="57"/>
      <c r="EN243" s="57"/>
      <c r="EO243" s="57"/>
      <c r="EP243" s="57"/>
      <c r="EQ243" s="57"/>
      <c r="ER243" s="57"/>
      <c r="ES243" s="57"/>
    </row>
    <row r="244" spans="1:149" ht="14.55" customHeight="1" x14ac:dyDescent="0.3">
      <c r="A244" s="65">
        <v>240</v>
      </c>
      <c r="B244" s="7">
        <v>84</v>
      </c>
      <c r="C244" s="98" t="s">
        <v>1444</v>
      </c>
      <c r="D244" s="125" t="s">
        <v>1445</v>
      </c>
      <c r="E244" s="98" t="s">
        <v>1446</v>
      </c>
      <c r="F244" s="7">
        <v>2017</v>
      </c>
      <c r="G244" s="98" t="s">
        <v>1447</v>
      </c>
      <c r="H244" s="98" t="s">
        <v>1448</v>
      </c>
      <c r="I244" s="6" t="s">
        <v>50</v>
      </c>
      <c r="J244" s="98" t="s">
        <v>1457</v>
      </c>
      <c r="K244" s="6" t="s">
        <v>884</v>
      </c>
      <c r="L244" s="6" t="s">
        <v>38</v>
      </c>
      <c r="M244" s="6" t="s">
        <v>86</v>
      </c>
      <c r="N244" s="6" t="s">
        <v>205</v>
      </c>
      <c r="O244" s="6" t="s">
        <v>25</v>
      </c>
      <c r="P244" s="6" t="s">
        <v>118</v>
      </c>
      <c r="Q244" s="6" t="s">
        <v>572</v>
      </c>
      <c r="R244" s="6" t="s">
        <v>572</v>
      </c>
      <c r="S244" s="6" t="s">
        <v>66</v>
      </c>
      <c r="T244" s="6" t="s">
        <v>1450</v>
      </c>
      <c r="U244" s="7" t="s">
        <v>572</v>
      </c>
      <c r="V244" s="7" t="s">
        <v>572</v>
      </c>
      <c r="W244" s="6"/>
      <c r="X244" s="6"/>
      <c r="Y244" s="6"/>
      <c r="Z244" s="6" t="s">
        <v>76</v>
      </c>
      <c r="AA244" s="6"/>
      <c r="AB244" s="6"/>
      <c r="AC244" s="6"/>
      <c r="AD244" s="6" t="s">
        <v>109</v>
      </c>
      <c r="AE244" s="6" t="s">
        <v>126</v>
      </c>
      <c r="AF244" s="6"/>
      <c r="AG244" s="6"/>
      <c r="AH244" s="6"/>
      <c r="AI244" s="6"/>
      <c r="AJ244" s="6"/>
      <c r="AK244" s="6" t="s">
        <v>232</v>
      </c>
      <c r="AL244" s="6"/>
      <c r="AM244" s="6"/>
      <c r="AN244" s="6"/>
      <c r="AO244" s="6" t="s">
        <v>168</v>
      </c>
      <c r="AP244" s="6"/>
      <c r="AQ244" s="6"/>
      <c r="AR244" s="6"/>
      <c r="AS244" s="6"/>
      <c r="AT244" s="6"/>
      <c r="AU244" s="6"/>
      <c r="AV244" s="6"/>
      <c r="AW244" s="6" t="s">
        <v>23</v>
      </c>
      <c r="AX244" s="6"/>
      <c r="AY244" s="6"/>
      <c r="AZ244" s="6"/>
      <c r="BA244" s="6" t="s">
        <v>78</v>
      </c>
      <c r="BB244" s="6"/>
      <c r="BC244" s="6"/>
      <c r="BD244" s="6"/>
      <c r="BE244" s="6" t="s">
        <v>78</v>
      </c>
      <c r="BF244" s="6" t="s">
        <v>78</v>
      </c>
      <c r="BG244" s="6"/>
      <c r="BH244" s="6"/>
      <c r="BI244" s="6"/>
      <c r="BJ244" s="6"/>
      <c r="BK244" s="6" t="s">
        <v>124</v>
      </c>
      <c r="BL244" s="6"/>
      <c r="BM244" s="6"/>
      <c r="BN244" s="6" t="s">
        <v>124</v>
      </c>
      <c r="BO244" s="6"/>
      <c r="BP244" s="6"/>
      <c r="BQ244" s="6"/>
      <c r="BR244" s="6"/>
      <c r="BS244" s="6"/>
      <c r="BT244" s="6"/>
      <c r="BU244" s="6"/>
      <c r="BV244" s="6" t="s">
        <v>38</v>
      </c>
      <c r="BW244" s="6"/>
      <c r="BX244" s="6"/>
      <c r="BY244" s="6"/>
      <c r="BZ244" s="6"/>
      <c r="CA244" s="6"/>
      <c r="CB244" s="6"/>
      <c r="CC244" s="6"/>
      <c r="CD244" s="6"/>
      <c r="CE244" s="6"/>
      <c r="CF244" s="6"/>
      <c r="CG244" s="6"/>
      <c r="CH244" s="6"/>
      <c r="CI244" s="6"/>
      <c r="CJ244" s="6"/>
      <c r="CK244" s="6"/>
      <c r="CL244" s="6"/>
      <c r="CM244" s="6"/>
      <c r="CN244" s="6"/>
      <c r="CO244" s="6"/>
      <c r="CP244" s="6"/>
      <c r="CQ244" s="6"/>
      <c r="CR244" s="6"/>
      <c r="CS244" s="28" t="s">
        <v>38</v>
      </c>
      <c r="CT244" s="6"/>
      <c r="CU244" s="6"/>
      <c r="CV244" s="6"/>
      <c r="CW244" s="6"/>
      <c r="CX244" s="6"/>
      <c r="CY244" s="6"/>
      <c r="CZ244" s="6"/>
      <c r="DA244" s="6"/>
      <c r="DB244" s="6"/>
      <c r="DC244" s="6"/>
      <c r="DD244" s="6" t="s">
        <v>38</v>
      </c>
      <c r="DE244" s="87"/>
      <c r="DF244" s="6"/>
      <c r="DG244" s="6"/>
      <c r="DH244" s="6"/>
      <c r="DI244" s="6"/>
      <c r="DJ244" s="6"/>
      <c r="DK244" s="6"/>
      <c r="DL244" s="6"/>
      <c r="DM244" s="6"/>
      <c r="DN244" s="6"/>
      <c r="DO244" s="87"/>
      <c r="DP244" s="6"/>
      <c r="DQ244" s="87"/>
      <c r="DR244" s="6"/>
      <c r="DS244" s="87" t="s">
        <v>1455</v>
      </c>
      <c r="DT244" s="17" t="s">
        <v>1452</v>
      </c>
      <c r="DV244" s="34"/>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row>
    <row r="245" spans="1:149" ht="14.55" customHeight="1" x14ac:dyDescent="0.3">
      <c r="A245" s="65">
        <v>241</v>
      </c>
      <c r="B245" s="7">
        <v>85</v>
      </c>
      <c r="C245" s="98" t="s">
        <v>1458</v>
      </c>
      <c r="D245" s="100" t="s">
        <v>1459</v>
      </c>
      <c r="E245" s="98" t="s">
        <v>1460</v>
      </c>
      <c r="F245" s="7">
        <v>2017</v>
      </c>
      <c r="G245" s="98" t="s">
        <v>1461</v>
      </c>
      <c r="H245" s="98" t="s">
        <v>1462</v>
      </c>
      <c r="I245" s="6" t="s">
        <v>50</v>
      </c>
      <c r="J245" s="100" t="s">
        <v>1463</v>
      </c>
      <c r="K245" s="6" t="s">
        <v>884</v>
      </c>
      <c r="L245" s="6" t="s">
        <v>38</v>
      </c>
      <c r="M245" s="6" t="s">
        <v>86</v>
      </c>
      <c r="N245" s="6" t="s">
        <v>205</v>
      </c>
      <c r="O245" s="6" t="s">
        <v>25</v>
      </c>
      <c r="P245" s="6" t="s">
        <v>118</v>
      </c>
      <c r="Q245" s="6" t="s">
        <v>572</v>
      </c>
      <c r="R245" s="6" t="s">
        <v>572</v>
      </c>
      <c r="S245" s="6" t="s">
        <v>97</v>
      </c>
      <c r="T245" s="6" t="s">
        <v>1079</v>
      </c>
      <c r="U245" s="7">
        <v>2015</v>
      </c>
      <c r="V245" s="7">
        <v>2017</v>
      </c>
      <c r="W245" s="6"/>
      <c r="X245" s="6"/>
      <c r="Y245" s="6"/>
      <c r="Z245" s="6"/>
      <c r="AA245" s="6"/>
      <c r="AB245" s="6"/>
      <c r="AC245" s="6"/>
      <c r="AD245" s="6"/>
      <c r="AE245" s="6" t="s">
        <v>126</v>
      </c>
      <c r="AF245" s="6"/>
      <c r="AG245" s="6"/>
      <c r="AH245" s="6"/>
      <c r="AI245" s="6"/>
      <c r="AJ245" s="6"/>
      <c r="AK245" s="6"/>
      <c r="AL245" s="6"/>
      <c r="AM245" s="6"/>
      <c r="AN245" s="6"/>
      <c r="AO245" s="6"/>
      <c r="AP245" s="6"/>
      <c r="AQ245" s="6"/>
      <c r="AR245" s="6"/>
      <c r="AS245" s="6"/>
      <c r="AT245" s="6"/>
      <c r="AU245" s="6"/>
      <c r="AV245" s="6"/>
      <c r="AW245" s="6" t="s">
        <v>23</v>
      </c>
      <c r="AX245" s="6"/>
      <c r="AY245" s="6"/>
      <c r="AZ245" s="6"/>
      <c r="BA245" s="6"/>
      <c r="BB245" s="6"/>
      <c r="BC245" s="6"/>
      <c r="BD245" s="6"/>
      <c r="BE245" s="6"/>
      <c r="BF245" s="6" t="s">
        <v>78</v>
      </c>
      <c r="BG245" s="6"/>
      <c r="BH245" s="6"/>
      <c r="BI245" s="6"/>
      <c r="BJ245" s="6"/>
      <c r="BK245" s="6"/>
      <c r="BL245" s="6"/>
      <c r="BM245" s="6"/>
      <c r="BN245" s="6"/>
      <c r="BO245" s="6"/>
      <c r="BP245" s="6"/>
      <c r="BQ245" s="6"/>
      <c r="BR245" s="6"/>
      <c r="BS245" s="6"/>
      <c r="BT245" s="6"/>
      <c r="BU245" s="6"/>
      <c r="BV245" s="6" t="s">
        <v>38</v>
      </c>
      <c r="BW245" s="6"/>
      <c r="BX245" s="6"/>
      <c r="BY245" s="6"/>
      <c r="BZ245" s="6"/>
      <c r="CA245" s="6"/>
      <c r="CB245" s="6"/>
      <c r="CC245" s="6"/>
      <c r="CD245" s="6"/>
      <c r="CE245" s="6"/>
      <c r="CF245" s="6"/>
      <c r="CG245" s="6"/>
      <c r="CH245" s="6"/>
      <c r="CI245" s="6"/>
      <c r="CJ245" s="6"/>
      <c r="CK245" s="6"/>
      <c r="CL245" s="6"/>
      <c r="CM245" s="6"/>
      <c r="CN245" s="6"/>
      <c r="CO245" s="6"/>
      <c r="CP245" s="6"/>
      <c r="CQ245" s="6"/>
      <c r="CR245" s="6"/>
      <c r="CS245" s="28" t="s">
        <v>38</v>
      </c>
      <c r="CT245" s="6"/>
      <c r="CU245" s="6"/>
      <c r="CV245" s="6"/>
      <c r="CW245" s="6"/>
      <c r="CX245" s="6"/>
      <c r="CY245" s="6"/>
      <c r="CZ245" s="6"/>
      <c r="DA245" s="6"/>
      <c r="DB245" s="6"/>
      <c r="DC245" s="6"/>
      <c r="DD245" s="6" t="s">
        <v>38</v>
      </c>
      <c r="DE245" s="87"/>
      <c r="DF245" s="6"/>
      <c r="DG245" s="6"/>
      <c r="DH245" s="6"/>
      <c r="DI245" s="6"/>
      <c r="DJ245" s="6"/>
      <c r="DK245" s="6"/>
      <c r="DL245" s="6"/>
      <c r="DM245" s="6"/>
      <c r="DN245" s="6"/>
      <c r="DO245" s="87"/>
      <c r="DP245" s="6"/>
      <c r="DQ245" s="87"/>
      <c r="DR245" s="6"/>
      <c r="DS245" s="93" t="s">
        <v>1464</v>
      </c>
      <c r="DT245" s="17" t="s">
        <v>292</v>
      </c>
      <c r="DV245" s="34"/>
      <c r="DW245" s="57"/>
      <c r="DX245" s="57"/>
      <c r="DY245" s="57"/>
      <c r="DZ245" s="57"/>
      <c r="EA245" s="57"/>
      <c r="EB245" s="57"/>
      <c r="EC245" s="57"/>
      <c r="ED245" s="57"/>
      <c r="EE245" s="57"/>
      <c r="EF245" s="57"/>
      <c r="EG245" s="57"/>
      <c r="EH245" s="57"/>
      <c r="EI245" s="57"/>
      <c r="EJ245" s="57"/>
      <c r="EK245" s="57"/>
      <c r="EL245" s="57"/>
      <c r="EM245" s="57"/>
      <c r="EN245" s="57"/>
      <c r="EO245" s="57"/>
      <c r="EP245" s="57"/>
      <c r="EQ245" s="57"/>
      <c r="ER245" s="57"/>
      <c r="ES245" s="57"/>
    </row>
    <row r="246" spans="1:149" ht="14.55" customHeight="1" x14ac:dyDescent="0.3">
      <c r="A246" s="65">
        <v>242</v>
      </c>
      <c r="B246" s="7">
        <v>86</v>
      </c>
      <c r="C246" s="98" t="s">
        <v>1465</v>
      </c>
      <c r="D246" s="100" t="s">
        <v>1466</v>
      </c>
      <c r="E246" s="98" t="s">
        <v>1467</v>
      </c>
      <c r="F246" s="7">
        <v>2002</v>
      </c>
      <c r="G246" s="98" t="s">
        <v>664</v>
      </c>
      <c r="H246" s="126" t="s">
        <v>1468</v>
      </c>
      <c r="I246" s="6" t="s">
        <v>50</v>
      </c>
      <c r="J246" s="100" t="s">
        <v>1469</v>
      </c>
      <c r="K246" s="6" t="s">
        <v>373</v>
      </c>
      <c r="L246" s="6" t="s">
        <v>38</v>
      </c>
      <c r="M246" s="6" t="s">
        <v>100</v>
      </c>
      <c r="N246" s="6" t="s">
        <v>205</v>
      </c>
      <c r="O246" s="6" t="s">
        <v>25</v>
      </c>
      <c r="P246" s="6" t="s">
        <v>56</v>
      </c>
      <c r="Q246" s="6" t="s">
        <v>572</v>
      </c>
      <c r="R246" s="6" t="s">
        <v>572</v>
      </c>
      <c r="S246" s="6" t="s">
        <v>343</v>
      </c>
      <c r="T246" s="6" t="s">
        <v>1470</v>
      </c>
      <c r="U246" s="7">
        <v>1989</v>
      </c>
      <c r="V246" s="7">
        <v>1998</v>
      </c>
      <c r="W246" s="6"/>
      <c r="X246" s="6"/>
      <c r="Y246" s="6"/>
      <c r="Z246" s="6"/>
      <c r="AA246" s="6"/>
      <c r="AB246" s="6"/>
      <c r="AC246" s="6"/>
      <c r="AD246" s="6"/>
      <c r="AE246" s="6" t="s">
        <v>126</v>
      </c>
      <c r="AF246" s="6"/>
      <c r="AG246" s="6"/>
      <c r="AH246" s="6"/>
      <c r="AI246" s="6"/>
      <c r="AJ246" s="6"/>
      <c r="AK246" s="6"/>
      <c r="AL246" s="6"/>
      <c r="AM246" s="6"/>
      <c r="AN246" s="6"/>
      <c r="AO246" s="6"/>
      <c r="AP246" s="6"/>
      <c r="AQ246" s="6"/>
      <c r="AR246" s="6"/>
      <c r="AS246" s="6"/>
      <c r="AT246" s="6"/>
      <c r="AU246" s="6"/>
      <c r="AV246" s="6"/>
      <c r="AW246" s="6" t="s">
        <v>23</v>
      </c>
      <c r="AX246" s="6"/>
      <c r="AY246" s="6"/>
      <c r="AZ246" s="6"/>
      <c r="BA246" s="6"/>
      <c r="BB246" s="6"/>
      <c r="BC246" s="6"/>
      <c r="BD246" s="6"/>
      <c r="BE246" s="6"/>
      <c r="BF246" s="6" t="s">
        <v>80</v>
      </c>
      <c r="BG246" s="6"/>
      <c r="BH246" s="6"/>
      <c r="BI246" s="6"/>
      <c r="BJ246" s="6"/>
      <c r="BK246" s="6"/>
      <c r="BL246" s="6"/>
      <c r="BM246" s="6"/>
      <c r="BN246" s="6"/>
      <c r="BO246" s="6"/>
      <c r="BP246" s="6"/>
      <c r="BQ246" s="6"/>
      <c r="BR246" s="6"/>
      <c r="BS246" s="6"/>
      <c r="BT246" s="6"/>
      <c r="BU246" s="6"/>
      <c r="BV246" s="6" t="s">
        <v>38</v>
      </c>
      <c r="BW246" s="6"/>
      <c r="BX246" s="6"/>
      <c r="BY246" s="6"/>
      <c r="BZ246" s="6"/>
      <c r="CA246" s="6"/>
      <c r="CB246" s="6"/>
      <c r="CC246" s="6"/>
      <c r="CD246" s="6"/>
      <c r="CE246" s="6"/>
      <c r="CF246" s="6"/>
      <c r="CG246" s="6"/>
      <c r="CH246" s="6"/>
      <c r="CI246" s="6"/>
      <c r="CJ246" s="6"/>
      <c r="CK246" s="6"/>
      <c r="CL246" s="6"/>
      <c r="CM246" s="6"/>
      <c r="CN246" s="6"/>
      <c r="CO246" s="6"/>
      <c r="CP246" s="6"/>
      <c r="CQ246" s="6"/>
      <c r="CR246" s="6"/>
      <c r="CS246" s="28" t="s">
        <v>38</v>
      </c>
      <c r="CT246" s="6"/>
      <c r="CU246" s="6"/>
      <c r="CV246" s="6"/>
      <c r="CW246" s="6"/>
      <c r="CX246" s="6"/>
      <c r="CY246" s="6"/>
      <c r="CZ246" s="6"/>
      <c r="DA246" s="6"/>
      <c r="DB246" s="6"/>
      <c r="DC246" s="6"/>
      <c r="DD246" s="6" t="s">
        <v>38</v>
      </c>
      <c r="DE246" s="87"/>
      <c r="DF246" s="6"/>
      <c r="DG246" s="6"/>
      <c r="DH246" s="6"/>
      <c r="DI246" s="6"/>
      <c r="DJ246" s="6"/>
      <c r="DK246" s="6"/>
      <c r="DL246" s="6"/>
      <c r="DM246" s="6"/>
      <c r="DN246" s="6"/>
      <c r="DO246" s="87"/>
      <c r="DP246" s="6"/>
      <c r="DQ246" s="87"/>
      <c r="DR246" s="6"/>
      <c r="DS246" s="93" t="s">
        <v>1471</v>
      </c>
      <c r="DT246" s="17" t="s">
        <v>233</v>
      </c>
      <c r="DV246" s="34"/>
      <c r="DW246" s="57"/>
      <c r="DX246" s="57"/>
      <c r="DY246" s="57"/>
      <c r="DZ246" s="57"/>
      <c r="EA246" s="57"/>
      <c r="EB246" s="57"/>
      <c r="EC246" s="57"/>
      <c r="ED246" s="57"/>
      <c r="EE246" s="57"/>
      <c r="EF246" s="57"/>
      <c r="EG246" s="57"/>
      <c r="EH246" s="57"/>
      <c r="EI246" s="57"/>
      <c r="EJ246" s="57"/>
      <c r="EK246" s="57"/>
      <c r="EL246" s="57"/>
      <c r="EM246" s="57"/>
      <c r="EN246" s="57"/>
      <c r="EO246" s="57"/>
      <c r="EP246" s="57"/>
      <c r="EQ246" s="57"/>
      <c r="ER246" s="57"/>
      <c r="ES246" s="57"/>
    </row>
    <row r="247" spans="1:149" ht="14.55" customHeight="1" x14ac:dyDescent="0.3">
      <c r="A247" s="65">
        <v>243</v>
      </c>
      <c r="B247" s="7">
        <v>87</v>
      </c>
      <c r="C247" s="98" t="s">
        <v>1472</v>
      </c>
      <c r="D247" s="125" t="s">
        <v>1473</v>
      </c>
      <c r="E247" s="98" t="s">
        <v>1474</v>
      </c>
      <c r="F247" s="7">
        <v>2014</v>
      </c>
      <c r="G247" s="98" t="s">
        <v>664</v>
      </c>
      <c r="H247" s="98" t="s">
        <v>1475</v>
      </c>
      <c r="I247" s="6" t="s">
        <v>50</v>
      </c>
      <c r="J247" s="100" t="s">
        <v>1476</v>
      </c>
      <c r="K247" s="6" t="s">
        <v>1477</v>
      </c>
      <c r="L247" s="6" t="s">
        <v>23</v>
      </c>
      <c r="M247" s="6" t="s">
        <v>86</v>
      </c>
      <c r="N247" s="6" t="s">
        <v>205</v>
      </c>
      <c r="O247" s="6" t="s">
        <v>25</v>
      </c>
      <c r="P247" s="6" t="s">
        <v>191</v>
      </c>
      <c r="Q247" s="6" t="s">
        <v>572</v>
      </c>
      <c r="R247" s="6" t="s">
        <v>572</v>
      </c>
      <c r="S247" s="6" t="s">
        <v>434</v>
      </c>
      <c r="T247" s="6" t="s">
        <v>1478</v>
      </c>
      <c r="U247" s="7" t="s">
        <v>572</v>
      </c>
      <c r="V247" s="7" t="s">
        <v>572</v>
      </c>
      <c r="W247" s="6"/>
      <c r="X247" s="6"/>
      <c r="Y247" s="6"/>
      <c r="Z247" s="6" t="s">
        <v>76</v>
      </c>
      <c r="AA247" s="6"/>
      <c r="AB247" s="6"/>
      <c r="AC247" s="6"/>
      <c r="AD247" s="6"/>
      <c r="AE247" s="6" t="s">
        <v>126</v>
      </c>
      <c r="AF247" s="6"/>
      <c r="AG247" s="6"/>
      <c r="AH247" s="6"/>
      <c r="AI247" s="6"/>
      <c r="AJ247" s="6"/>
      <c r="AK247" s="6"/>
      <c r="AL247" s="6"/>
      <c r="AM247" s="6"/>
      <c r="AN247" s="6"/>
      <c r="AO247" s="6"/>
      <c r="AP247" s="6"/>
      <c r="AQ247" s="6"/>
      <c r="AR247" s="6"/>
      <c r="AS247" s="6"/>
      <c r="AT247" s="6"/>
      <c r="AU247" s="6" t="s">
        <v>183</v>
      </c>
      <c r="AV247" s="6"/>
      <c r="AW247" s="6" t="s">
        <v>23</v>
      </c>
      <c r="AX247" s="6"/>
      <c r="AY247" s="6"/>
      <c r="AZ247" s="6"/>
      <c r="BA247" s="6" t="s">
        <v>78</v>
      </c>
      <c r="BB247" s="6"/>
      <c r="BC247" s="6"/>
      <c r="BD247" s="6"/>
      <c r="BE247" s="6"/>
      <c r="BF247" s="6" t="s">
        <v>78</v>
      </c>
      <c r="BG247" s="6"/>
      <c r="BH247" s="6"/>
      <c r="BI247" s="6"/>
      <c r="BJ247" s="6"/>
      <c r="BK247" s="6"/>
      <c r="BL247" s="6"/>
      <c r="BM247" s="6"/>
      <c r="BN247" s="6"/>
      <c r="BO247" s="6"/>
      <c r="BP247" s="6"/>
      <c r="BQ247" s="6"/>
      <c r="BR247" s="6"/>
      <c r="BS247" s="6"/>
      <c r="BT247" s="6" t="s">
        <v>78</v>
      </c>
      <c r="BU247" s="6"/>
      <c r="BV247" s="6" t="s">
        <v>38</v>
      </c>
      <c r="BW247" s="6"/>
      <c r="BX247" s="6"/>
      <c r="BY247" s="6"/>
      <c r="BZ247" s="6"/>
      <c r="CA247" s="6"/>
      <c r="CB247" s="6"/>
      <c r="CC247" s="6"/>
      <c r="CD247" s="6"/>
      <c r="CE247" s="6"/>
      <c r="CF247" s="6"/>
      <c r="CG247" s="6"/>
      <c r="CH247" s="6"/>
      <c r="CI247" s="6"/>
      <c r="CJ247" s="6"/>
      <c r="CK247" s="6"/>
      <c r="CL247" s="6"/>
      <c r="CM247" s="6"/>
      <c r="CN247" s="6"/>
      <c r="CO247" s="6"/>
      <c r="CP247" s="6"/>
      <c r="CQ247" s="6"/>
      <c r="CR247" s="6"/>
      <c r="CS247" s="28" t="s">
        <v>38</v>
      </c>
      <c r="CT247" s="6"/>
      <c r="CU247" s="6"/>
      <c r="CV247" s="6"/>
      <c r="CW247" s="6"/>
      <c r="CX247" s="6"/>
      <c r="CY247" s="6"/>
      <c r="CZ247" s="6"/>
      <c r="DA247" s="6"/>
      <c r="DB247" s="6"/>
      <c r="DC247" s="6"/>
      <c r="DD247" s="6" t="s">
        <v>38</v>
      </c>
      <c r="DE247" s="87"/>
      <c r="DF247" s="6"/>
      <c r="DG247" s="6"/>
      <c r="DH247" s="6"/>
      <c r="DI247" s="6"/>
      <c r="DJ247" s="6"/>
      <c r="DK247" s="6"/>
      <c r="DL247" s="6"/>
      <c r="DM247" s="6"/>
      <c r="DN247" s="6"/>
      <c r="DO247" s="87"/>
      <c r="DP247" s="6"/>
      <c r="DQ247" s="87"/>
      <c r="DR247" s="6"/>
      <c r="DS247" s="93" t="s">
        <v>1479</v>
      </c>
      <c r="DT247" s="17" t="s">
        <v>1480</v>
      </c>
      <c r="DV247" s="34"/>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row>
    <row r="248" spans="1:149" ht="14.55" customHeight="1" x14ac:dyDescent="0.3">
      <c r="A248" s="65">
        <v>244</v>
      </c>
      <c r="B248" s="7">
        <v>88</v>
      </c>
      <c r="C248" s="98" t="s">
        <v>1481</v>
      </c>
      <c r="D248" s="125" t="s">
        <v>1482</v>
      </c>
      <c r="E248" s="98" t="s">
        <v>1483</v>
      </c>
      <c r="F248" s="7">
        <v>2012</v>
      </c>
      <c r="G248" s="98" t="s">
        <v>807</v>
      </c>
      <c r="H248" s="98" t="s">
        <v>1484</v>
      </c>
      <c r="I248" s="6" t="s">
        <v>50</v>
      </c>
      <c r="J248" s="100" t="s">
        <v>1485</v>
      </c>
      <c r="K248" s="6" t="s">
        <v>841</v>
      </c>
      <c r="L248" s="6" t="s">
        <v>38</v>
      </c>
      <c r="M248" s="6" t="s">
        <v>86</v>
      </c>
      <c r="N248" s="6" t="s">
        <v>205</v>
      </c>
      <c r="O248" s="6" t="s">
        <v>25</v>
      </c>
      <c r="P248" s="6" t="s">
        <v>56</v>
      </c>
      <c r="Q248" s="6" t="s">
        <v>572</v>
      </c>
      <c r="R248" s="6" t="s">
        <v>572</v>
      </c>
      <c r="S248" s="6" t="s">
        <v>418</v>
      </c>
      <c r="T248" s="6" t="s">
        <v>660</v>
      </c>
      <c r="U248" s="7" t="s">
        <v>572</v>
      </c>
      <c r="V248" s="7" t="s">
        <v>572</v>
      </c>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t="s">
        <v>199</v>
      </c>
      <c r="AW248" s="6" t="s">
        <v>38</v>
      </c>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t="s">
        <v>23</v>
      </c>
      <c r="BW248" s="6"/>
      <c r="BX248" s="6"/>
      <c r="BY248" s="6"/>
      <c r="BZ248" s="6"/>
      <c r="CA248" s="6"/>
      <c r="CB248" s="6"/>
      <c r="CC248" s="6"/>
      <c r="CD248" s="6"/>
      <c r="CE248" s="6"/>
      <c r="CF248" s="6"/>
      <c r="CG248" s="6"/>
      <c r="CH248" s="6"/>
      <c r="CI248" s="6"/>
      <c r="CJ248" s="6"/>
      <c r="CK248" s="6"/>
      <c r="CL248" s="6"/>
      <c r="CM248" s="6"/>
      <c r="CN248" s="6"/>
      <c r="CO248" s="6"/>
      <c r="CP248" s="6"/>
      <c r="CQ248" s="6"/>
      <c r="CR248" s="6" t="s">
        <v>195</v>
      </c>
      <c r="CS248" s="28" t="s">
        <v>38</v>
      </c>
      <c r="CT248" s="6"/>
      <c r="CU248" s="6"/>
      <c r="CV248" s="6"/>
      <c r="CW248" s="6"/>
      <c r="CX248" s="6"/>
      <c r="CY248" s="6"/>
      <c r="CZ248" s="6"/>
      <c r="DA248" s="6"/>
      <c r="DB248" s="6"/>
      <c r="DC248" s="6"/>
      <c r="DD248" s="6" t="s">
        <v>38</v>
      </c>
      <c r="DE248" s="87"/>
      <c r="DF248" s="6"/>
      <c r="DG248" s="6"/>
      <c r="DH248" s="6"/>
      <c r="DI248" s="6"/>
      <c r="DJ248" s="6"/>
      <c r="DK248" s="6"/>
      <c r="DL248" s="6"/>
      <c r="DM248" s="6"/>
      <c r="DN248" s="6"/>
      <c r="DO248" s="87"/>
      <c r="DP248" s="6"/>
      <c r="DQ248" s="87"/>
      <c r="DR248" s="6"/>
      <c r="DS248" s="87"/>
      <c r="DT248" s="17"/>
      <c r="DV248" s="34"/>
      <c r="DW248" s="57"/>
      <c r="DX248" s="57"/>
      <c r="DY248" s="57"/>
      <c r="DZ248" s="57"/>
      <c r="EA248" s="57"/>
      <c r="EB248" s="57"/>
      <c r="EC248" s="57"/>
      <c r="ED248" s="57"/>
      <c r="EE248" s="57"/>
      <c r="EF248" s="57"/>
      <c r="EG248" s="57"/>
      <c r="EH248" s="57"/>
      <c r="EI248" s="57"/>
      <c r="EJ248" s="57"/>
      <c r="EK248" s="57"/>
      <c r="EL248" s="57"/>
      <c r="EM248" s="57"/>
      <c r="EN248" s="57"/>
      <c r="EO248" s="57"/>
      <c r="EP248" s="57"/>
      <c r="EQ248" s="57"/>
      <c r="ER248" s="57"/>
      <c r="ES248" s="57"/>
    </row>
    <row r="249" spans="1:149" ht="14.55" customHeight="1" x14ac:dyDescent="0.3">
      <c r="A249" s="65">
        <v>245</v>
      </c>
      <c r="B249" s="7">
        <v>89</v>
      </c>
      <c r="C249" s="98" t="s">
        <v>1486</v>
      </c>
      <c r="D249" s="125" t="s">
        <v>1487</v>
      </c>
      <c r="E249" s="98" t="s">
        <v>1488</v>
      </c>
      <c r="F249" s="7">
        <v>2010</v>
      </c>
      <c r="G249" s="98" t="s">
        <v>807</v>
      </c>
      <c r="H249" s="98" t="s">
        <v>1489</v>
      </c>
      <c r="I249" s="6" t="s">
        <v>50</v>
      </c>
      <c r="J249" s="100" t="s">
        <v>1490</v>
      </c>
      <c r="K249" s="6" t="s">
        <v>359</v>
      </c>
      <c r="L249" s="6" t="s">
        <v>38</v>
      </c>
      <c r="M249" s="6" t="s">
        <v>86</v>
      </c>
      <c r="N249" s="6" t="s">
        <v>205</v>
      </c>
      <c r="O249" s="6" t="s">
        <v>25</v>
      </c>
      <c r="P249" s="6" t="s">
        <v>118</v>
      </c>
      <c r="Q249" s="6" t="s">
        <v>572</v>
      </c>
      <c r="R249" s="6" t="s">
        <v>572</v>
      </c>
      <c r="S249" s="6" t="s">
        <v>97</v>
      </c>
      <c r="T249" s="6" t="s">
        <v>1133</v>
      </c>
      <c r="U249" s="7">
        <v>2007</v>
      </c>
      <c r="V249" s="7">
        <v>2008</v>
      </c>
      <c r="W249" s="6"/>
      <c r="X249" s="6"/>
      <c r="Y249" s="6"/>
      <c r="Z249" s="6" t="s">
        <v>76</v>
      </c>
      <c r="AA249" s="6"/>
      <c r="AB249" s="6"/>
      <c r="AC249" s="6"/>
      <c r="AD249" s="6"/>
      <c r="AE249" s="6" t="s">
        <v>126</v>
      </c>
      <c r="AF249" s="6"/>
      <c r="AG249" s="6"/>
      <c r="AH249" s="6" t="s">
        <v>139</v>
      </c>
      <c r="AI249" s="6" t="s">
        <v>155</v>
      </c>
      <c r="AJ249" s="6"/>
      <c r="AK249" s="6"/>
      <c r="AL249" s="6"/>
      <c r="AM249" s="6"/>
      <c r="AN249" s="6"/>
      <c r="AO249" s="6" t="s">
        <v>168</v>
      </c>
      <c r="AP249" s="6"/>
      <c r="AQ249" s="6"/>
      <c r="AR249" s="6"/>
      <c r="AS249" s="6"/>
      <c r="AT249" s="6"/>
      <c r="AU249" s="6"/>
      <c r="AV249" s="6"/>
      <c r="AW249" s="6" t="s">
        <v>23</v>
      </c>
      <c r="AX249" s="6"/>
      <c r="AY249" s="6"/>
      <c r="AZ249" s="6"/>
      <c r="BA249" s="6" t="s">
        <v>78</v>
      </c>
      <c r="BB249" s="6"/>
      <c r="BC249" s="6"/>
      <c r="BD249" s="6"/>
      <c r="BE249" s="6"/>
      <c r="BF249" s="6" t="s">
        <v>78</v>
      </c>
      <c r="BG249" s="6"/>
      <c r="BH249" s="6"/>
      <c r="BI249" s="6" t="s">
        <v>78</v>
      </c>
      <c r="BJ249" s="6" t="s">
        <v>78</v>
      </c>
      <c r="BK249" s="6"/>
      <c r="BL249" s="6"/>
      <c r="BM249" s="6"/>
      <c r="BN249" s="6" t="s">
        <v>78</v>
      </c>
      <c r="BO249" s="6"/>
      <c r="BP249" s="6"/>
      <c r="BQ249" s="6"/>
      <c r="BR249" s="6"/>
      <c r="BS249" s="6"/>
      <c r="BT249" s="6"/>
      <c r="BU249" s="6"/>
      <c r="BV249" s="6" t="s">
        <v>23</v>
      </c>
      <c r="BW249" s="6"/>
      <c r="BX249" s="6"/>
      <c r="BY249" s="6"/>
      <c r="BZ249" s="6"/>
      <c r="CA249" s="6"/>
      <c r="CB249" s="6"/>
      <c r="CC249" s="6"/>
      <c r="CD249" s="6"/>
      <c r="CE249" s="6" t="s">
        <v>195</v>
      </c>
      <c r="CF249" s="6"/>
      <c r="CG249" s="6"/>
      <c r="CH249" s="6" t="s">
        <v>195</v>
      </c>
      <c r="CI249" s="6" t="s">
        <v>195</v>
      </c>
      <c r="CJ249" s="6"/>
      <c r="CK249" s="6"/>
      <c r="CL249" s="6"/>
      <c r="CM249" s="6"/>
      <c r="CN249" s="6"/>
      <c r="CO249" s="6"/>
      <c r="CP249" s="6"/>
      <c r="CQ249" s="6"/>
      <c r="CR249" s="6"/>
      <c r="CS249" s="28" t="s">
        <v>38</v>
      </c>
      <c r="CT249" s="6"/>
      <c r="CU249" s="6"/>
      <c r="CV249" s="6"/>
      <c r="CW249" s="6"/>
      <c r="CX249" s="6"/>
      <c r="CY249" s="6"/>
      <c r="CZ249" s="6"/>
      <c r="DA249" s="6"/>
      <c r="DB249" s="6"/>
      <c r="DC249" s="6"/>
      <c r="DD249" s="6" t="s">
        <v>23</v>
      </c>
      <c r="DE249" s="93" t="s">
        <v>1491</v>
      </c>
      <c r="DF249" s="6" t="s">
        <v>640</v>
      </c>
      <c r="DG249" s="6"/>
      <c r="DH249" s="6"/>
      <c r="DI249" s="6"/>
      <c r="DJ249" s="6" t="s">
        <v>126</v>
      </c>
      <c r="DK249" s="6" t="s">
        <v>139</v>
      </c>
      <c r="DL249" s="6" t="s">
        <v>155</v>
      </c>
      <c r="DM249" s="6"/>
      <c r="DN249" s="6"/>
      <c r="DO249" s="87"/>
      <c r="DP249" s="6"/>
      <c r="DQ249" s="87"/>
      <c r="DR249" s="6"/>
      <c r="DS249" s="93" t="s">
        <v>1492</v>
      </c>
      <c r="DT249" s="17" t="s">
        <v>1493</v>
      </c>
      <c r="DV249" s="34"/>
      <c r="DW249" s="57"/>
      <c r="DX249" s="57"/>
      <c r="DY249" s="57"/>
      <c r="DZ249" s="57"/>
      <c r="EA249" s="57"/>
      <c r="EB249" s="57"/>
      <c r="EC249" s="57"/>
      <c r="ED249" s="57"/>
      <c r="EE249" s="57"/>
      <c r="EF249" s="57"/>
      <c r="EG249" s="57"/>
      <c r="EH249" s="57"/>
      <c r="EI249" s="57"/>
      <c r="EJ249" s="57"/>
      <c r="EK249" s="57"/>
      <c r="EL249" s="57"/>
      <c r="EM249" s="57"/>
      <c r="EN249" s="57"/>
      <c r="EO249" s="57"/>
      <c r="EP249" s="57"/>
      <c r="EQ249" s="57"/>
      <c r="ER249" s="57"/>
      <c r="ES249" s="57"/>
    </row>
    <row r="250" spans="1:149" ht="14.55" customHeight="1" x14ac:dyDescent="0.3">
      <c r="A250" s="65">
        <v>246</v>
      </c>
      <c r="B250" s="7">
        <v>90</v>
      </c>
      <c r="C250" s="98" t="s">
        <v>1494</v>
      </c>
      <c r="D250" s="100" t="s">
        <v>1495</v>
      </c>
      <c r="E250" s="98" t="s">
        <v>1496</v>
      </c>
      <c r="F250" s="7">
        <v>2018</v>
      </c>
      <c r="G250" s="98" t="s">
        <v>1113</v>
      </c>
      <c r="H250" s="98" t="s">
        <v>1497</v>
      </c>
      <c r="I250" s="6" t="s">
        <v>20</v>
      </c>
      <c r="J250" s="100" t="s">
        <v>1498</v>
      </c>
      <c r="K250" s="6" t="s">
        <v>580</v>
      </c>
      <c r="L250" s="6" t="s">
        <v>38</v>
      </c>
      <c r="M250" s="6" t="s">
        <v>100</v>
      </c>
      <c r="N250" s="6" t="s">
        <v>205</v>
      </c>
      <c r="O250" s="6" t="s">
        <v>25</v>
      </c>
      <c r="P250" s="6" t="s">
        <v>56</v>
      </c>
      <c r="Q250" s="6" t="s">
        <v>572</v>
      </c>
      <c r="R250" s="6" t="s">
        <v>572</v>
      </c>
      <c r="S250" s="6" t="s">
        <v>166</v>
      </c>
      <c r="T250" s="6" t="s">
        <v>862</v>
      </c>
      <c r="U250" s="7">
        <v>2008</v>
      </c>
      <c r="V250" s="7">
        <v>2015</v>
      </c>
      <c r="W250" s="6"/>
      <c r="X250" s="6"/>
      <c r="Y250" s="6"/>
      <c r="Z250" s="6"/>
      <c r="AA250" s="6"/>
      <c r="AB250" s="6"/>
      <c r="AC250" s="6"/>
      <c r="AD250" s="6"/>
      <c r="AE250" s="6"/>
      <c r="AF250" s="6"/>
      <c r="AG250" s="6"/>
      <c r="AH250" s="6" t="s">
        <v>139</v>
      </c>
      <c r="AI250" s="6"/>
      <c r="AJ250" s="6"/>
      <c r="AK250" s="6"/>
      <c r="AL250" s="6"/>
      <c r="AM250" s="6"/>
      <c r="AN250" s="6"/>
      <c r="AO250" s="6"/>
      <c r="AP250" s="6"/>
      <c r="AQ250" s="6"/>
      <c r="AR250" s="6"/>
      <c r="AS250" s="6"/>
      <c r="AT250" s="6"/>
      <c r="AU250" s="6"/>
      <c r="AV250" s="6"/>
      <c r="AW250" s="6" t="s">
        <v>38</v>
      </c>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t="s">
        <v>23</v>
      </c>
      <c r="BW250" s="6"/>
      <c r="BX250" s="6"/>
      <c r="BY250" s="6"/>
      <c r="BZ250" s="6"/>
      <c r="CA250" s="6"/>
      <c r="CB250" s="6"/>
      <c r="CC250" s="6"/>
      <c r="CD250" s="6"/>
      <c r="CE250" s="6"/>
      <c r="CF250" s="6"/>
      <c r="CG250" s="6"/>
      <c r="CH250" s="6" t="s">
        <v>195</v>
      </c>
      <c r="CI250" s="6"/>
      <c r="CJ250" s="6"/>
      <c r="CK250" s="6"/>
      <c r="CL250" s="6"/>
      <c r="CM250" s="6"/>
      <c r="CN250" s="6"/>
      <c r="CO250" s="6"/>
      <c r="CP250" s="6"/>
      <c r="CQ250" s="6"/>
      <c r="CR250" s="6"/>
      <c r="CS250" s="28" t="s">
        <v>38</v>
      </c>
      <c r="CT250" s="6"/>
      <c r="CU250" s="6"/>
      <c r="CV250" s="6"/>
      <c r="CW250" s="6"/>
      <c r="CX250" s="6"/>
      <c r="CY250" s="6"/>
      <c r="CZ250" s="6"/>
      <c r="DA250" s="6"/>
      <c r="DB250" s="6"/>
      <c r="DC250" s="6"/>
      <c r="DD250" s="6" t="s">
        <v>38</v>
      </c>
      <c r="DE250" s="87"/>
      <c r="DF250" s="6"/>
      <c r="DG250" s="6"/>
      <c r="DH250" s="6"/>
      <c r="DI250" s="6"/>
      <c r="DJ250" s="6"/>
      <c r="DK250" s="6"/>
      <c r="DL250" s="6"/>
      <c r="DM250" s="6"/>
      <c r="DN250" s="6"/>
      <c r="DO250" s="87"/>
      <c r="DP250" s="6"/>
      <c r="DQ250" s="87"/>
      <c r="DR250" s="6"/>
      <c r="DS250" s="87"/>
      <c r="DT250" s="17"/>
      <c r="DV250" s="34"/>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row>
    <row r="251" spans="1:149" ht="14.55" customHeight="1" x14ac:dyDescent="0.3">
      <c r="A251" s="65">
        <v>247</v>
      </c>
      <c r="B251" s="7">
        <v>90</v>
      </c>
      <c r="C251" s="98" t="s">
        <v>1494</v>
      </c>
      <c r="D251" s="100" t="s">
        <v>1495</v>
      </c>
      <c r="E251" s="98" t="s">
        <v>1496</v>
      </c>
      <c r="F251" s="7">
        <v>2018</v>
      </c>
      <c r="G251" s="98" t="s">
        <v>1113</v>
      </c>
      <c r="H251" s="98" t="s">
        <v>1497</v>
      </c>
      <c r="I251" s="6" t="s">
        <v>20</v>
      </c>
      <c r="J251" s="100" t="s">
        <v>1499</v>
      </c>
      <c r="K251" s="6" t="s">
        <v>580</v>
      </c>
      <c r="L251" s="6" t="s">
        <v>38</v>
      </c>
      <c r="M251" s="6" t="s">
        <v>100</v>
      </c>
      <c r="N251" s="6" t="s">
        <v>205</v>
      </c>
      <c r="O251" s="6" t="s">
        <v>25</v>
      </c>
      <c r="P251" s="6" t="s">
        <v>56</v>
      </c>
      <c r="Q251" s="6" t="s">
        <v>572</v>
      </c>
      <c r="R251" s="6" t="s">
        <v>572</v>
      </c>
      <c r="S251" s="6" t="s">
        <v>166</v>
      </c>
      <c r="T251" s="6" t="s">
        <v>862</v>
      </c>
      <c r="U251" s="7">
        <v>2008</v>
      </c>
      <c r="V251" s="7">
        <v>2015</v>
      </c>
      <c r="W251" s="6"/>
      <c r="X251" s="6"/>
      <c r="Y251" s="6"/>
      <c r="Z251" s="6"/>
      <c r="AA251" s="6"/>
      <c r="AB251" s="6"/>
      <c r="AC251" s="6"/>
      <c r="AD251" s="6"/>
      <c r="AE251" s="6"/>
      <c r="AF251" s="6"/>
      <c r="AG251" s="6"/>
      <c r="AH251" s="6" t="s">
        <v>139</v>
      </c>
      <c r="AI251" s="6"/>
      <c r="AJ251" s="6"/>
      <c r="AK251" s="6"/>
      <c r="AL251" s="6"/>
      <c r="AM251" s="6"/>
      <c r="AN251" s="6"/>
      <c r="AO251" s="6"/>
      <c r="AP251" s="6"/>
      <c r="AQ251" s="6"/>
      <c r="AR251" s="6"/>
      <c r="AS251" s="6"/>
      <c r="AT251" s="6"/>
      <c r="AU251" s="6"/>
      <c r="AV251" s="6"/>
      <c r="AW251" s="6" t="s">
        <v>38</v>
      </c>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t="s">
        <v>23</v>
      </c>
      <c r="BW251" s="6"/>
      <c r="BX251" s="6"/>
      <c r="BY251" s="6"/>
      <c r="BZ251" s="6"/>
      <c r="CA251" s="6"/>
      <c r="CB251" s="6"/>
      <c r="CC251" s="6"/>
      <c r="CD251" s="6"/>
      <c r="CE251" s="6"/>
      <c r="CF251" s="6"/>
      <c r="CG251" s="6"/>
      <c r="CH251" s="6" t="s">
        <v>210</v>
      </c>
      <c r="CI251" s="6"/>
      <c r="CJ251" s="6"/>
      <c r="CK251" s="6"/>
      <c r="CL251" s="6"/>
      <c r="CM251" s="6"/>
      <c r="CN251" s="6"/>
      <c r="CO251" s="6"/>
      <c r="CP251" s="6"/>
      <c r="CQ251" s="6"/>
      <c r="CR251" s="6"/>
      <c r="CS251" s="28" t="s">
        <v>38</v>
      </c>
      <c r="CT251" s="6"/>
      <c r="CU251" s="6"/>
      <c r="CV251" s="6"/>
      <c r="CW251" s="6"/>
      <c r="CX251" s="6"/>
      <c r="CY251" s="6"/>
      <c r="CZ251" s="6"/>
      <c r="DA251" s="6"/>
      <c r="DB251" s="6"/>
      <c r="DC251" s="6"/>
      <c r="DD251" s="6" t="s">
        <v>38</v>
      </c>
      <c r="DE251" s="87"/>
      <c r="DF251" s="6"/>
      <c r="DG251" s="6"/>
      <c r="DH251" s="6"/>
      <c r="DI251" s="6"/>
      <c r="DJ251" s="6"/>
      <c r="DK251" s="6"/>
      <c r="DL251" s="6"/>
      <c r="DM251" s="6"/>
      <c r="DN251" s="6"/>
      <c r="DO251" s="87"/>
      <c r="DP251" s="6"/>
      <c r="DQ251" s="87"/>
      <c r="DR251" s="6"/>
      <c r="DS251" s="87"/>
      <c r="DT251" s="17"/>
      <c r="DV251" s="34"/>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row>
    <row r="252" spans="1:149" ht="14.55" customHeight="1" x14ac:dyDescent="0.3">
      <c r="A252" s="65">
        <v>248</v>
      </c>
      <c r="B252" s="7">
        <v>91</v>
      </c>
      <c r="C252" s="98" t="s">
        <v>1500</v>
      </c>
      <c r="D252" s="100" t="s">
        <v>1501</v>
      </c>
      <c r="E252" s="98" t="s">
        <v>1502</v>
      </c>
      <c r="F252" s="7">
        <v>2020</v>
      </c>
      <c r="G252" s="98" t="s">
        <v>1503</v>
      </c>
      <c r="H252" s="98" t="s">
        <v>1504</v>
      </c>
      <c r="I252" s="6" t="s">
        <v>50</v>
      </c>
      <c r="J252" s="100" t="s">
        <v>1505</v>
      </c>
      <c r="K252" s="6" t="s">
        <v>240</v>
      </c>
      <c r="L252" s="6" t="s">
        <v>38</v>
      </c>
      <c r="M252" s="6" t="s">
        <v>100</v>
      </c>
      <c r="N252" s="6" t="s">
        <v>205</v>
      </c>
      <c r="O252" s="6" t="s">
        <v>25</v>
      </c>
      <c r="P252" s="6" t="s">
        <v>191</v>
      </c>
      <c r="Q252" s="6" t="s">
        <v>572</v>
      </c>
      <c r="R252" s="6" t="s">
        <v>572</v>
      </c>
      <c r="S252" s="6" t="s">
        <v>120</v>
      </c>
      <c r="T252" s="6" t="s">
        <v>1506</v>
      </c>
      <c r="U252" s="7">
        <v>2014</v>
      </c>
      <c r="V252" s="7">
        <v>2017</v>
      </c>
      <c r="W252" s="6"/>
      <c r="X252" s="6"/>
      <c r="Y252" s="6"/>
      <c r="Z252" s="6" t="s">
        <v>76</v>
      </c>
      <c r="AA252" s="6"/>
      <c r="AB252" s="6" t="s">
        <v>107</v>
      </c>
      <c r="AC252" s="6"/>
      <c r="AD252" s="6"/>
      <c r="AE252" s="6"/>
      <c r="AF252" s="6"/>
      <c r="AG252" s="6"/>
      <c r="AH252" s="6"/>
      <c r="AI252" s="6"/>
      <c r="AJ252" s="6"/>
      <c r="AK252" s="6"/>
      <c r="AL252" s="6"/>
      <c r="AM252" s="6"/>
      <c r="AN252" s="6"/>
      <c r="AO252" s="6" t="s">
        <v>168</v>
      </c>
      <c r="AP252" s="6"/>
      <c r="AQ252" s="6"/>
      <c r="AR252" s="6"/>
      <c r="AS252" s="6"/>
      <c r="AT252" s="6"/>
      <c r="AU252" s="6"/>
      <c r="AV252" s="6"/>
      <c r="AW252" s="6" t="s">
        <v>23</v>
      </c>
      <c r="AX252" s="6"/>
      <c r="AY252" s="6"/>
      <c r="AZ252" s="6"/>
      <c r="BA252" s="6" t="s">
        <v>78</v>
      </c>
      <c r="BB252" s="6"/>
      <c r="BC252" s="6" t="s">
        <v>78</v>
      </c>
      <c r="BD252" s="6"/>
      <c r="BE252" s="6"/>
      <c r="BF252" s="6"/>
      <c r="BG252" s="6"/>
      <c r="BH252" s="6"/>
      <c r="BI252" s="6"/>
      <c r="BJ252" s="6"/>
      <c r="BK252" s="6"/>
      <c r="BL252" s="6"/>
      <c r="BM252" s="6"/>
      <c r="BN252" s="6" t="s">
        <v>78</v>
      </c>
      <c r="BO252" s="6"/>
      <c r="BP252" s="6"/>
      <c r="BQ252" s="6"/>
      <c r="BR252" s="6"/>
      <c r="BS252" s="6"/>
      <c r="BT252" s="6"/>
      <c r="BU252" s="6"/>
      <c r="BV252" s="6" t="s">
        <v>38</v>
      </c>
      <c r="BW252" s="6"/>
      <c r="BX252" s="6"/>
      <c r="BY252" s="6"/>
      <c r="BZ252" s="6"/>
      <c r="CA252" s="6"/>
      <c r="CB252" s="6"/>
      <c r="CC252" s="6"/>
      <c r="CD252" s="6"/>
      <c r="CE252" s="6"/>
      <c r="CF252" s="6"/>
      <c r="CG252" s="6"/>
      <c r="CH252" s="6"/>
      <c r="CI252" s="6"/>
      <c r="CJ252" s="6"/>
      <c r="CK252" s="6"/>
      <c r="CL252" s="6"/>
      <c r="CM252" s="6"/>
      <c r="CN252" s="6"/>
      <c r="CO252" s="6"/>
      <c r="CP252" s="6"/>
      <c r="CQ252" s="6"/>
      <c r="CR252" s="6"/>
      <c r="CS252" s="28" t="s">
        <v>38</v>
      </c>
      <c r="CT252" s="6"/>
      <c r="CU252" s="6"/>
      <c r="CV252" s="6"/>
      <c r="CW252" s="6"/>
      <c r="CX252" s="6"/>
      <c r="CY252" s="6"/>
      <c r="CZ252" s="6"/>
      <c r="DA252" s="6"/>
      <c r="DB252" s="6"/>
      <c r="DC252" s="6"/>
      <c r="DD252" s="6" t="s">
        <v>38</v>
      </c>
      <c r="DE252" s="87"/>
      <c r="DF252" s="6"/>
      <c r="DG252" s="6"/>
      <c r="DH252" s="6"/>
      <c r="DI252" s="6"/>
      <c r="DJ252" s="6"/>
      <c r="DK252" s="6"/>
      <c r="DL252" s="6"/>
      <c r="DM252" s="6"/>
      <c r="DN252" s="6"/>
      <c r="DO252" s="87"/>
      <c r="DP252" s="6"/>
      <c r="DQ252" s="87"/>
      <c r="DR252" s="6"/>
      <c r="DS252" s="87"/>
      <c r="DT252" s="17"/>
      <c r="DV252" s="34"/>
      <c r="DW252" s="57"/>
      <c r="DX252" s="57"/>
      <c r="DY252" s="57"/>
      <c r="DZ252" s="57"/>
      <c r="EA252" s="57"/>
      <c r="EB252" s="57"/>
      <c r="EC252" s="57"/>
      <c r="ED252" s="57"/>
      <c r="EE252" s="57"/>
      <c r="EF252" s="57"/>
      <c r="EG252" s="57"/>
      <c r="EH252" s="57"/>
      <c r="EI252" s="57"/>
      <c r="EJ252" s="57"/>
      <c r="EK252" s="57"/>
      <c r="EL252" s="57"/>
      <c r="EM252" s="57"/>
      <c r="EN252" s="57"/>
      <c r="EO252" s="57"/>
      <c r="EP252" s="57"/>
      <c r="EQ252" s="57"/>
      <c r="ER252" s="57"/>
      <c r="ES252" s="57"/>
    </row>
    <row r="253" spans="1:149" ht="14.55" customHeight="1" x14ac:dyDescent="0.3">
      <c r="A253" s="65">
        <v>249</v>
      </c>
      <c r="B253" s="7">
        <v>92</v>
      </c>
      <c r="C253" s="98" t="s">
        <v>1507</v>
      </c>
      <c r="D253" s="100" t="s">
        <v>1508</v>
      </c>
      <c r="E253" s="98" t="s">
        <v>1509</v>
      </c>
      <c r="F253" s="7">
        <v>2015</v>
      </c>
      <c r="G253" s="100" t="s">
        <v>1510</v>
      </c>
      <c r="H253" s="98" t="s">
        <v>1511</v>
      </c>
      <c r="I253" s="6" t="s">
        <v>50</v>
      </c>
      <c r="J253" s="100" t="s">
        <v>1512</v>
      </c>
      <c r="K253" s="6" t="s">
        <v>288</v>
      </c>
      <c r="L253" s="6" t="s">
        <v>38</v>
      </c>
      <c r="M253" s="6" t="s">
        <v>86</v>
      </c>
      <c r="N253" s="6" t="s">
        <v>205</v>
      </c>
      <c r="O253" s="6" t="s">
        <v>25</v>
      </c>
      <c r="P253" s="6" t="s">
        <v>72</v>
      </c>
      <c r="Q253" s="6" t="s">
        <v>1513</v>
      </c>
      <c r="R253" s="6" t="s">
        <v>777</v>
      </c>
      <c r="S253" s="6" t="s">
        <v>410</v>
      </c>
      <c r="T253" s="6" t="s">
        <v>1514</v>
      </c>
      <c r="U253" s="7">
        <v>2009</v>
      </c>
      <c r="V253" s="7">
        <v>2029</v>
      </c>
      <c r="W253" s="6"/>
      <c r="X253" s="6"/>
      <c r="Y253" s="6"/>
      <c r="Z253" s="6" t="s">
        <v>76</v>
      </c>
      <c r="AA253" s="6"/>
      <c r="AB253" s="6"/>
      <c r="AC253" s="6"/>
      <c r="AD253" s="6"/>
      <c r="AE253" s="6" t="s">
        <v>126</v>
      </c>
      <c r="AF253" s="6"/>
      <c r="AG253" s="6"/>
      <c r="AH253" s="6"/>
      <c r="AI253" s="6"/>
      <c r="AJ253" s="6"/>
      <c r="AK253" s="6" t="s">
        <v>232</v>
      </c>
      <c r="AL253" s="6"/>
      <c r="AM253" s="6"/>
      <c r="AN253" s="6"/>
      <c r="AO253" s="6" t="s">
        <v>168</v>
      </c>
      <c r="AP253" s="6"/>
      <c r="AQ253" s="6"/>
      <c r="AR253" s="6"/>
      <c r="AS253" s="6"/>
      <c r="AT253" s="6"/>
      <c r="AU253" s="6" t="s">
        <v>183</v>
      </c>
      <c r="AV253" s="6"/>
      <c r="AW253" s="6" t="s">
        <v>23</v>
      </c>
      <c r="AX253" s="6"/>
      <c r="AY253" s="6"/>
      <c r="AZ253" s="6"/>
      <c r="BA253" s="6" t="s">
        <v>78</v>
      </c>
      <c r="BB253" s="6"/>
      <c r="BC253" s="6"/>
      <c r="BD253" s="6"/>
      <c r="BE253" s="6"/>
      <c r="BF253" s="6" t="s">
        <v>78</v>
      </c>
      <c r="BG253" s="6"/>
      <c r="BH253" s="6"/>
      <c r="BI253" s="6"/>
      <c r="BJ253" s="6"/>
      <c r="BK253" s="6" t="s">
        <v>78</v>
      </c>
      <c r="BL253" s="6"/>
      <c r="BM253" s="6"/>
      <c r="BN253" s="6" t="s">
        <v>78</v>
      </c>
      <c r="BO253" s="6"/>
      <c r="BP253" s="6"/>
      <c r="BQ253" s="6"/>
      <c r="BR253" s="6"/>
      <c r="BS253" s="6"/>
      <c r="BT253" s="6" t="s">
        <v>78</v>
      </c>
      <c r="BU253" s="6"/>
      <c r="BV253" s="6" t="s">
        <v>38</v>
      </c>
      <c r="BW253" s="6"/>
      <c r="BX253" s="6"/>
      <c r="BY253" s="6"/>
      <c r="BZ253" s="6"/>
      <c r="CA253" s="6"/>
      <c r="CB253" s="6"/>
      <c r="CC253" s="6"/>
      <c r="CD253" s="6"/>
      <c r="CE253" s="6"/>
      <c r="CF253" s="6"/>
      <c r="CG253" s="6"/>
      <c r="CH253" s="6"/>
      <c r="CI253" s="6"/>
      <c r="CJ253" s="6"/>
      <c r="CK253" s="6"/>
      <c r="CL253" s="6"/>
      <c r="CM253" s="6"/>
      <c r="CN253" s="6"/>
      <c r="CO253" s="6"/>
      <c r="CP253" s="6"/>
      <c r="CQ253" s="6"/>
      <c r="CR253" s="6"/>
      <c r="CS253" s="28" t="s">
        <v>38</v>
      </c>
      <c r="CT253" s="6"/>
      <c r="CU253" s="6"/>
      <c r="CV253" s="6"/>
      <c r="CW253" s="6"/>
      <c r="CX253" s="6"/>
      <c r="CY253" s="6"/>
      <c r="CZ253" s="6"/>
      <c r="DA253" s="6"/>
      <c r="DB253" s="6"/>
      <c r="DC253" s="6"/>
      <c r="DD253" s="6" t="s">
        <v>38</v>
      </c>
      <c r="DE253" s="87"/>
      <c r="DF253" s="6"/>
      <c r="DG253" s="6"/>
      <c r="DH253" s="6"/>
      <c r="DI253" s="6"/>
      <c r="DJ253" s="6"/>
      <c r="DK253" s="6"/>
      <c r="DL253" s="6"/>
      <c r="DM253" s="6"/>
      <c r="DN253" s="6"/>
      <c r="DO253" s="87"/>
      <c r="DP253" s="6"/>
      <c r="DQ253" s="87"/>
      <c r="DR253" s="6"/>
      <c r="DS253" s="93" t="s">
        <v>1515</v>
      </c>
      <c r="DT253" s="17" t="s">
        <v>1516</v>
      </c>
      <c r="DV253" s="34"/>
      <c r="DW253" s="57"/>
      <c r="DX253" s="57"/>
      <c r="DY253" s="57"/>
      <c r="DZ253" s="57"/>
      <c r="EA253" s="57"/>
      <c r="EB253" s="57"/>
      <c r="EC253" s="57"/>
      <c r="ED253" s="57"/>
      <c r="EE253" s="57"/>
      <c r="EF253" s="57"/>
      <c r="EG253" s="57"/>
      <c r="EH253" s="57"/>
      <c r="EI253" s="57"/>
      <c r="EJ253" s="57"/>
      <c r="EK253" s="57"/>
      <c r="EL253" s="57"/>
      <c r="EM253" s="57"/>
      <c r="EN253" s="57"/>
      <c r="EO253" s="57"/>
      <c r="EP253" s="57"/>
      <c r="EQ253" s="57"/>
      <c r="ER253" s="57"/>
      <c r="ES253" s="57"/>
    </row>
    <row r="254" spans="1:149" ht="14.55" customHeight="1" x14ac:dyDescent="0.3">
      <c r="A254" s="65">
        <v>250</v>
      </c>
      <c r="B254" s="7">
        <v>92</v>
      </c>
      <c r="C254" s="98" t="s">
        <v>1507</v>
      </c>
      <c r="D254" s="100" t="s">
        <v>1508</v>
      </c>
      <c r="E254" s="98" t="s">
        <v>1509</v>
      </c>
      <c r="F254" s="7">
        <v>2015</v>
      </c>
      <c r="G254" s="100" t="s">
        <v>1510</v>
      </c>
      <c r="H254" s="98" t="s">
        <v>1511</v>
      </c>
      <c r="I254" s="6" t="s">
        <v>50</v>
      </c>
      <c r="J254" s="100" t="s">
        <v>1517</v>
      </c>
      <c r="K254" s="6" t="s">
        <v>1518</v>
      </c>
      <c r="L254" s="6" t="s">
        <v>23</v>
      </c>
      <c r="M254" s="6" t="s">
        <v>86</v>
      </c>
      <c r="N254" s="6" t="s">
        <v>205</v>
      </c>
      <c r="O254" s="6" t="s">
        <v>25</v>
      </c>
      <c r="P254" s="6" t="s">
        <v>72</v>
      </c>
      <c r="Q254" s="6" t="s">
        <v>1513</v>
      </c>
      <c r="R254" s="6" t="s">
        <v>777</v>
      </c>
      <c r="S254" s="6" t="s">
        <v>410</v>
      </c>
      <c r="T254" s="6" t="s">
        <v>1514</v>
      </c>
      <c r="U254" s="7">
        <v>2009</v>
      </c>
      <c r="V254" s="7">
        <v>2029</v>
      </c>
      <c r="W254" s="6"/>
      <c r="X254" s="6"/>
      <c r="Y254" s="6"/>
      <c r="Z254" s="6" t="s">
        <v>76</v>
      </c>
      <c r="AA254" s="6"/>
      <c r="AB254" s="6"/>
      <c r="AC254" s="6"/>
      <c r="AD254" s="6"/>
      <c r="AE254" s="6" t="s">
        <v>126</v>
      </c>
      <c r="AF254" s="6"/>
      <c r="AG254" s="6"/>
      <c r="AH254" s="6"/>
      <c r="AI254" s="6"/>
      <c r="AJ254" s="6"/>
      <c r="AK254" s="6" t="s">
        <v>232</v>
      </c>
      <c r="AL254" s="6"/>
      <c r="AM254" s="6"/>
      <c r="AN254" s="6"/>
      <c r="AO254" s="6" t="s">
        <v>168</v>
      </c>
      <c r="AP254" s="6"/>
      <c r="AQ254" s="6"/>
      <c r="AR254" s="6"/>
      <c r="AS254" s="6"/>
      <c r="AT254" s="6"/>
      <c r="AU254" s="6" t="s">
        <v>183</v>
      </c>
      <c r="AV254" s="6"/>
      <c r="AW254" s="6" t="s">
        <v>23</v>
      </c>
      <c r="AX254" s="6"/>
      <c r="AY254" s="6"/>
      <c r="AZ254" s="6"/>
      <c r="BA254" s="6" t="s">
        <v>78</v>
      </c>
      <c r="BB254" s="6"/>
      <c r="BC254" s="6"/>
      <c r="BD254" s="6"/>
      <c r="BE254" s="6"/>
      <c r="BF254" s="6" t="s">
        <v>78</v>
      </c>
      <c r="BG254" s="6"/>
      <c r="BH254" s="6"/>
      <c r="BI254" s="6"/>
      <c r="BJ254" s="6"/>
      <c r="BK254" s="6" t="s">
        <v>78</v>
      </c>
      <c r="BL254" s="6"/>
      <c r="BM254" s="6"/>
      <c r="BN254" s="6" t="s">
        <v>80</v>
      </c>
      <c r="BO254" s="6"/>
      <c r="BP254" s="6"/>
      <c r="BQ254" s="6"/>
      <c r="BR254" s="6"/>
      <c r="BS254" s="6"/>
      <c r="BT254" s="6" t="s">
        <v>78</v>
      </c>
      <c r="BU254" s="6"/>
      <c r="BV254" s="6" t="s">
        <v>38</v>
      </c>
      <c r="BW254" s="6"/>
      <c r="BX254" s="6"/>
      <c r="BY254" s="6"/>
      <c r="BZ254" s="6"/>
      <c r="CA254" s="6"/>
      <c r="CB254" s="6"/>
      <c r="CC254" s="6"/>
      <c r="CD254" s="6"/>
      <c r="CE254" s="6"/>
      <c r="CF254" s="6"/>
      <c r="CG254" s="6"/>
      <c r="CH254" s="6"/>
      <c r="CI254" s="6"/>
      <c r="CJ254" s="6"/>
      <c r="CK254" s="6"/>
      <c r="CL254" s="6"/>
      <c r="CM254" s="6"/>
      <c r="CN254" s="6"/>
      <c r="CO254" s="6"/>
      <c r="CP254" s="6"/>
      <c r="CQ254" s="6"/>
      <c r="CR254" s="6"/>
      <c r="CS254" s="28" t="s">
        <v>38</v>
      </c>
      <c r="CT254" s="6"/>
      <c r="CU254" s="6"/>
      <c r="CV254" s="6"/>
      <c r="CW254" s="6"/>
      <c r="CX254" s="6"/>
      <c r="CY254" s="6"/>
      <c r="CZ254" s="6"/>
      <c r="DA254" s="6"/>
      <c r="DB254" s="6"/>
      <c r="DC254" s="6"/>
      <c r="DD254" s="6" t="s">
        <v>38</v>
      </c>
      <c r="DE254" s="87"/>
      <c r="DF254" s="6"/>
      <c r="DG254" s="6"/>
      <c r="DH254" s="6"/>
      <c r="DI254" s="6"/>
      <c r="DJ254" s="6"/>
      <c r="DK254" s="6"/>
      <c r="DL254" s="6"/>
      <c r="DM254" s="6"/>
      <c r="DN254" s="6"/>
      <c r="DO254" s="87"/>
      <c r="DP254" s="6"/>
      <c r="DQ254" s="87"/>
      <c r="DR254" s="6"/>
      <c r="DS254" s="93" t="s">
        <v>1515</v>
      </c>
      <c r="DT254" s="17" t="s">
        <v>1516</v>
      </c>
      <c r="DV254" s="34"/>
      <c r="DW254" s="57"/>
      <c r="DX254" s="57"/>
      <c r="DY254" s="57"/>
      <c r="DZ254" s="57"/>
      <c r="EA254" s="57"/>
      <c r="EB254" s="57"/>
      <c r="EC254" s="57"/>
      <c r="ED254" s="57"/>
      <c r="EE254" s="57"/>
      <c r="EF254" s="57"/>
      <c r="EG254" s="57"/>
      <c r="EH254" s="57"/>
      <c r="EI254" s="57"/>
      <c r="EJ254" s="57"/>
      <c r="EK254" s="57"/>
      <c r="EL254" s="57"/>
      <c r="EM254" s="57"/>
      <c r="EN254" s="57"/>
      <c r="EO254" s="57"/>
      <c r="EP254" s="57"/>
      <c r="EQ254" s="57"/>
      <c r="ER254" s="57"/>
      <c r="ES254" s="57"/>
    </row>
    <row r="255" spans="1:149" ht="14.55" customHeight="1" x14ac:dyDescent="0.3">
      <c r="A255" s="65">
        <v>251</v>
      </c>
      <c r="B255" s="7">
        <v>93</v>
      </c>
      <c r="C255" s="98" t="s">
        <v>1519</v>
      </c>
      <c r="D255" s="125" t="s">
        <v>1520</v>
      </c>
      <c r="E255" s="98" t="s">
        <v>1521</v>
      </c>
      <c r="F255" s="7">
        <v>2017</v>
      </c>
      <c r="G255" s="98" t="s">
        <v>974</v>
      </c>
      <c r="H255" s="98" t="s">
        <v>1522</v>
      </c>
      <c r="I255" s="6" t="s">
        <v>50</v>
      </c>
      <c r="J255" s="100" t="s">
        <v>1523</v>
      </c>
      <c r="K255" s="6" t="s">
        <v>131</v>
      </c>
      <c r="L255" s="6" t="s">
        <v>38</v>
      </c>
      <c r="M255" s="6" t="s">
        <v>100</v>
      </c>
      <c r="N255" s="6" t="s">
        <v>205</v>
      </c>
      <c r="O255" s="6" t="s">
        <v>25</v>
      </c>
      <c r="P255" s="6" t="s">
        <v>205</v>
      </c>
      <c r="Q255" s="6" t="s">
        <v>1524</v>
      </c>
      <c r="R255" s="6" t="s">
        <v>1317</v>
      </c>
      <c r="S255" s="6" t="s">
        <v>572</v>
      </c>
      <c r="T255" s="6" t="s">
        <v>572</v>
      </c>
      <c r="U255" s="7">
        <v>1996</v>
      </c>
      <c r="V255" s="7">
        <v>2012</v>
      </c>
      <c r="W255" s="6"/>
      <c r="X255" s="6"/>
      <c r="Y255" s="6"/>
      <c r="Z255" s="6"/>
      <c r="AA255" s="6"/>
      <c r="AB255" s="6"/>
      <c r="AC255" s="6"/>
      <c r="AD255" s="6" t="s">
        <v>109</v>
      </c>
      <c r="AE255" s="6"/>
      <c r="AF255" s="6"/>
      <c r="AG255" s="6"/>
      <c r="AH255" s="6"/>
      <c r="AI255" s="6"/>
      <c r="AJ255" s="6"/>
      <c r="AK255" s="6"/>
      <c r="AL255" s="6"/>
      <c r="AM255" s="6"/>
      <c r="AN255" s="6"/>
      <c r="AO255" s="6"/>
      <c r="AP255" s="6"/>
      <c r="AQ255" s="6"/>
      <c r="AR255" s="6"/>
      <c r="AS255" s="6"/>
      <c r="AT255" s="6"/>
      <c r="AU255" s="6"/>
      <c r="AV255" s="6"/>
      <c r="AW255" s="6" t="s">
        <v>38</v>
      </c>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t="s">
        <v>23</v>
      </c>
      <c r="BW255" s="6"/>
      <c r="BX255" s="6"/>
      <c r="BY255" s="6"/>
      <c r="BZ255" s="6"/>
      <c r="CA255" s="6"/>
      <c r="CB255" s="6"/>
      <c r="CC255" s="6"/>
      <c r="CD255" s="6" t="s">
        <v>195</v>
      </c>
      <c r="CE255" s="6"/>
      <c r="CF255" s="6"/>
      <c r="CG255" s="6"/>
      <c r="CH255" s="6"/>
      <c r="CI255" s="6"/>
      <c r="CJ255" s="6"/>
      <c r="CK255" s="6"/>
      <c r="CL255" s="6"/>
      <c r="CM255" s="6"/>
      <c r="CN255" s="6"/>
      <c r="CO255" s="6"/>
      <c r="CP255" s="6"/>
      <c r="CQ255" s="6"/>
      <c r="CR255" s="6"/>
      <c r="CS255" s="28" t="s">
        <v>38</v>
      </c>
      <c r="CT255" s="6"/>
      <c r="CU255" s="6"/>
      <c r="CV255" s="6"/>
      <c r="CW255" s="6"/>
      <c r="CX255" s="6"/>
      <c r="CY255" s="6"/>
      <c r="CZ255" s="6"/>
      <c r="DA255" s="6"/>
      <c r="DB255" s="6"/>
      <c r="DC255" s="6"/>
      <c r="DD255" s="6" t="s">
        <v>38</v>
      </c>
      <c r="DE255" s="87"/>
      <c r="DF255" s="6"/>
      <c r="DG255" s="6"/>
      <c r="DH255" s="6"/>
      <c r="DI255" s="6"/>
      <c r="DJ255" s="6"/>
      <c r="DK255" s="6"/>
      <c r="DL255" s="6"/>
      <c r="DM255" s="6"/>
      <c r="DN255" s="6"/>
      <c r="DO255" s="87"/>
      <c r="DP255" s="6"/>
      <c r="DQ255" s="87"/>
      <c r="DR255" s="6"/>
      <c r="DS255" s="87"/>
      <c r="DT255" s="17"/>
      <c r="DV255" s="34"/>
      <c r="DW255" s="57"/>
      <c r="DX255" s="57"/>
      <c r="DY255" s="57"/>
      <c r="DZ255" s="57"/>
      <c r="EA255" s="57"/>
      <c r="EB255" s="57"/>
      <c r="EC255" s="57"/>
      <c r="ED255" s="57"/>
      <c r="EE255" s="57"/>
      <c r="EF255" s="57"/>
      <c r="EG255" s="57"/>
      <c r="EH255" s="57"/>
      <c r="EI255" s="57"/>
      <c r="EJ255" s="57"/>
      <c r="EK255" s="57"/>
      <c r="EL255" s="57"/>
      <c r="EM255" s="57"/>
      <c r="EN255" s="57"/>
      <c r="EO255" s="57"/>
      <c r="EP255" s="57"/>
      <c r="EQ255" s="57"/>
      <c r="ER255" s="57"/>
      <c r="ES255" s="57"/>
    </row>
    <row r="256" spans="1:149" ht="14.55" customHeight="1" x14ac:dyDescent="0.3">
      <c r="A256" s="65">
        <v>252</v>
      </c>
      <c r="B256" s="7">
        <v>94</v>
      </c>
      <c r="C256" s="100" t="s">
        <v>1525</v>
      </c>
      <c r="D256" s="100" t="s">
        <v>1526</v>
      </c>
      <c r="E256" s="100" t="s">
        <v>1527</v>
      </c>
      <c r="F256" s="7">
        <v>2011</v>
      </c>
      <c r="G256" s="100" t="s">
        <v>1528</v>
      </c>
      <c r="H256" s="98" t="s">
        <v>1529</v>
      </c>
      <c r="I256" s="6" t="s">
        <v>50</v>
      </c>
      <c r="J256" s="100" t="s">
        <v>1530</v>
      </c>
      <c r="K256" s="6" t="s">
        <v>935</v>
      </c>
      <c r="L256" s="6" t="s">
        <v>38</v>
      </c>
      <c r="M256" s="6" t="s">
        <v>86</v>
      </c>
      <c r="N256" s="6" t="s">
        <v>205</v>
      </c>
      <c r="O256" s="6" t="s">
        <v>25</v>
      </c>
      <c r="P256" s="6" t="s">
        <v>177</v>
      </c>
      <c r="Q256" s="6" t="s">
        <v>572</v>
      </c>
      <c r="R256" s="6" t="s">
        <v>572</v>
      </c>
      <c r="S256" s="6" t="s">
        <v>48</v>
      </c>
      <c r="T256" s="6" t="s">
        <v>1531</v>
      </c>
      <c r="U256" s="7" t="s">
        <v>572</v>
      </c>
      <c r="V256" s="7" t="s">
        <v>572</v>
      </c>
      <c r="W256" s="6"/>
      <c r="X256" s="6"/>
      <c r="Y256" s="6"/>
      <c r="Z256" s="6"/>
      <c r="AA256" s="6"/>
      <c r="AB256" s="6"/>
      <c r="AC256" s="6"/>
      <c r="AD256" s="6"/>
      <c r="AE256" s="6"/>
      <c r="AF256" s="6"/>
      <c r="AG256" s="6"/>
      <c r="AH256" s="6"/>
      <c r="AI256" s="6" t="s">
        <v>155</v>
      </c>
      <c r="AJ256" s="6"/>
      <c r="AK256" s="6"/>
      <c r="AL256" s="6"/>
      <c r="AM256" s="6"/>
      <c r="AN256" s="6"/>
      <c r="AO256" s="6"/>
      <c r="AP256" s="6"/>
      <c r="AQ256" s="6"/>
      <c r="AR256" s="6"/>
      <c r="AS256" s="6"/>
      <c r="AT256" s="6"/>
      <c r="AU256" s="6"/>
      <c r="AV256" s="6"/>
      <c r="AW256" s="6" t="s">
        <v>23</v>
      </c>
      <c r="AX256" s="6"/>
      <c r="AY256" s="6"/>
      <c r="AZ256" s="6"/>
      <c r="BA256" s="6"/>
      <c r="BB256" s="6"/>
      <c r="BC256" s="6"/>
      <c r="BD256" s="6"/>
      <c r="BE256" s="6"/>
      <c r="BF256" s="6"/>
      <c r="BG256" s="6"/>
      <c r="BH256" s="6"/>
      <c r="BI256" s="6"/>
      <c r="BJ256" s="6" t="s">
        <v>78</v>
      </c>
      <c r="BK256" s="6"/>
      <c r="BL256" s="6"/>
      <c r="BM256" s="6"/>
      <c r="BN256" s="6"/>
      <c r="BO256" s="6"/>
      <c r="BP256" s="6"/>
      <c r="BQ256" s="6"/>
      <c r="BR256" s="6"/>
      <c r="BS256" s="6"/>
      <c r="BT256" s="6"/>
      <c r="BU256" s="6"/>
      <c r="BV256" s="6" t="s">
        <v>38</v>
      </c>
      <c r="BW256" s="6"/>
      <c r="BX256" s="6"/>
      <c r="BY256" s="6"/>
      <c r="BZ256" s="6"/>
      <c r="CA256" s="6"/>
      <c r="CB256" s="6"/>
      <c r="CC256" s="6"/>
      <c r="CD256" s="6"/>
      <c r="CE256" s="6"/>
      <c r="CF256" s="6"/>
      <c r="CG256" s="6"/>
      <c r="CH256" s="6"/>
      <c r="CI256" s="6"/>
      <c r="CJ256" s="6"/>
      <c r="CK256" s="6"/>
      <c r="CL256" s="6"/>
      <c r="CM256" s="6"/>
      <c r="CN256" s="6"/>
      <c r="CO256" s="6"/>
      <c r="CP256" s="6"/>
      <c r="CQ256" s="6"/>
      <c r="CR256" s="6"/>
      <c r="CS256" s="28" t="s">
        <v>38</v>
      </c>
      <c r="CT256" s="6"/>
      <c r="CU256" s="6"/>
      <c r="CV256" s="6"/>
      <c r="CW256" s="6"/>
      <c r="CX256" s="6"/>
      <c r="CY256" s="6"/>
      <c r="CZ256" s="6"/>
      <c r="DA256" s="6"/>
      <c r="DB256" s="6"/>
      <c r="DC256" s="6"/>
      <c r="DD256" s="6" t="s">
        <v>38</v>
      </c>
      <c r="DE256" s="87"/>
      <c r="DF256" s="6"/>
      <c r="DG256" s="6"/>
      <c r="DH256" s="6"/>
      <c r="DI256" s="6"/>
      <c r="DJ256" s="6"/>
      <c r="DK256" s="6"/>
      <c r="DL256" s="6"/>
      <c r="DM256" s="6"/>
      <c r="DN256" s="6"/>
      <c r="DO256" s="87"/>
      <c r="DP256" s="6"/>
      <c r="DQ256" s="87"/>
      <c r="DR256" s="6"/>
      <c r="DS256" s="93" t="s">
        <v>1532</v>
      </c>
      <c r="DT256" s="17" t="s">
        <v>630</v>
      </c>
      <c r="DV256" s="34"/>
      <c r="DW256" s="57"/>
      <c r="DX256" s="57"/>
      <c r="DY256" s="57"/>
      <c r="DZ256" s="57"/>
      <c r="EA256" s="57"/>
      <c r="EB256" s="57"/>
      <c r="EC256" s="57"/>
      <c r="ED256" s="57"/>
      <c r="EE256" s="57"/>
      <c r="EF256" s="57"/>
      <c r="EG256" s="57"/>
      <c r="EH256" s="57"/>
      <c r="EI256" s="57"/>
      <c r="EJ256" s="57"/>
      <c r="EK256" s="57"/>
      <c r="EL256" s="57"/>
      <c r="EM256" s="57"/>
      <c r="EN256" s="57"/>
      <c r="EO256" s="57"/>
      <c r="EP256" s="57"/>
      <c r="EQ256" s="57"/>
      <c r="ER256" s="57"/>
      <c r="ES256" s="57"/>
    </row>
    <row r="257" spans="1:149" ht="14.55" customHeight="1" x14ac:dyDescent="0.3">
      <c r="A257" s="65">
        <v>253</v>
      </c>
      <c r="B257" s="7">
        <v>94</v>
      </c>
      <c r="C257" s="100" t="s">
        <v>1525</v>
      </c>
      <c r="D257" s="100" t="s">
        <v>1526</v>
      </c>
      <c r="E257" s="100" t="s">
        <v>1527</v>
      </c>
      <c r="F257" s="7">
        <v>2011</v>
      </c>
      <c r="G257" s="100" t="s">
        <v>1528</v>
      </c>
      <c r="H257" s="98" t="s">
        <v>1529</v>
      </c>
      <c r="I257" s="6" t="s">
        <v>50</v>
      </c>
      <c r="J257" s="100" t="s">
        <v>1533</v>
      </c>
      <c r="K257" s="6" t="s">
        <v>131</v>
      </c>
      <c r="L257" s="6" t="s">
        <v>38</v>
      </c>
      <c r="M257" s="6" t="s">
        <v>86</v>
      </c>
      <c r="N257" s="6" t="s">
        <v>205</v>
      </c>
      <c r="O257" s="6" t="s">
        <v>25</v>
      </c>
      <c r="P257" s="6" t="s">
        <v>177</v>
      </c>
      <c r="Q257" s="6" t="s">
        <v>572</v>
      </c>
      <c r="R257" s="6" t="s">
        <v>572</v>
      </c>
      <c r="S257" s="6" t="s">
        <v>48</v>
      </c>
      <c r="T257" s="6" t="s">
        <v>1531</v>
      </c>
      <c r="U257" s="7" t="s">
        <v>572</v>
      </c>
      <c r="V257" s="7" t="s">
        <v>572</v>
      </c>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t="s">
        <v>23</v>
      </c>
      <c r="AX257" s="6"/>
      <c r="AY257" s="6"/>
      <c r="AZ257" s="6"/>
      <c r="BA257" s="6"/>
      <c r="BB257" s="6"/>
      <c r="BC257" s="6"/>
      <c r="BD257" s="6"/>
      <c r="BE257" s="6"/>
      <c r="BF257" s="6"/>
      <c r="BG257" s="6"/>
      <c r="BH257" s="6"/>
      <c r="BI257" s="6"/>
      <c r="BJ257" s="6" t="s">
        <v>78</v>
      </c>
      <c r="BK257" s="6"/>
      <c r="BL257" s="6"/>
      <c r="BM257" s="6"/>
      <c r="BN257" s="6"/>
      <c r="BO257" s="6"/>
      <c r="BP257" s="6"/>
      <c r="BQ257" s="6"/>
      <c r="BR257" s="6"/>
      <c r="BS257" s="6"/>
      <c r="BT257" s="6"/>
      <c r="BU257" s="6"/>
      <c r="BV257" s="6" t="s">
        <v>38</v>
      </c>
      <c r="BW257" s="6"/>
      <c r="BX257" s="6"/>
      <c r="BY257" s="6"/>
      <c r="BZ257" s="6"/>
      <c r="CA257" s="6"/>
      <c r="CB257" s="6"/>
      <c r="CC257" s="6"/>
      <c r="CD257" s="6"/>
      <c r="CE257" s="6"/>
      <c r="CF257" s="6"/>
      <c r="CG257" s="6"/>
      <c r="CH257" s="6"/>
      <c r="CI257" s="6"/>
      <c r="CJ257" s="6"/>
      <c r="CK257" s="6"/>
      <c r="CL257" s="6"/>
      <c r="CM257" s="6"/>
      <c r="CN257" s="6"/>
      <c r="CO257" s="6"/>
      <c r="CP257" s="6"/>
      <c r="CQ257" s="6"/>
      <c r="CR257" s="6"/>
      <c r="CS257" s="28" t="s">
        <v>38</v>
      </c>
      <c r="CT257" s="6"/>
      <c r="CU257" s="6"/>
      <c r="CV257" s="6"/>
      <c r="CW257" s="6"/>
      <c r="CX257" s="6"/>
      <c r="CY257" s="6"/>
      <c r="CZ257" s="6"/>
      <c r="DA257" s="6"/>
      <c r="DB257" s="6"/>
      <c r="DC257" s="6"/>
      <c r="DD257" s="6" t="s">
        <v>38</v>
      </c>
      <c r="DE257" s="87"/>
      <c r="DF257" s="6"/>
      <c r="DG257" s="6"/>
      <c r="DH257" s="6"/>
      <c r="DI257" s="6"/>
      <c r="DJ257" s="6"/>
      <c r="DK257" s="6"/>
      <c r="DL257" s="6"/>
      <c r="DM257" s="6"/>
      <c r="DN257" s="6"/>
      <c r="DO257" s="87"/>
      <c r="DP257" s="6"/>
      <c r="DQ257" s="87"/>
      <c r="DR257" s="6"/>
      <c r="DS257" s="93" t="s">
        <v>1532</v>
      </c>
      <c r="DT257" s="17" t="s">
        <v>630</v>
      </c>
      <c r="DV257" s="34"/>
      <c r="DW257" s="57"/>
      <c r="DX257" s="57"/>
      <c r="DY257" s="57"/>
      <c r="DZ257" s="57"/>
      <c r="EA257" s="57"/>
      <c r="EB257" s="57"/>
      <c r="EC257" s="57"/>
      <c r="ED257" s="57"/>
      <c r="EE257" s="57"/>
      <c r="EF257" s="57"/>
      <c r="EG257" s="57"/>
      <c r="EH257" s="57"/>
      <c r="EI257" s="57"/>
      <c r="EJ257" s="57"/>
      <c r="EK257" s="57"/>
      <c r="EL257" s="57"/>
      <c r="EM257" s="57"/>
      <c r="EN257" s="57"/>
      <c r="EO257" s="57"/>
      <c r="EP257" s="57"/>
      <c r="EQ257" s="57"/>
      <c r="ER257" s="57"/>
      <c r="ES257" s="57"/>
    </row>
    <row r="258" spans="1:149" ht="14.55" customHeight="1" x14ac:dyDescent="0.3">
      <c r="A258" s="65">
        <v>254</v>
      </c>
      <c r="B258" s="7">
        <v>95</v>
      </c>
      <c r="C258" s="98" t="s">
        <v>1534</v>
      </c>
      <c r="D258" s="100" t="s">
        <v>1535</v>
      </c>
      <c r="E258" s="98" t="s">
        <v>1536</v>
      </c>
      <c r="F258" s="7">
        <v>2006</v>
      </c>
      <c r="G258" s="98" t="s">
        <v>724</v>
      </c>
      <c r="H258" s="98" t="s">
        <v>1537</v>
      </c>
      <c r="I258" s="6" t="s">
        <v>50</v>
      </c>
      <c r="J258" s="100" t="s">
        <v>1538</v>
      </c>
      <c r="K258" s="6" t="s">
        <v>580</v>
      </c>
      <c r="L258" s="6" t="s">
        <v>38</v>
      </c>
      <c r="M258" s="6" t="s">
        <v>72</v>
      </c>
      <c r="N258" s="6" t="s">
        <v>205</v>
      </c>
      <c r="O258" s="6" t="s">
        <v>25</v>
      </c>
      <c r="P258" s="6" t="s">
        <v>56</v>
      </c>
      <c r="Q258" s="6" t="s">
        <v>1539</v>
      </c>
      <c r="R258" s="6" t="s">
        <v>582</v>
      </c>
      <c r="S258" s="6" t="s">
        <v>89</v>
      </c>
      <c r="T258" s="6" t="s">
        <v>1540</v>
      </c>
      <c r="U258" s="7">
        <v>2002</v>
      </c>
      <c r="V258" s="7">
        <v>2003</v>
      </c>
      <c r="W258" s="6"/>
      <c r="X258" s="6" t="s">
        <v>44</v>
      </c>
      <c r="Y258" s="6"/>
      <c r="Z258" s="6"/>
      <c r="AA258" s="6"/>
      <c r="AB258" s="6"/>
      <c r="AC258" s="6"/>
      <c r="AD258" s="6"/>
      <c r="AE258" s="6"/>
      <c r="AF258" s="6"/>
      <c r="AG258" s="6"/>
      <c r="AH258" s="6" t="s">
        <v>139</v>
      </c>
      <c r="AI258" s="6" t="s">
        <v>155</v>
      </c>
      <c r="AJ258" s="6"/>
      <c r="AK258" s="6"/>
      <c r="AL258" s="6"/>
      <c r="AM258" s="6"/>
      <c r="AN258" s="6"/>
      <c r="AO258" s="6"/>
      <c r="AP258" s="6"/>
      <c r="AQ258" s="6"/>
      <c r="AR258" s="6"/>
      <c r="AS258" s="6"/>
      <c r="AT258" s="6"/>
      <c r="AU258" s="6"/>
      <c r="AV258" s="6"/>
      <c r="AW258" s="6" t="s">
        <v>38</v>
      </c>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t="s">
        <v>23</v>
      </c>
      <c r="BW258" s="6"/>
      <c r="BX258" s="6" t="s">
        <v>195</v>
      </c>
      <c r="BY258" s="6"/>
      <c r="BZ258" s="6"/>
      <c r="CA258" s="6"/>
      <c r="CB258" s="6"/>
      <c r="CC258" s="6"/>
      <c r="CD258" s="6"/>
      <c r="CE258" s="6"/>
      <c r="CF258" s="6"/>
      <c r="CG258" s="6"/>
      <c r="CH258" s="6" t="s">
        <v>195</v>
      </c>
      <c r="CI258" s="6" t="s">
        <v>210</v>
      </c>
      <c r="CJ258" s="6"/>
      <c r="CK258" s="6"/>
      <c r="CL258" s="6"/>
      <c r="CM258" s="6"/>
      <c r="CN258" s="6"/>
      <c r="CO258" s="6"/>
      <c r="CP258" s="6"/>
      <c r="CQ258" s="6"/>
      <c r="CR258" s="6"/>
      <c r="CS258" s="28" t="s">
        <v>38</v>
      </c>
      <c r="CT258" s="6"/>
      <c r="CU258" s="6"/>
      <c r="CV258" s="6"/>
      <c r="CW258" s="6"/>
      <c r="CX258" s="6"/>
      <c r="CY258" s="6"/>
      <c r="CZ258" s="6"/>
      <c r="DA258" s="6"/>
      <c r="DB258" s="6"/>
      <c r="DC258" s="6"/>
      <c r="DD258" s="6" t="s">
        <v>38</v>
      </c>
      <c r="DE258" s="87"/>
      <c r="DF258" s="6"/>
      <c r="DG258" s="6"/>
      <c r="DH258" s="6"/>
      <c r="DI258" s="6"/>
      <c r="DJ258" s="6"/>
      <c r="DK258" s="6"/>
      <c r="DL258" s="6"/>
      <c r="DM258" s="6"/>
      <c r="DN258" s="6"/>
      <c r="DO258" s="87"/>
      <c r="DP258" s="6"/>
      <c r="DQ258" s="87"/>
      <c r="DR258" s="6"/>
      <c r="DS258" s="87"/>
      <c r="DT258" s="17"/>
      <c r="DV258" s="34"/>
      <c r="DW258" s="57"/>
      <c r="DX258" s="57"/>
      <c r="DY258" s="57"/>
      <c r="DZ258" s="57"/>
      <c r="EA258" s="57"/>
      <c r="EB258" s="57"/>
      <c r="EC258" s="57"/>
      <c r="ED258" s="57"/>
      <c r="EE258" s="57"/>
      <c r="EF258" s="57"/>
      <c r="EG258" s="57"/>
      <c r="EH258" s="57"/>
      <c r="EI258" s="57"/>
      <c r="EJ258" s="57"/>
      <c r="EK258" s="57"/>
      <c r="EL258" s="57"/>
      <c r="EM258" s="57"/>
      <c r="EN258" s="57"/>
      <c r="EO258" s="57"/>
      <c r="EP258" s="57"/>
      <c r="EQ258" s="57"/>
      <c r="ER258" s="57"/>
      <c r="ES258" s="57"/>
    </row>
    <row r="259" spans="1:149" ht="14.55" customHeight="1" x14ac:dyDescent="0.3">
      <c r="A259" s="65">
        <v>255</v>
      </c>
      <c r="B259" s="7">
        <v>96</v>
      </c>
      <c r="C259" s="98" t="s">
        <v>1541</v>
      </c>
      <c r="D259" s="100" t="s">
        <v>1542</v>
      </c>
      <c r="E259" s="98" t="s">
        <v>1543</v>
      </c>
      <c r="F259" s="7">
        <v>2015</v>
      </c>
      <c r="G259" s="100" t="s">
        <v>604</v>
      </c>
      <c r="H259" s="98" t="s">
        <v>1544</v>
      </c>
      <c r="I259" s="6" t="s">
        <v>50</v>
      </c>
      <c r="J259" s="100" t="s">
        <v>1545</v>
      </c>
      <c r="K259" s="6" t="s">
        <v>359</v>
      </c>
      <c r="L259" s="6" t="s">
        <v>38</v>
      </c>
      <c r="M259" s="6" t="s">
        <v>100</v>
      </c>
      <c r="N259" s="6" t="s">
        <v>205</v>
      </c>
      <c r="O259" s="6" t="s">
        <v>25</v>
      </c>
      <c r="P259" s="6" t="s">
        <v>118</v>
      </c>
      <c r="Q259" s="6" t="s">
        <v>572</v>
      </c>
      <c r="R259" s="6" t="s">
        <v>572</v>
      </c>
      <c r="S259" s="6" t="s">
        <v>97</v>
      </c>
      <c r="T259" s="6" t="s">
        <v>1133</v>
      </c>
      <c r="U259" s="7">
        <v>2008</v>
      </c>
      <c r="V259" s="7">
        <v>2010</v>
      </c>
      <c r="W259" s="6"/>
      <c r="X259" s="6"/>
      <c r="Y259" s="6"/>
      <c r="Z259" s="6"/>
      <c r="AA259" s="6"/>
      <c r="AB259" s="6"/>
      <c r="AC259" s="6"/>
      <c r="AD259" s="6"/>
      <c r="AE259" s="6" t="s">
        <v>126</v>
      </c>
      <c r="AF259" s="6"/>
      <c r="AG259" s="6"/>
      <c r="AH259" s="6"/>
      <c r="AI259" s="6" t="s">
        <v>155</v>
      </c>
      <c r="AJ259" s="6"/>
      <c r="AK259" s="6"/>
      <c r="AL259" s="6"/>
      <c r="AM259" s="6"/>
      <c r="AN259" s="6"/>
      <c r="AO259" s="6"/>
      <c r="AP259" s="6"/>
      <c r="AQ259" s="6"/>
      <c r="AR259" s="6"/>
      <c r="AS259" s="6"/>
      <c r="AT259" s="6"/>
      <c r="AU259" s="6"/>
      <c r="AV259" s="6"/>
      <c r="AW259" s="6" t="s">
        <v>38</v>
      </c>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t="s">
        <v>23</v>
      </c>
      <c r="BW259" s="6"/>
      <c r="BX259" s="6"/>
      <c r="BY259" s="6"/>
      <c r="BZ259" s="6"/>
      <c r="CA259" s="6"/>
      <c r="CB259" s="6"/>
      <c r="CC259" s="6"/>
      <c r="CD259" s="6"/>
      <c r="CE259" s="6" t="s">
        <v>210</v>
      </c>
      <c r="CF259" s="6"/>
      <c r="CG259" s="6"/>
      <c r="CH259" s="6"/>
      <c r="CI259" s="6" t="s">
        <v>210</v>
      </c>
      <c r="CJ259" s="6"/>
      <c r="CK259" s="6"/>
      <c r="CL259" s="6"/>
      <c r="CM259" s="6"/>
      <c r="CN259" s="6"/>
      <c r="CO259" s="6"/>
      <c r="CP259" s="6"/>
      <c r="CQ259" s="6"/>
      <c r="CR259" s="6"/>
      <c r="CS259" s="28" t="s">
        <v>38</v>
      </c>
      <c r="CT259" s="6"/>
      <c r="CU259" s="6"/>
      <c r="CV259" s="6"/>
      <c r="CW259" s="6"/>
      <c r="CX259" s="6"/>
      <c r="CY259" s="6"/>
      <c r="CZ259" s="6"/>
      <c r="DA259" s="6"/>
      <c r="DB259" s="6"/>
      <c r="DC259" s="6"/>
      <c r="DD259" s="6" t="s">
        <v>38</v>
      </c>
      <c r="DE259" s="87"/>
      <c r="DF259" s="6"/>
      <c r="DG259" s="6"/>
      <c r="DH259" s="6"/>
      <c r="DI259" s="6"/>
      <c r="DJ259" s="6"/>
      <c r="DK259" s="6"/>
      <c r="DL259" s="6"/>
      <c r="DM259" s="6"/>
      <c r="DN259" s="6"/>
      <c r="DO259" s="87"/>
      <c r="DP259" s="6"/>
      <c r="DQ259" s="87"/>
      <c r="DR259" s="6"/>
      <c r="DS259" s="87"/>
      <c r="DT259" s="17"/>
      <c r="DV259" s="34"/>
      <c r="DW259" s="57"/>
      <c r="DX259" s="57"/>
      <c r="DY259" s="57"/>
      <c r="DZ259" s="57"/>
      <c r="EA259" s="57"/>
      <c r="EB259" s="57"/>
      <c r="EC259" s="57"/>
      <c r="ED259" s="57"/>
      <c r="EE259" s="57"/>
      <c r="EF259" s="57"/>
      <c r="EG259" s="57"/>
      <c r="EH259" s="57"/>
      <c r="EI259" s="57"/>
      <c r="EJ259" s="57"/>
      <c r="EK259" s="57"/>
      <c r="EL259" s="57"/>
      <c r="EM259" s="57"/>
      <c r="EN259" s="57"/>
      <c r="EO259" s="57"/>
      <c r="EP259" s="57"/>
      <c r="EQ259" s="57"/>
      <c r="ER259" s="57"/>
      <c r="ES259" s="57"/>
    </row>
    <row r="260" spans="1:149" ht="14.55" customHeight="1" x14ac:dyDescent="0.3">
      <c r="A260" s="65">
        <v>256</v>
      </c>
      <c r="B260" s="7">
        <v>96</v>
      </c>
      <c r="C260" s="98" t="s">
        <v>1541</v>
      </c>
      <c r="D260" s="100" t="s">
        <v>1542</v>
      </c>
      <c r="E260" s="98" t="s">
        <v>1543</v>
      </c>
      <c r="F260" s="7">
        <v>2015</v>
      </c>
      <c r="G260" s="100" t="s">
        <v>604</v>
      </c>
      <c r="H260" s="98" t="s">
        <v>1544</v>
      </c>
      <c r="I260" s="6" t="s">
        <v>50</v>
      </c>
      <c r="J260" s="100" t="s">
        <v>1546</v>
      </c>
      <c r="K260" s="6" t="s">
        <v>359</v>
      </c>
      <c r="L260" s="6" t="s">
        <v>38</v>
      </c>
      <c r="M260" s="6" t="s">
        <v>100</v>
      </c>
      <c r="N260" s="6" t="s">
        <v>205</v>
      </c>
      <c r="O260" s="6" t="s">
        <v>25</v>
      </c>
      <c r="P260" s="6" t="s">
        <v>118</v>
      </c>
      <c r="Q260" s="6" t="s">
        <v>572</v>
      </c>
      <c r="R260" s="6" t="s">
        <v>572</v>
      </c>
      <c r="S260" s="6" t="s">
        <v>97</v>
      </c>
      <c r="T260" s="6" t="s">
        <v>1133</v>
      </c>
      <c r="U260" s="7">
        <v>2008</v>
      </c>
      <c r="V260" s="7">
        <v>2010</v>
      </c>
      <c r="W260" s="6"/>
      <c r="X260" s="6"/>
      <c r="Y260" s="6"/>
      <c r="Z260" s="6"/>
      <c r="AA260" s="6"/>
      <c r="AB260" s="6"/>
      <c r="AC260" s="6"/>
      <c r="AD260" s="6"/>
      <c r="AE260" s="6" t="s">
        <v>126</v>
      </c>
      <c r="AF260" s="6"/>
      <c r="AG260" s="6"/>
      <c r="AH260" s="6"/>
      <c r="AI260" s="6" t="s">
        <v>155</v>
      </c>
      <c r="AJ260" s="6"/>
      <c r="AK260" s="6"/>
      <c r="AL260" s="6"/>
      <c r="AM260" s="6"/>
      <c r="AN260" s="6"/>
      <c r="AO260" s="6"/>
      <c r="AP260" s="6"/>
      <c r="AQ260" s="6"/>
      <c r="AR260" s="6"/>
      <c r="AS260" s="6"/>
      <c r="AT260" s="6"/>
      <c r="AU260" s="6"/>
      <c r="AV260" s="6"/>
      <c r="AW260" s="6" t="s">
        <v>38</v>
      </c>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t="s">
        <v>23</v>
      </c>
      <c r="BW260" s="6"/>
      <c r="BX260" s="6"/>
      <c r="BY260" s="6"/>
      <c r="BZ260" s="6"/>
      <c r="CA260" s="6"/>
      <c r="CB260" s="6"/>
      <c r="CC260" s="6"/>
      <c r="CD260" s="6"/>
      <c r="CE260" s="6" t="s">
        <v>195</v>
      </c>
      <c r="CF260" s="6"/>
      <c r="CG260" s="6"/>
      <c r="CH260" s="6"/>
      <c r="CI260" s="6" t="s">
        <v>195</v>
      </c>
      <c r="CJ260" s="6"/>
      <c r="CK260" s="6"/>
      <c r="CL260" s="6"/>
      <c r="CM260" s="6"/>
      <c r="CN260" s="6"/>
      <c r="CO260" s="6"/>
      <c r="CP260" s="6"/>
      <c r="CQ260" s="6"/>
      <c r="CR260" s="6"/>
      <c r="CS260" s="28" t="s">
        <v>38</v>
      </c>
      <c r="CT260" s="6"/>
      <c r="CU260" s="6"/>
      <c r="CV260" s="6"/>
      <c r="CW260" s="6"/>
      <c r="CX260" s="6"/>
      <c r="CY260" s="6"/>
      <c r="CZ260" s="6"/>
      <c r="DA260" s="6"/>
      <c r="DB260" s="6"/>
      <c r="DC260" s="6"/>
      <c r="DD260" s="6" t="s">
        <v>38</v>
      </c>
      <c r="DE260" s="87"/>
      <c r="DF260" s="6"/>
      <c r="DG260" s="6"/>
      <c r="DH260" s="6"/>
      <c r="DI260" s="6"/>
      <c r="DJ260" s="6"/>
      <c r="DK260" s="6"/>
      <c r="DL260" s="6"/>
      <c r="DM260" s="6"/>
      <c r="DN260" s="6"/>
      <c r="DO260" s="87"/>
      <c r="DP260" s="6"/>
      <c r="DQ260" s="87"/>
      <c r="DR260" s="6"/>
      <c r="DS260" s="87"/>
      <c r="DT260" s="17"/>
      <c r="DV260" s="34"/>
      <c r="DW260" s="57"/>
      <c r="DX260" s="57"/>
      <c r="DY260" s="57"/>
      <c r="DZ260" s="57"/>
      <c r="EA260" s="57"/>
      <c r="EB260" s="57"/>
      <c r="EC260" s="57"/>
      <c r="ED260" s="57"/>
      <c r="EE260" s="57"/>
      <c r="EF260" s="57"/>
      <c r="EG260" s="57"/>
      <c r="EH260" s="57"/>
      <c r="EI260" s="57"/>
      <c r="EJ260" s="57"/>
      <c r="EK260" s="57"/>
      <c r="EL260" s="57"/>
      <c r="EM260" s="57"/>
      <c r="EN260" s="57"/>
      <c r="EO260" s="57"/>
      <c r="EP260" s="57"/>
      <c r="EQ260" s="57"/>
      <c r="ER260" s="57"/>
      <c r="ES260" s="57"/>
    </row>
    <row r="261" spans="1:149" ht="14.55" customHeight="1" x14ac:dyDescent="0.3">
      <c r="A261" s="65">
        <v>257</v>
      </c>
      <c r="B261" s="7">
        <v>97</v>
      </c>
      <c r="C261" s="98" t="s">
        <v>1547</v>
      </c>
      <c r="D261" s="100" t="s">
        <v>1548</v>
      </c>
      <c r="E261" s="98" t="s">
        <v>1549</v>
      </c>
      <c r="F261" s="7">
        <v>2018</v>
      </c>
      <c r="G261" s="100" t="s">
        <v>1166</v>
      </c>
      <c r="H261" s="98" t="s">
        <v>1550</v>
      </c>
      <c r="I261" s="6" t="s">
        <v>50</v>
      </c>
      <c r="J261" s="100" t="s">
        <v>1551</v>
      </c>
      <c r="K261" s="6" t="s">
        <v>775</v>
      </c>
      <c r="L261" s="6" t="s">
        <v>38</v>
      </c>
      <c r="M261" s="6" t="s">
        <v>100</v>
      </c>
      <c r="N261" s="6" t="s">
        <v>205</v>
      </c>
      <c r="O261" s="6" t="s">
        <v>25</v>
      </c>
      <c r="P261" s="6" t="s">
        <v>118</v>
      </c>
      <c r="Q261" s="6" t="s">
        <v>572</v>
      </c>
      <c r="R261" s="6" t="s">
        <v>572</v>
      </c>
      <c r="S261" s="6" t="s">
        <v>365</v>
      </c>
      <c r="T261" s="6" t="s">
        <v>1055</v>
      </c>
      <c r="U261" s="7">
        <v>2003</v>
      </c>
      <c r="V261" s="7">
        <v>2007</v>
      </c>
      <c r="W261" s="6"/>
      <c r="X261" s="6"/>
      <c r="Y261" s="6"/>
      <c r="Z261" s="6" t="s">
        <v>76</v>
      </c>
      <c r="AA261" s="6"/>
      <c r="AB261" s="6"/>
      <c r="AC261" s="6"/>
      <c r="AD261" s="6"/>
      <c r="AE261" s="6" t="s">
        <v>126</v>
      </c>
      <c r="AF261" s="6"/>
      <c r="AG261" s="6"/>
      <c r="AH261" s="6"/>
      <c r="AI261" s="6" t="s">
        <v>155</v>
      </c>
      <c r="AJ261" s="6"/>
      <c r="AK261" s="6"/>
      <c r="AL261" s="6"/>
      <c r="AM261" s="6"/>
      <c r="AN261" s="6"/>
      <c r="AO261" s="6" t="s">
        <v>168</v>
      </c>
      <c r="AP261" s="6"/>
      <c r="AQ261" s="6"/>
      <c r="AR261" s="6"/>
      <c r="AS261" s="6"/>
      <c r="AT261" s="6"/>
      <c r="AU261" s="6"/>
      <c r="AV261" s="6"/>
      <c r="AW261" s="6" t="s">
        <v>23</v>
      </c>
      <c r="AX261" s="6"/>
      <c r="AY261" s="6"/>
      <c r="AZ261" s="6"/>
      <c r="BA261" s="6" t="s">
        <v>78</v>
      </c>
      <c r="BB261" s="6"/>
      <c r="BC261" s="6"/>
      <c r="BD261" s="6"/>
      <c r="BE261" s="6"/>
      <c r="BF261" s="6" t="s">
        <v>78</v>
      </c>
      <c r="BG261" s="6"/>
      <c r="BH261" s="6"/>
      <c r="BI261" s="6"/>
      <c r="BJ261" s="6" t="s">
        <v>78</v>
      </c>
      <c r="BK261" s="6"/>
      <c r="BL261" s="6"/>
      <c r="BM261" s="6"/>
      <c r="BN261" s="6" t="s">
        <v>78</v>
      </c>
      <c r="BO261" s="6"/>
      <c r="BP261" s="6"/>
      <c r="BQ261" s="6"/>
      <c r="BR261" s="6"/>
      <c r="BS261" s="6"/>
      <c r="BT261" s="6"/>
      <c r="BU261" s="6"/>
      <c r="BV261" s="6" t="s">
        <v>23</v>
      </c>
      <c r="BW261" s="6"/>
      <c r="BX261" s="6"/>
      <c r="BY261" s="6"/>
      <c r="BZ261" s="6" t="s">
        <v>195</v>
      </c>
      <c r="CA261" s="6"/>
      <c r="CB261" s="6"/>
      <c r="CC261" s="6"/>
      <c r="CD261" s="6"/>
      <c r="CE261" s="6" t="s">
        <v>195</v>
      </c>
      <c r="CF261" s="6"/>
      <c r="CG261" s="6"/>
      <c r="CH261" s="6"/>
      <c r="CI261" s="6" t="s">
        <v>195</v>
      </c>
      <c r="CJ261" s="6"/>
      <c r="CK261" s="6"/>
      <c r="CL261" s="6"/>
      <c r="CM261" s="6" t="s">
        <v>195</v>
      </c>
      <c r="CN261" s="6"/>
      <c r="CO261" s="6"/>
      <c r="CP261" s="6"/>
      <c r="CQ261" s="6"/>
      <c r="CR261" s="6"/>
      <c r="CS261" s="28" t="s">
        <v>38</v>
      </c>
      <c r="CT261" s="6"/>
      <c r="CU261" s="6"/>
      <c r="CV261" s="6"/>
      <c r="CW261" s="6"/>
      <c r="CX261" s="6"/>
      <c r="CY261" s="6"/>
      <c r="CZ261" s="6"/>
      <c r="DA261" s="6"/>
      <c r="DB261" s="6"/>
      <c r="DC261" s="6"/>
      <c r="DD261" s="6" t="s">
        <v>38</v>
      </c>
      <c r="DE261" s="87"/>
      <c r="DF261" s="6"/>
      <c r="DG261" s="6"/>
      <c r="DH261" s="6"/>
      <c r="DI261" s="6"/>
      <c r="DJ261" s="6"/>
      <c r="DK261" s="6"/>
      <c r="DL261" s="6"/>
      <c r="DM261" s="6"/>
      <c r="DN261" s="6"/>
      <c r="DO261" s="87"/>
      <c r="DP261" s="6"/>
      <c r="DQ261" s="87"/>
      <c r="DR261" s="6"/>
      <c r="DS261" s="87"/>
      <c r="DT261" s="17"/>
      <c r="DV261" s="34"/>
      <c r="DW261" s="57"/>
      <c r="DX261" s="57"/>
      <c r="DY261" s="57"/>
      <c r="DZ261" s="57"/>
      <c r="EA261" s="57"/>
      <c r="EB261" s="57"/>
      <c r="EC261" s="57"/>
      <c r="ED261" s="57"/>
      <c r="EE261" s="57"/>
      <c r="EF261" s="57"/>
      <c r="EG261" s="57"/>
      <c r="EH261" s="57"/>
      <c r="EI261" s="57"/>
      <c r="EJ261" s="57"/>
      <c r="EK261" s="57"/>
      <c r="EL261" s="57"/>
      <c r="EM261" s="57"/>
      <c r="EN261" s="57"/>
      <c r="EO261" s="57"/>
      <c r="EP261" s="57"/>
      <c r="EQ261" s="57"/>
      <c r="ER261" s="57"/>
      <c r="ES261" s="57"/>
    </row>
    <row r="262" spans="1:149" ht="14.55" customHeight="1" x14ac:dyDescent="0.3">
      <c r="A262" s="65">
        <v>258</v>
      </c>
      <c r="B262" s="7">
        <v>98</v>
      </c>
      <c r="C262" s="98" t="s">
        <v>1552</v>
      </c>
      <c r="D262" s="100" t="s">
        <v>4315</v>
      </c>
      <c r="E262" s="98" t="s">
        <v>1553</v>
      </c>
      <c r="F262" s="7">
        <v>2013</v>
      </c>
      <c r="G262" s="100" t="s">
        <v>604</v>
      </c>
      <c r="H262" s="98" t="s">
        <v>1554</v>
      </c>
      <c r="I262" s="6" t="s">
        <v>50</v>
      </c>
      <c r="J262" s="100" t="s">
        <v>1555</v>
      </c>
      <c r="K262" s="6" t="s">
        <v>359</v>
      </c>
      <c r="L262" s="6" t="s">
        <v>38</v>
      </c>
      <c r="M262" s="6" t="s">
        <v>100</v>
      </c>
      <c r="N262" s="6" t="s">
        <v>205</v>
      </c>
      <c r="O262" s="6" t="s">
        <v>25</v>
      </c>
      <c r="P262" s="6" t="s">
        <v>118</v>
      </c>
      <c r="Q262" s="6" t="s">
        <v>572</v>
      </c>
      <c r="R262" s="6" t="s">
        <v>572</v>
      </c>
      <c r="S262" s="6" t="s">
        <v>97</v>
      </c>
      <c r="T262" s="6" t="s">
        <v>1133</v>
      </c>
      <c r="U262" s="7">
        <v>2006</v>
      </c>
      <c r="V262" s="7">
        <v>2010</v>
      </c>
      <c r="W262" s="6"/>
      <c r="X262" s="6"/>
      <c r="Y262" s="6"/>
      <c r="Z262" s="6"/>
      <c r="AA262" s="6"/>
      <c r="AB262" s="6"/>
      <c r="AC262" s="6"/>
      <c r="AD262" s="6"/>
      <c r="AE262" s="6" t="s">
        <v>126</v>
      </c>
      <c r="AF262" s="6"/>
      <c r="AG262" s="6"/>
      <c r="AH262" s="6"/>
      <c r="AI262" s="6" t="s">
        <v>155</v>
      </c>
      <c r="AJ262" s="6"/>
      <c r="AK262" s="6"/>
      <c r="AL262" s="6"/>
      <c r="AM262" s="6"/>
      <c r="AN262" s="6"/>
      <c r="AO262" s="6"/>
      <c r="AP262" s="6"/>
      <c r="AQ262" s="6"/>
      <c r="AR262" s="6"/>
      <c r="AS262" s="6"/>
      <c r="AT262" s="6"/>
      <c r="AU262" s="6"/>
      <c r="AV262" s="6"/>
      <c r="AW262" s="6" t="s">
        <v>23</v>
      </c>
      <c r="AX262" s="6"/>
      <c r="AY262" s="6"/>
      <c r="AZ262" s="6"/>
      <c r="BA262" s="6"/>
      <c r="BB262" s="6"/>
      <c r="BC262" s="6"/>
      <c r="BD262" s="6"/>
      <c r="BE262" s="6"/>
      <c r="BF262" s="6" t="s">
        <v>80</v>
      </c>
      <c r="BG262" s="6"/>
      <c r="BH262" s="6"/>
      <c r="BI262" s="6"/>
      <c r="BJ262" s="6" t="s">
        <v>80</v>
      </c>
      <c r="BK262" s="6"/>
      <c r="BL262" s="6"/>
      <c r="BM262" s="6"/>
      <c r="BN262" s="6"/>
      <c r="BO262" s="6"/>
      <c r="BP262" s="6"/>
      <c r="BQ262" s="6"/>
      <c r="BR262" s="6"/>
      <c r="BS262" s="6"/>
      <c r="BT262" s="6"/>
      <c r="BU262" s="6"/>
      <c r="BV262" s="6" t="s">
        <v>23</v>
      </c>
      <c r="BW262" s="6"/>
      <c r="BX262" s="6"/>
      <c r="BY262" s="6"/>
      <c r="BZ262" s="6"/>
      <c r="CA262" s="6"/>
      <c r="CB262" s="6"/>
      <c r="CC262" s="6"/>
      <c r="CD262" s="6"/>
      <c r="CE262" s="6" t="s">
        <v>210</v>
      </c>
      <c r="CF262" s="6"/>
      <c r="CG262" s="6"/>
      <c r="CH262" s="6"/>
      <c r="CI262" s="6" t="s">
        <v>210</v>
      </c>
      <c r="CJ262" s="6"/>
      <c r="CK262" s="6"/>
      <c r="CL262" s="6"/>
      <c r="CM262" s="6"/>
      <c r="CN262" s="6"/>
      <c r="CO262" s="6"/>
      <c r="CP262" s="6"/>
      <c r="CQ262" s="6"/>
      <c r="CR262" s="6"/>
      <c r="CS262" s="28" t="s">
        <v>38</v>
      </c>
      <c r="CT262" s="6"/>
      <c r="CU262" s="6"/>
      <c r="CV262" s="6"/>
      <c r="CW262" s="6"/>
      <c r="CX262" s="6"/>
      <c r="CY262" s="6"/>
      <c r="CZ262" s="6"/>
      <c r="DA262" s="6"/>
      <c r="DB262" s="6"/>
      <c r="DC262" s="6"/>
      <c r="DD262" s="6" t="s">
        <v>38</v>
      </c>
      <c r="DE262" s="87"/>
      <c r="DF262" s="6"/>
      <c r="DG262" s="6"/>
      <c r="DH262" s="6"/>
      <c r="DI262" s="6"/>
      <c r="DJ262" s="6"/>
      <c r="DK262" s="6"/>
      <c r="DL262" s="6"/>
      <c r="DM262" s="6"/>
      <c r="DN262" s="6"/>
      <c r="DO262" s="87"/>
      <c r="DP262" s="6"/>
      <c r="DQ262" s="87"/>
      <c r="DR262" s="6"/>
      <c r="DS262" s="87"/>
      <c r="DT262" s="17"/>
      <c r="DV262" s="34"/>
      <c r="DW262" s="57"/>
      <c r="DX262" s="57"/>
      <c r="DY262" s="57"/>
      <c r="DZ262" s="57"/>
      <c r="EA262" s="57"/>
      <c r="EB262" s="57"/>
      <c r="EC262" s="57"/>
      <c r="ED262" s="57"/>
      <c r="EE262" s="57"/>
      <c r="EF262" s="57"/>
      <c r="EG262" s="57"/>
      <c r="EH262" s="57"/>
      <c r="EI262" s="57"/>
      <c r="EJ262" s="57"/>
      <c r="EK262" s="57"/>
      <c r="EL262" s="57"/>
      <c r="EM262" s="57"/>
      <c r="EN262" s="57"/>
      <c r="EO262" s="57"/>
      <c r="EP262" s="57"/>
      <c r="EQ262" s="57"/>
      <c r="ER262" s="57"/>
      <c r="ES262" s="57"/>
    </row>
    <row r="263" spans="1:149" ht="14.55" customHeight="1" x14ac:dyDescent="0.3">
      <c r="A263" s="65">
        <v>259</v>
      </c>
      <c r="B263" s="7">
        <v>98</v>
      </c>
      <c r="C263" s="98" t="s">
        <v>1552</v>
      </c>
      <c r="D263" s="100" t="s">
        <v>4315</v>
      </c>
      <c r="E263" s="98" t="s">
        <v>1553</v>
      </c>
      <c r="F263" s="7">
        <v>2013</v>
      </c>
      <c r="G263" s="100" t="s">
        <v>604</v>
      </c>
      <c r="H263" s="98" t="s">
        <v>1554</v>
      </c>
      <c r="I263" s="6" t="s">
        <v>50</v>
      </c>
      <c r="J263" s="100" t="s">
        <v>1556</v>
      </c>
      <c r="K263" s="6" t="s">
        <v>359</v>
      </c>
      <c r="L263" s="6" t="s">
        <v>38</v>
      </c>
      <c r="M263" s="6" t="s">
        <v>100</v>
      </c>
      <c r="N263" s="6" t="s">
        <v>205</v>
      </c>
      <c r="O263" s="6" t="s">
        <v>25</v>
      </c>
      <c r="P263" s="6" t="s">
        <v>118</v>
      </c>
      <c r="Q263" s="6" t="s">
        <v>572</v>
      </c>
      <c r="R263" s="6" t="s">
        <v>572</v>
      </c>
      <c r="S263" s="6" t="s">
        <v>97</v>
      </c>
      <c r="T263" s="6" t="s">
        <v>1133</v>
      </c>
      <c r="U263" s="7">
        <v>2006</v>
      </c>
      <c r="V263" s="7">
        <v>2010</v>
      </c>
      <c r="W263" s="6"/>
      <c r="X263" s="6"/>
      <c r="Y263" s="6"/>
      <c r="Z263" s="6"/>
      <c r="AA263" s="6"/>
      <c r="AB263" s="6"/>
      <c r="AC263" s="6"/>
      <c r="AD263" s="6"/>
      <c r="AE263" s="6" t="s">
        <v>126</v>
      </c>
      <c r="AF263" s="6"/>
      <c r="AG263" s="6"/>
      <c r="AH263" s="6"/>
      <c r="AI263" s="6" t="s">
        <v>155</v>
      </c>
      <c r="AJ263" s="6"/>
      <c r="AK263" s="6"/>
      <c r="AL263" s="6"/>
      <c r="AM263" s="6"/>
      <c r="AN263" s="6"/>
      <c r="AO263" s="6"/>
      <c r="AP263" s="6"/>
      <c r="AQ263" s="6"/>
      <c r="AR263" s="6"/>
      <c r="AS263" s="6"/>
      <c r="AT263" s="6"/>
      <c r="AU263" s="6"/>
      <c r="AV263" s="6"/>
      <c r="AW263" s="6" t="s">
        <v>23</v>
      </c>
      <c r="AX263" s="6"/>
      <c r="AY263" s="6"/>
      <c r="AZ263" s="6"/>
      <c r="BA263" s="6"/>
      <c r="BB263" s="6"/>
      <c r="BC263" s="6"/>
      <c r="BD263" s="6"/>
      <c r="BE263" s="6"/>
      <c r="BF263" s="6" t="s">
        <v>78</v>
      </c>
      <c r="BG263" s="6"/>
      <c r="BH263" s="6"/>
      <c r="BI263" s="6"/>
      <c r="BJ263" s="6" t="s">
        <v>78</v>
      </c>
      <c r="BK263" s="6"/>
      <c r="BL263" s="6"/>
      <c r="BM263" s="6"/>
      <c r="BN263" s="6"/>
      <c r="BO263" s="6"/>
      <c r="BP263" s="6"/>
      <c r="BQ263" s="6"/>
      <c r="BR263" s="6"/>
      <c r="BS263" s="6"/>
      <c r="BT263" s="6"/>
      <c r="BU263" s="6"/>
      <c r="BV263" s="6" t="s">
        <v>23</v>
      </c>
      <c r="BW263" s="6"/>
      <c r="BX263" s="6"/>
      <c r="BY263" s="6"/>
      <c r="BZ263" s="6"/>
      <c r="CA263" s="6"/>
      <c r="CB263" s="6"/>
      <c r="CC263" s="6"/>
      <c r="CD263" s="6"/>
      <c r="CE263" s="6" t="s">
        <v>195</v>
      </c>
      <c r="CF263" s="6"/>
      <c r="CG263" s="6"/>
      <c r="CH263" s="6"/>
      <c r="CI263" s="6" t="s">
        <v>195</v>
      </c>
      <c r="CJ263" s="6"/>
      <c r="CK263" s="6"/>
      <c r="CL263" s="6"/>
      <c r="CM263" s="6"/>
      <c r="CN263" s="6"/>
      <c r="CO263" s="6"/>
      <c r="CP263" s="6"/>
      <c r="CQ263" s="6"/>
      <c r="CR263" s="6"/>
      <c r="CS263" s="28" t="s">
        <v>38</v>
      </c>
      <c r="CT263" s="6"/>
      <c r="CU263" s="6"/>
      <c r="CV263" s="6"/>
      <c r="CW263" s="6"/>
      <c r="CX263" s="6"/>
      <c r="CY263" s="6"/>
      <c r="CZ263" s="6"/>
      <c r="DA263" s="6"/>
      <c r="DB263" s="6"/>
      <c r="DC263" s="6"/>
      <c r="DD263" s="6" t="s">
        <v>38</v>
      </c>
      <c r="DE263" s="87"/>
      <c r="DF263" s="6"/>
      <c r="DG263" s="6"/>
      <c r="DH263" s="6"/>
      <c r="DI263" s="6"/>
      <c r="DJ263" s="6"/>
      <c r="DK263" s="6"/>
      <c r="DL263" s="6"/>
      <c r="DM263" s="6"/>
      <c r="DN263" s="6"/>
      <c r="DO263" s="87"/>
      <c r="DP263" s="6"/>
      <c r="DQ263" s="87"/>
      <c r="DR263" s="6"/>
      <c r="DS263" s="87"/>
      <c r="DT263" s="17"/>
      <c r="DV263" s="34"/>
      <c r="DW263" s="57"/>
      <c r="DX263" s="57"/>
      <c r="DY263" s="57"/>
      <c r="DZ263" s="57"/>
      <c r="EA263" s="57"/>
      <c r="EB263" s="57"/>
      <c r="EC263" s="57"/>
      <c r="ED263" s="57"/>
      <c r="EE263" s="57"/>
      <c r="EF263" s="57"/>
      <c r="EG263" s="57"/>
      <c r="EH263" s="57"/>
      <c r="EI263" s="57"/>
      <c r="EJ263" s="57"/>
      <c r="EK263" s="57"/>
      <c r="EL263" s="57"/>
      <c r="EM263" s="57"/>
      <c r="EN263" s="57"/>
      <c r="EO263" s="57"/>
      <c r="EP263" s="57"/>
      <c r="EQ263" s="57"/>
      <c r="ER263" s="57"/>
      <c r="ES263" s="57"/>
    </row>
    <row r="264" spans="1:149" ht="14.55" customHeight="1" x14ac:dyDescent="0.3">
      <c r="A264" s="65">
        <v>260</v>
      </c>
      <c r="B264" s="7">
        <v>99</v>
      </c>
      <c r="C264" s="98" t="s">
        <v>1557</v>
      </c>
      <c r="D264" s="100" t="s">
        <v>1558</v>
      </c>
      <c r="E264" s="98" t="s">
        <v>1559</v>
      </c>
      <c r="F264" s="7">
        <v>2006</v>
      </c>
      <c r="G264" s="98" t="s">
        <v>1075</v>
      </c>
      <c r="H264" s="98" t="s">
        <v>1560</v>
      </c>
      <c r="I264" s="6" t="s">
        <v>50</v>
      </c>
      <c r="J264" s="100" t="s">
        <v>1561</v>
      </c>
      <c r="K264" s="6" t="s">
        <v>718</v>
      </c>
      <c r="L264" s="6" t="s">
        <v>38</v>
      </c>
      <c r="M264" s="6" t="s">
        <v>86</v>
      </c>
      <c r="N264" s="6" t="s">
        <v>205</v>
      </c>
      <c r="O264" s="6" t="s">
        <v>25</v>
      </c>
      <c r="P264" s="6" t="s">
        <v>118</v>
      </c>
      <c r="Q264" s="6" t="s">
        <v>572</v>
      </c>
      <c r="R264" s="6" t="s">
        <v>572</v>
      </c>
      <c r="S264" s="6" t="s">
        <v>365</v>
      </c>
      <c r="T264" s="6" t="s">
        <v>1055</v>
      </c>
      <c r="U264" s="7">
        <v>2000</v>
      </c>
      <c r="V264" s="7">
        <v>2020</v>
      </c>
      <c r="W264" s="6"/>
      <c r="X264" s="6"/>
      <c r="Y264" s="6"/>
      <c r="Z264" s="6"/>
      <c r="AA264" s="6"/>
      <c r="AB264" s="6"/>
      <c r="AC264" s="6"/>
      <c r="AD264" s="6"/>
      <c r="AE264" s="6"/>
      <c r="AF264" s="6"/>
      <c r="AG264" s="6"/>
      <c r="AH264" s="6"/>
      <c r="AI264" s="6" t="s">
        <v>155</v>
      </c>
      <c r="AJ264" s="6"/>
      <c r="AK264" s="6"/>
      <c r="AL264" s="6"/>
      <c r="AM264" s="6"/>
      <c r="AN264" s="6"/>
      <c r="AO264" s="6"/>
      <c r="AP264" s="6"/>
      <c r="AQ264" s="6"/>
      <c r="AR264" s="6"/>
      <c r="AS264" s="6"/>
      <c r="AT264" s="6"/>
      <c r="AU264" s="6"/>
      <c r="AV264" s="6"/>
      <c r="AW264" s="6" t="s">
        <v>23</v>
      </c>
      <c r="AX264" s="6"/>
      <c r="AY264" s="6"/>
      <c r="AZ264" s="6"/>
      <c r="BA264" s="6"/>
      <c r="BB264" s="6"/>
      <c r="BC264" s="6"/>
      <c r="BD264" s="6"/>
      <c r="BE264" s="6"/>
      <c r="BF264" s="6"/>
      <c r="BG264" s="6"/>
      <c r="BH264" s="6"/>
      <c r="BI264" s="6"/>
      <c r="BJ264" s="6" t="s">
        <v>78</v>
      </c>
      <c r="BK264" s="6"/>
      <c r="BL264" s="6"/>
      <c r="BM264" s="6"/>
      <c r="BN264" s="6"/>
      <c r="BO264" s="6"/>
      <c r="BP264" s="6"/>
      <c r="BQ264" s="6"/>
      <c r="BR264" s="6"/>
      <c r="BS264" s="6"/>
      <c r="BT264" s="6"/>
      <c r="BU264" s="6"/>
      <c r="BV264" s="6" t="s">
        <v>23</v>
      </c>
      <c r="BW264" s="6"/>
      <c r="BX264" s="6"/>
      <c r="BY264" s="6"/>
      <c r="BZ264" s="6"/>
      <c r="CA264" s="6"/>
      <c r="CB264" s="6"/>
      <c r="CC264" s="6"/>
      <c r="CD264" s="6"/>
      <c r="CE264" s="6"/>
      <c r="CF264" s="6"/>
      <c r="CG264" s="6"/>
      <c r="CH264" s="6"/>
      <c r="CI264" s="6" t="s">
        <v>195</v>
      </c>
      <c r="CJ264" s="6"/>
      <c r="CK264" s="6"/>
      <c r="CL264" s="6"/>
      <c r="CM264" s="6"/>
      <c r="CN264" s="6"/>
      <c r="CO264" s="6"/>
      <c r="CP264" s="6"/>
      <c r="CQ264" s="6"/>
      <c r="CR264" s="6"/>
      <c r="CS264" s="28" t="s">
        <v>38</v>
      </c>
      <c r="CT264" s="6"/>
      <c r="CU264" s="6"/>
      <c r="CV264" s="6"/>
      <c r="CW264" s="6"/>
      <c r="CX264" s="6"/>
      <c r="CY264" s="6"/>
      <c r="CZ264" s="6"/>
      <c r="DA264" s="6"/>
      <c r="DB264" s="6"/>
      <c r="DC264" s="6"/>
      <c r="DD264" s="6" t="s">
        <v>23</v>
      </c>
      <c r="DE264" s="93" t="s">
        <v>1562</v>
      </c>
      <c r="DF264" s="6" t="s">
        <v>1563</v>
      </c>
      <c r="DG264" s="6"/>
      <c r="DH264" s="6"/>
      <c r="DI264" s="6"/>
      <c r="DJ264" s="6"/>
      <c r="DK264" s="6"/>
      <c r="DL264" s="6" t="s">
        <v>155</v>
      </c>
      <c r="DM264" s="6"/>
      <c r="DN264" s="6"/>
      <c r="DO264" s="87"/>
      <c r="DP264" s="6"/>
      <c r="DQ264" s="87"/>
      <c r="DR264" s="6"/>
      <c r="DS264" s="94" t="s">
        <v>4316</v>
      </c>
      <c r="DT264" s="17" t="s">
        <v>1516</v>
      </c>
      <c r="DV264" s="34"/>
      <c r="DW264" s="57"/>
      <c r="DX264" s="57"/>
      <c r="DY264" s="57"/>
      <c r="DZ264" s="57"/>
      <c r="EA264" s="57"/>
      <c r="EB264" s="57"/>
      <c r="EC264" s="57"/>
      <c r="ED264" s="57"/>
      <c r="EE264" s="57"/>
      <c r="EF264" s="57"/>
      <c r="EG264" s="57"/>
      <c r="EH264" s="57"/>
      <c r="EI264" s="57"/>
      <c r="EJ264" s="57"/>
      <c r="EK264" s="57"/>
      <c r="EL264" s="57"/>
      <c r="EM264" s="57"/>
      <c r="EN264" s="57"/>
      <c r="EO264" s="57"/>
      <c r="EP264" s="57"/>
      <c r="EQ264" s="57"/>
      <c r="ER264" s="57"/>
      <c r="ES264" s="57"/>
    </row>
    <row r="265" spans="1:149" ht="14.55" customHeight="1" x14ac:dyDescent="0.3">
      <c r="A265" s="65">
        <v>261</v>
      </c>
      <c r="B265" s="7">
        <v>99</v>
      </c>
      <c r="C265" s="98" t="s">
        <v>1557</v>
      </c>
      <c r="D265" s="100" t="s">
        <v>1558</v>
      </c>
      <c r="E265" s="98" t="s">
        <v>1559</v>
      </c>
      <c r="F265" s="7">
        <v>2006</v>
      </c>
      <c r="G265" s="98" t="s">
        <v>1075</v>
      </c>
      <c r="H265" s="98" t="s">
        <v>1560</v>
      </c>
      <c r="I265" s="6" t="s">
        <v>50</v>
      </c>
      <c r="J265" s="100" t="s">
        <v>1561</v>
      </c>
      <c r="K265" s="6" t="s">
        <v>718</v>
      </c>
      <c r="L265" s="6" t="s">
        <v>38</v>
      </c>
      <c r="M265" s="6" t="s">
        <v>86</v>
      </c>
      <c r="N265" s="6" t="s">
        <v>205</v>
      </c>
      <c r="O265" s="6" t="s">
        <v>25</v>
      </c>
      <c r="P265" s="6" t="s">
        <v>118</v>
      </c>
      <c r="Q265" s="6" t="s">
        <v>572</v>
      </c>
      <c r="R265" s="6" t="s">
        <v>572</v>
      </c>
      <c r="S265" s="6" t="s">
        <v>151</v>
      </c>
      <c r="T265" s="6" t="s">
        <v>1564</v>
      </c>
      <c r="U265" s="7">
        <v>2000</v>
      </c>
      <c r="V265" s="7">
        <v>2020</v>
      </c>
      <c r="W265" s="6"/>
      <c r="X265" s="6"/>
      <c r="Y265" s="6"/>
      <c r="Z265" s="6"/>
      <c r="AA265" s="6"/>
      <c r="AB265" s="6"/>
      <c r="AC265" s="6"/>
      <c r="AD265" s="6"/>
      <c r="AE265" s="6"/>
      <c r="AF265" s="6"/>
      <c r="AG265" s="6"/>
      <c r="AH265" s="6"/>
      <c r="AI265" s="6" t="s">
        <v>155</v>
      </c>
      <c r="AJ265" s="6"/>
      <c r="AK265" s="6"/>
      <c r="AL265" s="6"/>
      <c r="AM265" s="6"/>
      <c r="AN265" s="6"/>
      <c r="AO265" s="6"/>
      <c r="AP265" s="6"/>
      <c r="AQ265" s="6"/>
      <c r="AR265" s="6"/>
      <c r="AS265" s="6"/>
      <c r="AT265" s="6"/>
      <c r="AU265" s="6"/>
      <c r="AV265" s="6"/>
      <c r="AW265" s="6" t="s">
        <v>23</v>
      </c>
      <c r="AX265" s="6"/>
      <c r="AY265" s="6"/>
      <c r="AZ265" s="6"/>
      <c r="BA265" s="6"/>
      <c r="BB265" s="6"/>
      <c r="BC265" s="6"/>
      <c r="BD265" s="6"/>
      <c r="BE265" s="6"/>
      <c r="BF265" s="6"/>
      <c r="BG265" s="6"/>
      <c r="BH265" s="6"/>
      <c r="BI265" s="6"/>
      <c r="BJ265" s="6" t="s">
        <v>78</v>
      </c>
      <c r="BK265" s="6"/>
      <c r="BL265" s="6"/>
      <c r="BM265" s="6"/>
      <c r="BN265" s="6"/>
      <c r="BO265" s="6"/>
      <c r="BP265" s="6"/>
      <c r="BQ265" s="6"/>
      <c r="BR265" s="6"/>
      <c r="BS265" s="6"/>
      <c r="BT265" s="6"/>
      <c r="BU265" s="6"/>
      <c r="BV265" s="6" t="s">
        <v>23</v>
      </c>
      <c r="BW265" s="6"/>
      <c r="BX265" s="6"/>
      <c r="BY265" s="6"/>
      <c r="BZ265" s="6"/>
      <c r="CA265" s="6"/>
      <c r="CB265" s="6"/>
      <c r="CC265" s="6"/>
      <c r="CD265" s="6"/>
      <c r="CE265" s="6"/>
      <c r="CF265" s="6"/>
      <c r="CG265" s="6"/>
      <c r="CH265" s="6"/>
      <c r="CI265" s="6" t="s">
        <v>195</v>
      </c>
      <c r="CJ265" s="6"/>
      <c r="CK265" s="6"/>
      <c r="CL265" s="6"/>
      <c r="CM265" s="6"/>
      <c r="CN265" s="6"/>
      <c r="CO265" s="6"/>
      <c r="CP265" s="6"/>
      <c r="CQ265" s="6"/>
      <c r="CR265" s="6"/>
      <c r="CS265" s="28" t="s">
        <v>38</v>
      </c>
      <c r="CT265" s="6"/>
      <c r="CU265" s="6"/>
      <c r="CV265" s="6"/>
      <c r="CW265" s="6"/>
      <c r="CX265" s="6"/>
      <c r="CY265" s="6"/>
      <c r="CZ265" s="6"/>
      <c r="DA265" s="6"/>
      <c r="DB265" s="6"/>
      <c r="DC265" s="6"/>
      <c r="DD265" s="6" t="s">
        <v>23</v>
      </c>
      <c r="DE265" s="93" t="s">
        <v>1562</v>
      </c>
      <c r="DF265" s="6" t="s">
        <v>1563</v>
      </c>
      <c r="DG265" s="6"/>
      <c r="DH265" s="6"/>
      <c r="DI265" s="6"/>
      <c r="DJ265" s="6"/>
      <c r="DK265" s="6"/>
      <c r="DL265" s="6" t="s">
        <v>155</v>
      </c>
      <c r="DM265" s="6"/>
      <c r="DN265" s="6"/>
      <c r="DO265" s="87"/>
      <c r="DP265" s="6"/>
      <c r="DQ265" s="87"/>
      <c r="DR265" s="6"/>
      <c r="DS265" s="94" t="s">
        <v>4316</v>
      </c>
      <c r="DT265" s="17" t="s">
        <v>1516</v>
      </c>
      <c r="DV265" s="34"/>
      <c r="DW265" s="57"/>
      <c r="DX265" s="57"/>
      <c r="DY265" s="57"/>
      <c r="DZ265" s="57"/>
      <c r="EA265" s="57"/>
      <c r="EB265" s="57"/>
      <c r="EC265" s="57"/>
      <c r="ED265" s="57"/>
      <c r="EE265" s="57"/>
      <c r="EF265" s="57"/>
      <c r="EG265" s="57"/>
      <c r="EH265" s="57"/>
      <c r="EI265" s="57"/>
      <c r="EJ265" s="57"/>
      <c r="EK265" s="57"/>
      <c r="EL265" s="57"/>
      <c r="EM265" s="57"/>
      <c r="EN265" s="57"/>
      <c r="EO265" s="57"/>
      <c r="EP265" s="57"/>
      <c r="EQ265" s="57"/>
      <c r="ER265" s="57"/>
      <c r="ES265" s="57"/>
    </row>
    <row r="266" spans="1:149" ht="14.55" customHeight="1" x14ac:dyDescent="0.3">
      <c r="A266" s="65">
        <v>262</v>
      </c>
      <c r="B266" s="7">
        <v>99</v>
      </c>
      <c r="C266" s="98" t="s">
        <v>1557</v>
      </c>
      <c r="D266" s="100" t="s">
        <v>1558</v>
      </c>
      <c r="E266" s="98" t="s">
        <v>1559</v>
      </c>
      <c r="F266" s="7">
        <v>2006</v>
      </c>
      <c r="G266" s="98" t="s">
        <v>1075</v>
      </c>
      <c r="H266" s="98" t="s">
        <v>1560</v>
      </c>
      <c r="I266" s="6" t="s">
        <v>50</v>
      </c>
      <c r="J266" s="100" t="s">
        <v>1561</v>
      </c>
      <c r="K266" s="6" t="s">
        <v>718</v>
      </c>
      <c r="L266" s="6" t="s">
        <v>38</v>
      </c>
      <c r="M266" s="6" t="s">
        <v>86</v>
      </c>
      <c r="N266" s="6" t="s">
        <v>205</v>
      </c>
      <c r="O266" s="6" t="s">
        <v>25</v>
      </c>
      <c r="P266" s="6" t="s">
        <v>191</v>
      </c>
      <c r="Q266" s="6" t="s">
        <v>572</v>
      </c>
      <c r="R266" s="6" t="s">
        <v>572</v>
      </c>
      <c r="S266" s="6" t="s">
        <v>120</v>
      </c>
      <c r="T266" s="6" t="s">
        <v>970</v>
      </c>
      <c r="U266" s="7">
        <v>2000</v>
      </c>
      <c r="V266" s="7">
        <v>2020</v>
      </c>
      <c r="W266" s="6"/>
      <c r="X266" s="6"/>
      <c r="Y266" s="6"/>
      <c r="Z266" s="6"/>
      <c r="AA266" s="6"/>
      <c r="AB266" s="6"/>
      <c r="AC266" s="6"/>
      <c r="AD266" s="6"/>
      <c r="AE266" s="6"/>
      <c r="AF266" s="6"/>
      <c r="AG266" s="6"/>
      <c r="AH266" s="6"/>
      <c r="AI266" s="6" t="s">
        <v>155</v>
      </c>
      <c r="AJ266" s="6"/>
      <c r="AK266" s="6"/>
      <c r="AL266" s="6"/>
      <c r="AM266" s="6"/>
      <c r="AN266" s="6"/>
      <c r="AO266" s="6"/>
      <c r="AP266" s="6"/>
      <c r="AQ266" s="6"/>
      <c r="AR266" s="6"/>
      <c r="AS266" s="6"/>
      <c r="AT266" s="6"/>
      <c r="AU266" s="6"/>
      <c r="AV266" s="6"/>
      <c r="AW266" s="6" t="s">
        <v>23</v>
      </c>
      <c r="AX266" s="6"/>
      <c r="AY266" s="6"/>
      <c r="AZ266" s="6"/>
      <c r="BA266" s="6"/>
      <c r="BB266" s="6"/>
      <c r="BC266" s="6"/>
      <c r="BD266" s="6"/>
      <c r="BE266" s="6"/>
      <c r="BF266" s="6"/>
      <c r="BG266" s="6"/>
      <c r="BH266" s="6"/>
      <c r="BI266" s="6"/>
      <c r="BJ266" s="6" t="s">
        <v>78</v>
      </c>
      <c r="BK266" s="6"/>
      <c r="BL266" s="6"/>
      <c r="BM266" s="6"/>
      <c r="BN266" s="6"/>
      <c r="BO266" s="6"/>
      <c r="BP266" s="6"/>
      <c r="BQ266" s="6"/>
      <c r="BR266" s="6"/>
      <c r="BS266" s="6"/>
      <c r="BT266" s="6"/>
      <c r="BU266" s="6"/>
      <c r="BV266" s="6" t="s">
        <v>23</v>
      </c>
      <c r="BW266" s="6"/>
      <c r="BX266" s="6"/>
      <c r="BY266" s="6"/>
      <c r="BZ266" s="6"/>
      <c r="CA266" s="6"/>
      <c r="CB266" s="6"/>
      <c r="CC266" s="6"/>
      <c r="CD266" s="6"/>
      <c r="CE266" s="6"/>
      <c r="CF266" s="6"/>
      <c r="CG266" s="6"/>
      <c r="CH266" s="6"/>
      <c r="CI266" s="6" t="s">
        <v>195</v>
      </c>
      <c r="CJ266" s="6"/>
      <c r="CK266" s="6"/>
      <c r="CL266" s="6"/>
      <c r="CM266" s="6"/>
      <c r="CN266" s="6"/>
      <c r="CO266" s="6"/>
      <c r="CP266" s="6"/>
      <c r="CQ266" s="6"/>
      <c r="CR266" s="6"/>
      <c r="CS266" s="28" t="s">
        <v>38</v>
      </c>
      <c r="CT266" s="6"/>
      <c r="CU266" s="6"/>
      <c r="CV266" s="6"/>
      <c r="CW266" s="6"/>
      <c r="CX266" s="6"/>
      <c r="CY266" s="6"/>
      <c r="CZ266" s="6"/>
      <c r="DA266" s="6"/>
      <c r="DB266" s="6"/>
      <c r="DC266" s="6"/>
      <c r="DD266" s="6" t="s">
        <v>23</v>
      </c>
      <c r="DE266" s="93" t="s">
        <v>1562</v>
      </c>
      <c r="DF266" s="6" t="s">
        <v>1563</v>
      </c>
      <c r="DG266" s="6"/>
      <c r="DH266" s="6"/>
      <c r="DI266" s="6"/>
      <c r="DJ266" s="6"/>
      <c r="DK266" s="6"/>
      <c r="DL266" s="6" t="s">
        <v>155</v>
      </c>
      <c r="DM266" s="6"/>
      <c r="DN266" s="6"/>
      <c r="DO266" s="87"/>
      <c r="DP266" s="6"/>
      <c r="DQ266" s="87"/>
      <c r="DR266" s="6"/>
      <c r="DS266" s="94" t="s">
        <v>4316</v>
      </c>
      <c r="DT266" s="17" t="s">
        <v>1516</v>
      </c>
      <c r="DV266" s="34"/>
      <c r="DW266" s="57"/>
      <c r="DX266" s="57"/>
      <c r="DY266" s="57"/>
      <c r="DZ266" s="57"/>
      <c r="EA266" s="57"/>
      <c r="EB266" s="57"/>
      <c r="EC266" s="57"/>
      <c r="ED266" s="57"/>
      <c r="EE266" s="57"/>
      <c r="EF266" s="57"/>
      <c r="EG266" s="57"/>
      <c r="EH266" s="57"/>
      <c r="EI266" s="57"/>
      <c r="EJ266" s="57"/>
      <c r="EK266" s="57"/>
      <c r="EL266" s="57"/>
      <c r="EM266" s="57"/>
      <c r="EN266" s="57"/>
      <c r="EO266" s="57"/>
      <c r="EP266" s="57"/>
      <c r="EQ266" s="57"/>
      <c r="ER266" s="57"/>
      <c r="ES266" s="57"/>
    </row>
    <row r="267" spans="1:149" ht="14.55" customHeight="1" x14ac:dyDescent="0.3">
      <c r="A267" s="65">
        <v>263</v>
      </c>
      <c r="B267" s="7">
        <v>100</v>
      </c>
      <c r="C267" s="98" t="s">
        <v>1565</v>
      </c>
      <c r="D267" s="100" t="s">
        <v>1566</v>
      </c>
      <c r="E267" s="98" t="s">
        <v>1567</v>
      </c>
      <c r="F267" s="7">
        <v>2019</v>
      </c>
      <c r="G267" s="100" t="s">
        <v>1510</v>
      </c>
      <c r="H267" s="98" t="s">
        <v>1568</v>
      </c>
      <c r="I267" s="6" t="s">
        <v>50</v>
      </c>
      <c r="J267" s="100" t="s">
        <v>1569</v>
      </c>
      <c r="K267" s="6" t="s">
        <v>718</v>
      </c>
      <c r="L267" s="6" t="s">
        <v>38</v>
      </c>
      <c r="M267" s="6" t="s">
        <v>86</v>
      </c>
      <c r="N267" s="6" t="s">
        <v>205</v>
      </c>
      <c r="O267" s="6" t="s">
        <v>25</v>
      </c>
      <c r="P267" s="6" t="s">
        <v>191</v>
      </c>
      <c r="Q267" s="6" t="s">
        <v>572</v>
      </c>
      <c r="R267" s="6" t="s">
        <v>572</v>
      </c>
      <c r="S267" s="6" t="s">
        <v>120</v>
      </c>
      <c r="T267" s="6" t="s">
        <v>1570</v>
      </c>
      <c r="U267" s="7" t="s">
        <v>572</v>
      </c>
      <c r="V267" s="7" t="s">
        <v>572</v>
      </c>
      <c r="W267" s="6"/>
      <c r="X267" s="6"/>
      <c r="Y267" s="6"/>
      <c r="Z267" s="6" t="s">
        <v>76</v>
      </c>
      <c r="AA267" s="6"/>
      <c r="AB267" s="6" t="s">
        <v>107</v>
      </c>
      <c r="AC267" s="6"/>
      <c r="AD267" s="6"/>
      <c r="AE267" s="6" t="s">
        <v>126</v>
      </c>
      <c r="AF267" s="6"/>
      <c r="AG267" s="6"/>
      <c r="AH267" s="6"/>
      <c r="AI267" s="6"/>
      <c r="AJ267" s="6"/>
      <c r="AK267" s="6" t="s">
        <v>232</v>
      </c>
      <c r="AL267" s="6"/>
      <c r="AM267" s="6"/>
      <c r="AN267" s="6"/>
      <c r="AO267" s="6"/>
      <c r="AP267" s="6"/>
      <c r="AQ267" s="6"/>
      <c r="AR267" s="6"/>
      <c r="AS267" s="6"/>
      <c r="AT267" s="6"/>
      <c r="AU267" s="6"/>
      <c r="AV267" s="6"/>
      <c r="AW267" s="6" t="s">
        <v>23</v>
      </c>
      <c r="AX267" s="6"/>
      <c r="AY267" s="6"/>
      <c r="AZ267" s="6"/>
      <c r="BA267" s="6" t="s">
        <v>78</v>
      </c>
      <c r="BB267" s="6"/>
      <c r="BC267" s="6" t="s">
        <v>78</v>
      </c>
      <c r="BD267" s="6"/>
      <c r="BE267" s="6"/>
      <c r="BF267" s="6" t="s">
        <v>80</v>
      </c>
      <c r="BG267" s="6"/>
      <c r="BH267" s="6"/>
      <c r="BI267" s="6"/>
      <c r="BJ267" s="6"/>
      <c r="BK267" s="6" t="s">
        <v>78</v>
      </c>
      <c r="BL267" s="6"/>
      <c r="BM267" s="6"/>
      <c r="BN267" s="6"/>
      <c r="BO267" s="6"/>
      <c r="BP267" s="6"/>
      <c r="BQ267" s="6"/>
      <c r="BR267" s="6"/>
      <c r="BS267" s="6"/>
      <c r="BT267" s="6"/>
      <c r="BU267" s="6"/>
      <c r="BV267" s="6" t="s">
        <v>38</v>
      </c>
      <c r="BW267" s="6"/>
      <c r="BX267" s="6"/>
      <c r="BY267" s="6"/>
      <c r="BZ267" s="6"/>
      <c r="CA267" s="6"/>
      <c r="CB267" s="6"/>
      <c r="CC267" s="6"/>
      <c r="CD267" s="6"/>
      <c r="CE267" s="6"/>
      <c r="CF267" s="6"/>
      <c r="CG267" s="6"/>
      <c r="CH267" s="6"/>
      <c r="CI267" s="6"/>
      <c r="CJ267" s="6"/>
      <c r="CK267" s="6"/>
      <c r="CL267" s="6"/>
      <c r="CM267" s="6"/>
      <c r="CN267" s="6"/>
      <c r="CO267" s="6"/>
      <c r="CP267" s="6"/>
      <c r="CQ267" s="6"/>
      <c r="CR267" s="6"/>
      <c r="CS267" s="28" t="s">
        <v>38</v>
      </c>
      <c r="CT267" s="6"/>
      <c r="CU267" s="6"/>
      <c r="CV267" s="6"/>
      <c r="CW267" s="6"/>
      <c r="CX267" s="6"/>
      <c r="CY267" s="6"/>
      <c r="CZ267" s="6"/>
      <c r="DA267" s="6"/>
      <c r="DB267" s="6"/>
      <c r="DC267" s="6"/>
      <c r="DD267" s="6" t="s">
        <v>38</v>
      </c>
      <c r="DE267" s="87"/>
      <c r="DF267" s="6"/>
      <c r="DG267" s="6"/>
      <c r="DH267" s="6"/>
      <c r="DI267" s="6"/>
      <c r="DJ267" s="6"/>
      <c r="DK267" s="6"/>
      <c r="DL267" s="6"/>
      <c r="DM267" s="6"/>
      <c r="DN267" s="6"/>
      <c r="DO267" s="87"/>
      <c r="DP267" s="6"/>
      <c r="DQ267" s="87"/>
      <c r="DR267" s="6"/>
      <c r="DS267" s="93" t="s">
        <v>1571</v>
      </c>
      <c r="DT267" s="17" t="s">
        <v>630</v>
      </c>
      <c r="DV267" s="34"/>
      <c r="DW267" s="57"/>
      <c r="DX267" s="57"/>
      <c r="DY267" s="57"/>
      <c r="DZ267" s="57"/>
      <c r="EA267" s="57"/>
      <c r="EB267" s="57"/>
      <c r="EC267" s="57"/>
      <c r="ED267" s="57"/>
      <c r="EE267" s="57"/>
      <c r="EF267" s="57"/>
      <c r="EG267" s="57"/>
      <c r="EH267" s="57"/>
      <c r="EI267" s="57"/>
      <c r="EJ267" s="57"/>
      <c r="EK267" s="57"/>
      <c r="EL267" s="57"/>
      <c r="EM267" s="57"/>
      <c r="EN267" s="57"/>
      <c r="EO267" s="57"/>
      <c r="EP267" s="57"/>
      <c r="EQ267" s="57"/>
      <c r="ER267" s="57"/>
      <c r="ES267" s="57"/>
    </row>
    <row r="268" spans="1:149" ht="14.55" customHeight="1" x14ac:dyDescent="0.3">
      <c r="A268" s="65">
        <v>264</v>
      </c>
      <c r="B268" s="7">
        <v>100</v>
      </c>
      <c r="C268" s="98" t="s">
        <v>1565</v>
      </c>
      <c r="D268" s="100" t="s">
        <v>1566</v>
      </c>
      <c r="E268" s="98" t="s">
        <v>1567</v>
      </c>
      <c r="F268" s="7">
        <v>2019</v>
      </c>
      <c r="G268" s="100" t="s">
        <v>1510</v>
      </c>
      <c r="H268" s="98" t="s">
        <v>1568</v>
      </c>
      <c r="I268" s="6" t="s">
        <v>50</v>
      </c>
      <c r="J268" s="98" t="s">
        <v>1572</v>
      </c>
      <c r="K268" s="6" t="s">
        <v>718</v>
      </c>
      <c r="L268" s="6" t="s">
        <v>38</v>
      </c>
      <c r="M268" s="6" t="s">
        <v>86</v>
      </c>
      <c r="N268" s="6" t="s">
        <v>205</v>
      </c>
      <c r="O268" s="6" t="s">
        <v>25</v>
      </c>
      <c r="P268" s="6" t="s">
        <v>191</v>
      </c>
      <c r="Q268" s="6" t="s">
        <v>572</v>
      </c>
      <c r="R268" s="6" t="s">
        <v>572</v>
      </c>
      <c r="S268" s="6" t="s">
        <v>120</v>
      </c>
      <c r="T268" s="6" t="s">
        <v>1570</v>
      </c>
      <c r="U268" s="7" t="s">
        <v>572</v>
      </c>
      <c r="V268" s="7" t="s">
        <v>572</v>
      </c>
      <c r="W268" s="6"/>
      <c r="X268" s="6"/>
      <c r="Y268" s="6"/>
      <c r="Z268" s="6" t="s">
        <v>76</v>
      </c>
      <c r="AA268" s="6"/>
      <c r="AB268" s="6" t="s">
        <v>107</v>
      </c>
      <c r="AC268" s="6"/>
      <c r="AD268" s="6"/>
      <c r="AE268" s="6" t="s">
        <v>126</v>
      </c>
      <c r="AF268" s="6"/>
      <c r="AG268" s="6"/>
      <c r="AH268" s="6"/>
      <c r="AI268" s="6"/>
      <c r="AJ268" s="6"/>
      <c r="AK268" s="6" t="s">
        <v>232</v>
      </c>
      <c r="AL268" s="6"/>
      <c r="AM268" s="6"/>
      <c r="AN268" s="6"/>
      <c r="AO268" s="6"/>
      <c r="AP268" s="6"/>
      <c r="AQ268" s="6"/>
      <c r="AR268" s="6"/>
      <c r="AS268" s="6"/>
      <c r="AT268" s="6"/>
      <c r="AU268" s="6"/>
      <c r="AV268" s="6"/>
      <c r="AW268" s="6" t="s">
        <v>23</v>
      </c>
      <c r="AX268" s="6"/>
      <c r="AY268" s="6"/>
      <c r="AZ268" s="6"/>
      <c r="BA268" s="6" t="s">
        <v>78</v>
      </c>
      <c r="BB268" s="6"/>
      <c r="BC268" s="6" t="s">
        <v>78</v>
      </c>
      <c r="BD268" s="6"/>
      <c r="BE268" s="6"/>
      <c r="BF268" s="6" t="s">
        <v>78</v>
      </c>
      <c r="BG268" s="6"/>
      <c r="BH268" s="6"/>
      <c r="BI268" s="6"/>
      <c r="BJ268" s="6"/>
      <c r="BK268" s="6" t="s">
        <v>78</v>
      </c>
      <c r="BL268" s="6"/>
      <c r="BM268" s="6"/>
      <c r="BN268" s="6"/>
      <c r="BO268" s="6"/>
      <c r="BP268" s="6"/>
      <c r="BQ268" s="6"/>
      <c r="BR268" s="6"/>
      <c r="BS268" s="6"/>
      <c r="BT268" s="6"/>
      <c r="BU268" s="6"/>
      <c r="BV268" s="6" t="s">
        <v>38</v>
      </c>
      <c r="BW268" s="6"/>
      <c r="BX268" s="6"/>
      <c r="BY268" s="6"/>
      <c r="BZ268" s="6"/>
      <c r="CA268" s="6"/>
      <c r="CB268" s="6"/>
      <c r="CC268" s="6"/>
      <c r="CD268" s="6"/>
      <c r="CE268" s="6"/>
      <c r="CF268" s="6"/>
      <c r="CG268" s="6"/>
      <c r="CH268" s="6"/>
      <c r="CI268" s="6"/>
      <c r="CJ268" s="6"/>
      <c r="CK268" s="6"/>
      <c r="CL268" s="6"/>
      <c r="CM268" s="6"/>
      <c r="CN268" s="6"/>
      <c r="CO268" s="6"/>
      <c r="CP268" s="6"/>
      <c r="CQ268" s="6"/>
      <c r="CR268" s="6"/>
      <c r="CS268" s="28" t="s">
        <v>38</v>
      </c>
      <c r="CT268" s="6"/>
      <c r="CU268" s="6"/>
      <c r="CV268" s="6"/>
      <c r="CW268" s="6"/>
      <c r="CX268" s="6"/>
      <c r="CY268" s="6"/>
      <c r="CZ268" s="6"/>
      <c r="DA268" s="6"/>
      <c r="DB268" s="6"/>
      <c r="DC268" s="6"/>
      <c r="DD268" s="6" t="s">
        <v>38</v>
      </c>
      <c r="DE268" s="87"/>
      <c r="DF268" s="6"/>
      <c r="DG268" s="6"/>
      <c r="DH268" s="6"/>
      <c r="DI268" s="6"/>
      <c r="DJ268" s="6"/>
      <c r="DK268" s="6"/>
      <c r="DL268" s="6"/>
      <c r="DM268" s="6"/>
      <c r="DN268" s="6"/>
      <c r="DO268" s="87"/>
      <c r="DP268" s="6"/>
      <c r="DQ268" s="87"/>
      <c r="DR268" s="6"/>
      <c r="DS268" s="93" t="s">
        <v>1571</v>
      </c>
      <c r="DT268" s="17" t="s">
        <v>630</v>
      </c>
      <c r="DV268" s="34"/>
      <c r="DW268" s="57"/>
      <c r="DX268" s="57"/>
      <c r="DY268" s="57"/>
      <c r="DZ268" s="57"/>
      <c r="EA268" s="57"/>
      <c r="EB268" s="57"/>
      <c r="EC268" s="57"/>
      <c r="ED268" s="57"/>
      <c r="EE268" s="57"/>
      <c r="EF268" s="57"/>
      <c r="EG268" s="57"/>
      <c r="EH268" s="57"/>
      <c r="EI268" s="57"/>
      <c r="EJ268" s="57"/>
      <c r="EK268" s="57"/>
      <c r="EL268" s="57"/>
      <c r="EM268" s="57"/>
      <c r="EN268" s="57"/>
      <c r="EO268" s="57"/>
      <c r="EP268" s="57"/>
      <c r="EQ268" s="57"/>
      <c r="ER268" s="57"/>
      <c r="ES268" s="57"/>
    </row>
    <row r="269" spans="1:149" ht="14.55" customHeight="1" x14ac:dyDescent="0.3">
      <c r="A269" s="65">
        <v>265</v>
      </c>
      <c r="B269" s="7">
        <v>100</v>
      </c>
      <c r="C269" s="98" t="s">
        <v>1565</v>
      </c>
      <c r="D269" s="100" t="s">
        <v>1566</v>
      </c>
      <c r="E269" s="98" t="s">
        <v>1567</v>
      </c>
      <c r="F269" s="7">
        <v>2019</v>
      </c>
      <c r="G269" s="100" t="s">
        <v>1510</v>
      </c>
      <c r="H269" s="98" t="s">
        <v>1568</v>
      </c>
      <c r="I269" s="6" t="s">
        <v>50</v>
      </c>
      <c r="J269" s="98" t="s">
        <v>1573</v>
      </c>
      <c r="K269" s="6" t="s">
        <v>769</v>
      </c>
      <c r="L269" s="6" t="s">
        <v>23</v>
      </c>
      <c r="M269" s="6" t="s">
        <v>86</v>
      </c>
      <c r="N269" s="6" t="s">
        <v>205</v>
      </c>
      <c r="O269" s="6" t="s">
        <v>25</v>
      </c>
      <c r="P269" s="6" t="s">
        <v>191</v>
      </c>
      <c r="Q269" s="6" t="s">
        <v>572</v>
      </c>
      <c r="R269" s="6" t="s">
        <v>572</v>
      </c>
      <c r="S269" s="6" t="s">
        <v>120</v>
      </c>
      <c r="T269" s="6" t="s">
        <v>1570</v>
      </c>
      <c r="U269" s="7" t="s">
        <v>572</v>
      </c>
      <c r="V269" s="7" t="s">
        <v>572</v>
      </c>
      <c r="W269" s="6"/>
      <c r="X269" s="6"/>
      <c r="Y269" s="6"/>
      <c r="Z269" s="6" t="s">
        <v>76</v>
      </c>
      <c r="AA269" s="6"/>
      <c r="AB269" s="6" t="s">
        <v>107</v>
      </c>
      <c r="AC269" s="6"/>
      <c r="AD269" s="6"/>
      <c r="AE269" s="6" t="s">
        <v>126</v>
      </c>
      <c r="AF269" s="6"/>
      <c r="AG269" s="6"/>
      <c r="AH269" s="6"/>
      <c r="AI269" s="6"/>
      <c r="AJ269" s="6"/>
      <c r="AK269" s="6" t="s">
        <v>232</v>
      </c>
      <c r="AL269" s="6"/>
      <c r="AM269" s="6"/>
      <c r="AN269" s="6"/>
      <c r="AO269" s="6"/>
      <c r="AP269" s="6"/>
      <c r="AQ269" s="6"/>
      <c r="AR269" s="6"/>
      <c r="AS269" s="6"/>
      <c r="AT269" s="6"/>
      <c r="AU269" s="6"/>
      <c r="AV269" s="6"/>
      <c r="AW269" s="6" t="s">
        <v>23</v>
      </c>
      <c r="AX269" s="6"/>
      <c r="AY269" s="6"/>
      <c r="AZ269" s="6"/>
      <c r="BA269" s="6" t="s">
        <v>78</v>
      </c>
      <c r="BB269" s="6"/>
      <c r="BC269" s="6" t="s">
        <v>78</v>
      </c>
      <c r="BD269" s="6"/>
      <c r="BE269" s="6"/>
      <c r="BF269" s="6" t="s">
        <v>78</v>
      </c>
      <c r="BG269" s="6"/>
      <c r="BH269" s="6"/>
      <c r="BI269" s="6"/>
      <c r="BJ269" s="6"/>
      <c r="BK269" s="6" t="s">
        <v>78</v>
      </c>
      <c r="BL269" s="6"/>
      <c r="BM269" s="6"/>
      <c r="BN269" s="6"/>
      <c r="BO269" s="6"/>
      <c r="BP269" s="6"/>
      <c r="BQ269" s="6"/>
      <c r="BR269" s="6"/>
      <c r="BS269" s="6"/>
      <c r="BT269" s="6"/>
      <c r="BU269" s="6"/>
      <c r="BV269" s="6" t="s">
        <v>38</v>
      </c>
      <c r="BW269" s="6"/>
      <c r="BX269" s="6"/>
      <c r="BY269" s="6"/>
      <c r="BZ269" s="6"/>
      <c r="CA269" s="6"/>
      <c r="CB269" s="6"/>
      <c r="CC269" s="6"/>
      <c r="CD269" s="6"/>
      <c r="CE269" s="6"/>
      <c r="CF269" s="6"/>
      <c r="CG269" s="6"/>
      <c r="CH269" s="6"/>
      <c r="CI269" s="6"/>
      <c r="CJ269" s="6"/>
      <c r="CK269" s="6"/>
      <c r="CL269" s="6"/>
      <c r="CM269" s="6"/>
      <c r="CN269" s="6"/>
      <c r="CO269" s="6"/>
      <c r="CP269" s="6"/>
      <c r="CQ269" s="6"/>
      <c r="CR269" s="6"/>
      <c r="CS269" s="28" t="s">
        <v>38</v>
      </c>
      <c r="CT269" s="6"/>
      <c r="CU269" s="6"/>
      <c r="CV269" s="6"/>
      <c r="CW269" s="6"/>
      <c r="CX269" s="6"/>
      <c r="CY269" s="6"/>
      <c r="CZ269" s="6"/>
      <c r="DA269" s="6"/>
      <c r="DB269" s="6"/>
      <c r="DC269" s="6"/>
      <c r="DD269" s="6" t="s">
        <v>38</v>
      </c>
      <c r="DE269" s="87"/>
      <c r="DF269" s="6"/>
      <c r="DG269" s="6"/>
      <c r="DH269" s="6"/>
      <c r="DI269" s="6"/>
      <c r="DJ269" s="6"/>
      <c r="DK269" s="6"/>
      <c r="DL269" s="6"/>
      <c r="DM269" s="6"/>
      <c r="DN269" s="6"/>
      <c r="DO269" s="87"/>
      <c r="DP269" s="6"/>
      <c r="DQ269" s="87"/>
      <c r="DR269" s="6"/>
      <c r="DS269" s="93" t="s">
        <v>1574</v>
      </c>
      <c r="DT269" s="17" t="s">
        <v>1575</v>
      </c>
      <c r="DV269" s="34"/>
      <c r="DW269" s="57"/>
      <c r="DX269" s="57"/>
      <c r="DY269" s="57"/>
      <c r="DZ269" s="57"/>
      <c r="EA269" s="57"/>
      <c r="EB269" s="57"/>
      <c r="EC269" s="57"/>
      <c r="ED269" s="57"/>
      <c r="EE269" s="57"/>
      <c r="EF269" s="57"/>
      <c r="EG269" s="57"/>
      <c r="EH269" s="57"/>
      <c r="EI269" s="57"/>
      <c r="EJ269" s="57"/>
      <c r="EK269" s="57"/>
      <c r="EL269" s="57"/>
      <c r="EM269" s="57"/>
      <c r="EN269" s="57"/>
      <c r="EO269" s="57"/>
      <c r="EP269" s="57"/>
      <c r="EQ269" s="57"/>
      <c r="ER269" s="57"/>
      <c r="ES269" s="57"/>
    </row>
    <row r="270" spans="1:149" ht="14.55" customHeight="1" x14ac:dyDescent="0.3">
      <c r="A270" s="65">
        <v>266</v>
      </c>
      <c r="B270" s="7">
        <v>100</v>
      </c>
      <c r="C270" s="98" t="s">
        <v>1565</v>
      </c>
      <c r="D270" s="100" t="s">
        <v>1566</v>
      </c>
      <c r="E270" s="98" t="s">
        <v>1567</v>
      </c>
      <c r="F270" s="7">
        <v>2019</v>
      </c>
      <c r="G270" s="100" t="s">
        <v>1510</v>
      </c>
      <c r="H270" s="98" t="s">
        <v>1568</v>
      </c>
      <c r="I270" s="6" t="s">
        <v>50</v>
      </c>
      <c r="J270" s="98" t="s">
        <v>1576</v>
      </c>
      <c r="K270" s="6" t="s">
        <v>769</v>
      </c>
      <c r="L270" s="6" t="s">
        <v>23</v>
      </c>
      <c r="M270" s="6" t="s">
        <v>86</v>
      </c>
      <c r="N270" s="6" t="s">
        <v>205</v>
      </c>
      <c r="O270" s="6" t="s">
        <v>25</v>
      </c>
      <c r="P270" s="6" t="s">
        <v>191</v>
      </c>
      <c r="Q270" s="6" t="s">
        <v>572</v>
      </c>
      <c r="R270" s="6" t="s">
        <v>572</v>
      </c>
      <c r="S270" s="6" t="s">
        <v>120</v>
      </c>
      <c r="T270" s="6" t="s">
        <v>1570</v>
      </c>
      <c r="U270" s="7" t="s">
        <v>572</v>
      </c>
      <c r="V270" s="7" t="s">
        <v>572</v>
      </c>
      <c r="W270" s="6"/>
      <c r="X270" s="6"/>
      <c r="Y270" s="6"/>
      <c r="Z270" s="6" t="s">
        <v>76</v>
      </c>
      <c r="AA270" s="6"/>
      <c r="AB270" s="6" t="s">
        <v>107</v>
      </c>
      <c r="AC270" s="6"/>
      <c r="AD270" s="6"/>
      <c r="AE270" s="6" t="s">
        <v>126</v>
      </c>
      <c r="AF270" s="6"/>
      <c r="AG270" s="6"/>
      <c r="AH270" s="6"/>
      <c r="AI270" s="6"/>
      <c r="AJ270" s="6"/>
      <c r="AK270" s="6" t="s">
        <v>232</v>
      </c>
      <c r="AL270" s="6"/>
      <c r="AM270" s="6"/>
      <c r="AN270" s="6"/>
      <c r="AO270" s="6"/>
      <c r="AP270" s="6"/>
      <c r="AQ270" s="6"/>
      <c r="AR270" s="6"/>
      <c r="AS270" s="6"/>
      <c r="AT270" s="6"/>
      <c r="AU270" s="6"/>
      <c r="AV270" s="6"/>
      <c r="AW270" s="6" t="s">
        <v>23</v>
      </c>
      <c r="AX270" s="6"/>
      <c r="AY270" s="6"/>
      <c r="AZ270" s="6"/>
      <c r="BA270" s="6" t="s">
        <v>78</v>
      </c>
      <c r="BB270" s="6"/>
      <c r="BC270" s="6" t="s">
        <v>78</v>
      </c>
      <c r="BD270" s="6"/>
      <c r="BE270" s="6"/>
      <c r="BF270" s="6" t="s">
        <v>78</v>
      </c>
      <c r="BG270" s="6"/>
      <c r="BH270" s="6"/>
      <c r="BI270" s="6"/>
      <c r="BJ270" s="6"/>
      <c r="BK270" s="6" t="s">
        <v>78</v>
      </c>
      <c r="BL270" s="6"/>
      <c r="BM270" s="6"/>
      <c r="BN270" s="6"/>
      <c r="BO270" s="6"/>
      <c r="BP270" s="6"/>
      <c r="BQ270" s="6"/>
      <c r="BR270" s="6"/>
      <c r="BS270" s="6"/>
      <c r="BT270" s="6"/>
      <c r="BU270" s="6"/>
      <c r="BV270" s="6" t="s">
        <v>38</v>
      </c>
      <c r="BW270" s="6"/>
      <c r="BX270" s="6"/>
      <c r="BY270" s="6"/>
      <c r="BZ270" s="6"/>
      <c r="CA270" s="6"/>
      <c r="CB270" s="6"/>
      <c r="CC270" s="6"/>
      <c r="CD270" s="6"/>
      <c r="CE270" s="6"/>
      <c r="CF270" s="6"/>
      <c r="CG270" s="6"/>
      <c r="CH270" s="6"/>
      <c r="CI270" s="6"/>
      <c r="CJ270" s="6"/>
      <c r="CK270" s="6"/>
      <c r="CL270" s="6"/>
      <c r="CM270" s="6"/>
      <c r="CN270" s="6"/>
      <c r="CO270" s="6"/>
      <c r="CP270" s="6"/>
      <c r="CQ270" s="6"/>
      <c r="CR270" s="6"/>
      <c r="CS270" s="28" t="s">
        <v>38</v>
      </c>
      <c r="CT270" s="6"/>
      <c r="CU270" s="6"/>
      <c r="CV270" s="6"/>
      <c r="CW270" s="6"/>
      <c r="CX270" s="6"/>
      <c r="CY270" s="6"/>
      <c r="CZ270" s="6"/>
      <c r="DA270" s="6"/>
      <c r="DB270" s="6"/>
      <c r="DC270" s="6"/>
      <c r="DD270" s="6" t="s">
        <v>38</v>
      </c>
      <c r="DE270" s="87"/>
      <c r="DF270" s="6"/>
      <c r="DG270" s="6"/>
      <c r="DH270" s="6"/>
      <c r="DI270" s="6"/>
      <c r="DJ270" s="6"/>
      <c r="DK270" s="6"/>
      <c r="DL270" s="6"/>
      <c r="DM270" s="6"/>
      <c r="DN270" s="6"/>
      <c r="DO270" s="87"/>
      <c r="DP270" s="6"/>
      <c r="DQ270" s="87"/>
      <c r="DR270" s="6"/>
      <c r="DS270" s="93" t="s">
        <v>1574</v>
      </c>
      <c r="DT270" s="17" t="s">
        <v>1575</v>
      </c>
      <c r="DV270" s="34"/>
      <c r="DW270" s="57"/>
      <c r="DX270" s="57"/>
      <c r="DY270" s="57"/>
      <c r="DZ270" s="57"/>
      <c r="EA270" s="57"/>
      <c r="EB270" s="57"/>
      <c r="EC270" s="57"/>
      <c r="ED270" s="57"/>
      <c r="EE270" s="57"/>
      <c r="EF270" s="57"/>
      <c r="EG270" s="57"/>
      <c r="EH270" s="57"/>
      <c r="EI270" s="57"/>
      <c r="EJ270" s="57"/>
      <c r="EK270" s="57"/>
      <c r="EL270" s="57"/>
      <c r="EM270" s="57"/>
      <c r="EN270" s="57"/>
      <c r="EO270" s="57"/>
      <c r="EP270" s="57"/>
      <c r="EQ270" s="57"/>
      <c r="ER270" s="57"/>
      <c r="ES270" s="57"/>
    </row>
    <row r="271" spans="1:149" ht="14.55" customHeight="1" x14ac:dyDescent="0.3">
      <c r="A271" s="65">
        <v>267</v>
      </c>
      <c r="B271" s="7">
        <v>100</v>
      </c>
      <c r="C271" s="98" t="s">
        <v>1565</v>
      </c>
      <c r="D271" s="100" t="s">
        <v>1566</v>
      </c>
      <c r="E271" s="98" t="s">
        <v>1567</v>
      </c>
      <c r="F271" s="7">
        <v>2019</v>
      </c>
      <c r="G271" s="100" t="s">
        <v>1510</v>
      </c>
      <c r="H271" s="98" t="s">
        <v>1568</v>
      </c>
      <c r="I271" s="6" t="s">
        <v>50</v>
      </c>
      <c r="J271" s="98" t="s">
        <v>1577</v>
      </c>
      <c r="K271" s="6" t="s">
        <v>769</v>
      </c>
      <c r="L271" s="6" t="s">
        <v>23</v>
      </c>
      <c r="M271" s="6" t="s">
        <v>86</v>
      </c>
      <c r="N271" s="6" t="s">
        <v>205</v>
      </c>
      <c r="O271" s="6" t="s">
        <v>25</v>
      </c>
      <c r="P271" s="6" t="s">
        <v>191</v>
      </c>
      <c r="Q271" s="6" t="s">
        <v>572</v>
      </c>
      <c r="R271" s="6" t="s">
        <v>572</v>
      </c>
      <c r="S271" s="6" t="s">
        <v>120</v>
      </c>
      <c r="T271" s="6" t="s">
        <v>1570</v>
      </c>
      <c r="U271" s="7" t="s">
        <v>572</v>
      </c>
      <c r="V271" s="7" t="s">
        <v>572</v>
      </c>
      <c r="W271" s="6"/>
      <c r="X271" s="6"/>
      <c r="Y271" s="6"/>
      <c r="Z271" s="6" t="s">
        <v>76</v>
      </c>
      <c r="AA271" s="6"/>
      <c r="AB271" s="6" t="s">
        <v>107</v>
      </c>
      <c r="AC271" s="6"/>
      <c r="AD271" s="6"/>
      <c r="AE271" s="6" t="s">
        <v>126</v>
      </c>
      <c r="AF271" s="6"/>
      <c r="AG271" s="6"/>
      <c r="AH271" s="6"/>
      <c r="AI271" s="6"/>
      <c r="AJ271" s="6"/>
      <c r="AK271" s="6" t="s">
        <v>232</v>
      </c>
      <c r="AL271" s="6"/>
      <c r="AM271" s="6"/>
      <c r="AN271" s="6"/>
      <c r="AO271" s="6"/>
      <c r="AP271" s="6"/>
      <c r="AQ271" s="6"/>
      <c r="AR271" s="6"/>
      <c r="AS271" s="6"/>
      <c r="AT271" s="6"/>
      <c r="AU271" s="6"/>
      <c r="AV271" s="6"/>
      <c r="AW271" s="6" t="s">
        <v>23</v>
      </c>
      <c r="AX271" s="6"/>
      <c r="AY271" s="6"/>
      <c r="AZ271" s="6"/>
      <c r="BA271" s="6" t="s">
        <v>78</v>
      </c>
      <c r="BB271" s="6"/>
      <c r="BC271" s="6" t="s">
        <v>78</v>
      </c>
      <c r="BD271" s="6"/>
      <c r="BE271" s="6"/>
      <c r="BF271" s="6" t="s">
        <v>78</v>
      </c>
      <c r="BG271" s="6"/>
      <c r="BH271" s="6"/>
      <c r="BI271" s="6"/>
      <c r="BJ271" s="6"/>
      <c r="BK271" s="6" t="s">
        <v>78</v>
      </c>
      <c r="BL271" s="6"/>
      <c r="BM271" s="6"/>
      <c r="BN271" s="6"/>
      <c r="BO271" s="6"/>
      <c r="BP271" s="6"/>
      <c r="BQ271" s="6"/>
      <c r="BR271" s="6"/>
      <c r="BS271" s="6"/>
      <c r="BT271" s="6"/>
      <c r="BU271" s="6"/>
      <c r="BV271" s="6" t="s">
        <v>38</v>
      </c>
      <c r="BW271" s="6"/>
      <c r="BX271" s="6"/>
      <c r="BY271" s="6"/>
      <c r="BZ271" s="6"/>
      <c r="CA271" s="6"/>
      <c r="CB271" s="6"/>
      <c r="CC271" s="6"/>
      <c r="CD271" s="6"/>
      <c r="CE271" s="6"/>
      <c r="CF271" s="6"/>
      <c r="CG271" s="6"/>
      <c r="CH271" s="6"/>
      <c r="CI271" s="6"/>
      <c r="CJ271" s="6"/>
      <c r="CK271" s="6"/>
      <c r="CL271" s="6"/>
      <c r="CM271" s="6"/>
      <c r="CN271" s="6"/>
      <c r="CO271" s="6"/>
      <c r="CP271" s="6"/>
      <c r="CQ271" s="6"/>
      <c r="CR271" s="6"/>
      <c r="CS271" s="28" t="s">
        <v>38</v>
      </c>
      <c r="CT271" s="6"/>
      <c r="CU271" s="6"/>
      <c r="CV271" s="6"/>
      <c r="CW271" s="6"/>
      <c r="CX271" s="6"/>
      <c r="CY271" s="6"/>
      <c r="CZ271" s="6"/>
      <c r="DA271" s="6"/>
      <c r="DB271" s="6"/>
      <c r="DC271" s="6"/>
      <c r="DD271" s="6" t="s">
        <v>38</v>
      </c>
      <c r="DE271" s="87"/>
      <c r="DF271" s="6"/>
      <c r="DG271" s="6"/>
      <c r="DH271" s="6"/>
      <c r="DI271" s="6"/>
      <c r="DJ271" s="6"/>
      <c r="DK271" s="6"/>
      <c r="DL271" s="6"/>
      <c r="DM271" s="6"/>
      <c r="DN271" s="6"/>
      <c r="DO271" s="87"/>
      <c r="DP271" s="6"/>
      <c r="DQ271" s="87"/>
      <c r="DR271" s="6"/>
      <c r="DS271" s="93" t="s">
        <v>1574</v>
      </c>
      <c r="DT271" s="17" t="s">
        <v>1575</v>
      </c>
      <c r="DV271" s="34"/>
      <c r="DW271" s="57"/>
      <c r="DX271" s="57"/>
      <c r="DY271" s="57"/>
      <c r="DZ271" s="57"/>
      <c r="EA271" s="57"/>
      <c r="EB271" s="57"/>
      <c r="EC271" s="57"/>
      <c r="ED271" s="57"/>
      <c r="EE271" s="57"/>
      <c r="EF271" s="57"/>
      <c r="EG271" s="57"/>
      <c r="EH271" s="57"/>
      <c r="EI271" s="57"/>
      <c r="EJ271" s="57"/>
      <c r="EK271" s="57"/>
      <c r="EL271" s="57"/>
      <c r="EM271" s="57"/>
      <c r="EN271" s="57"/>
      <c r="EO271" s="57"/>
      <c r="EP271" s="57"/>
      <c r="EQ271" s="57"/>
      <c r="ER271" s="57"/>
      <c r="ES271" s="57"/>
    </row>
    <row r="272" spans="1:149" ht="14.55" customHeight="1" x14ac:dyDescent="0.3">
      <c r="A272" s="65">
        <v>268</v>
      </c>
      <c r="B272" s="7">
        <v>100</v>
      </c>
      <c r="C272" s="98" t="s">
        <v>1565</v>
      </c>
      <c r="D272" s="100" t="s">
        <v>1566</v>
      </c>
      <c r="E272" s="98" t="s">
        <v>1567</v>
      </c>
      <c r="F272" s="7">
        <v>2019</v>
      </c>
      <c r="G272" s="100" t="s">
        <v>1510</v>
      </c>
      <c r="H272" s="98" t="s">
        <v>1568</v>
      </c>
      <c r="I272" s="6" t="s">
        <v>50</v>
      </c>
      <c r="J272" s="98" t="s">
        <v>1578</v>
      </c>
      <c r="K272" s="6" t="s">
        <v>769</v>
      </c>
      <c r="L272" s="6" t="s">
        <v>23</v>
      </c>
      <c r="M272" s="6" t="s">
        <v>86</v>
      </c>
      <c r="N272" s="6" t="s">
        <v>205</v>
      </c>
      <c r="O272" s="6" t="s">
        <v>25</v>
      </c>
      <c r="P272" s="6" t="s">
        <v>191</v>
      </c>
      <c r="Q272" s="6" t="s">
        <v>572</v>
      </c>
      <c r="R272" s="6" t="s">
        <v>572</v>
      </c>
      <c r="S272" s="6" t="s">
        <v>120</v>
      </c>
      <c r="T272" s="6" t="s">
        <v>1570</v>
      </c>
      <c r="U272" s="7" t="s">
        <v>572</v>
      </c>
      <c r="V272" s="7" t="s">
        <v>572</v>
      </c>
      <c r="W272" s="6"/>
      <c r="X272" s="6"/>
      <c r="Y272" s="6"/>
      <c r="Z272" s="6" t="s">
        <v>76</v>
      </c>
      <c r="AA272" s="6"/>
      <c r="AB272" s="6" t="s">
        <v>107</v>
      </c>
      <c r="AC272" s="6"/>
      <c r="AD272" s="6"/>
      <c r="AE272" s="6" t="s">
        <v>126</v>
      </c>
      <c r="AF272" s="6"/>
      <c r="AG272" s="6"/>
      <c r="AH272" s="6"/>
      <c r="AI272" s="6"/>
      <c r="AJ272" s="6"/>
      <c r="AK272" s="6" t="s">
        <v>232</v>
      </c>
      <c r="AL272" s="6"/>
      <c r="AM272" s="6"/>
      <c r="AN272" s="6"/>
      <c r="AO272" s="6"/>
      <c r="AP272" s="6"/>
      <c r="AQ272" s="6"/>
      <c r="AR272" s="6"/>
      <c r="AS272" s="6"/>
      <c r="AT272" s="6"/>
      <c r="AU272" s="6"/>
      <c r="AV272" s="6"/>
      <c r="AW272" s="6" t="s">
        <v>23</v>
      </c>
      <c r="AX272" s="6"/>
      <c r="AY272" s="6"/>
      <c r="AZ272" s="6"/>
      <c r="BA272" s="6" t="s">
        <v>78</v>
      </c>
      <c r="BB272" s="6"/>
      <c r="BC272" s="6" t="s">
        <v>78</v>
      </c>
      <c r="BD272" s="6"/>
      <c r="BE272" s="6"/>
      <c r="BF272" s="6" t="s">
        <v>78</v>
      </c>
      <c r="BG272" s="6"/>
      <c r="BH272" s="6"/>
      <c r="BI272" s="6"/>
      <c r="BJ272" s="6"/>
      <c r="BK272" s="6" t="s">
        <v>78</v>
      </c>
      <c r="BL272" s="6"/>
      <c r="BM272" s="6"/>
      <c r="BN272" s="6"/>
      <c r="BO272" s="6"/>
      <c r="BP272" s="6"/>
      <c r="BQ272" s="6"/>
      <c r="BR272" s="6"/>
      <c r="BS272" s="6"/>
      <c r="BT272" s="6"/>
      <c r="BU272" s="6"/>
      <c r="BV272" s="6" t="s">
        <v>38</v>
      </c>
      <c r="BW272" s="6"/>
      <c r="BX272" s="6"/>
      <c r="BY272" s="6"/>
      <c r="BZ272" s="6"/>
      <c r="CA272" s="6"/>
      <c r="CB272" s="6"/>
      <c r="CC272" s="6"/>
      <c r="CD272" s="6"/>
      <c r="CE272" s="6"/>
      <c r="CF272" s="6"/>
      <c r="CG272" s="6"/>
      <c r="CH272" s="6"/>
      <c r="CI272" s="6"/>
      <c r="CJ272" s="6"/>
      <c r="CK272" s="6"/>
      <c r="CL272" s="6"/>
      <c r="CM272" s="6"/>
      <c r="CN272" s="6"/>
      <c r="CO272" s="6"/>
      <c r="CP272" s="6"/>
      <c r="CQ272" s="6"/>
      <c r="CR272" s="6"/>
      <c r="CS272" s="28" t="s">
        <v>38</v>
      </c>
      <c r="CT272" s="6"/>
      <c r="CU272" s="6"/>
      <c r="CV272" s="6"/>
      <c r="CW272" s="6"/>
      <c r="CX272" s="6"/>
      <c r="CY272" s="6"/>
      <c r="CZ272" s="6"/>
      <c r="DA272" s="6"/>
      <c r="DB272" s="6"/>
      <c r="DC272" s="6"/>
      <c r="DD272" s="6" t="s">
        <v>38</v>
      </c>
      <c r="DE272" s="87"/>
      <c r="DF272" s="6"/>
      <c r="DG272" s="6"/>
      <c r="DH272" s="6"/>
      <c r="DI272" s="6"/>
      <c r="DJ272" s="6"/>
      <c r="DK272" s="6"/>
      <c r="DL272" s="6"/>
      <c r="DM272" s="6"/>
      <c r="DN272" s="6"/>
      <c r="DO272" s="87"/>
      <c r="DP272" s="6"/>
      <c r="DQ272" s="93" t="s">
        <v>1579</v>
      </c>
      <c r="DR272" s="6" t="s">
        <v>212</v>
      </c>
      <c r="DS272" s="93" t="s">
        <v>1574</v>
      </c>
      <c r="DT272" s="17" t="s">
        <v>1575</v>
      </c>
      <c r="DV272" s="34"/>
      <c r="DW272" s="57"/>
      <c r="DX272" s="57"/>
      <c r="DY272" s="57"/>
      <c r="DZ272" s="57"/>
      <c r="EA272" s="57"/>
      <c r="EB272" s="57"/>
      <c r="EC272" s="57"/>
      <c r="ED272" s="57"/>
      <c r="EE272" s="57"/>
      <c r="EF272" s="57"/>
      <c r="EG272" s="57"/>
      <c r="EH272" s="57"/>
      <c r="EI272" s="57"/>
      <c r="EJ272" s="57"/>
      <c r="EK272" s="57"/>
      <c r="EL272" s="57"/>
      <c r="EM272" s="57"/>
      <c r="EN272" s="57"/>
      <c r="EO272" s="57"/>
      <c r="EP272" s="57"/>
      <c r="EQ272" s="57"/>
      <c r="ER272" s="57"/>
      <c r="ES272" s="57"/>
    </row>
    <row r="273" spans="1:149" ht="14.55" customHeight="1" x14ac:dyDescent="0.3">
      <c r="A273" s="65">
        <v>269</v>
      </c>
      <c r="B273" s="7">
        <v>100</v>
      </c>
      <c r="C273" s="98" t="s">
        <v>1565</v>
      </c>
      <c r="D273" s="100" t="s">
        <v>1566</v>
      </c>
      <c r="E273" s="98" t="s">
        <v>1567</v>
      </c>
      <c r="F273" s="7">
        <v>2019</v>
      </c>
      <c r="G273" s="100" t="s">
        <v>1510</v>
      </c>
      <c r="H273" s="98" t="s">
        <v>1568</v>
      </c>
      <c r="I273" s="6" t="s">
        <v>50</v>
      </c>
      <c r="J273" s="98" t="s">
        <v>1580</v>
      </c>
      <c r="K273" s="6" t="s">
        <v>769</v>
      </c>
      <c r="L273" s="6" t="s">
        <v>23</v>
      </c>
      <c r="M273" s="6" t="s">
        <v>86</v>
      </c>
      <c r="N273" s="6" t="s">
        <v>205</v>
      </c>
      <c r="O273" s="6" t="s">
        <v>25</v>
      </c>
      <c r="P273" s="6" t="s">
        <v>191</v>
      </c>
      <c r="Q273" s="6" t="s">
        <v>572</v>
      </c>
      <c r="R273" s="6" t="s">
        <v>572</v>
      </c>
      <c r="S273" s="6" t="s">
        <v>120</v>
      </c>
      <c r="T273" s="6" t="s">
        <v>1570</v>
      </c>
      <c r="U273" s="7" t="s">
        <v>572</v>
      </c>
      <c r="V273" s="7" t="s">
        <v>572</v>
      </c>
      <c r="W273" s="6"/>
      <c r="X273" s="6"/>
      <c r="Y273" s="6"/>
      <c r="Z273" s="6" t="s">
        <v>76</v>
      </c>
      <c r="AA273" s="6"/>
      <c r="AB273" s="6" t="s">
        <v>107</v>
      </c>
      <c r="AC273" s="6"/>
      <c r="AD273" s="6"/>
      <c r="AE273" s="6" t="s">
        <v>126</v>
      </c>
      <c r="AF273" s="6"/>
      <c r="AG273" s="6"/>
      <c r="AH273" s="6"/>
      <c r="AI273" s="6"/>
      <c r="AJ273" s="6"/>
      <c r="AK273" s="6" t="s">
        <v>232</v>
      </c>
      <c r="AL273" s="6"/>
      <c r="AM273" s="6"/>
      <c r="AN273" s="6"/>
      <c r="AO273" s="6"/>
      <c r="AP273" s="6"/>
      <c r="AQ273" s="6"/>
      <c r="AR273" s="6"/>
      <c r="AS273" s="6"/>
      <c r="AT273" s="6"/>
      <c r="AU273" s="6"/>
      <c r="AV273" s="6"/>
      <c r="AW273" s="6" t="s">
        <v>23</v>
      </c>
      <c r="AX273" s="6"/>
      <c r="AY273" s="6"/>
      <c r="AZ273" s="6"/>
      <c r="BA273" s="6" t="s">
        <v>78</v>
      </c>
      <c r="BB273" s="6"/>
      <c r="BC273" s="6" t="s">
        <v>78</v>
      </c>
      <c r="BD273" s="6"/>
      <c r="BE273" s="6"/>
      <c r="BF273" s="6" t="s">
        <v>78</v>
      </c>
      <c r="BG273" s="6"/>
      <c r="BH273" s="6"/>
      <c r="BI273" s="6"/>
      <c r="BJ273" s="6"/>
      <c r="BK273" s="6" t="s">
        <v>78</v>
      </c>
      <c r="BL273" s="6"/>
      <c r="BM273" s="6"/>
      <c r="BN273" s="6"/>
      <c r="BO273" s="6"/>
      <c r="BP273" s="6"/>
      <c r="BQ273" s="6"/>
      <c r="BR273" s="6"/>
      <c r="BS273" s="6"/>
      <c r="BT273" s="6"/>
      <c r="BU273" s="6"/>
      <c r="BV273" s="6" t="s">
        <v>38</v>
      </c>
      <c r="BW273" s="6"/>
      <c r="BX273" s="6"/>
      <c r="BY273" s="6"/>
      <c r="BZ273" s="6"/>
      <c r="CA273" s="6"/>
      <c r="CB273" s="6"/>
      <c r="CC273" s="6"/>
      <c r="CD273" s="6"/>
      <c r="CE273" s="6"/>
      <c r="CF273" s="6"/>
      <c r="CG273" s="6"/>
      <c r="CH273" s="6"/>
      <c r="CI273" s="6"/>
      <c r="CJ273" s="6"/>
      <c r="CK273" s="6"/>
      <c r="CL273" s="6"/>
      <c r="CM273" s="6"/>
      <c r="CN273" s="6"/>
      <c r="CO273" s="6"/>
      <c r="CP273" s="6"/>
      <c r="CQ273" s="6"/>
      <c r="CR273" s="6"/>
      <c r="CS273" s="28" t="s">
        <v>38</v>
      </c>
      <c r="CT273" s="6"/>
      <c r="CU273" s="6"/>
      <c r="CV273" s="6"/>
      <c r="CW273" s="6"/>
      <c r="CX273" s="6"/>
      <c r="CY273" s="6"/>
      <c r="CZ273" s="6"/>
      <c r="DA273" s="6"/>
      <c r="DB273" s="6"/>
      <c r="DC273" s="6"/>
      <c r="DD273" s="6" t="s">
        <v>38</v>
      </c>
      <c r="DE273" s="87"/>
      <c r="DF273" s="6"/>
      <c r="DG273" s="6"/>
      <c r="DH273" s="6"/>
      <c r="DI273" s="6"/>
      <c r="DJ273" s="6"/>
      <c r="DK273" s="6"/>
      <c r="DL273" s="6"/>
      <c r="DM273" s="6"/>
      <c r="DN273" s="6"/>
      <c r="DO273" s="87"/>
      <c r="DP273" s="6"/>
      <c r="DQ273" s="93" t="s">
        <v>1579</v>
      </c>
      <c r="DR273" s="6" t="s">
        <v>212</v>
      </c>
      <c r="DS273" s="93" t="s">
        <v>1574</v>
      </c>
      <c r="DT273" s="17" t="s">
        <v>1575</v>
      </c>
      <c r="DV273" s="34"/>
      <c r="DW273" s="57"/>
      <c r="DX273" s="57"/>
      <c r="DY273" s="57"/>
      <c r="DZ273" s="57"/>
      <c r="EA273" s="57"/>
      <c r="EB273" s="57"/>
      <c r="EC273" s="57"/>
      <c r="ED273" s="57"/>
      <c r="EE273" s="57"/>
      <c r="EF273" s="57"/>
      <c r="EG273" s="57"/>
      <c r="EH273" s="57"/>
      <c r="EI273" s="57"/>
      <c r="EJ273" s="57"/>
      <c r="EK273" s="57"/>
      <c r="EL273" s="57"/>
      <c r="EM273" s="57"/>
      <c r="EN273" s="57"/>
      <c r="EO273" s="57"/>
      <c r="EP273" s="57"/>
      <c r="EQ273" s="57"/>
      <c r="ER273" s="57"/>
      <c r="ES273" s="57"/>
    </row>
    <row r="274" spans="1:149" ht="14.55" customHeight="1" x14ac:dyDescent="0.3">
      <c r="A274" s="65">
        <v>270</v>
      </c>
      <c r="B274" s="7">
        <v>100</v>
      </c>
      <c r="C274" s="98" t="s">
        <v>1565</v>
      </c>
      <c r="D274" s="100" t="s">
        <v>1566</v>
      </c>
      <c r="E274" s="98" t="s">
        <v>1567</v>
      </c>
      <c r="F274" s="7">
        <v>2019</v>
      </c>
      <c r="G274" s="100" t="s">
        <v>1510</v>
      </c>
      <c r="H274" s="98" t="s">
        <v>1568</v>
      </c>
      <c r="I274" s="6" t="s">
        <v>50</v>
      </c>
      <c r="J274" s="98" t="s">
        <v>1581</v>
      </c>
      <c r="K274" s="6" t="s">
        <v>769</v>
      </c>
      <c r="L274" s="6" t="s">
        <v>23</v>
      </c>
      <c r="M274" s="6" t="s">
        <v>86</v>
      </c>
      <c r="N274" s="6" t="s">
        <v>205</v>
      </c>
      <c r="O274" s="6" t="s">
        <v>25</v>
      </c>
      <c r="P274" s="6" t="s">
        <v>191</v>
      </c>
      <c r="Q274" s="6" t="s">
        <v>572</v>
      </c>
      <c r="R274" s="6" t="s">
        <v>572</v>
      </c>
      <c r="S274" s="6" t="s">
        <v>120</v>
      </c>
      <c r="T274" s="6" t="s">
        <v>1570</v>
      </c>
      <c r="U274" s="7" t="s">
        <v>572</v>
      </c>
      <c r="V274" s="7" t="s">
        <v>572</v>
      </c>
      <c r="W274" s="6"/>
      <c r="X274" s="6"/>
      <c r="Y274" s="6"/>
      <c r="Z274" s="6" t="s">
        <v>76</v>
      </c>
      <c r="AA274" s="6"/>
      <c r="AB274" s="6" t="s">
        <v>107</v>
      </c>
      <c r="AC274" s="6"/>
      <c r="AD274" s="6"/>
      <c r="AE274" s="6" t="s">
        <v>126</v>
      </c>
      <c r="AF274" s="6"/>
      <c r="AG274" s="6"/>
      <c r="AH274" s="6"/>
      <c r="AI274" s="6"/>
      <c r="AJ274" s="6"/>
      <c r="AK274" s="6" t="s">
        <v>232</v>
      </c>
      <c r="AL274" s="6"/>
      <c r="AM274" s="6"/>
      <c r="AN274" s="6"/>
      <c r="AO274" s="6"/>
      <c r="AP274" s="6"/>
      <c r="AQ274" s="6"/>
      <c r="AR274" s="6"/>
      <c r="AS274" s="6"/>
      <c r="AT274" s="6"/>
      <c r="AU274" s="6"/>
      <c r="AV274" s="6"/>
      <c r="AW274" s="6" t="s">
        <v>23</v>
      </c>
      <c r="AX274" s="6"/>
      <c r="AY274" s="6"/>
      <c r="AZ274" s="6"/>
      <c r="BA274" s="6" t="s">
        <v>78</v>
      </c>
      <c r="BB274" s="6"/>
      <c r="BC274" s="6" t="s">
        <v>78</v>
      </c>
      <c r="BD274" s="6"/>
      <c r="BE274" s="6"/>
      <c r="BF274" s="6" t="s">
        <v>78</v>
      </c>
      <c r="BG274" s="6"/>
      <c r="BH274" s="6"/>
      <c r="BI274" s="6"/>
      <c r="BJ274" s="6"/>
      <c r="BK274" s="6" t="s">
        <v>78</v>
      </c>
      <c r="BL274" s="6"/>
      <c r="BM274" s="6"/>
      <c r="BN274" s="6"/>
      <c r="BO274" s="6"/>
      <c r="BP274" s="6"/>
      <c r="BQ274" s="6"/>
      <c r="BR274" s="6"/>
      <c r="BS274" s="6"/>
      <c r="BT274" s="6"/>
      <c r="BU274" s="6"/>
      <c r="BV274" s="6" t="s">
        <v>38</v>
      </c>
      <c r="BW274" s="6"/>
      <c r="BX274" s="6"/>
      <c r="BY274" s="6"/>
      <c r="BZ274" s="6"/>
      <c r="CA274" s="6"/>
      <c r="CB274" s="6"/>
      <c r="CC274" s="6"/>
      <c r="CD274" s="6"/>
      <c r="CE274" s="6"/>
      <c r="CF274" s="6"/>
      <c r="CG274" s="6"/>
      <c r="CH274" s="6"/>
      <c r="CI274" s="6"/>
      <c r="CJ274" s="6"/>
      <c r="CK274" s="6"/>
      <c r="CL274" s="6"/>
      <c r="CM274" s="6"/>
      <c r="CN274" s="6"/>
      <c r="CO274" s="6"/>
      <c r="CP274" s="6"/>
      <c r="CQ274" s="6"/>
      <c r="CR274" s="6"/>
      <c r="CS274" s="28" t="s">
        <v>38</v>
      </c>
      <c r="CT274" s="6"/>
      <c r="CU274" s="6"/>
      <c r="CV274" s="6"/>
      <c r="CW274" s="6"/>
      <c r="CX274" s="6"/>
      <c r="CY274" s="6"/>
      <c r="CZ274" s="6"/>
      <c r="DA274" s="6"/>
      <c r="DB274" s="6"/>
      <c r="DC274" s="6"/>
      <c r="DD274" s="6" t="s">
        <v>38</v>
      </c>
      <c r="DE274" s="87"/>
      <c r="DF274" s="6"/>
      <c r="DG274" s="6"/>
      <c r="DH274" s="6"/>
      <c r="DI274" s="6"/>
      <c r="DJ274" s="6"/>
      <c r="DK274" s="6"/>
      <c r="DL274" s="6"/>
      <c r="DM274" s="6"/>
      <c r="DN274" s="6"/>
      <c r="DO274" s="87"/>
      <c r="DP274" s="6"/>
      <c r="DQ274" s="93" t="s">
        <v>1579</v>
      </c>
      <c r="DR274" s="6" t="s">
        <v>212</v>
      </c>
      <c r="DS274" s="93" t="s">
        <v>1574</v>
      </c>
      <c r="DT274" s="17" t="s">
        <v>1575</v>
      </c>
      <c r="DV274" s="34"/>
      <c r="DW274" s="57"/>
      <c r="DX274" s="57"/>
      <c r="DY274" s="57"/>
      <c r="DZ274" s="57"/>
      <c r="EA274" s="57"/>
      <c r="EB274" s="57"/>
      <c r="EC274" s="57"/>
      <c r="ED274" s="57"/>
      <c r="EE274" s="57"/>
      <c r="EF274" s="57"/>
      <c r="EG274" s="57"/>
      <c r="EH274" s="57"/>
      <c r="EI274" s="57"/>
      <c r="EJ274" s="57"/>
      <c r="EK274" s="57"/>
      <c r="EL274" s="57"/>
      <c r="EM274" s="57"/>
      <c r="EN274" s="57"/>
      <c r="EO274" s="57"/>
      <c r="EP274" s="57"/>
      <c r="EQ274" s="57"/>
      <c r="ER274" s="57"/>
      <c r="ES274" s="57"/>
    </row>
    <row r="275" spans="1:149" ht="14.55" customHeight="1" x14ac:dyDescent="0.3">
      <c r="A275" s="65">
        <v>271</v>
      </c>
      <c r="B275" s="7">
        <v>101</v>
      </c>
      <c r="C275" s="98" t="s">
        <v>1582</v>
      </c>
      <c r="D275" s="100" t="s">
        <v>1583</v>
      </c>
      <c r="E275" s="98" t="s">
        <v>1584</v>
      </c>
      <c r="F275" s="7">
        <v>2014</v>
      </c>
      <c r="G275" s="100" t="s">
        <v>715</v>
      </c>
      <c r="H275" s="98" t="s">
        <v>1585</v>
      </c>
      <c r="I275" s="6" t="s">
        <v>50</v>
      </c>
      <c r="J275" s="98" t="s">
        <v>1586</v>
      </c>
      <c r="K275" s="6" t="s">
        <v>690</v>
      </c>
      <c r="L275" s="6" t="s">
        <v>38</v>
      </c>
      <c r="M275" s="6" t="s">
        <v>86</v>
      </c>
      <c r="N275" s="6" t="s">
        <v>205</v>
      </c>
      <c r="O275" s="6" t="s">
        <v>25</v>
      </c>
      <c r="P275" s="6" t="s">
        <v>56</v>
      </c>
      <c r="Q275" s="6" t="s">
        <v>572</v>
      </c>
      <c r="R275" s="6" t="s">
        <v>572</v>
      </c>
      <c r="S275" s="6" t="s">
        <v>321</v>
      </c>
      <c r="T275" s="6" t="s">
        <v>701</v>
      </c>
      <c r="U275" s="7">
        <v>2005</v>
      </c>
      <c r="V275" s="7">
        <v>2025</v>
      </c>
      <c r="W275" s="6"/>
      <c r="X275" s="6"/>
      <c r="Y275" s="6"/>
      <c r="Z275" s="6" t="s">
        <v>76</v>
      </c>
      <c r="AA275" s="6"/>
      <c r="AB275" s="6" t="s">
        <v>107</v>
      </c>
      <c r="AC275" s="6"/>
      <c r="AD275" s="6"/>
      <c r="AE275" s="6" t="s">
        <v>126</v>
      </c>
      <c r="AF275" s="6"/>
      <c r="AG275" s="6"/>
      <c r="AH275" s="6"/>
      <c r="AI275" s="6"/>
      <c r="AJ275" s="6"/>
      <c r="AK275" s="6" t="s">
        <v>232</v>
      </c>
      <c r="AL275" s="6"/>
      <c r="AM275" s="6"/>
      <c r="AN275" s="6"/>
      <c r="AO275" s="6" t="s">
        <v>168</v>
      </c>
      <c r="AP275" s="6"/>
      <c r="AQ275" s="6"/>
      <c r="AR275" s="6"/>
      <c r="AS275" s="6"/>
      <c r="AT275" s="6"/>
      <c r="AU275" s="6"/>
      <c r="AV275" s="6"/>
      <c r="AW275" s="6" t="s">
        <v>23</v>
      </c>
      <c r="AX275" s="6"/>
      <c r="AY275" s="6"/>
      <c r="AZ275" s="6"/>
      <c r="BA275" s="6" t="s">
        <v>78</v>
      </c>
      <c r="BB275" s="6"/>
      <c r="BC275" s="6" t="s">
        <v>78</v>
      </c>
      <c r="BD275" s="6"/>
      <c r="BE275" s="6"/>
      <c r="BF275" s="6" t="s">
        <v>78</v>
      </c>
      <c r="BG275" s="6"/>
      <c r="BH275" s="6"/>
      <c r="BI275" s="6"/>
      <c r="BJ275" s="6"/>
      <c r="BK275" s="6" t="s">
        <v>78</v>
      </c>
      <c r="BL275" s="6"/>
      <c r="BM275" s="6"/>
      <c r="BN275" s="6" t="s">
        <v>78</v>
      </c>
      <c r="BO275" s="6"/>
      <c r="BP275" s="6"/>
      <c r="BQ275" s="6"/>
      <c r="BR275" s="6"/>
      <c r="BS275" s="6"/>
      <c r="BT275" s="6"/>
      <c r="BU275" s="6"/>
      <c r="BV275" s="6" t="s">
        <v>38</v>
      </c>
      <c r="BW275" s="6"/>
      <c r="BX275" s="6"/>
      <c r="BY275" s="6"/>
      <c r="BZ275" s="6"/>
      <c r="CA275" s="6"/>
      <c r="CB275" s="6"/>
      <c r="CC275" s="6"/>
      <c r="CD275" s="6"/>
      <c r="CE275" s="6"/>
      <c r="CF275" s="6"/>
      <c r="CG275" s="6"/>
      <c r="CH275" s="6"/>
      <c r="CI275" s="6"/>
      <c r="CJ275" s="6"/>
      <c r="CK275" s="6"/>
      <c r="CL275" s="6"/>
      <c r="CM275" s="6"/>
      <c r="CN275" s="6"/>
      <c r="CO275" s="6"/>
      <c r="CP275" s="6"/>
      <c r="CQ275" s="6"/>
      <c r="CR275" s="6"/>
      <c r="CS275" s="28" t="s">
        <v>38</v>
      </c>
      <c r="CT275" s="6"/>
      <c r="CU275" s="6"/>
      <c r="CV275" s="6"/>
      <c r="CW275" s="6"/>
      <c r="CX275" s="6"/>
      <c r="CY275" s="6"/>
      <c r="CZ275" s="6"/>
      <c r="DA275" s="6"/>
      <c r="DB275" s="6"/>
      <c r="DC275" s="6"/>
      <c r="DD275" s="6" t="s">
        <v>38</v>
      </c>
      <c r="DE275" s="87"/>
      <c r="DF275" s="6"/>
      <c r="DG275" s="6"/>
      <c r="DH275" s="6"/>
      <c r="DI275" s="6"/>
      <c r="DJ275" s="6"/>
      <c r="DK275" s="6"/>
      <c r="DL275" s="6"/>
      <c r="DM275" s="6"/>
      <c r="DN275" s="6"/>
      <c r="DO275" s="87"/>
      <c r="DP275" s="6"/>
      <c r="DQ275" s="87"/>
      <c r="DR275" s="6"/>
      <c r="DS275" s="93" t="s">
        <v>1587</v>
      </c>
      <c r="DT275" s="17" t="s">
        <v>630</v>
      </c>
      <c r="DV275" s="34"/>
      <c r="DW275" s="57"/>
      <c r="DX275" s="57"/>
      <c r="DY275" s="57"/>
      <c r="DZ275" s="57"/>
      <c r="EA275" s="57"/>
      <c r="EB275" s="57"/>
      <c r="EC275" s="57"/>
      <c r="ED275" s="57"/>
      <c r="EE275" s="57"/>
      <c r="EF275" s="57"/>
      <c r="EG275" s="57"/>
      <c r="EH275" s="57"/>
      <c r="EI275" s="57"/>
      <c r="EJ275" s="57"/>
      <c r="EK275" s="57"/>
      <c r="EL275" s="57"/>
      <c r="EM275" s="57"/>
      <c r="EN275" s="57"/>
      <c r="EO275" s="57"/>
      <c r="EP275" s="57"/>
      <c r="EQ275" s="57"/>
      <c r="ER275" s="57"/>
      <c r="ES275" s="57"/>
    </row>
    <row r="276" spans="1:149" ht="14.55" customHeight="1" x14ac:dyDescent="0.3">
      <c r="A276" s="65">
        <v>272</v>
      </c>
      <c r="B276" s="7">
        <v>101</v>
      </c>
      <c r="C276" s="98" t="s">
        <v>1582</v>
      </c>
      <c r="D276" s="100" t="s">
        <v>1583</v>
      </c>
      <c r="E276" s="98" t="s">
        <v>1584</v>
      </c>
      <c r="F276" s="7">
        <v>2014</v>
      </c>
      <c r="G276" s="100" t="s">
        <v>715</v>
      </c>
      <c r="H276" s="98" t="s">
        <v>1585</v>
      </c>
      <c r="I276" s="6" t="s">
        <v>50</v>
      </c>
      <c r="J276" s="98" t="s">
        <v>1588</v>
      </c>
      <c r="K276" s="6" t="s">
        <v>337</v>
      </c>
      <c r="L276" s="6" t="s">
        <v>38</v>
      </c>
      <c r="M276" s="6" t="s">
        <v>86</v>
      </c>
      <c r="N276" s="6" t="s">
        <v>205</v>
      </c>
      <c r="O276" s="6" t="s">
        <v>25</v>
      </c>
      <c r="P276" s="6" t="s">
        <v>56</v>
      </c>
      <c r="Q276" s="6" t="s">
        <v>572</v>
      </c>
      <c r="R276" s="6" t="s">
        <v>572</v>
      </c>
      <c r="S276" s="6" t="s">
        <v>321</v>
      </c>
      <c r="T276" s="6" t="s">
        <v>701</v>
      </c>
      <c r="U276" s="7">
        <v>2005</v>
      </c>
      <c r="V276" s="7">
        <v>2025</v>
      </c>
      <c r="W276" s="6"/>
      <c r="X276" s="6"/>
      <c r="Y276" s="6"/>
      <c r="Z276" s="6" t="s">
        <v>76</v>
      </c>
      <c r="AA276" s="6"/>
      <c r="AB276" s="6" t="s">
        <v>107</v>
      </c>
      <c r="AC276" s="6"/>
      <c r="AD276" s="6"/>
      <c r="AE276" s="6" t="s">
        <v>126</v>
      </c>
      <c r="AF276" s="6"/>
      <c r="AG276" s="6"/>
      <c r="AH276" s="6"/>
      <c r="AI276" s="6"/>
      <c r="AJ276" s="6"/>
      <c r="AK276" s="6" t="s">
        <v>232</v>
      </c>
      <c r="AL276" s="6"/>
      <c r="AM276" s="6"/>
      <c r="AN276" s="6"/>
      <c r="AO276" s="6" t="s">
        <v>168</v>
      </c>
      <c r="AP276" s="6"/>
      <c r="AQ276" s="6"/>
      <c r="AR276" s="6"/>
      <c r="AS276" s="6"/>
      <c r="AT276" s="6"/>
      <c r="AU276" s="6"/>
      <c r="AV276" s="6"/>
      <c r="AW276" s="6" t="s">
        <v>23</v>
      </c>
      <c r="AX276" s="6"/>
      <c r="AY276" s="6"/>
      <c r="AZ276" s="6"/>
      <c r="BA276" s="6" t="s">
        <v>78</v>
      </c>
      <c r="BB276" s="6"/>
      <c r="BC276" s="6" t="s">
        <v>78</v>
      </c>
      <c r="BD276" s="6"/>
      <c r="BE276" s="6"/>
      <c r="BF276" s="6" t="s">
        <v>78</v>
      </c>
      <c r="BG276" s="6"/>
      <c r="BH276" s="6"/>
      <c r="BI276" s="6"/>
      <c r="BJ276" s="6"/>
      <c r="BK276" s="6" t="s">
        <v>78</v>
      </c>
      <c r="BL276" s="6"/>
      <c r="BM276" s="6"/>
      <c r="BN276" s="6" t="s">
        <v>78</v>
      </c>
      <c r="BO276" s="6"/>
      <c r="BP276" s="6"/>
      <c r="BQ276" s="6"/>
      <c r="BR276" s="6"/>
      <c r="BS276" s="6"/>
      <c r="BT276" s="6"/>
      <c r="BU276" s="6"/>
      <c r="BV276" s="6" t="s">
        <v>38</v>
      </c>
      <c r="BW276" s="6"/>
      <c r="BX276" s="6"/>
      <c r="BY276" s="6"/>
      <c r="BZ276" s="6"/>
      <c r="CA276" s="6"/>
      <c r="CB276" s="6"/>
      <c r="CC276" s="6"/>
      <c r="CD276" s="6"/>
      <c r="CE276" s="6"/>
      <c r="CF276" s="6"/>
      <c r="CG276" s="6"/>
      <c r="CH276" s="6"/>
      <c r="CI276" s="6"/>
      <c r="CJ276" s="6"/>
      <c r="CK276" s="6"/>
      <c r="CL276" s="6"/>
      <c r="CM276" s="6"/>
      <c r="CN276" s="6"/>
      <c r="CO276" s="6"/>
      <c r="CP276" s="6"/>
      <c r="CQ276" s="6"/>
      <c r="CR276" s="6"/>
      <c r="CS276" s="28" t="s">
        <v>38</v>
      </c>
      <c r="CT276" s="6"/>
      <c r="CU276" s="6"/>
      <c r="CV276" s="6"/>
      <c r="CW276" s="6"/>
      <c r="CX276" s="6"/>
      <c r="CY276" s="6"/>
      <c r="CZ276" s="6"/>
      <c r="DA276" s="6"/>
      <c r="DB276" s="6"/>
      <c r="DC276" s="6"/>
      <c r="DD276" s="6" t="s">
        <v>38</v>
      </c>
      <c r="DE276" s="87"/>
      <c r="DF276" s="6"/>
      <c r="DG276" s="6"/>
      <c r="DH276" s="6"/>
      <c r="DI276" s="6"/>
      <c r="DJ276" s="6"/>
      <c r="DK276" s="6"/>
      <c r="DL276" s="6"/>
      <c r="DM276" s="6"/>
      <c r="DN276" s="6"/>
      <c r="DO276" s="87"/>
      <c r="DP276" s="6"/>
      <c r="DQ276" s="87"/>
      <c r="DR276" s="6"/>
      <c r="DS276" s="93" t="s">
        <v>1589</v>
      </c>
      <c r="DT276" s="17" t="s">
        <v>1590</v>
      </c>
      <c r="DV276" s="34"/>
      <c r="DW276" s="57"/>
      <c r="DX276" s="57"/>
      <c r="DY276" s="57"/>
      <c r="DZ276" s="57"/>
      <c r="EA276" s="57"/>
      <c r="EB276" s="57"/>
      <c r="EC276" s="57"/>
      <c r="ED276" s="57"/>
      <c r="EE276" s="57"/>
      <c r="EF276" s="57"/>
      <c r="EG276" s="57"/>
      <c r="EH276" s="57"/>
      <c r="EI276" s="57"/>
      <c r="EJ276" s="57"/>
      <c r="EK276" s="57"/>
      <c r="EL276" s="57"/>
      <c r="EM276" s="57"/>
      <c r="EN276" s="57"/>
      <c r="EO276" s="57"/>
      <c r="EP276" s="57"/>
      <c r="EQ276" s="57"/>
      <c r="ER276" s="57"/>
      <c r="ES276" s="57"/>
    </row>
    <row r="277" spans="1:149" ht="14.55" customHeight="1" x14ac:dyDescent="0.3">
      <c r="A277" s="65">
        <v>273</v>
      </c>
      <c r="B277" s="7">
        <v>101</v>
      </c>
      <c r="C277" s="98" t="s">
        <v>1582</v>
      </c>
      <c r="D277" s="100" t="s">
        <v>1583</v>
      </c>
      <c r="E277" s="98" t="s">
        <v>1584</v>
      </c>
      <c r="F277" s="7">
        <v>2014</v>
      </c>
      <c r="G277" s="100" t="s">
        <v>715</v>
      </c>
      <c r="H277" s="98" t="s">
        <v>1585</v>
      </c>
      <c r="I277" s="6" t="s">
        <v>50</v>
      </c>
      <c r="J277" s="98" t="s">
        <v>1591</v>
      </c>
      <c r="K277" s="6" t="s">
        <v>1243</v>
      </c>
      <c r="L277" s="6" t="s">
        <v>38</v>
      </c>
      <c r="M277" s="6" t="s">
        <v>86</v>
      </c>
      <c r="N277" s="6" t="s">
        <v>205</v>
      </c>
      <c r="O277" s="6" t="s">
        <v>25</v>
      </c>
      <c r="P277" s="6" t="s">
        <v>56</v>
      </c>
      <c r="Q277" s="6" t="s">
        <v>572</v>
      </c>
      <c r="R277" s="6" t="s">
        <v>572</v>
      </c>
      <c r="S277" s="6" t="s">
        <v>321</v>
      </c>
      <c r="T277" s="6" t="s">
        <v>701</v>
      </c>
      <c r="U277" s="7">
        <v>2005</v>
      </c>
      <c r="V277" s="7">
        <v>2025</v>
      </c>
      <c r="W277" s="6"/>
      <c r="X277" s="6"/>
      <c r="Y277" s="6"/>
      <c r="Z277" s="6" t="s">
        <v>76</v>
      </c>
      <c r="AA277" s="6"/>
      <c r="AB277" s="6" t="s">
        <v>107</v>
      </c>
      <c r="AC277" s="6"/>
      <c r="AD277" s="6"/>
      <c r="AE277" s="6" t="s">
        <v>126</v>
      </c>
      <c r="AF277" s="6"/>
      <c r="AG277" s="6"/>
      <c r="AH277" s="6"/>
      <c r="AI277" s="6"/>
      <c r="AJ277" s="6"/>
      <c r="AK277" s="6" t="s">
        <v>232</v>
      </c>
      <c r="AL277" s="6"/>
      <c r="AM277" s="6"/>
      <c r="AN277" s="6"/>
      <c r="AO277" s="6" t="s">
        <v>168</v>
      </c>
      <c r="AP277" s="6"/>
      <c r="AQ277" s="6"/>
      <c r="AR277" s="6"/>
      <c r="AS277" s="6"/>
      <c r="AT277" s="6"/>
      <c r="AU277" s="6"/>
      <c r="AV277" s="6"/>
      <c r="AW277" s="6" t="s">
        <v>23</v>
      </c>
      <c r="AX277" s="6"/>
      <c r="AY277" s="6"/>
      <c r="AZ277" s="6"/>
      <c r="BA277" s="6" t="s">
        <v>78</v>
      </c>
      <c r="BB277" s="6"/>
      <c r="BC277" s="6" t="s">
        <v>78</v>
      </c>
      <c r="BD277" s="6"/>
      <c r="BE277" s="6"/>
      <c r="BF277" s="6" t="s">
        <v>78</v>
      </c>
      <c r="BG277" s="6"/>
      <c r="BH277" s="6"/>
      <c r="BI277" s="6"/>
      <c r="BJ277" s="6"/>
      <c r="BK277" s="6" t="s">
        <v>78</v>
      </c>
      <c r="BL277" s="6"/>
      <c r="BM277" s="6"/>
      <c r="BN277" s="6" t="s">
        <v>78</v>
      </c>
      <c r="BO277" s="6"/>
      <c r="BP277" s="6"/>
      <c r="BQ277" s="6"/>
      <c r="BR277" s="6"/>
      <c r="BS277" s="6"/>
      <c r="BT277" s="6"/>
      <c r="BU277" s="6"/>
      <c r="BV277" s="6" t="s">
        <v>38</v>
      </c>
      <c r="BW277" s="6"/>
      <c r="BX277" s="6"/>
      <c r="BY277" s="6"/>
      <c r="BZ277" s="6"/>
      <c r="CA277" s="6"/>
      <c r="CB277" s="6"/>
      <c r="CC277" s="6"/>
      <c r="CD277" s="6"/>
      <c r="CE277" s="6"/>
      <c r="CF277" s="6"/>
      <c r="CG277" s="6"/>
      <c r="CH277" s="6"/>
      <c r="CI277" s="6"/>
      <c r="CJ277" s="6"/>
      <c r="CK277" s="6"/>
      <c r="CL277" s="6"/>
      <c r="CM277" s="6"/>
      <c r="CN277" s="6"/>
      <c r="CO277" s="6"/>
      <c r="CP277" s="6"/>
      <c r="CQ277" s="6"/>
      <c r="CR277" s="6"/>
      <c r="CS277" s="28" t="s">
        <v>38</v>
      </c>
      <c r="CT277" s="6"/>
      <c r="CU277" s="6"/>
      <c r="CV277" s="6"/>
      <c r="CW277" s="6"/>
      <c r="CX277" s="6"/>
      <c r="CY277" s="6"/>
      <c r="CZ277" s="6"/>
      <c r="DA277" s="6"/>
      <c r="DB277" s="6"/>
      <c r="DC277" s="6"/>
      <c r="DD277" s="6" t="s">
        <v>38</v>
      </c>
      <c r="DE277" s="87"/>
      <c r="DF277" s="6"/>
      <c r="DG277" s="6"/>
      <c r="DH277" s="6"/>
      <c r="DI277" s="6"/>
      <c r="DJ277" s="6"/>
      <c r="DK277" s="6"/>
      <c r="DL277" s="6"/>
      <c r="DM277" s="6"/>
      <c r="DN277" s="6"/>
      <c r="DO277" s="87"/>
      <c r="DP277" s="6"/>
      <c r="DQ277" s="87"/>
      <c r="DR277" s="6"/>
      <c r="DS277" s="93" t="s">
        <v>1592</v>
      </c>
      <c r="DT277" s="17" t="s">
        <v>1593</v>
      </c>
      <c r="DV277" s="34"/>
      <c r="DW277" s="57"/>
      <c r="DX277" s="57"/>
      <c r="DY277" s="57"/>
      <c r="DZ277" s="57"/>
      <c r="EA277" s="57"/>
      <c r="EB277" s="57"/>
      <c r="EC277" s="57"/>
      <c r="ED277" s="57"/>
      <c r="EE277" s="57"/>
      <c r="EF277" s="57"/>
      <c r="EG277" s="57"/>
      <c r="EH277" s="57"/>
      <c r="EI277" s="57"/>
      <c r="EJ277" s="57"/>
      <c r="EK277" s="57"/>
      <c r="EL277" s="57"/>
      <c r="EM277" s="57"/>
      <c r="EN277" s="57"/>
      <c r="EO277" s="57"/>
      <c r="EP277" s="57"/>
      <c r="EQ277" s="57"/>
      <c r="ER277" s="57"/>
      <c r="ES277" s="57"/>
    </row>
    <row r="278" spans="1:149" ht="14.55" customHeight="1" x14ac:dyDescent="0.3">
      <c r="A278" s="65">
        <v>274</v>
      </c>
      <c r="B278" s="7">
        <v>101</v>
      </c>
      <c r="C278" s="98" t="s">
        <v>1582</v>
      </c>
      <c r="D278" s="100" t="s">
        <v>1583</v>
      </c>
      <c r="E278" s="98" t="s">
        <v>1584</v>
      </c>
      <c r="F278" s="7">
        <v>2014</v>
      </c>
      <c r="G278" s="100" t="s">
        <v>715</v>
      </c>
      <c r="H278" s="98" t="s">
        <v>1585</v>
      </c>
      <c r="I278" s="6" t="s">
        <v>50</v>
      </c>
      <c r="J278" s="98" t="s">
        <v>1594</v>
      </c>
      <c r="K278" s="6" t="s">
        <v>131</v>
      </c>
      <c r="L278" s="6" t="s">
        <v>38</v>
      </c>
      <c r="M278" s="6" t="s">
        <v>86</v>
      </c>
      <c r="N278" s="6" t="s">
        <v>205</v>
      </c>
      <c r="O278" s="6" t="s">
        <v>25</v>
      </c>
      <c r="P278" s="6" t="s">
        <v>56</v>
      </c>
      <c r="Q278" s="6" t="s">
        <v>572</v>
      </c>
      <c r="R278" s="6" t="s">
        <v>572</v>
      </c>
      <c r="S278" s="6" t="s">
        <v>321</v>
      </c>
      <c r="T278" s="6" t="s">
        <v>701</v>
      </c>
      <c r="U278" s="7">
        <v>2005</v>
      </c>
      <c r="V278" s="7">
        <v>2025</v>
      </c>
      <c r="W278" s="6"/>
      <c r="X278" s="6"/>
      <c r="Y278" s="6"/>
      <c r="Z278" s="6" t="s">
        <v>76</v>
      </c>
      <c r="AA278" s="6"/>
      <c r="AB278" s="6" t="s">
        <v>107</v>
      </c>
      <c r="AC278" s="6"/>
      <c r="AD278" s="6"/>
      <c r="AE278" s="6" t="s">
        <v>126</v>
      </c>
      <c r="AF278" s="6"/>
      <c r="AG278" s="6"/>
      <c r="AH278" s="6"/>
      <c r="AI278" s="6"/>
      <c r="AJ278" s="6"/>
      <c r="AK278" s="6" t="s">
        <v>232</v>
      </c>
      <c r="AL278" s="6"/>
      <c r="AM278" s="6"/>
      <c r="AN278" s="6"/>
      <c r="AO278" s="6" t="s">
        <v>168</v>
      </c>
      <c r="AP278" s="6"/>
      <c r="AQ278" s="6"/>
      <c r="AR278" s="6"/>
      <c r="AS278" s="6"/>
      <c r="AT278" s="6"/>
      <c r="AU278" s="6"/>
      <c r="AV278" s="6"/>
      <c r="AW278" s="6" t="s">
        <v>23</v>
      </c>
      <c r="AX278" s="6"/>
      <c r="AY278" s="6"/>
      <c r="AZ278" s="6"/>
      <c r="BA278" s="6" t="s">
        <v>78</v>
      </c>
      <c r="BB278" s="6"/>
      <c r="BC278" s="6" t="s">
        <v>78</v>
      </c>
      <c r="BD278" s="6"/>
      <c r="BE278" s="6"/>
      <c r="BF278" s="6" t="s">
        <v>78</v>
      </c>
      <c r="BG278" s="6"/>
      <c r="BH278" s="6"/>
      <c r="BI278" s="6"/>
      <c r="BJ278" s="6"/>
      <c r="BK278" s="6" t="s">
        <v>78</v>
      </c>
      <c r="BL278" s="6"/>
      <c r="BM278" s="6"/>
      <c r="BN278" s="6" t="s">
        <v>78</v>
      </c>
      <c r="BO278" s="6"/>
      <c r="BP278" s="6"/>
      <c r="BQ278" s="6"/>
      <c r="BR278" s="6"/>
      <c r="BS278" s="6"/>
      <c r="BT278" s="6"/>
      <c r="BU278" s="6"/>
      <c r="BV278" s="6" t="s">
        <v>38</v>
      </c>
      <c r="BW278" s="6"/>
      <c r="BX278" s="6"/>
      <c r="BY278" s="6"/>
      <c r="BZ278" s="6"/>
      <c r="CA278" s="6"/>
      <c r="CB278" s="6"/>
      <c r="CC278" s="6"/>
      <c r="CD278" s="6"/>
      <c r="CE278" s="6"/>
      <c r="CF278" s="6"/>
      <c r="CG278" s="6"/>
      <c r="CH278" s="6"/>
      <c r="CI278" s="6"/>
      <c r="CJ278" s="6"/>
      <c r="CK278" s="6"/>
      <c r="CL278" s="6"/>
      <c r="CM278" s="6"/>
      <c r="CN278" s="6"/>
      <c r="CO278" s="6"/>
      <c r="CP278" s="6"/>
      <c r="CQ278" s="6"/>
      <c r="CR278" s="6"/>
      <c r="CS278" s="28" t="s">
        <v>38</v>
      </c>
      <c r="CT278" s="6"/>
      <c r="CU278" s="6"/>
      <c r="CV278" s="6"/>
      <c r="CW278" s="6"/>
      <c r="CX278" s="6"/>
      <c r="CY278" s="6"/>
      <c r="CZ278" s="6"/>
      <c r="DA278" s="6"/>
      <c r="DB278" s="6"/>
      <c r="DC278" s="6"/>
      <c r="DD278" s="6" t="s">
        <v>38</v>
      </c>
      <c r="DE278" s="87"/>
      <c r="DF278" s="6"/>
      <c r="DG278" s="6"/>
      <c r="DH278" s="6"/>
      <c r="DI278" s="6"/>
      <c r="DJ278" s="6"/>
      <c r="DK278" s="6"/>
      <c r="DL278" s="6"/>
      <c r="DM278" s="6"/>
      <c r="DN278" s="6"/>
      <c r="DO278" s="87"/>
      <c r="DP278" s="6"/>
      <c r="DQ278" s="87"/>
      <c r="DR278" s="6"/>
      <c r="DS278" s="93" t="s">
        <v>1587</v>
      </c>
      <c r="DT278" s="17" t="s">
        <v>630</v>
      </c>
      <c r="DV278" s="34"/>
      <c r="DW278" s="57"/>
      <c r="DX278" s="57"/>
      <c r="DY278" s="57"/>
      <c r="DZ278" s="57"/>
      <c r="EA278" s="57"/>
      <c r="EB278" s="57"/>
      <c r="EC278" s="57"/>
      <c r="ED278" s="57"/>
      <c r="EE278" s="57"/>
      <c r="EF278" s="57"/>
      <c r="EG278" s="57"/>
      <c r="EH278" s="57"/>
      <c r="EI278" s="57"/>
      <c r="EJ278" s="57"/>
      <c r="EK278" s="57"/>
      <c r="EL278" s="57"/>
      <c r="EM278" s="57"/>
      <c r="EN278" s="57"/>
      <c r="EO278" s="57"/>
      <c r="EP278" s="57"/>
      <c r="EQ278" s="57"/>
      <c r="ER278" s="57"/>
      <c r="ES278" s="57"/>
    </row>
    <row r="279" spans="1:149" ht="14.55" customHeight="1" x14ac:dyDescent="0.3">
      <c r="A279" s="65">
        <v>275</v>
      </c>
      <c r="B279" s="7">
        <v>102</v>
      </c>
      <c r="C279" s="98" t="s">
        <v>1595</v>
      </c>
      <c r="D279" s="98" t="s">
        <v>1596</v>
      </c>
      <c r="E279" s="98" t="s">
        <v>1597</v>
      </c>
      <c r="F279" s="7">
        <v>2002</v>
      </c>
      <c r="G279" s="98" t="s">
        <v>1598</v>
      </c>
      <c r="H279" s="98" t="s">
        <v>1599</v>
      </c>
      <c r="I279" s="6" t="s">
        <v>50</v>
      </c>
      <c r="J279" s="98" t="s">
        <v>1600</v>
      </c>
      <c r="K279" s="6" t="s">
        <v>718</v>
      </c>
      <c r="L279" s="6" t="s">
        <v>38</v>
      </c>
      <c r="M279" s="6" t="s">
        <v>86</v>
      </c>
      <c r="N279" s="6" t="s">
        <v>205</v>
      </c>
      <c r="O279" s="6" t="s">
        <v>25</v>
      </c>
      <c r="P279" s="6" t="s">
        <v>177</v>
      </c>
      <c r="Q279" s="6" t="s">
        <v>572</v>
      </c>
      <c r="R279" s="6" t="s">
        <v>572</v>
      </c>
      <c r="S279" s="6" t="s">
        <v>1186</v>
      </c>
      <c r="T279" s="6" t="s">
        <v>1601</v>
      </c>
      <c r="U279" s="7">
        <v>1995</v>
      </c>
      <c r="V279" s="7">
        <v>2010</v>
      </c>
      <c r="W279" s="6"/>
      <c r="X279" s="6"/>
      <c r="Y279" s="6"/>
      <c r="Z279" s="6" t="s">
        <v>76</v>
      </c>
      <c r="AA279" s="6"/>
      <c r="AB279" s="6"/>
      <c r="AC279" s="6"/>
      <c r="AD279" s="6"/>
      <c r="AE279" s="6" t="s">
        <v>126</v>
      </c>
      <c r="AF279" s="6"/>
      <c r="AG279" s="6"/>
      <c r="AH279" s="6"/>
      <c r="AI279" s="6"/>
      <c r="AJ279" s="6"/>
      <c r="AK279" s="6" t="s">
        <v>232</v>
      </c>
      <c r="AL279" s="6"/>
      <c r="AM279" s="6"/>
      <c r="AN279" s="6"/>
      <c r="AO279" s="6" t="s">
        <v>168</v>
      </c>
      <c r="AP279" s="6"/>
      <c r="AQ279" s="6"/>
      <c r="AR279" s="6"/>
      <c r="AS279" s="6"/>
      <c r="AT279" s="6"/>
      <c r="AU279" s="6" t="s">
        <v>183</v>
      </c>
      <c r="AV279" s="6"/>
      <c r="AW279" s="6" t="s">
        <v>23</v>
      </c>
      <c r="AX279" s="6"/>
      <c r="AY279" s="6"/>
      <c r="AZ279" s="6"/>
      <c r="BA279" s="6" t="s">
        <v>78</v>
      </c>
      <c r="BB279" s="6"/>
      <c r="BC279" s="6"/>
      <c r="BD279" s="6"/>
      <c r="BE279" s="6"/>
      <c r="BF279" s="6" t="s">
        <v>78</v>
      </c>
      <c r="BG279" s="6"/>
      <c r="BH279" s="6"/>
      <c r="BI279" s="6"/>
      <c r="BJ279" s="6"/>
      <c r="BK279" s="6" t="s">
        <v>78</v>
      </c>
      <c r="BL279" s="6"/>
      <c r="BM279" s="6"/>
      <c r="BN279" s="6" t="s">
        <v>78</v>
      </c>
      <c r="BO279" s="6"/>
      <c r="BP279" s="6"/>
      <c r="BQ279" s="6"/>
      <c r="BR279" s="6"/>
      <c r="BS279" s="6"/>
      <c r="BT279" s="6" t="s">
        <v>78</v>
      </c>
      <c r="BU279" s="6"/>
      <c r="BV279" s="6" t="s">
        <v>38</v>
      </c>
      <c r="BW279" s="6"/>
      <c r="BX279" s="6"/>
      <c r="BY279" s="6"/>
      <c r="BZ279" s="6"/>
      <c r="CA279" s="6"/>
      <c r="CB279" s="6"/>
      <c r="CC279" s="6"/>
      <c r="CD279" s="6"/>
      <c r="CE279" s="6"/>
      <c r="CF279" s="6"/>
      <c r="CG279" s="6"/>
      <c r="CH279" s="6"/>
      <c r="CI279" s="6"/>
      <c r="CJ279" s="6"/>
      <c r="CK279" s="6"/>
      <c r="CL279" s="6"/>
      <c r="CM279" s="6"/>
      <c r="CN279" s="6"/>
      <c r="CO279" s="6"/>
      <c r="CP279" s="6"/>
      <c r="CQ279" s="6"/>
      <c r="CR279" s="6"/>
      <c r="CS279" s="28" t="s">
        <v>38</v>
      </c>
      <c r="CT279" s="6"/>
      <c r="CU279" s="6"/>
      <c r="CV279" s="6"/>
      <c r="CW279" s="6"/>
      <c r="CX279" s="6"/>
      <c r="CY279" s="6"/>
      <c r="CZ279" s="6"/>
      <c r="DA279" s="6"/>
      <c r="DB279" s="6"/>
      <c r="DC279" s="6"/>
      <c r="DD279" s="6" t="s">
        <v>38</v>
      </c>
      <c r="DE279" s="87"/>
      <c r="DF279" s="6"/>
      <c r="DG279" s="6"/>
      <c r="DH279" s="6"/>
      <c r="DI279" s="6"/>
      <c r="DJ279" s="6"/>
      <c r="DK279" s="6"/>
      <c r="DL279" s="6"/>
      <c r="DM279" s="6"/>
      <c r="DN279" s="6"/>
      <c r="DO279" s="87"/>
      <c r="DP279" s="6"/>
      <c r="DQ279" s="87"/>
      <c r="DR279" s="6"/>
      <c r="DS279" s="87"/>
      <c r="DT279" s="17"/>
      <c r="DV279" s="34"/>
      <c r="DW279" s="57"/>
      <c r="DX279" s="57"/>
      <c r="DY279" s="57"/>
      <c r="DZ279" s="57"/>
      <c r="EA279" s="57"/>
      <c r="EB279" s="57"/>
      <c r="EC279" s="57"/>
      <c r="ED279" s="57"/>
      <c r="EE279" s="57"/>
      <c r="EF279" s="57"/>
      <c r="EG279" s="57"/>
      <c r="EH279" s="57"/>
      <c r="EI279" s="57"/>
      <c r="EJ279" s="57"/>
      <c r="EK279" s="57"/>
      <c r="EL279" s="57"/>
      <c r="EM279" s="57"/>
      <c r="EN279" s="57"/>
      <c r="EO279" s="57"/>
      <c r="EP279" s="57"/>
      <c r="EQ279" s="57"/>
      <c r="ER279" s="57"/>
      <c r="ES279" s="57"/>
    </row>
    <row r="280" spans="1:149" ht="14.55" customHeight="1" x14ac:dyDescent="0.3">
      <c r="A280" s="65">
        <v>276</v>
      </c>
      <c r="B280" s="7">
        <v>102</v>
      </c>
      <c r="C280" s="98" t="s">
        <v>1595</v>
      </c>
      <c r="D280" s="98" t="s">
        <v>1596</v>
      </c>
      <c r="E280" s="98" t="s">
        <v>1597</v>
      </c>
      <c r="F280" s="7">
        <v>2002</v>
      </c>
      <c r="G280" s="98" t="s">
        <v>1598</v>
      </c>
      <c r="H280" s="98" t="s">
        <v>1599</v>
      </c>
      <c r="I280" s="6" t="s">
        <v>50</v>
      </c>
      <c r="J280" s="98" t="s">
        <v>1602</v>
      </c>
      <c r="K280" s="6" t="s">
        <v>718</v>
      </c>
      <c r="L280" s="6" t="s">
        <v>38</v>
      </c>
      <c r="M280" s="6" t="s">
        <v>86</v>
      </c>
      <c r="N280" s="6" t="s">
        <v>205</v>
      </c>
      <c r="O280" s="6" t="s">
        <v>25</v>
      </c>
      <c r="P280" s="6" t="s">
        <v>177</v>
      </c>
      <c r="Q280" s="6" t="s">
        <v>572</v>
      </c>
      <c r="R280" s="6" t="s">
        <v>572</v>
      </c>
      <c r="S280" s="6" t="s">
        <v>1186</v>
      </c>
      <c r="T280" s="6" t="s">
        <v>1601</v>
      </c>
      <c r="U280" s="7">
        <v>1995</v>
      </c>
      <c r="V280" s="7">
        <v>2010</v>
      </c>
      <c r="W280" s="6"/>
      <c r="X280" s="6"/>
      <c r="Y280" s="6"/>
      <c r="Z280" s="6" t="s">
        <v>76</v>
      </c>
      <c r="AA280" s="6"/>
      <c r="AB280" s="6"/>
      <c r="AC280" s="6"/>
      <c r="AD280" s="6"/>
      <c r="AE280" s="6" t="s">
        <v>126</v>
      </c>
      <c r="AF280" s="6"/>
      <c r="AG280" s="6"/>
      <c r="AH280" s="6"/>
      <c r="AI280" s="6"/>
      <c r="AJ280" s="6"/>
      <c r="AK280" s="6" t="s">
        <v>232</v>
      </c>
      <c r="AL280" s="6"/>
      <c r="AM280" s="6"/>
      <c r="AN280" s="6"/>
      <c r="AO280" s="6" t="s">
        <v>168</v>
      </c>
      <c r="AP280" s="6"/>
      <c r="AQ280" s="6"/>
      <c r="AR280" s="6"/>
      <c r="AS280" s="6"/>
      <c r="AT280" s="6"/>
      <c r="AU280" s="6" t="s">
        <v>183</v>
      </c>
      <c r="AV280" s="6"/>
      <c r="AW280" s="6" t="s">
        <v>23</v>
      </c>
      <c r="AX280" s="6"/>
      <c r="AY280" s="6"/>
      <c r="AZ280" s="6"/>
      <c r="BA280" s="6" t="s">
        <v>78</v>
      </c>
      <c r="BB280" s="6"/>
      <c r="BC280" s="6"/>
      <c r="BD280" s="6"/>
      <c r="BE280" s="6"/>
      <c r="BF280" s="6" t="s">
        <v>78</v>
      </c>
      <c r="BG280" s="6"/>
      <c r="BH280" s="6"/>
      <c r="BI280" s="6"/>
      <c r="BJ280" s="6"/>
      <c r="BK280" s="6" t="s">
        <v>78</v>
      </c>
      <c r="BL280" s="6"/>
      <c r="BM280" s="6"/>
      <c r="BN280" s="6" t="s">
        <v>78</v>
      </c>
      <c r="BO280" s="6"/>
      <c r="BP280" s="6"/>
      <c r="BQ280" s="6"/>
      <c r="BR280" s="6"/>
      <c r="BS280" s="6"/>
      <c r="BT280" s="6" t="s">
        <v>78</v>
      </c>
      <c r="BU280" s="6"/>
      <c r="BV280" s="6" t="s">
        <v>38</v>
      </c>
      <c r="BW280" s="6"/>
      <c r="BX280" s="6"/>
      <c r="BY280" s="6"/>
      <c r="BZ280" s="6"/>
      <c r="CA280" s="6"/>
      <c r="CB280" s="6"/>
      <c r="CC280" s="6"/>
      <c r="CD280" s="6"/>
      <c r="CE280" s="6"/>
      <c r="CF280" s="6"/>
      <c r="CG280" s="6"/>
      <c r="CH280" s="6"/>
      <c r="CI280" s="6"/>
      <c r="CJ280" s="6"/>
      <c r="CK280" s="6"/>
      <c r="CL280" s="6"/>
      <c r="CM280" s="6"/>
      <c r="CN280" s="6"/>
      <c r="CO280" s="6"/>
      <c r="CP280" s="6"/>
      <c r="CQ280" s="6"/>
      <c r="CR280" s="6"/>
      <c r="CS280" s="28" t="s">
        <v>38</v>
      </c>
      <c r="CT280" s="6"/>
      <c r="CU280" s="6"/>
      <c r="CV280" s="6"/>
      <c r="CW280" s="6"/>
      <c r="CX280" s="6"/>
      <c r="CY280" s="6"/>
      <c r="CZ280" s="6"/>
      <c r="DA280" s="6"/>
      <c r="DB280" s="6"/>
      <c r="DC280" s="6"/>
      <c r="DD280" s="6" t="s">
        <v>38</v>
      </c>
      <c r="DE280" s="87"/>
      <c r="DF280" s="6"/>
      <c r="DG280" s="6"/>
      <c r="DH280" s="6"/>
      <c r="DI280" s="6"/>
      <c r="DJ280" s="6"/>
      <c r="DK280" s="6"/>
      <c r="DL280" s="6"/>
      <c r="DM280" s="6"/>
      <c r="DN280" s="6"/>
      <c r="DO280" s="87"/>
      <c r="DP280" s="6"/>
      <c r="DQ280" s="87"/>
      <c r="DR280" s="6"/>
      <c r="DS280" s="87"/>
      <c r="DT280" s="17"/>
      <c r="DV280" s="34"/>
      <c r="DW280" s="57"/>
      <c r="DX280" s="57"/>
      <c r="DY280" s="57"/>
      <c r="DZ280" s="57"/>
      <c r="EA280" s="57"/>
      <c r="EB280" s="57"/>
      <c r="EC280" s="57"/>
      <c r="ED280" s="57"/>
      <c r="EE280" s="57"/>
      <c r="EF280" s="57"/>
      <c r="EG280" s="57"/>
      <c r="EH280" s="57"/>
      <c r="EI280" s="57"/>
      <c r="EJ280" s="57"/>
      <c r="EK280" s="57"/>
      <c r="EL280" s="57"/>
      <c r="EM280" s="57"/>
      <c r="EN280" s="57"/>
      <c r="EO280" s="57"/>
      <c r="EP280" s="57"/>
      <c r="EQ280" s="57"/>
      <c r="ER280" s="57"/>
      <c r="ES280" s="57"/>
    </row>
    <row r="281" spans="1:149" ht="14.55" customHeight="1" x14ac:dyDescent="0.3">
      <c r="A281" s="65">
        <v>277</v>
      </c>
      <c r="B281" s="7">
        <v>102</v>
      </c>
      <c r="C281" s="98" t="s">
        <v>1595</v>
      </c>
      <c r="D281" s="98" t="s">
        <v>1596</v>
      </c>
      <c r="E281" s="98" t="s">
        <v>1597</v>
      </c>
      <c r="F281" s="7">
        <v>2002</v>
      </c>
      <c r="G281" s="98" t="s">
        <v>1598</v>
      </c>
      <c r="H281" s="98" t="s">
        <v>1599</v>
      </c>
      <c r="I281" s="6" t="s">
        <v>50</v>
      </c>
      <c r="J281" s="98" t="s">
        <v>1603</v>
      </c>
      <c r="K281" s="6" t="s">
        <v>718</v>
      </c>
      <c r="L281" s="6" t="s">
        <v>38</v>
      </c>
      <c r="M281" s="6" t="s">
        <v>86</v>
      </c>
      <c r="N281" s="6" t="s">
        <v>205</v>
      </c>
      <c r="O281" s="6" t="s">
        <v>25</v>
      </c>
      <c r="P281" s="6" t="s">
        <v>177</v>
      </c>
      <c r="Q281" s="6" t="s">
        <v>572</v>
      </c>
      <c r="R281" s="6" t="s">
        <v>572</v>
      </c>
      <c r="S281" s="6" t="s">
        <v>1186</v>
      </c>
      <c r="T281" s="6" t="s">
        <v>1601</v>
      </c>
      <c r="U281" s="7">
        <v>1995</v>
      </c>
      <c r="V281" s="7">
        <v>2010</v>
      </c>
      <c r="W281" s="6"/>
      <c r="X281" s="6"/>
      <c r="Y281" s="6"/>
      <c r="Z281" s="6" t="s">
        <v>76</v>
      </c>
      <c r="AA281" s="6"/>
      <c r="AB281" s="6"/>
      <c r="AC281" s="6"/>
      <c r="AD281" s="6"/>
      <c r="AE281" s="6" t="s">
        <v>126</v>
      </c>
      <c r="AF281" s="6"/>
      <c r="AG281" s="6"/>
      <c r="AH281" s="6"/>
      <c r="AI281" s="6"/>
      <c r="AJ281" s="6"/>
      <c r="AK281" s="6" t="s">
        <v>232</v>
      </c>
      <c r="AL281" s="6"/>
      <c r="AM281" s="6"/>
      <c r="AN281" s="6"/>
      <c r="AO281" s="6" t="s">
        <v>168</v>
      </c>
      <c r="AP281" s="6"/>
      <c r="AQ281" s="6"/>
      <c r="AR281" s="6"/>
      <c r="AS281" s="6"/>
      <c r="AT281" s="6"/>
      <c r="AU281" s="6" t="s">
        <v>183</v>
      </c>
      <c r="AV281" s="6"/>
      <c r="AW281" s="6" t="s">
        <v>23</v>
      </c>
      <c r="AX281" s="6"/>
      <c r="AY281" s="6"/>
      <c r="AZ281" s="6"/>
      <c r="BA281" s="6" t="s">
        <v>80</v>
      </c>
      <c r="BB281" s="6"/>
      <c r="BC281" s="6"/>
      <c r="BD281" s="6"/>
      <c r="BE281" s="6"/>
      <c r="BF281" s="6" t="s">
        <v>80</v>
      </c>
      <c r="BG281" s="6"/>
      <c r="BH281" s="6"/>
      <c r="BI281" s="6"/>
      <c r="BJ281" s="6"/>
      <c r="BK281" s="6" t="s">
        <v>78</v>
      </c>
      <c r="BL281" s="6"/>
      <c r="BM281" s="6"/>
      <c r="BN281" s="6" t="s">
        <v>78</v>
      </c>
      <c r="BO281" s="6"/>
      <c r="BP281" s="6"/>
      <c r="BQ281" s="6"/>
      <c r="BR281" s="6"/>
      <c r="BS281" s="6"/>
      <c r="BT281" s="6" t="s">
        <v>78</v>
      </c>
      <c r="BU281" s="6"/>
      <c r="BV281" s="6" t="s">
        <v>38</v>
      </c>
      <c r="BW281" s="6"/>
      <c r="BX281" s="6"/>
      <c r="BY281" s="6"/>
      <c r="BZ281" s="6"/>
      <c r="CA281" s="6"/>
      <c r="CB281" s="6"/>
      <c r="CC281" s="6"/>
      <c r="CD281" s="6"/>
      <c r="CE281" s="6"/>
      <c r="CF281" s="6"/>
      <c r="CG281" s="6"/>
      <c r="CH281" s="6"/>
      <c r="CI281" s="6"/>
      <c r="CJ281" s="6"/>
      <c r="CK281" s="6"/>
      <c r="CL281" s="6"/>
      <c r="CM281" s="6"/>
      <c r="CN281" s="6"/>
      <c r="CO281" s="6"/>
      <c r="CP281" s="6"/>
      <c r="CQ281" s="6"/>
      <c r="CR281" s="6"/>
      <c r="CS281" s="28" t="s">
        <v>38</v>
      </c>
      <c r="CT281" s="6"/>
      <c r="CU281" s="6"/>
      <c r="CV281" s="6"/>
      <c r="CW281" s="6"/>
      <c r="CX281" s="6"/>
      <c r="CY281" s="6"/>
      <c r="CZ281" s="6"/>
      <c r="DA281" s="6"/>
      <c r="DB281" s="6"/>
      <c r="DC281" s="6"/>
      <c r="DD281" s="6" t="s">
        <v>38</v>
      </c>
      <c r="DE281" s="87"/>
      <c r="DF281" s="6"/>
      <c r="DG281" s="6"/>
      <c r="DH281" s="6"/>
      <c r="DI281" s="6"/>
      <c r="DJ281" s="6"/>
      <c r="DK281" s="6"/>
      <c r="DL281" s="6"/>
      <c r="DM281" s="6"/>
      <c r="DN281" s="6"/>
      <c r="DO281" s="87"/>
      <c r="DP281" s="6"/>
      <c r="DQ281" s="87"/>
      <c r="DR281" s="6"/>
      <c r="DS281" s="87"/>
      <c r="DT281" s="17"/>
      <c r="DV281" s="34"/>
      <c r="DW281" s="57"/>
      <c r="DX281" s="57"/>
      <c r="DY281" s="57"/>
      <c r="DZ281" s="57"/>
      <c r="EA281" s="57"/>
      <c r="EB281" s="57"/>
      <c r="EC281" s="57"/>
      <c r="ED281" s="57"/>
      <c r="EE281" s="57"/>
      <c r="EF281" s="57"/>
      <c r="EG281" s="57"/>
      <c r="EH281" s="57"/>
      <c r="EI281" s="57"/>
      <c r="EJ281" s="57"/>
      <c r="EK281" s="57"/>
      <c r="EL281" s="57"/>
      <c r="EM281" s="57"/>
      <c r="EN281" s="57"/>
      <c r="EO281" s="57"/>
      <c r="EP281" s="57"/>
      <c r="EQ281" s="57"/>
      <c r="ER281" s="57"/>
      <c r="ES281" s="57"/>
    </row>
    <row r="282" spans="1:149" ht="14.55" customHeight="1" x14ac:dyDescent="0.3">
      <c r="A282" s="65">
        <v>278</v>
      </c>
      <c r="B282" s="7">
        <v>102</v>
      </c>
      <c r="C282" s="98" t="s">
        <v>1595</v>
      </c>
      <c r="D282" s="98" t="s">
        <v>1596</v>
      </c>
      <c r="E282" s="98" t="s">
        <v>1597</v>
      </c>
      <c r="F282" s="7">
        <v>2002</v>
      </c>
      <c r="G282" s="98" t="s">
        <v>1598</v>
      </c>
      <c r="H282" s="98" t="s">
        <v>1599</v>
      </c>
      <c r="I282" s="6" t="s">
        <v>50</v>
      </c>
      <c r="J282" s="98" t="s">
        <v>1604</v>
      </c>
      <c r="K282" s="6" t="s">
        <v>718</v>
      </c>
      <c r="L282" s="6" t="s">
        <v>38</v>
      </c>
      <c r="M282" s="6" t="s">
        <v>86</v>
      </c>
      <c r="N282" s="6" t="s">
        <v>205</v>
      </c>
      <c r="O282" s="6" t="s">
        <v>25</v>
      </c>
      <c r="P282" s="6" t="s">
        <v>177</v>
      </c>
      <c r="Q282" s="6" t="s">
        <v>572</v>
      </c>
      <c r="R282" s="6" t="s">
        <v>572</v>
      </c>
      <c r="S282" s="6" t="s">
        <v>1186</v>
      </c>
      <c r="T282" s="6" t="s">
        <v>1601</v>
      </c>
      <c r="U282" s="7">
        <v>1995</v>
      </c>
      <c r="V282" s="7">
        <v>2010</v>
      </c>
      <c r="W282" s="6"/>
      <c r="X282" s="6"/>
      <c r="Y282" s="6"/>
      <c r="Z282" s="6" t="s">
        <v>76</v>
      </c>
      <c r="AA282" s="6"/>
      <c r="AB282" s="6"/>
      <c r="AC282" s="6"/>
      <c r="AD282" s="6"/>
      <c r="AE282" s="6" t="s">
        <v>126</v>
      </c>
      <c r="AF282" s="6"/>
      <c r="AG282" s="6"/>
      <c r="AH282" s="6"/>
      <c r="AI282" s="6"/>
      <c r="AJ282" s="6"/>
      <c r="AK282" s="6" t="s">
        <v>232</v>
      </c>
      <c r="AL282" s="6"/>
      <c r="AM282" s="6"/>
      <c r="AN282" s="6"/>
      <c r="AO282" s="6" t="s">
        <v>168</v>
      </c>
      <c r="AP282" s="6"/>
      <c r="AQ282" s="6"/>
      <c r="AR282" s="6"/>
      <c r="AS282" s="6"/>
      <c r="AT282" s="6"/>
      <c r="AU282" s="6" t="s">
        <v>183</v>
      </c>
      <c r="AV282" s="6"/>
      <c r="AW282" s="6" t="s">
        <v>23</v>
      </c>
      <c r="AX282" s="6"/>
      <c r="AY282" s="6"/>
      <c r="AZ282" s="6"/>
      <c r="BA282" s="6" t="s">
        <v>78</v>
      </c>
      <c r="BB282" s="6"/>
      <c r="BC282" s="6"/>
      <c r="BD282" s="6"/>
      <c r="BE282" s="6"/>
      <c r="BF282" s="6" t="s">
        <v>78</v>
      </c>
      <c r="BG282" s="6"/>
      <c r="BH282" s="6"/>
      <c r="BI282" s="6"/>
      <c r="BJ282" s="6"/>
      <c r="BK282" s="6" t="s">
        <v>78</v>
      </c>
      <c r="BL282" s="6"/>
      <c r="BM282" s="6"/>
      <c r="BN282" s="6" t="s">
        <v>78</v>
      </c>
      <c r="BO282" s="6"/>
      <c r="BP282" s="6"/>
      <c r="BQ282" s="6"/>
      <c r="BR282" s="6"/>
      <c r="BS282" s="6"/>
      <c r="BT282" s="6" t="s">
        <v>78</v>
      </c>
      <c r="BU282" s="6"/>
      <c r="BV282" s="6" t="s">
        <v>38</v>
      </c>
      <c r="BW282" s="6"/>
      <c r="BX282" s="6"/>
      <c r="BY282" s="6"/>
      <c r="BZ282" s="6"/>
      <c r="CA282" s="6"/>
      <c r="CB282" s="6"/>
      <c r="CC282" s="6"/>
      <c r="CD282" s="6"/>
      <c r="CE282" s="6"/>
      <c r="CF282" s="6"/>
      <c r="CG282" s="6"/>
      <c r="CH282" s="6"/>
      <c r="CI282" s="6"/>
      <c r="CJ282" s="6"/>
      <c r="CK282" s="6"/>
      <c r="CL282" s="6"/>
      <c r="CM282" s="6"/>
      <c r="CN282" s="6"/>
      <c r="CO282" s="6"/>
      <c r="CP282" s="6"/>
      <c r="CQ282" s="6"/>
      <c r="CR282" s="6"/>
      <c r="CS282" s="28" t="s">
        <v>38</v>
      </c>
      <c r="CT282" s="6"/>
      <c r="CU282" s="6"/>
      <c r="CV282" s="6"/>
      <c r="CW282" s="6"/>
      <c r="CX282" s="6"/>
      <c r="CY282" s="6"/>
      <c r="CZ282" s="6"/>
      <c r="DA282" s="6"/>
      <c r="DB282" s="6"/>
      <c r="DC282" s="6"/>
      <c r="DD282" s="6" t="s">
        <v>38</v>
      </c>
      <c r="DE282" s="87"/>
      <c r="DF282" s="6"/>
      <c r="DG282" s="6"/>
      <c r="DH282" s="6"/>
      <c r="DI282" s="6"/>
      <c r="DJ282" s="6"/>
      <c r="DK282" s="6"/>
      <c r="DL282" s="6"/>
      <c r="DM282" s="6"/>
      <c r="DN282" s="6"/>
      <c r="DO282" s="87"/>
      <c r="DP282" s="6"/>
      <c r="DQ282" s="87"/>
      <c r="DR282" s="6"/>
      <c r="DS282" s="87"/>
      <c r="DT282" s="17"/>
      <c r="DV282" s="34"/>
      <c r="DW282" s="57"/>
      <c r="DX282" s="57"/>
      <c r="DY282" s="57"/>
      <c r="DZ282" s="57"/>
      <c r="EA282" s="57"/>
      <c r="EB282" s="57"/>
      <c r="EC282" s="57"/>
      <c r="ED282" s="57"/>
      <c r="EE282" s="57"/>
      <c r="EF282" s="57"/>
      <c r="EG282" s="57"/>
      <c r="EH282" s="57"/>
      <c r="EI282" s="57"/>
      <c r="EJ282" s="57"/>
      <c r="EK282" s="57"/>
      <c r="EL282" s="57"/>
      <c r="EM282" s="57"/>
      <c r="EN282" s="57"/>
      <c r="EO282" s="57"/>
      <c r="EP282" s="57"/>
      <c r="EQ282" s="57"/>
      <c r="ER282" s="57"/>
      <c r="ES282" s="57"/>
    </row>
    <row r="283" spans="1:149" ht="14.55" customHeight="1" x14ac:dyDescent="0.3">
      <c r="A283" s="65">
        <v>279</v>
      </c>
      <c r="B283" s="7">
        <v>102</v>
      </c>
      <c r="C283" s="98" t="s">
        <v>1595</v>
      </c>
      <c r="D283" s="98" t="s">
        <v>1596</v>
      </c>
      <c r="E283" s="98" t="s">
        <v>1597</v>
      </c>
      <c r="F283" s="7">
        <v>2002</v>
      </c>
      <c r="G283" s="98" t="s">
        <v>1598</v>
      </c>
      <c r="H283" s="98" t="s">
        <v>1599</v>
      </c>
      <c r="I283" s="6" t="s">
        <v>50</v>
      </c>
      <c r="J283" s="98" t="s">
        <v>1605</v>
      </c>
      <c r="K283" s="6" t="s">
        <v>718</v>
      </c>
      <c r="L283" s="6" t="s">
        <v>38</v>
      </c>
      <c r="M283" s="6" t="s">
        <v>86</v>
      </c>
      <c r="N283" s="6" t="s">
        <v>205</v>
      </c>
      <c r="O283" s="6" t="s">
        <v>25</v>
      </c>
      <c r="P283" s="6" t="s">
        <v>177</v>
      </c>
      <c r="Q283" s="6" t="s">
        <v>572</v>
      </c>
      <c r="R283" s="6" t="s">
        <v>572</v>
      </c>
      <c r="S283" s="6" t="s">
        <v>1186</v>
      </c>
      <c r="T283" s="6" t="s">
        <v>1601</v>
      </c>
      <c r="U283" s="7">
        <v>1995</v>
      </c>
      <c r="V283" s="7">
        <v>2010</v>
      </c>
      <c r="W283" s="6"/>
      <c r="X283" s="6"/>
      <c r="Y283" s="6"/>
      <c r="Z283" s="6" t="s">
        <v>76</v>
      </c>
      <c r="AA283" s="6"/>
      <c r="AB283" s="6"/>
      <c r="AC283" s="6"/>
      <c r="AD283" s="6"/>
      <c r="AE283" s="6" t="s">
        <v>126</v>
      </c>
      <c r="AF283" s="6"/>
      <c r="AG283" s="6"/>
      <c r="AH283" s="6"/>
      <c r="AI283" s="6"/>
      <c r="AJ283" s="6"/>
      <c r="AK283" s="6" t="s">
        <v>232</v>
      </c>
      <c r="AL283" s="6"/>
      <c r="AM283" s="6"/>
      <c r="AN283" s="6"/>
      <c r="AO283" s="6" t="s">
        <v>168</v>
      </c>
      <c r="AP283" s="6"/>
      <c r="AQ283" s="6"/>
      <c r="AR283" s="6"/>
      <c r="AS283" s="6"/>
      <c r="AT283" s="6"/>
      <c r="AU283" s="6" t="s">
        <v>183</v>
      </c>
      <c r="AV283" s="6"/>
      <c r="AW283" s="6" t="s">
        <v>23</v>
      </c>
      <c r="AX283" s="6"/>
      <c r="AY283" s="6"/>
      <c r="AZ283" s="6"/>
      <c r="BA283" s="6" t="s">
        <v>78</v>
      </c>
      <c r="BB283" s="6"/>
      <c r="BC283" s="6"/>
      <c r="BD283" s="6"/>
      <c r="BE283" s="6"/>
      <c r="BF283" s="6" t="s">
        <v>78</v>
      </c>
      <c r="BG283" s="6"/>
      <c r="BH283" s="6"/>
      <c r="BI283" s="6"/>
      <c r="BJ283" s="6"/>
      <c r="BK283" s="6" t="s">
        <v>78</v>
      </c>
      <c r="BL283" s="6"/>
      <c r="BM283" s="6"/>
      <c r="BN283" s="6" t="s">
        <v>78</v>
      </c>
      <c r="BO283" s="6"/>
      <c r="BP283" s="6"/>
      <c r="BQ283" s="6"/>
      <c r="BR283" s="6"/>
      <c r="BS283" s="6"/>
      <c r="BT283" s="6" t="s">
        <v>78</v>
      </c>
      <c r="BU283" s="6"/>
      <c r="BV283" s="6" t="s">
        <v>38</v>
      </c>
      <c r="BW283" s="6"/>
      <c r="BX283" s="6"/>
      <c r="BY283" s="6"/>
      <c r="BZ283" s="6"/>
      <c r="CA283" s="6"/>
      <c r="CB283" s="6"/>
      <c r="CC283" s="6"/>
      <c r="CD283" s="6"/>
      <c r="CE283" s="6"/>
      <c r="CF283" s="6"/>
      <c r="CG283" s="6"/>
      <c r="CH283" s="6"/>
      <c r="CI283" s="6"/>
      <c r="CJ283" s="6"/>
      <c r="CK283" s="6"/>
      <c r="CL283" s="6"/>
      <c r="CM283" s="6"/>
      <c r="CN283" s="6"/>
      <c r="CO283" s="6"/>
      <c r="CP283" s="6"/>
      <c r="CQ283" s="6"/>
      <c r="CR283" s="6"/>
      <c r="CS283" s="28" t="s">
        <v>38</v>
      </c>
      <c r="CT283" s="6"/>
      <c r="CU283" s="6"/>
      <c r="CV283" s="6"/>
      <c r="CW283" s="6"/>
      <c r="CX283" s="6"/>
      <c r="CY283" s="6"/>
      <c r="CZ283" s="6"/>
      <c r="DA283" s="6"/>
      <c r="DB283" s="6"/>
      <c r="DC283" s="6"/>
      <c r="DD283" s="6" t="s">
        <v>38</v>
      </c>
      <c r="DE283" s="87"/>
      <c r="DF283" s="6"/>
      <c r="DG283" s="6"/>
      <c r="DH283" s="6"/>
      <c r="DI283" s="6"/>
      <c r="DJ283" s="6"/>
      <c r="DK283" s="6"/>
      <c r="DL283" s="6"/>
      <c r="DM283" s="6"/>
      <c r="DN283" s="6"/>
      <c r="DO283" s="87"/>
      <c r="DP283" s="6"/>
      <c r="DQ283" s="87"/>
      <c r="DR283" s="6"/>
      <c r="DS283" s="87"/>
      <c r="DT283" s="17"/>
      <c r="DV283" s="34"/>
      <c r="DW283" s="57"/>
      <c r="DX283" s="57"/>
      <c r="DY283" s="57"/>
      <c r="DZ283" s="57"/>
      <c r="EA283" s="57"/>
      <c r="EB283" s="57"/>
      <c r="EC283" s="57"/>
      <c r="ED283" s="57"/>
      <c r="EE283" s="57"/>
      <c r="EF283" s="57"/>
      <c r="EG283" s="57"/>
      <c r="EH283" s="57"/>
      <c r="EI283" s="57"/>
      <c r="EJ283" s="57"/>
      <c r="EK283" s="57"/>
      <c r="EL283" s="57"/>
      <c r="EM283" s="57"/>
      <c r="EN283" s="57"/>
      <c r="EO283" s="57"/>
      <c r="EP283" s="57"/>
      <c r="EQ283" s="57"/>
      <c r="ER283" s="57"/>
      <c r="ES283" s="57"/>
    </row>
    <row r="284" spans="1:149" ht="14.55" customHeight="1" x14ac:dyDescent="0.3">
      <c r="A284" s="65">
        <v>280</v>
      </c>
      <c r="B284" s="7">
        <v>102</v>
      </c>
      <c r="C284" s="98" t="s">
        <v>1595</v>
      </c>
      <c r="D284" s="98" t="s">
        <v>1596</v>
      </c>
      <c r="E284" s="98" t="s">
        <v>1597</v>
      </c>
      <c r="F284" s="7">
        <v>2002</v>
      </c>
      <c r="G284" s="98" t="s">
        <v>1598</v>
      </c>
      <c r="H284" s="98" t="s">
        <v>1599</v>
      </c>
      <c r="I284" s="6" t="s">
        <v>50</v>
      </c>
      <c r="J284" s="98" t="s">
        <v>1606</v>
      </c>
      <c r="K284" s="6" t="s">
        <v>980</v>
      </c>
      <c r="L284" s="6" t="s">
        <v>23</v>
      </c>
      <c r="M284" s="6" t="s">
        <v>86</v>
      </c>
      <c r="N284" s="6" t="s">
        <v>205</v>
      </c>
      <c r="O284" s="6" t="s">
        <v>25</v>
      </c>
      <c r="P284" s="6" t="s">
        <v>177</v>
      </c>
      <c r="Q284" s="6" t="s">
        <v>572</v>
      </c>
      <c r="R284" s="6" t="s">
        <v>572</v>
      </c>
      <c r="S284" s="6" t="s">
        <v>1186</v>
      </c>
      <c r="T284" s="6" t="s">
        <v>1601</v>
      </c>
      <c r="U284" s="7">
        <v>1995</v>
      </c>
      <c r="V284" s="7">
        <v>2010</v>
      </c>
      <c r="W284" s="6"/>
      <c r="X284" s="6"/>
      <c r="Y284" s="6"/>
      <c r="Z284" s="6" t="s">
        <v>76</v>
      </c>
      <c r="AA284" s="6"/>
      <c r="AB284" s="6"/>
      <c r="AC284" s="6"/>
      <c r="AD284" s="6"/>
      <c r="AE284" s="6" t="s">
        <v>126</v>
      </c>
      <c r="AF284" s="6"/>
      <c r="AG284" s="6"/>
      <c r="AH284" s="6"/>
      <c r="AI284" s="6"/>
      <c r="AJ284" s="6"/>
      <c r="AK284" s="6" t="s">
        <v>232</v>
      </c>
      <c r="AL284" s="6"/>
      <c r="AM284" s="6"/>
      <c r="AN284" s="6"/>
      <c r="AO284" s="6" t="s">
        <v>168</v>
      </c>
      <c r="AP284" s="6"/>
      <c r="AQ284" s="6"/>
      <c r="AR284" s="6"/>
      <c r="AS284" s="6"/>
      <c r="AT284" s="6"/>
      <c r="AU284" s="6" t="s">
        <v>183</v>
      </c>
      <c r="AV284" s="6"/>
      <c r="AW284" s="6" t="s">
        <v>23</v>
      </c>
      <c r="AX284" s="6"/>
      <c r="AY284" s="6"/>
      <c r="AZ284" s="6"/>
      <c r="BA284" s="6" t="s">
        <v>80</v>
      </c>
      <c r="BB284" s="6"/>
      <c r="BC284" s="6"/>
      <c r="BD284" s="6"/>
      <c r="BE284" s="6"/>
      <c r="BF284" s="6" t="s">
        <v>78</v>
      </c>
      <c r="BG284" s="6"/>
      <c r="BH284" s="6"/>
      <c r="BI284" s="6"/>
      <c r="BJ284" s="6"/>
      <c r="BK284" s="6" t="s">
        <v>78</v>
      </c>
      <c r="BL284" s="6"/>
      <c r="BM284" s="6"/>
      <c r="BN284" s="6" t="s">
        <v>78</v>
      </c>
      <c r="BO284" s="6"/>
      <c r="BP284" s="6"/>
      <c r="BQ284" s="6"/>
      <c r="BR284" s="6"/>
      <c r="BS284" s="6"/>
      <c r="BT284" s="6" t="s">
        <v>78</v>
      </c>
      <c r="BU284" s="6"/>
      <c r="BV284" s="6" t="s">
        <v>38</v>
      </c>
      <c r="BW284" s="6"/>
      <c r="BX284" s="6"/>
      <c r="BY284" s="6"/>
      <c r="BZ284" s="6"/>
      <c r="CA284" s="6"/>
      <c r="CB284" s="6"/>
      <c r="CC284" s="6"/>
      <c r="CD284" s="6"/>
      <c r="CE284" s="6"/>
      <c r="CF284" s="6"/>
      <c r="CG284" s="6"/>
      <c r="CH284" s="6"/>
      <c r="CI284" s="6"/>
      <c r="CJ284" s="6"/>
      <c r="CK284" s="6"/>
      <c r="CL284" s="6"/>
      <c r="CM284" s="6"/>
      <c r="CN284" s="6"/>
      <c r="CO284" s="6"/>
      <c r="CP284" s="6"/>
      <c r="CQ284" s="6"/>
      <c r="CR284" s="6"/>
      <c r="CS284" s="28" t="s">
        <v>38</v>
      </c>
      <c r="CT284" s="6"/>
      <c r="CU284" s="6"/>
      <c r="CV284" s="6"/>
      <c r="CW284" s="6"/>
      <c r="CX284" s="6"/>
      <c r="CY284" s="6"/>
      <c r="CZ284" s="6"/>
      <c r="DA284" s="6"/>
      <c r="DB284" s="6"/>
      <c r="DC284" s="6"/>
      <c r="DD284" s="6" t="s">
        <v>38</v>
      </c>
      <c r="DE284" s="87"/>
      <c r="DF284" s="6"/>
      <c r="DG284" s="6"/>
      <c r="DH284" s="6"/>
      <c r="DI284" s="6"/>
      <c r="DJ284" s="6"/>
      <c r="DK284" s="6"/>
      <c r="DL284" s="6"/>
      <c r="DM284" s="6"/>
      <c r="DN284" s="6"/>
      <c r="DO284" s="87"/>
      <c r="DP284" s="6"/>
      <c r="DQ284" s="87"/>
      <c r="DR284" s="6"/>
      <c r="DS284" s="87"/>
      <c r="DT284" s="17"/>
      <c r="DV284" s="34"/>
      <c r="DW284" s="57"/>
      <c r="DX284" s="57"/>
      <c r="DY284" s="57"/>
      <c r="DZ284" s="57"/>
      <c r="EA284" s="57"/>
      <c r="EB284" s="57"/>
      <c r="EC284" s="57"/>
      <c r="ED284" s="57"/>
      <c r="EE284" s="57"/>
      <c r="EF284" s="57"/>
      <c r="EG284" s="57"/>
      <c r="EH284" s="57"/>
      <c r="EI284" s="57"/>
      <c r="EJ284" s="57"/>
      <c r="EK284" s="57"/>
      <c r="EL284" s="57"/>
      <c r="EM284" s="57"/>
      <c r="EN284" s="57"/>
      <c r="EO284" s="57"/>
      <c r="EP284" s="57"/>
      <c r="EQ284" s="57"/>
      <c r="ER284" s="57"/>
      <c r="ES284" s="57"/>
    </row>
    <row r="285" spans="1:149" ht="14.55" customHeight="1" x14ac:dyDescent="0.3">
      <c r="A285" s="65">
        <v>281</v>
      </c>
      <c r="B285" s="7">
        <v>102</v>
      </c>
      <c r="C285" s="98" t="s">
        <v>1595</v>
      </c>
      <c r="D285" s="98" t="s">
        <v>1596</v>
      </c>
      <c r="E285" s="98" t="s">
        <v>1597</v>
      </c>
      <c r="F285" s="7">
        <v>2002</v>
      </c>
      <c r="G285" s="98" t="s">
        <v>1598</v>
      </c>
      <c r="H285" s="98" t="s">
        <v>1599</v>
      </c>
      <c r="I285" s="6" t="s">
        <v>50</v>
      </c>
      <c r="J285" s="98" t="s">
        <v>1607</v>
      </c>
      <c r="K285" s="6" t="s">
        <v>980</v>
      </c>
      <c r="L285" s="6" t="s">
        <v>23</v>
      </c>
      <c r="M285" s="6" t="s">
        <v>86</v>
      </c>
      <c r="N285" s="6" t="s">
        <v>205</v>
      </c>
      <c r="O285" s="6" t="s">
        <v>25</v>
      </c>
      <c r="P285" s="6" t="s">
        <v>177</v>
      </c>
      <c r="Q285" s="6" t="s">
        <v>572</v>
      </c>
      <c r="R285" s="6" t="s">
        <v>572</v>
      </c>
      <c r="S285" s="6" t="s">
        <v>1186</v>
      </c>
      <c r="T285" s="6" t="s">
        <v>1601</v>
      </c>
      <c r="U285" s="7">
        <v>1995</v>
      </c>
      <c r="V285" s="7">
        <v>2010</v>
      </c>
      <c r="W285" s="6"/>
      <c r="X285" s="6"/>
      <c r="Y285" s="6"/>
      <c r="Z285" s="6" t="s">
        <v>76</v>
      </c>
      <c r="AA285" s="6"/>
      <c r="AB285" s="6"/>
      <c r="AC285" s="6"/>
      <c r="AD285" s="6"/>
      <c r="AE285" s="6" t="s">
        <v>126</v>
      </c>
      <c r="AF285" s="6"/>
      <c r="AG285" s="6"/>
      <c r="AH285" s="6"/>
      <c r="AI285" s="6"/>
      <c r="AJ285" s="6"/>
      <c r="AK285" s="6" t="s">
        <v>232</v>
      </c>
      <c r="AL285" s="6"/>
      <c r="AM285" s="6"/>
      <c r="AN285" s="6"/>
      <c r="AO285" s="6" t="s">
        <v>168</v>
      </c>
      <c r="AP285" s="6"/>
      <c r="AQ285" s="6"/>
      <c r="AR285" s="6"/>
      <c r="AS285" s="6"/>
      <c r="AT285" s="6"/>
      <c r="AU285" s="6" t="s">
        <v>183</v>
      </c>
      <c r="AV285" s="6"/>
      <c r="AW285" s="6" t="s">
        <v>23</v>
      </c>
      <c r="AX285" s="6"/>
      <c r="AY285" s="6"/>
      <c r="AZ285" s="6"/>
      <c r="BA285" s="6" t="s">
        <v>78</v>
      </c>
      <c r="BB285" s="6"/>
      <c r="BC285" s="6"/>
      <c r="BD285" s="6"/>
      <c r="BE285" s="6"/>
      <c r="BF285" s="6" t="s">
        <v>78</v>
      </c>
      <c r="BG285" s="6"/>
      <c r="BH285" s="6"/>
      <c r="BI285" s="6"/>
      <c r="BJ285" s="6"/>
      <c r="BK285" s="6" t="s">
        <v>78</v>
      </c>
      <c r="BL285" s="6"/>
      <c r="BM285" s="6"/>
      <c r="BN285" s="6" t="s">
        <v>78</v>
      </c>
      <c r="BO285" s="6"/>
      <c r="BP285" s="6"/>
      <c r="BQ285" s="6"/>
      <c r="BR285" s="6"/>
      <c r="BS285" s="6"/>
      <c r="BT285" s="6" t="s">
        <v>78</v>
      </c>
      <c r="BU285" s="6"/>
      <c r="BV285" s="6" t="s">
        <v>38</v>
      </c>
      <c r="BW285" s="6"/>
      <c r="BX285" s="6"/>
      <c r="BY285" s="6"/>
      <c r="BZ285" s="6"/>
      <c r="CA285" s="6"/>
      <c r="CB285" s="6"/>
      <c r="CC285" s="6"/>
      <c r="CD285" s="6"/>
      <c r="CE285" s="6"/>
      <c r="CF285" s="6"/>
      <c r="CG285" s="6"/>
      <c r="CH285" s="6"/>
      <c r="CI285" s="6"/>
      <c r="CJ285" s="6"/>
      <c r="CK285" s="6"/>
      <c r="CL285" s="6"/>
      <c r="CM285" s="6"/>
      <c r="CN285" s="6"/>
      <c r="CO285" s="6"/>
      <c r="CP285" s="6"/>
      <c r="CQ285" s="6"/>
      <c r="CR285" s="6"/>
      <c r="CS285" s="28" t="s">
        <v>38</v>
      </c>
      <c r="CT285" s="6"/>
      <c r="CU285" s="6"/>
      <c r="CV285" s="6"/>
      <c r="CW285" s="6"/>
      <c r="CX285" s="6"/>
      <c r="CY285" s="6"/>
      <c r="CZ285" s="6"/>
      <c r="DA285" s="6"/>
      <c r="DB285" s="6"/>
      <c r="DC285" s="6"/>
      <c r="DD285" s="6" t="s">
        <v>38</v>
      </c>
      <c r="DE285" s="87"/>
      <c r="DF285" s="6"/>
      <c r="DG285" s="6"/>
      <c r="DH285" s="6"/>
      <c r="DI285" s="6"/>
      <c r="DJ285" s="6"/>
      <c r="DK285" s="6"/>
      <c r="DL285" s="6"/>
      <c r="DM285" s="6"/>
      <c r="DN285" s="6"/>
      <c r="DO285" s="87"/>
      <c r="DP285" s="6"/>
      <c r="DQ285" s="87"/>
      <c r="DR285" s="6"/>
      <c r="DS285" s="87"/>
      <c r="DT285" s="17"/>
      <c r="DV285" s="34"/>
      <c r="DW285" s="57"/>
      <c r="DX285" s="57"/>
      <c r="DY285" s="57"/>
      <c r="DZ285" s="57"/>
      <c r="EA285" s="57"/>
      <c r="EB285" s="57"/>
      <c r="EC285" s="57"/>
      <c r="ED285" s="57"/>
      <c r="EE285" s="57"/>
      <c r="EF285" s="57"/>
      <c r="EG285" s="57"/>
      <c r="EH285" s="57"/>
      <c r="EI285" s="57"/>
      <c r="EJ285" s="57"/>
      <c r="EK285" s="57"/>
      <c r="EL285" s="57"/>
      <c r="EM285" s="57"/>
      <c r="EN285" s="57"/>
      <c r="EO285" s="57"/>
      <c r="EP285" s="57"/>
      <c r="EQ285" s="57"/>
      <c r="ER285" s="57"/>
      <c r="ES285" s="57"/>
    </row>
    <row r="286" spans="1:149" ht="14.55" customHeight="1" x14ac:dyDescent="0.3">
      <c r="A286" s="65">
        <v>282</v>
      </c>
      <c r="B286" s="7">
        <v>102</v>
      </c>
      <c r="C286" s="98" t="s">
        <v>1595</v>
      </c>
      <c r="D286" s="98" t="s">
        <v>1596</v>
      </c>
      <c r="E286" s="98" t="s">
        <v>1597</v>
      </c>
      <c r="F286" s="7">
        <v>2002</v>
      </c>
      <c r="G286" s="98" t="s">
        <v>1598</v>
      </c>
      <c r="H286" s="98" t="s">
        <v>1599</v>
      </c>
      <c r="I286" s="6" t="s">
        <v>50</v>
      </c>
      <c r="J286" s="98" t="s">
        <v>1608</v>
      </c>
      <c r="K286" s="6" t="s">
        <v>980</v>
      </c>
      <c r="L286" s="6" t="s">
        <v>23</v>
      </c>
      <c r="M286" s="6" t="s">
        <v>86</v>
      </c>
      <c r="N286" s="6" t="s">
        <v>205</v>
      </c>
      <c r="O286" s="6" t="s">
        <v>25</v>
      </c>
      <c r="P286" s="6" t="s">
        <v>177</v>
      </c>
      <c r="Q286" s="6" t="s">
        <v>572</v>
      </c>
      <c r="R286" s="6" t="s">
        <v>572</v>
      </c>
      <c r="S286" s="6" t="s">
        <v>1186</v>
      </c>
      <c r="T286" s="6" t="s">
        <v>1601</v>
      </c>
      <c r="U286" s="7">
        <v>1995</v>
      </c>
      <c r="V286" s="7">
        <v>2010</v>
      </c>
      <c r="W286" s="6"/>
      <c r="X286" s="6"/>
      <c r="Y286" s="6"/>
      <c r="Z286" s="6" t="s">
        <v>76</v>
      </c>
      <c r="AA286" s="6"/>
      <c r="AB286" s="6"/>
      <c r="AC286" s="6"/>
      <c r="AD286" s="6"/>
      <c r="AE286" s="6" t="s">
        <v>126</v>
      </c>
      <c r="AF286" s="6"/>
      <c r="AG286" s="6"/>
      <c r="AH286" s="6"/>
      <c r="AI286" s="6"/>
      <c r="AJ286" s="6"/>
      <c r="AK286" s="6" t="s">
        <v>232</v>
      </c>
      <c r="AL286" s="6"/>
      <c r="AM286" s="6"/>
      <c r="AN286" s="6"/>
      <c r="AO286" s="6" t="s">
        <v>168</v>
      </c>
      <c r="AP286" s="6"/>
      <c r="AQ286" s="6"/>
      <c r="AR286" s="6"/>
      <c r="AS286" s="6"/>
      <c r="AT286" s="6"/>
      <c r="AU286" s="6" t="s">
        <v>183</v>
      </c>
      <c r="AV286" s="6"/>
      <c r="AW286" s="6" t="s">
        <v>23</v>
      </c>
      <c r="AX286" s="6"/>
      <c r="AY286" s="6"/>
      <c r="AZ286" s="6"/>
      <c r="BA286" s="6" t="s">
        <v>78</v>
      </c>
      <c r="BB286" s="6"/>
      <c r="BC286" s="6"/>
      <c r="BD286" s="6"/>
      <c r="BE286" s="6"/>
      <c r="BF286" s="6" t="s">
        <v>78</v>
      </c>
      <c r="BG286" s="6"/>
      <c r="BH286" s="6"/>
      <c r="BI286" s="6"/>
      <c r="BJ286" s="6"/>
      <c r="BK286" s="6" t="s">
        <v>78</v>
      </c>
      <c r="BL286" s="6"/>
      <c r="BM286" s="6"/>
      <c r="BN286" s="6" t="s">
        <v>78</v>
      </c>
      <c r="BO286" s="6"/>
      <c r="BP286" s="6"/>
      <c r="BQ286" s="6"/>
      <c r="BR286" s="6"/>
      <c r="BS286" s="6"/>
      <c r="BT286" s="6" t="s">
        <v>78</v>
      </c>
      <c r="BU286" s="6"/>
      <c r="BV286" s="6" t="s">
        <v>38</v>
      </c>
      <c r="BW286" s="6"/>
      <c r="BX286" s="6"/>
      <c r="BY286" s="6"/>
      <c r="BZ286" s="6"/>
      <c r="CA286" s="6"/>
      <c r="CB286" s="6"/>
      <c r="CC286" s="6"/>
      <c r="CD286" s="6"/>
      <c r="CE286" s="6"/>
      <c r="CF286" s="6"/>
      <c r="CG286" s="6"/>
      <c r="CH286" s="6"/>
      <c r="CI286" s="6"/>
      <c r="CJ286" s="6"/>
      <c r="CK286" s="6"/>
      <c r="CL286" s="6"/>
      <c r="CM286" s="6"/>
      <c r="CN286" s="6"/>
      <c r="CO286" s="6"/>
      <c r="CP286" s="6"/>
      <c r="CQ286" s="6"/>
      <c r="CR286" s="6"/>
      <c r="CS286" s="28" t="s">
        <v>38</v>
      </c>
      <c r="CT286" s="6"/>
      <c r="CU286" s="6"/>
      <c r="CV286" s="6"/>
      <c r="CW286" s="6"/>
      <c r="CX286" s="6"/>
      <c r="CY286" s="6"/>
      <c r="CZ286" s="6"/>
      <c r="DA286" s="6"/>
      <c r="DB286" s="6"/>
      <c r="DC286" s="6"/>
      <c r="DD286" s="6" t="s">
        <v>38</v>
      </c>
      <c r="DE286" s="87"/>
      <c r="DF286" s="6"/>
      <c r="DG286" s="6"/>
      <c r="DH286" s="6"/>
      <c r="DI286" s="6"/>
      <c r="DJ286" s="6"/>
      <c r="DK286" s="6"/>
      <c r="DL286" s="6"/>
      <c r="DM286" s="6"/>
      <c r="DN286" s="6"/>
      <c r="DO286" s="87"/>
      <c r="DP286" s="6"/>
      <c r="DQ286" s="87"/>
      <c r="DR286" s="6"/>
      <c r="DS286" s="87"/>
      <c r="DT286" s="17"/>
      <c r="DV286" s="34"/>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row>
    <row r="287" spans="1:149" ht="14.55" customHeight="1" x14ac:dyDescent="0.3">
      <c r="A287" s="65">
        <v>283</v>
      </c>
      <c r="B287" s="7">
        <v>102</v>
      </c>
      <c r="C287" s="98" t="s">
        <v>1595</v>
      </c>
      <c r="D287" s="98" t="s">
        <v>1596</v>
      </c>
      <c r="E287" s="98" t="s">
        <v>1597</v>
      </c>
      <c r="F287" s="7">
        <v>2002</v>
      </c>
      <c r="G287" s="98" t="s">
        <v>1598</v>
      </c>
      <c r="H287" s="98" t="s">
        <v>1599</v>
      </c>
      <c r="I287" s="6" t="s">
        <v>50</v>
      </c>
      <c r="J287" s="98" t="s">
        <v>1609</v>
      </c>
      <c r="K287" s="6" t="s">
        <v>580</v>
      </c>
      <c r="L287" s="6" t="s">
        <v>38</v>
      </c>
      <c r="M287" s="6" t="s">
        <v>86</v>
      </c>
      <c r="N287" s="6" t="s">
        <v>205</v>
      </c>
      <c r="O287" s="6" t="s">
        <v>25</v>
      </c>
      <c r="P287" s="6" t="s">
        <v>177</v>
      </c>
      <c r="Q287" s="6" t="s">
        <v>572</v>
      </c>
      <c r="R287" s="6" t="s">
        <v>572</v>
      </c>
      <c r="S287" s="6" t="s">
        <v>1186</v>
      </c>
      <c r="T287" s="6" t="s">
        <v>1601</v>
      </c>
      <c r="U287" s="7">
        <v>1995</v>
      </c>
      <c r="V287" s="7">
        <v>2010</v>
      </c>
      <c r="W287" s="6"/>
      <c r="X287" s="6"/>
      <c r="Y287" s="6"/>
      <c r="Z287" s="6" t="s">
        <v>76</v>
      </c>
      <c r="AA287" s="6"/>
      <c r="AB287" s="6"/>
      <c r="AC287" s="6"/>
      <c r="AD287" s="6"/>
      <c r="AE287" s="6" t="s">
        <v>126</v>
      </c>
      <c r="AF287" s="6"/>
      <c r="AG287" s="6"/>
      <c r="AH287" s="6"/>
      <c r="AI287" s="6"/>
      <c r="AJ287" s="6"/>
      <c r="AK287" s="6" t="s">
        <v>232</v>
      </c>
      <c r="AL287" s="6"/>
      <c r="AM287" s="6"/>
      <c r="AN287" s="6"/>
      <c r="AO287" s="6" t="s">
        <v>168</v>
      </c>
      <c r="AP287" s="6"/>
      <c r="AQ287" s="6"/>
      <c r="AR287" s="6"/>
      <c r="AS287" s="6"/>
      <c r="AT287" s="6"/>
      <c r="AU287" s="6" t="s">
        <v>183</v>
      </c>
      <c r="AV287" s="6"/>
      <c r="AW287" s="6" t="s">
        <v>23</v>
      </c>
      <c r="AX287" s="6"/>
      <c r="AY287" s="6"/>
      <c r="AZ287" s="6"/>
      <c r="BA287" s="6" t="s">
        <v>78</v>
      </c>
      <c r="BB287" s="6"/>
      <c r="BC287" s="6"/>
      <c r="BD287" s="6"/>
      <c r="BE287" s="6"/>
      <c r="BF287" s="6" t="s">
        <v>78</v>
      </c>
      <c r="BG287" s="6"/>
      <c r="BH287" s="6"/>
      <c r="BI287" s="6"/>
      <c r="BJ287" s="6"/>
      <c r="BK287" s="6" t="s">
        <v>78</v>
      </c>
      <c r="BL287" s="6"/>
      <c r="BM287" s="6"/>
      <c r="BN287" s="6" t="s">
        <v>78</v>
      </c>
      <c r="BO287" s="6"/>
      <c r="BP287" s="6"/>
      <c r="BQ287" s="6"/>
      <c r="BR287" s="6"/>
      <c r="BS287" s="6"/>
      <c r="BT287" s="6" t="s">
        <v>78</v>
      </c>
      <c r="BU287" s="6"/>
      <c r="BV287" s="6" t="s">
        <v>38</v>
      </c>
      <c r="BW287" s="6"/>
      <c r="BX287" s="6"/>
      <c r="BY287" s="6"/>
      <c r="BZ287" s="6"/>
      <c r="CA287" s="6"/>
      <c r="CB287" s="6"/>
      <c r="CC287" s="6"/>
      <c r="CD287" s="6"/>
      <c r="CE287" s="6"/>
      <c r="CF287" s="6"/>
      <c r="CG287" s="6"/>
      <c r="CH287" s="6"/>
      <c r="CI287" s="6"/>
      <c r="CJ287" s="6"/>
      <c r="CK287" s="6"/>
      <c r="CL287" s="6"/>
      <c r="CM287" s="6"/>
      <c r="CN287" s="6"/>
      <c r="CO287" s="6"/>
      <c r="CP287" s="6"/>
      <c r="CQ287" s="6"/>
      <c r="CR287" s="6"/>
      <c r="CS287" s="28" t="s">
        <v>38</v>
      </c>
      <c r="CT287" s="6"/>
      <c r="CU287" s="6"/>
      <c r="CV287" s="6"/>
      <c r="CW287" s="6"/>
      <c r="CX287" s="6"/>
      <c r="CY287" s="6"/>
      <c r="CZ287" s="6"/>
      <c r="DA287" s="6"/>
      <c r="DB287" s="6"/>
      <c r="DC287" s="6"/>
      <c r="DD287" s="6" t="s">
        <v>38</v>
      </c>
      <c r="DE287" s="87"/>
      <c r="DF287" s="6"/>
      <c r="DG287" s="6"/>
      <c r="DH287" s="6"/>
      <c r="DI287" s="6"/>
      <c r="DJ287" s="6"/>
      <c r="DK287" s="6"/>
      <c r="DL287" s="6"/>
      <c r="DM287" s="6"/>
      <c r="DN287" s="6"/>
      <c r="DO287" s="87"/>
      <c r="DP287" s="6"/>
      <c r="DQ287" s="87"/>
      <c r="DR287" s="6"/>
      <c r="DS287" s="87" t="s">
        <v>1610</v>
      </c>
      <c r="DT287" s="17" t="s">
        <v>66</v>
      </c>
      <c r="DV287" s="34"/>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row>
    <row r="288" spans="1:149" ht="14.55" customHeight="1" x14ac:dyDescent="0.3">
      <c r="A288" s="65">
        <v>284</v>
      </c>
      <c r="B288" s="7">
        <v>102</v>
      </c>
      <c r="C288" s="98" t="s">
        <v>1595</v>
      </c>
      <c r="D288" s="98" t="s">
        <v>1596</v>
      </c>
      <c r="E288" s="98" t="s">
        <v>1597</v>
      </c>
      <c r="F288" s="7">
        <v>2002</v>
      </c>
      <c r="G288" s="98" t="s">
        <v>1598</v>
      </c>
      <c r="H288" s="98" t="s">
        <v>1599</v>
      </c>
      <c r="I288" s="6" t="s">
        <v>50</v>
      </c>
      <c r="J288" s="98" t="s">
        <v>1611</v>
      </c>
      <c r="K288" s="6" t="s">
        <v>580</v>
      </c>
      <c r="L288" s="6" t="s">
        <v>38</v>
      </c>
      <c r="M288" s="6" t="s">
        <v>86</v>
      </c>
      <c r="N288" s="6" t="s">
        <v>205</v>
      </c>
      <c r="O288" s="6" t="s">
        <v>25</v>
      </c>
      <c r="P288" s="6" t="s">
        <v>177</v>
      </c>
      <c r="Q288" s="6" t="s">
        <v>572</v>
      </c>
      <c r="R288" s="6" t="s">
        <v>572</v>
      </c>
      <c r="S288" s="6" t="s">
        <v>1186</v>
      </c>
      <c r="T288" s="6" t="s">
        <v>1601</v>
      </c>
      <c r="U288" s="7">
        <v>1995</v>
      </c>
      <c r="V288" s="7">
        <v>2010</v>
      </c>
      <c r="W288" s="6"/>
      <c r="X288" s="6"/>
      <c r="Y288" s="6"/>
      <c r="Z288" s="6" t="s">
        <v>76</v>
      </c>
      <c r="AA288" s="6"/>
      <c r="AB288" s="6"/>
      <c r="AC288" s="6"/>
      <c r="AD288" s="6"/>
      <c r="AE288" s="6" t="s">
        <v>126</v>
      </c>
      <c r="AF288" s="6"/>
      <c r="AG288" s="6"/>
      <c r="AH288" s="6"/>
      <c r="AI288" s="6"/>
      <c r="AJ288" s="6"/>
      <c r="AK288" s="6" t="s">
        <v>232</v>
      </c>
      <c r="AL288" s="6"/>
      <c r="AM288" s="6"/>
      <c r="AN288" s="6"/>
      <c r="AO288" s="6" t="s">
        <v>168</v>
      </c>
      <c r="AP288" s="6"/>
      <c r="AQ288" s="6"/>
      <c r="AR288" s="6"/>
      <c r="AS288" s="6"/>
      <c r="AT288" s="6"/>
      <c r="AU288" s="6" t="s">
        <v>183</v>
      </c>
      <c r="AV288" s="6"/>
      <c r="AW288" s="6" t="s">
        <v>23</v>
      </c>
      <c r="AX288" s="6"/>
      <c r="AY288" s="6"/>
      <c r="AZ288" s="6"/>
      <c r="BA288" s="6" t="s">
        <v>78</v>
      </c>
      <c r="BB288" s="6"/>
      <c r="BC288" s="6"/>
      <c r="BD288" s="6"/>
      <c r="BE288" s="6"/>
      <c r="BF288" s="6" t="s">
        <v>78</v>
      </c>
      <c r="BG288" s="6"/>
      <c r="BH288" s="6"/>
      <c r="BI288" s="6"/>
      <c r="BJ288" s="6"/>
      <c r="BK288" s="6" t="s">
        <v>78</v>
      </c>
      <c r="BL288" s="6"/>
      <c r="BM288" s="6"/>
      <c r="BN288" s="6" t="s">
        <v>78</v>
      </c>
      <c r="BO288" s="6"/>
      <c r="BP288" s="6"/>
      <c r="BQ288" s="6"/>
      <c r="BR288" s="6"/>
      <c r="BS288" s="6"/>
      <c r="BT288" s="6" t="s">
        <v>78</v>
      </c>
      <c r="BU288" s="6"/>
      <c r="BV288" s="6" t="s">
        <v>38</v>
      </c>
      <c r="BW288" s="6"/>
      <c r="BX288" s="6"/>
      <c r="BY288" s="6"/>
      <c r="BZ288" s="6"/>
      <c r="CA288" s="6"/>
      <c r="CB288" s="6"/>
      <c r="CC288" s="6"/>
      <c r="CD288" s="6"/>
      <c r="CE288" s="6"/>
      <c r="CF288" s="6"/>
      <c r="CG288" s="6"/>
      <c r="CH288" s="6"/>
      <c r="CI288" s="6"/>
      <c r="CJ288" s="6"/>
      <c r="CK288" s="6"/>
      <c r="CL288" s="6"/>
      <c r="CM288" s="6"/>
      <c r="CN288" s="6"/>
      <c r="CO288" s="6"/>
      <c r="CP288" s="6"/>
      <c r="CQ288" s="6"/>
      <c r="CR288" s="6"/>
      <c r="CS288" s="28" t="s">
        <v>38</v>
      </c>
      <c r="CT288" s="6"/>
      <c r="CU288" s="6"/>
      <c r="CV288" s="6"/>
      <c r="CW288" s="6"/>
      <c r="CX288" s="6"/>
      <c r="CY288" s="6"/>
      <c r="CZ288" s="6"/>
      <c r="DA288" s="6"/>
      <c r="DB288" s="6"/>
      <c r="DC288" s="6"/>
      <c r="DD288" s="6" t="s">
        <v>38</v>
      </c>
      <c r="DE288" s="87"/>
      <c r="DF288" s="6"/>
      <c r="DG288" s="6"/>
      <c r="DH288" s="6"/>
      <c r="DI288" s="6"/>
      <c r="DJ288" s="6"/>
      <c r="DK288" s="6"/>
      <c r="DL288" s="6"/>
      <c r="DM288" s="6"/>
      <c r="DN288" s="6"/>
      <c r="DO288" s="87"/>
      <c r="DP288" s="6"/>
      <c r="DQ288" s="87"/>
      <c r="DR288" s="6"/>
      <c r="DS288" s="87" t="s">
        <v>1610</v>
      </c>
      <c r="DT288" s="17" t="s">
        <v>66</v>
      </c>
      <c r="DV288" s="34"/>
      <c r="DW288" s="57"/>
      <c r="DX288" s="57"/>
      <c r="DY288" s="57"/>
      <c r="DZ288" s="57"/>
      <c r="EA288" s="57"/>
      <c r="EB288" s="57"/>
      <c r="EC288" s="57"/>
      <c r="ED288" s="57"/>
      <c r="EE288" s="57"/>
      <c r="EF288" s="57"/>
      <c r="EG288" s="57"/>
      <c r="EH288" s="57"/>
      <c r="EI288" s="57"/>
      <c r="EJ288" s="57"/>
      <c r="EK288" s="57"/>
      <c r="EL288" s="57"/>
      <c r="EM288" s="57"/>
      <c r="EN288" s="57"/>
      <c r="EO288" s="57"/>
      <c r="EP288" s="57"/>
      <c r="EQ288" s="57"/>
      <c r="ER288" s="57"/>
      <c r="ES288" s="57"/>
    </row>
    <row r="289" spans="1:149" ht="14.55" customHeight="1" x14ac:dyDescent="0.3">
      <c r="A289" s="65">
        <v>285</v>
      </c>
      <c r="B289" s="7">
        <v>102</v>
      </c>
      <c r="C289" s="98" t="s">
        <v>1595</v>
      </c>
      <c r="D289" s="98" t="s">
        <v>1596</v>
      </c>
      <c r="E289" s="98" t="s">
        <v>1597</v>
      </c>
      <c r="F289" s="7">
        <v>2002</v>
      </c>
      <c r="G289" s="98" t="s">
        <v>1598</v>
      </c>
      <c r="H289" s="98" t="s">
        <v>1599</v>
      </c>
      <c r="I289" s="6" t="s">
        <v>50</v>
      </c>
      <c r="J289" s="98" t="s">
        <v>1612</v>
      </c>
      <c r="K289" s="6" t="s">
        <v>718</v>
      </c>
      <c r="L289" s="6" t="s">
        <v>38</v>
      </c>
      <c r="M289" s="6" t="s">
        <v>86</v>
      </c>
      <c r="N289" s="6" t="s">
        <v>205</v>
      </c>
      <c r="O289" s="6" t="s">
        <v>25</v>
      </c>
      <c r="P289" s="6" t="s">
        <v>177</v>
      </c>
      <c r="Q289" s="6" t="s">
        <v>572</v>
      </c>
      <c r="R289" s="6" t="s">
        <v>572</v>
      </c>
      <c r="S289" s="6" t="s">
        <v>1186</v>
      </c>
      <c r="T289" s="6" t="s">
        <v>1601</v>
      </c>
      <c r="U289" s="7">
        <v>1995</v>
      </c>
      <c r="V289" s="7">
        <v>2010</v>
      </c>
      <c r="W289" s="6"/>
      <c r="X289" s="6"/>
      <c r="Y289" s="6"/>
      <c r="Z289" s="6" t="s">
        <v>76</v>
      </c>
      <c r="AA289" s="6"/>
      <c r="AB289" s="6"/>
      <c r="AC289" s="6"/>
      <c r="AD289" s="6"/>
      <c r="AE289" s="6" t="s">
        <v>126</v>
      </c>
      <c r="AF289" s="6"/>
      <c r="AG289" s="6"/>
      <c r="AH289" s="6"/>
      <c r="AI289" s="6"/>
      <c r="AJ289" s="6"/>
      <c r="AK289" s="6" t="s">
        <v>232</v>
      </c>
      <c r="AL289" s="6"/>
      <c r="AM289" s="6"/>
      <c r="AN289" s="6"/>
      <c r="AO289" s="6" t="s">
        <v>168</v>
      </c>
      <c r="AP289" s="6"/>
      <c r="AQ289" s="6"/>
      <c r="AR289" s="6"/>
      <c r="AS289" s="6"/>
      <c r="AT289" s="6"/>
      <c r="AU289" s="6" t="s">
        <v>183</v>
      </c>
      <c r="AV289" s="6"/>
      <c r="AW289" s="6" t="s">
        <v>23</v>
      </c>
      <c r="AX289" s="6"/>
      <c r="AY289" s="6"/>
      <c r="AZ289" s="6"/>
      <c r="BA289" s="6" t="s">
        <v>78</v>
      </c>
      <c r="BB289" s="6"/>
      <c r="BC289" s="6"/>
      <c r="BD289" s="6"/>
      <c r="BE289" s="6"/>
      <c r="BF289" s="6" t="s">
        <v>78</v>
      </c>
      <c r="BG289" s="6"/>
      <c r="BH289" s="6"/>
      <c r="BI289" s="6"/>
      <c r="BJ289" s="6"/>
      <c r="BK289" s="6" t="s">
        <v>78</v>
      </c>
      <c r="BL289" s="6"/>
      <c r="BM289" s="6"/>
      <c r="BN289" s="6" t="s">
        <v>78</v>
      </c>
      <c r="BO289" s="6"/>
      <c r="BP289" s="6"/>
      <c r="BQ289" s="6"/>
      <c r="BR289" s="6"/>
      <c r="BS289" s="6"/>
      <c r="BT289" s="6" t="s">
        <v>78</v>
      </c>
      <c r="BU289" s="6"/>
      <c r="BV289" s="6" t="s">
        <v>38</v>
      </c>
      <c r="BW289" s="6"/>
      <c r="BX289" s="6"/>
      <c r="BY289" s="6"/>
      <c r="BZ289" s="6"/>
      <c r="CA289" s="6"/>
      <c r="CB289" s="6"/>
      <c r="CC289" s="6"/>
      <c r="CD289" s="6"/>
      <c r="CE289" s="6"/>
      <c r="CF289" s="6"/>
      <c r="CG289" s="6"/>
      <c r="CH289" s="6"/>
      <c r="CI289" s="6"/>
      <c r="CJ289" s="6"/>
      <c r="CK289" s="6"/>
      <c r="CL289" s="6"/>
      <c r="CM289" s="6"/>
      <c r="CN289" s="6"/>
      <c r="CO289" s="6"/>
      <c r="CP289" s="6"/>
      <c r="CQ289" s="6"/>
      <c r="CR289" s="6"/>
      <c r="CS289" s="28" t="s">
        <v>38</v>
      </c>
      <c r="CT289" s="6"/>
      <c r="CU289" s="6"/>
      <c r="CV289" s="6"/>
      <c r="CW289" s="6"/>
      <c r="CX289" s="6"/>
      <c r="CY289" s="6"/>
      <c r="CZ289" s="6"/>
      <c r="DA289" s="6"/>
      <c r="DB289" s="6"/>
      <c r="DC289" s="6"/>
      <c r="DD289" s="6" t="s">
        <v>38</v>
      </c>
      <c r="DE289" s="87"/>
      <c r="DF289" s="6"/>
      <c r="DG289" s="6"/>
      <c r="DH289" s="6"/>
      <c r="DI289" s="6"/>
      <c r="DJ289" s="6"/>
      <c r="DK289" s="6"/>
      <c r="DL289" s="6"/>
      <c r="DM289" s="6"/>
      <c r="DN289" s="6"/>
      <c r="DO289" s="87"/>
      <c r="DP289" s="6"/>
      <c r="DQ289" s="87"/>
      <c r="DR289" s="6"/>
      <c r="DS289" s="87"/>
      <c r="DT289" s="17"/>
      <c r="DV289" s="34"/>
      <c r="DW289" s="57"/>
      <c r="DX289" s="57"/>
      <c r="DY289" s="57"/>
      <c r="DZ289" s="57"/>
      <c r="EA289" s="57"/>
      <c r="EB289" s="57"/>
      <c r="EC289" s="57"/>
      <c r="ED289" s="57"/>
      <c r="EE289" s="57"/>
      <c r="EF289" s="57"/>
      <c r="EG289" s="57"/>
      <c r="EH289" s="57"/>
      <c r="EI289" s="57"/>
      <c r="EJ289" s="57"/>
      <c r="EK289" s="57"/>
      <c r="EL289" s="57"/>
      <c r="EM289" s="57"/>
      <c r="EN289" s="57"/>
      <c r="EO289" s="57"/>
      <c r="EP289" s="57"/>
      <c r="EQ289" s="57"/>
      <c r="ER289" s="57"/>
      <c r="ES289" s="57"/>
    </row>
    <row r="290" spans="1:149" ht="14.55" customHeight="1" x14ac:dyDescent="0.3">
      <c r="A290" s="65">
        <v>286</v>
      </c>
      <c r="B290" s="7">
        <v>103</v>
      </c>
      <c r="C290" s="98" t="s">
        <v>1613</v>
      </c>
      <c r="D290" s="125" t="s">
        <v>1614</v>
      </c>
      <c r="E290" s="98" t="s">
        <v>1615</v>
      </c>
      <c r="F290" s="7">
        <v>2013</v>
      </c>
      <c r="G290" s="98" t="s">
        <v>1616</v>
      </c>
      <c r="H290" s="98" t="s">
        <v>1617</v>
      </c>
      <c r="I290" s="6" t="s">
        <v>50</v>
      </c>
      <c r="J290" s="100" t="s">
        <v>1618</v>
      </c>
      <c r="K290" s="6" t="s">
        <v>1619</v>
      </c>
      <c r="L290" s="6" t="s">
        <v>23</v>
      </c>
      <c r="M290" s="6" t="s">
        <v>100</v>
      </c>
      <c r="N290" s="6" t="s">
        <v>1620</v>
      </c>
      <c r="O290" s="6" t="s">
        <v>25</v>
      </c>
      <c r="P290" s="6" t="s">
        <v>177</v>
      </c>
      <c r="Q290" s="6" t="s">
        <v>1621</v>
      </c>
      <c r="R290" s="6" t="s">
        <v>921</v>
      </c>
      <c r="S290" s="6" t="s">
        <v>371</v>
      </c>
      <c r="T290" s="6" t="s">
        <v>1622</v>
      </c>
      <c r="U290" s="7">
        <v>2008</v>
      </c>
      <c r="V290" s="7">
        <v>2011</v>
      </c>
      <c r="W290" s="6"/>
      <c r="X290" s="6"/>
      <c r="Y290" s="6"/>
      <c r="Z290" s="6"/>
      <c r="AA290" s="6"/>
      <c r="AB290" s="6"/>
      <c r="AC290" s="6"/>
      <c r="AD290" s="6" t="s">
        <v>109</v>
      </c>
      <c r="AE290" s="6" t="s">
        <v>126</v>
      </c>
      <c r="AF290" s="6"/>
      <c r="AG290" s="6"/>
      <c r="AH290" s="6" t="s">
        <v>139</v>
      </c>
      <c r="AI290" s="6" t="s">
        <v>155</v>
      </c>
      <c r="AJ290" s="6" t="s">
        <v>220</v>
      </c>
      <c r="AK290" s="6"/>
      <c r="AL290" s="6"/>
      <c r="AM290" s="6"/>
      <c r="AN290" s="6"/>
      <c r="AO290" s="6"/>
      <c r="AP290" s="6"/>
      <c r="AQ290" s="6"/>
      <c r="AR290" s="6"/>
      <c r="AS290" s="6"/>
      <c r="AT290" s="6"/>
      <c r="AU290" s="6"/>
      <c r="AV290" s="6"/>
      <c r="AW290" s="6" t="s">
        <v>38</v>
      </c>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t="s">
        <v>23</v>
      </c>
      <c r="BW290" s="6"/>
      <c r="BX290" s="6"/>
      <c r="BY290" s="6"/>
      <c r="BZ290" s="6"/>
      <c r="CA290" s="6"/>
      <c r="CB290" s="6"/>
      <c r="CC290" s="6"/>
      <c r="CD290" s="6" t="s">
        <v>195</v>
      </c>
      <c r="CE290" s="6" t="s">
        <v>195</v>
      </c>
      <c r="CF290" s="6"/>
      <c r="CG290" s="6"/>
      <c r="CH290" s="6" t="s">
        <v>195</v>
      </c>
      <c r="CI290" s="6" t="s">
        <v>195</v>
      </c>
      <c r="CJ290" s="6" t="s">
        <v>195</v>
      </c>
      <c r="CK290" s="6"/>
      <c r="CL290" s="6"/>
      <c r="CM290" s="6"/>
      <c r="CN290" s="6"/>
      <c r="CO290" s="6"/>
      <c r="CP290" s="6"/>
      <c r="CQ290" s="6"/>
      <c r="CR290" s="6"/>
      <c r="CS290" s="28" t="s">
        <v>23</v>
      </c>
      <c r="CT290" s="6"/>
      <c r="CU290" s="6"/>
      <c r="CV290" s="6"/>
      <c r="CW290" s="6" t="s">
        <v>109</v>
      </c>
      <c r="CX290" s="6" t="s">
        <v>126</v>
      </c>
      <c r="CY290" s="6"/>
      <c r="CZ290" s="6" t="s">
        <v>139</v>
      </c>
      <c r="DA290" s="6" t="s">
        <v>155</v>
      </c>
      <c r="DB290" s="6"/>
      <c r="DC290" s="6"/>
      <c r="DD290" s="6" t="s">
        <v>23</v>
      </c>
      <c r="DE290" s="93" t="s">
        <v>4090</v>
      </c>
      <c r="DF290" s="6" t="s">
        <v>302</v>
      </c>
      <c r="DG290" s="6"/>
      <c r="DH290" s="6"/>
      <c r="DI290" s="6"/>
      <c r="DJ290" s="6"/>
      <c r="DK290" s="6" t="s">
        <v>139</v>
      </c>
      <c r="DL290" s="6" t="s">
        <v>155</v>
      </c>
      <c r="DM290" s="6"/>
      <c r="DN290" s="6"/>
      <c r="DO290" s="87"/>
      <c r="DP290" s="6"/>
      <c r="DQ290" s="87"/>
      <c r="DR290" s="6"/>
      <c r="DS290" s="87"/>
      <c r="DT290" s="17"/>
      <c r="DV290" s="34"/>
      <c r="DW290" s="57"/>
      <c r="DX290" s="57"/>
      <c r="DY290" s="57"/>
      <c r="DZ290" s="57"/>
      <c r="EA290" s="57"/>
      <c r="EB290" s="57"/>
      <c r="EC290" s="57"/>
      <c r="ED290" s="57"/>
      <c r="EE290" s="57"/>
      <c r="EF290" s="57"/>
      <c r="EG290" s="57"/>
      <c r="EH290" s="57"/>
      <c r="EI290" s="57"/>
      <c r="EJ290" s="57"/>
      <c r="EK290" s="57"/>
      <c r="EL290" s="57"/>
      <c r="EM290" s="57"/>
      <c r="EN290" s="57"/>
      <c r="EO290" s="57"/>
      <c r="EP290" s="57"/>
      <c r="EQ290" s="57"/>
      <c r="ER290" s="57"/>
      <c r="ES290" s="57"/>
    </row>
    <row r="291" spans="1:149" ht="14.55" customHeight="1" x14ac:dyDescent="0.3">
      <c r="A291" s="65">
        <v>287</v>
      </c>
      <c r="B291" s="7">
        <v>104</v>
      </c>
      <c r="C291" s="98" t="s">
        <v>1623</v>
      </c>
      <c r="D291" s="100" t="s">
        <v>1624</v>
      </c>
      <c r="E291" s="98" t="s">
        <v>1625</v>
      </c>
      <c r="F291" s="7">
        <v>2019</v>
      </c>
      <c r="G291" s="100" t="s">
        <v>1626</v>
      </c>
      <c r="H291" s="98" t="s">
        <v>1627</v>
      </c>
      <c r="I291" s="6" t="s">
        <v>50</v>
      </c>
      <c r="J291" s="100" t="s">
        <v>1628</v>
      </c>
      <c r="K291" s="6" t="s">
        <v>1629</v>
      </c>
      <c r="L291" s="6" t="s">
        <v>38</v>
      </c>
      <c r="M291" s="6" t="s">
        <v>86</v>
      </c>
      <c r="N291" s="6" t="s">
        <v>205</v>
      </c>
      <c r="O291" s="6" t="s">
        <v>25</v>
      </c>
      <c r="P291" s="6" t="s">
        <v>205</v>
      </c>
      <c r="Q291" s="6" t="s">
        <v>572</v>
      </c>
      <c r="R291" s="6" t="s">
        <v>572</v>
      </c>
      <c r="S291" s="6" t="s">
        <v>572</v>
      </c>
      <c r="T291" s="6" t="s">
        <v>572</v>
      </c>
      <c r="U291" s="7" t="s">
        <v>572</v>
      </c>
      <c r="V291" s="7" t="s">
        <v>572</v>
      </c>
      <c r="W291" s="6"/>
      <c r="X291" s="6"/>
      <c r="Y291" s="6"/>
      <c r="Z291" s="6"/>
      <c r="AA291" s="6"/>
      <c r="AB291" s="6"/>
      <c r="AC291" s="6"/>
      <c r="AD291" s="6"/>
      <c r="AE291" s="6"/>
      <c r="AF291" s="6"/>
      <c r="AG291" s="6"/>
      <c r="AH291" s="6"/>
      <c r="AI291" s="6"/>
      <c r="AJ291" s="6"/>
      <c r="AK291" s="6" t="s">
        <v>232</v>
      </c>
      <c r="AL291" s="6"/>
      <c r="AM291" s="6"/>
      <c r="AN291" s="6"/>
      <c r="AO291" s="6"/>
      <c r="AP291" s="6"/>
      <c r="AQ291" s="6"/>
      <c r="AR291" s="6"/>
      <c r="AS291" s="6"/>
      <c r="AT291" s="6"/>
      <c r="AU291" s="6"/>
      <c r="AV291" s="6"/>
      <c r="AW291" s="6" t="s">
        <v>23</v>
      </c>
      <c r="AX291" s="6"/>
      <c r="AY291" s="6"/>
      <c r="AZ291" s="6"/>
      <c r="BA291" s="6"/>
      <c r="BB291" s="6"/>
      <c r="BC291" s="6"/>
      <c r="BD291" s="6"/>
      <c r="BE291" s="6"/>
      <c r="BF291" s="6"/>
      <c r="BG291" s="6"/>
      <c r="BH291" s="6"/>
      <c r="BI291" s="6"/>
      <c r="BJ291" s="6"/>
      <c r="BK291" s="6" t="s">
        <v>78</v>
      </c>
      <c r="BL291" s="6"/>
      <c r="BM291" s="6"/>
      <c r="BN291" s="6"/>
      <c r="BO291" s="6"/>
      <c r="BP291" s="6"/>
      <c r="BQ291" s="6"/>
      <c r="BR291" s="6"/>
      <c r="BS291" s="6"/>
      <c r="BT291" s="6"/>
      <c r="BU291" s="6"/>
      <c r="BV291" s="6" t="s">
        <v>38</v>
      </c>
      <c r="BW291" s="6"/>
      <c r="BX291" s="6"/>
      <c r="BY291" s="6"/>
      <c r="BZ291" s="6"/>
      <c r="CA291" s="6"/>
      <c r="CB291" s="6"/>
      <c r="CC291" s="6"/>
      <c r="CD291" s="6"/>
      <c r="CE291" s="6"/>
      <c r="CF291" s="6"/>
      <c r="CG291" s="6"/>
      <c r="CH291" s="6"/>
      <c r="CI291" s="6"/>
      <c r="CJ291" s="6"/>
      <c r="CK291" s="6"/>
      <c r="CL291" s="6"/>
      <c r="CM291" s="6"/>
      <c r="CN291" s="6"/>
      <c r="CO291" s="6"/>
      <c r="CP291" s="6"/>
      <c r="CQ291" s="6"/>
      <c r="CR291" s="6"/>
      <c r="CS291" s="28" t="s">
        <v>38</v>
      </c>
      <c r="CT291" s="6"/>
      <c r="CU291" s="6"/>
      <c r="CV291" s="6"/>
      <c r="CW291" s="6"/>
      <c r="CX291" s="6"/>
      <c r="CY291" s="6"/>
      <c r="CZ291" s="6"/>
      <c r="DA291" s="6"/>
      <c r="DB291" s="6"/>
      <c r="DC291" s="6"/>
      <c r="DD291" s="6" t="s">
        <v>38</v>
      </c>
      <c r="DE291" s="87"/>
      <c r="DF291" s="6"/>
      <c r="DG291" s="6"/>
      <c r="DH291" s="6"/>
      <c r="DI291" s="6"/>
      <c r="DJ291" s="6"/>
      <c r="DK291" s="6"/>
      <c r="DL291" s="6"/>
      <c r="DM291" s="6"/>
      <c r="DN291" s="6"/>
      <c r="DO291" s="87"/>
      <c r="DP291" s="6"/>
      <c r="DQ291" s="87"/>
      <c r="DR291" s="6"/>
      <c r="DS291" s="93" t="s">
        <v>1630</v>
      </c>
      <c r="DT291" s="17" t="s">
        <v>255</v>
      </c>
      <c r="DV291" s="34"/>
      <c r="DW291" s="57"/>
      <c r="DX291" s="57"/>
      <c r="DY291" s="57"/>
      <c r="DZ291" s="57"/>
      <c r="EA291" s="57"/>
      <c r="EB291" s="57"/>
      <c r="EC291" s="57"/>
      <c r="ED291" s="57"/>
      <c r="EE291" s="57"/>
      <c r="EF291" s="57"/>
      <c r="EG291" s="57"/>
      <c r="EH291" s="57"/>
      <c r="EI291" s="57"/>
      <c r="EJ291" s="57"/>
      <c r="EK291" s="57"/>
      <c r="EL291" s="57"/>
      <c r="EM291" s="57"/>
      <c r="EN291" s="57"/>
      <c r="EO291" s="57"/>
      <c r="EP291" s="57"/>
      <c r="EQ291" s="57"/>
      <c r="ER291" s="57"/>
      <c r="ES291" s="57"/>
    </row>
    <row r="292" spans="1:149" ht="14.55" customHeight="1" x14ac:dyDescent="0.3">
      <c r="A292" s="65">
        <v>288</v>
      </c>
      <c r="B292" s="7">
        <v>104</v>
      </c>
      <c r="C292" s="98" t="s">
        <v>1623</v>
      </c>
      <c r="D292" s="100" t="s">
        <v>1624</v>
      </c>
      <c r="E292" s="98" t="s">
        <v>1625</v>
      </c>
      <c r="F292" s="7">
        <v>2019</v>
      </c>
      <c r="G292" s="100" t="s">
        <v>1626</v>
      </c>
      <c r="H292" s="98" t="s">
        <v>1627</v>
      </c>
      <c r="I292" s="6" t="s">
        <v>50</v>
      </c>
      <c r="J292" s="98" t="s">
        <v>1631</v>
      </c>
      <c r="K292" s="6" t="s">
        <v>737</v>
      </c>
      <c r="L292" s="6" t="s">
        <v>38</v>
      </c>
      <c r="M292" s="6" t="s">
        <v>86</v>
      </c>
      <c r="N292" s="6" t="s">
        <v>205</v>
      </c>
      <c r="O292" s="6" t="s">
        <v>25</v>
      </c>
      <c r="P292" s="6" t="s">
        <v>205</v>
      </c>
      <c r="Q292" s="6" t="s">
        <v>572</v>
      </c>
      <c r="R292" s="6" t="s">
        <v>572</v>
      </c>
      <c r="S292" s="6" t="s">
        <v>572</v>
      </c>
      <c r="T292" s="6" t="s">
        <v>572</v>
      </c>
      <c r="U292" s="7" t="s">
        <v>572</v>
      </c>
      <c r="V292" s="7" t="s">
        <v>572</v>
      </c>
      <c r="W292" s="6"/>
      <c r="X292" s="6"/>
      <c r="Y292" s="6"/>
      <c r="Z292" s="6"/>
      <c r="AA292" s="6"/>
      <c r="AB292" s="6"/>
      <c r="AC292" s="6"/>
      <c r="AD292" s="6"/>
      <c r="AE292" s="6"/>
      <c r="AF292" s="6"/>
      <c r="AG292" s="6"/>
      <c r="AH292" s="6"/>
      <c r="AI292" s="6"/>
      <c r="AJ292" s="6"/>
      <c r="AK292" s="6" t="s">
        <v>232</v>
      </c>
      <c r="AL292" s="6"/>
      <c r="AM292" s="6"/>
      <c r="AN292" s="6"/>
      <c r="AO292" s="6"/>
      <c r="AP292" s="6"/>
      <c r="AQ292" s="6"/>
      <c r="AR292" s="6"/>
      <c r="AS292" s="6"/>
      <c r="AT292" s="6"/>
      <c r="AU292" s="6"/>
      <c r="AV292" s="6"/>
      <c r="AW292" s="6" t="s">
        <v>23</v>
      </c>
      <c r="AX292" s="6"/>
      <c r="AY292" s="6"/>
      <c r="AZ292" s="6"/>
      <c r="BA292" s="6"/>
      <c r="BB292" s="6"/>
      <c r="BC292" s="6"/>
      <c r="BD292" s="6"/>
      <c r="BE292" s="6"/>
      <c r="BF292" s="6"/>
      <c r="BG292" s="6"/>
      <c r="BH292" s="6"/>
      <c r="BI292" s="6"/>
      <c r="BJ292" s="6"/>
      <c r="BK292" s="6" t="s">
        <v>78</v>
      </c>
      <c r="BL292" s="6"/>
      <c r="BM292" s="6"/>
      <c r="BN292" s="6"/>
      <c r="BO292" s="6"/>
      <c r="BP292" s="6"/>
      <c r="BQ292" s="6"/>
      <c r="BR292" s="6"/>
      <c r="BS292" s="6"/>
      <c r="BT292" s="6"/>
      <c r="BU292" s="6"/>
      <c r="BV292" s="6" t="s">
        <v>38</v>
      </c>
      <c r="BW292" s="6"/>
      <c r="BX292" s="6"/>
      <c r="BY292" s="6"/>
      <c r="BZ292" s="6"/>
      <c r="CA292" s="6"/>
      <c r="CB292" s="6"/>
      <c r="CC292" s="6"/>
      <c r="CD292" s="6"/>
      <c r="CE292" s="6"/>
      <c r="CF292" s="6"/>
      <c r="CG292" s="6"/>
      <c r="CH292" s="6"/>
      <c r="CI292" s="6"/>
      <c r="CJ292" s="6"/>
      <c r="CK292" s="6"/>
      <c r="CL292" s="6"/>
      <c r="CM292" s="6"/>
      <c r="CN292" s="6"/>
      <c r="CO292" s="6"/>
      <c r="CP292" s="6"/>
      <c r="CQ292" s="6"/>
      <c r="CR292" s="6"/>
      <c r="CS292" s="28" t="s">
        <v>38</v>
      </c>
      <c r="CT292" s="6"/>
      <c r="CU292" s="6"/>
      <c r="CV292" s="6"/>
      <c r="CW292" s="6"/>
      <c r="CX292" s="6"/>
      <c r="CY292" s="6"/>
      <c r="CZ292" s="6"/>
      <c r="DA292" s="6"/>
      <c r="DB292" s="6"/>
      <c r="DC292" s="6"/>
      <c r="DD292" s="6" t="s">
        <v>38</v>
      </c>
      <c r="DE292" s="87"/>
      <c r="DF292" s="6"/>
      <c r="DG292" s="6"/>
      <c r="DH292" s="6"/>
      <c r="DI292" s="6"/>
      <c r="DJ292" s="6"/>
      <c r="DK292" s="6"/>
      <c r="DL292" s="6"/>
      <c r="DM292" s="6"/>
      <c r="DN292" s="6"/>
      <c r="DO292" s="87"/>
      <c r="DP292" s="6"/>
      <c r="DQ292" s="87"/>
      <c r="DR292" s="6"/>
      <c r="DS292" s="93" t="s">
        <v>1632</v>
      </c>
      <c r="DT292" s="17" t="s">
        <v>1633</v>
      </c>
      <c r="DV292" s="34"/>
      <c r="DW292" s="57"/>
      <c r="DX292" s="57"/>
      <c r="DY292" s="57"/>
      <c r="DZ292" s="57"/>
      <c r="EA292" s="57"/>
      <c r="EB292" s="57"/>
      <c r="EC292" s="57"/>
      <c r="ED292" s="57"/>
      <c r="EE292" s="57"/>
      <c r="EF292" s="57"/>
      <c r="EG292" s="57"/>
      <c r="EH292" s="57"/>
      <c r="EI292" s="57"/>
      <c r="EJ292" s="57"/>
      <c r="EK292" s="57"/>
      <c r="EL292" s="57"/>
      <c r="EM292" s="57"/>
      <c r="EN292" s="57"/>
      <c r="EO292" s="57"/>
      <c r="EP292" s="57"/>
      <c r="EQ292" s="57"/>
      <c r="ER292" s="57"/>
      <c r="ES292" s="57"/>
    </row>
    <row r="293" spans="1:149" ht="14.55" customHeight="1" x14ac:dyDescent="0.3">
      <c r="A293" s="65">
        <v>289</v>
      </c>
      <c r="B293" s="7">
        <v>105</v>
      </c>
      <c r="C293" s="98" t="s">
        <v>1634</v>
      </c>
      <c r="D293" s="100" t="s">
        <v>1635</v>
      </c>
      <c r="E293" s="98" t="s">
        <v>1636</v>
      </c>
      <c r="F293" s="7">
        <v>2018</v>
      </c>
      <c r="G293" s="100" t="s">
        <v>577</v>
      </c>
      <c r="H293" s="98" t="s">
        <v>1637</v>
      </c>
      <c r="I293" s="6" t="s">
        <v>50</v>
      </c>
      <c r="J293" s="100" t="s">
        <v>1638</v>
      </c>
      <c r="K293" s="6" t="s">
        <v>1639</v>
      </c>
      <c r="L293" s="6" t="s">
        <v>23</v>
      </c>
      <c r="M293" s="6" t="s">
        <v>72</v>
      </c>
      <c r="N293" s="6" t="s">
        <v>205</v>
      </c>
      <c r="O293" s="6" t="s">
        <v>25</v>
      </c>
      <c r="P293" s="6" t="s">
        <v>118</v>
      </c>
      <c r="Q293" s="6" t="s">
        <v>572</v>
      </c>
      <c r="R293" s="6" t="s">
        <v>572</v>
      </c>
      <c r="S293" s="6" t="s">
        <v>97</v>
      </c>
      <c r="T293" s="6" t="s">
        <v>1079</v>
      </c>
      <c r="U293" s="7">
        <v>2016</v>
      </c>
      <c r="V293" s="7">
        <v>2016</v>
      </c>
      <c r="W293" s="6"/>
      <c r="X293" s="6"/>
      <c r="Y293" s="6"/>
      <c r="Z293" s="6"/>
      <c r="AA293" s="6"/>
      <c r="AB293" s="6"/>
      <c r="AC293" s="6"/>
      <c r="AD293" s="6" t="s">
        <v>109</v>
      </c>
      <c r="AE293" s="6"/>
      <c r="AF293" s="6"/>
      <c r="AG293" s="6"/>
      <c r="AH293" s="6"/>
      <c r="AI293" s="6" t="s">
        <v>155</v>
      </c>
      <c r="AJ293" s="6"/>
      <c r="AK293" s="6"/>
      <c r="AL293" s="6"/>
      <c r="AM293" s="6"/>
      <c r="AN293" s="6"/>
      <c r="AO293" s="6" t="s">
        <v>168</v>
      </c>
      <c r="AP293" s="6"/>
      <c r="AQ293" s="6"/>
      <c r="AR293" s="6"/>
      <c r="AS293" s="6"/>
      <c r="AT293" s="6"/>
      <c r="AU293" s="6"/>
      <c r="AV293" s="6"/>
      <c r="AW293" s="6" t="s">
        <v>38</v>
      </c>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t="s">
        <v>23</v>
      </c>
      <c r="BW293" s="6"/>
      <c r="BX293" s="6"/>
      <c r="BY293" s="6"/>
      <c r="BZ293" s="6"/>
      <c r="CA293" s="6"/>
      <c r="CB293" s="6"/>
      <c r="CC293" s="6"/>
      <c r="CD293" s="6" t="s">
        <v>221</v>
      </c>
      <c r="CE293" s="6"/>
      <c r="CF293" s="6"/>
      <c r="CG293" s="6"/>
      <c r="CH293" s="6"/>
      <c r="CI293" s="6" t="s">
        <v>221</v>
      </c>
      <c r="CJ293" s="6"/>
      <c r="CK293" s="6"/>
      <c r="CL293" s="6"/>
      <c r="CM293" s="6" t="s">
        <v>221</v>
      </c>
      <c r="CN293" s="6"/>
      <c r="CO293" s="6"/>
      <c r="CP293" s="6"/>
      <c r="CQ293" s="6"/>
      <c r="CR293" s="6"/>
      <c r="CS293" s="28" t="s">
        <v>38</v>
      </c>
      <c r="CT293" s="6"/>
      <c r="CU293" s="6"/>
      <c r="CV293" s="6"/>
      <c r="CW293" s="6"/>
      <c r="CX293" s="6"/>
      <c r="CY293" s="6"/>
      <c r="CZ293" s="6"/>
      <c r="DA293" s="6"/>
      <c r="DB293" s="6"/>
      <c r="DC293" s="6"/>
      <c r="DD293" s="6" t="s">
        <v>38</v>
      </c>
      <c r="DE293" s="87"/>
      <c r="DF293" s="6"/>
      <c r="DG293" s="6"/>
      <c r="DH293" s="6"/>
      <c r="DI293" s="6"/>
      <c r="DJ293" s="6"/>
      <c r="DK293" s="6"/>
      <c r="DL293" s="6"/>
      <c r="DM293" s="6"/>
      <c r="DN293" s="6"/>
      <c r="DO293" s="87"/>
      <c r="DP293" s="6"/>
      <c r="DQ293" s="87"/>
      <c r="DR293" s="6"/>
      <c r="DS293" s="87"/>
      <c r="DT293" s="17"/>
      <c r="DV293" s="34"/>
      <c r="DW293" s="57"/>
      <c r="DX293" s="57"/>
      <c r="DY293" s="57"/>
      <c r="DZ293" s="57"/>
      <c r="EA293" s="57"/>
      <c r="EB293" s="57"/>
      <c r="EC293" s="57"/>
      <c r="ED293" s="57"/>
      <c r="EE293" s="57"/>
      <c r="EF293" s="57"/>
      <c r="EG293" s="57"/>
      <c r="EH293" s="57"/>
      <c r="EI293" s="57"/>
      <c r="EJ293" s="57"/>
      <c r="EK293" s="57"/>
      <c r="EL293" s="57"/>
      <c r="EM293" s="57"/>
      <c r="EN293" s="57"/>
      <c r="EO293" s="57"/>
      <c r="EP293" s="57"/>
      <c r="EQ293" s="57"/>
      <c r="ER293" s="57"/>
      <c r="ES293" s="57"/>
    </row>
    <row r="294" spans="1:149" ht="14.55" customHeight="1" x14ac:dyDescent="0.3">
      <c r="A294" s="65">
        <v>290</v>
      </c>
      <c r="B294" s="7">
        <v>105</v>
      </c>
      <c r="C294" s="98" t="s">
        <v>1634</v>
      </c>
      <c r="D294" s="100" t="s">
        <v>1635</v>
      </c>
      <c r="E294" s="98" t="s">
        <v>1636</v>
      </c>
      <c r="F294" s="7">
        <v>2018</v>
      </c>
      <c r="G294" s="100" t="s">
        <v>577</v>
      </c>
      <c r="H294" s="98" t="s">
        <v>1637</v>
      </c>
      <c r="I294" s="6" t="s">
        <v>50</v>
      </c>
      <c r="J294" s="100" t="s">
        <v>1640</v>
      </c>
      <c r="K294" s="6" t="s">
        <v>1641</v>
      </c>
      <c r="L294" s="6" t="s">
        <v>23</v>
      </c>
      <c r="M294" s="6" t="s">
        <v>72</v>
      </c>
      <c r="N294" s="6" t="s">
        <v>205</v>
      </c>
      <c r="O294" s="6" t="s">
        <v>25</v>
      </c>
      <c r="P294" s="6" t="s">
        <v>118</v>
      </c>
      <c r="Q294" s="6" t="s">
        <v>572</v>
      </c>
      <c r="R294" s="6" t="s">
        <v>572</v>
      </c>
      <c r="S294" s="6" t="s">
        <v>97</v>
      </c>
      <c r="T294" s="6" t="s">
        <v>1079</v>
      </c>
      <c r="U294" s="7">
        <v>2016</v>
      </c>
      <c r="V294" s="7">
        <v>2016</v>
      </c>
      <c r="W294" s="6"/>
      <c r="X294" s="6"/>
      <c r="Y294" s="6"/>
      <c r="Z294" s="6"/>
      <c r="AA294" s="6"/>
      <c r="AB294" s="6"/>
      <c r="AC294" s="6"/>
      <c r="AD294" s="6" t="s">
        <v>109</v>
      </c>
      <c r="AE294" s="6"/>
      <c r="AF294" s="6"/>
      <c r="AG294" s="6"/>
      <c r="AH294" s="6"/>
      <c r="AI294" s="6" t="s">
        <v>155</v>
      </c>
      <c r="AJ294" s="6"/>
      <c r="AK294" s="6"/>
      <c r="AL294" s="6"/>
      <c r="AM294" s="6"/>
      <c r="AN294" s="6"/>
      <c r="AO294" s="6" t="s">
        <v>168</v>
      </c>
      <c r="AP294" s="6"/>
      <c r="AQ294" s="6"/>
      <c r="AR294" s="6"/>
      <c r="AS294" s="6"/>
      <c r="AT294" s="6"/>
      <c r="AU294" s="6"/>
      <c r="AV294" s="6"/>
      <c r="AW294" s="6" t="s">
        <v>38</v>
      </c>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t="s">
        <v>23</v>
      </c>
      <c r="BW294" s="6"/>
      <c r="BX294" s="6"/>
      <c r="BY294" s="6"/>
      <c r="BZ294" s="6"/>
      <c r="CA294" s="6"/>
      <c r="CB294" s="6"/>
      <c r="CC294" s="6"/>
      <c r="CD294" s="6" t="s">
        <v>221</v>
      </c>
      <c r="CE294" s="6"/>
      <c r="CF294" s="6"/>
      <c r="CG294" s="6"/>
      <c r="CH294" s="6"/>
      <c r="CI294" s="6" t="s">
        <v>221</v>
      </c>
      <c r="CJ294" s="6"/>
      <c r="CK294" s="6"/>
      <c r="CL294" s="6"/>
      <c r="CM294" s="6" t="s">
        <v>221</v>
      </c>
      <c r="CN294" s="6"/>
      <c r="CO294" s="6"/>
      <c r="CP294" s="6"/>
      <c r="CQ294" s="6"/>
      <c r="CR294" s="6"/>
      <c r="CS294" s="28" t="s">
        <v>38</v>
      </c>
      <c r="CT294" s="6"/>
      <c r="CU294" s="6"/>
      <c r="CV294" s="6"/>
      <c r="CW294" s="6"/>
      <c r="CX294" s="6"/>
      <c r="CY294" s="6"/>
      <c r="CZ294" s="6"/>
      <c r="DA294" s="6"/>
      <c r="DB294" s="6"/>
      <c r="DC294" s="6"/>
      <c r="DD294" s="6" t="s">
        <v>38</v>
      </c>
      <c r="DE294" s="87"/>
      <c r="DF294" s="6"/>
      <c r="DG294" s="6"/>
      <c r="DH294" s="6"/>
      <c r="DI294" s="6"/>
      <c r="DJ294" s="6"/>
      <c r="DK294" s="6"/>
      <c r="DL294" s="6"/>
      <c r="DM294" s="6"/>
      <c r="DN294" s="6"/>
      <c r="DO294" s="87"/>
      <c r="DP294" s="6"/>
      <c r="DQ294" s="87"/>
      <c r="DR294" s="6"/>
      <c r="DS294" s="87"/>
      <c r="DT294" s="17"/>
      <c r="DV294" s="34"/>
      <c r="DW294" s="57"/>
      <c r="DX294" s="57"/>
      <c r="DY294" s="57"/>
      <c r="DZ294" s="57"/>
      <c r="EA294" s="57"/>
      <c r="EB294" s="57"/>
      <c r="EC294" s="57"/>
      <c r="ED294" s="57"/>
      <c r="EE294" s="57"/>
      <c r="EF294" s="57"/>
      <c r="EG294" s="57"/>
      <c r="EH294" s="57"/>
      <c r="EI294" s="57"/>
      <c r="EJ294" s="57"/>
      <c r="EK294" s="57"/>
      <c r="EL294" s="57"/>
      <c r="EM294" s="57"/>
      <c r="EN294" s="57"/>
      <c r="EO294" s="57"/>
      <c r="EP294" s="57"/>
      <c r="EQ294" s="57"/>
      <c r="ER294" s="57"/>
      <c r="ES294" s="57"/>
    </row>
    <row r="295" spans="1:149" ht="14.55" customHeight="1" x14ac:dyDescent="0.3">
      <c r="A295" s="65">
        <v>291</v>
      </c>
      <c r="B295" s="7">
        <v>105</v>
      </c>
      <c r="C295" s="98" t="s">
        <v>1634</v>
      </c>
      <c r="D295" s="100" t="s">
        <v>1635</v>
      </c>
      <c r="E295" s="98" t="s">
        <v>1636</v>
      </c>
      <c r="F295" s="7">
        <v>2018</v>
      </c>
      <c r="G295" s="100" t="s">
        <v>577</v>
      </c>
      <c r="H295" s="98" t="s">
        <v>1637</v>
      </c>
      <c r="I295" s="6" t="s">
        <v>50</v>
      </c>
      <c r="J295" s="100" t="s">
        <v>1642</v>
      </c>
      <c r="K295" s="6" t="s">
        <v>1643</v>
      </c>
      <c r="L295" s="6" t="s">
        <v>23</v>
      </c>
      <c r="M295" s="6" t="s">
        <v>72</v>
      </c>
      <c r="N295" s="6" t="s">
        <v>205</v>
      </c>
      <c r="O295" s="6" t="s">
        <v>25</v>
      </c>
      <c r="P295" s="6" t="s">
        <v>118</v>
      </c>
      <c r="Q295" s="6" t="s">
        <v>572</v>
      </c>
      <c r="R295" s="6" t="s">
        <v>572</v>
      </c>
      <c r="S295" s="6" t="s">
        <v>97</v>
      </c>
      <c r="T295" s="6" t="s">
        <v>1079</v>
      </c>
      <c r="U295" s="7">
        <v>2016</v>
      </c>
      <c r="V295" s="7">
        <v>2016</v>
      </c>
      <c r="W295" s="6"/>
      <c r="X295" s="6"/>
      <c r="Y295" s="6"/>
      <c r="Z295" s="6"/>
      <c r="AA295" s="6"/>
      <c r="AB295" s="6"/>
      <c r="AC295" s="6"/>
      <c r="AD295" s="6" t="s">
        <v>109</v>
      </c>
      <c r="AE295" s="6"/>
      <c r="AF295" s="6"/>
      <c r="AG295" s="6"/>
      <c r="AH295" s="6"/>
      <c r="AI295" s="6" t="s">
        <v>155</v>
      </c>
      <c r="AJ295" s="6"/>
      <c r="AK295" s="6"/>
      <c r="AL295" s="6"/>
      <c r="AM295" s="6"/>
      <c r="AN295" s="6"/>
      <c r="AO295" s="6" t="s">
        <v>168</v>
      </c>
      <c r="AP295" s="6"/>
      <c r="AQ295" s="6"/>
      <c r="AR295" s="6"/>
      <c r="AS295" s="6"/>
      <c r="AT295" s="6"/>
      <c r="AU295" s="6"/>
      <c r="AV295" s="6"/>
      <c r="AW295" s="6" t="s">
        <v>38</v>
      </c>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t="s">
        <v>23</v>
      </c>
      <c r="BW295" s="6"/>
      <c r="BX295" s="6"/>
      <c r="BY295" s="6"/>
      <c r="BZ295" s="6"/>
      <c r="CA295" s="6"/>
      <c r="CB295" s="6"/>
      <c r="CC295" s="6"/>
      <c r="CD295" s="6" t="s">
        <v>221</v>
      </c>
      <c r="CE295" s="6"/>
      <c r="CF295" s="6"/>
      <c r="CG295" s="6"/>
      <c r="CH295" s="6"/>
      <c r="CI295" s="6" t="s">
        <v>221</v>
      </c>
      <c r="CJ295" s="6"/>
      <c r="CK295" s="6"/>
      <c r="CL295" s="6"/>
      <c r="CM295" s="6" t="s">
        <v>221</v>
      </c>
      <c r="CN295" s="6"/>
      <c r="CO295" s="6"/>
      <c r="CP295" s="6"/>
      <c r="CQ295" s="6"/>
      <c r="CR295" s="6"/>
      <c r="CS295" s="28" t="s">
        <v>38</v>
      </c>
      <c r="CT295" s="6"/>
      <c r="CU295" s="6"/>
      <c r="CV295" s="6"/>
      <c r="CW295" s="6"/>
      <c r="CX295" s="6"/>
      <c r="CY295" s="6"/>
      <c r="CZ295" s="6"/>
      <c r="DA295" s="6"/>
      <c r="DB295" s="6"/>
      <c r="DC295" s="6"/>
      <c r="DD295" s="6" t="s">
        <v>38</v>
      </c>
      <c r="DE295" s="87"/>
      <c r="DF295" s="6"/>
      <c r="DG295" s="6"/>
      <c r="DH295" s="6"/>
      <c r="DI295" s="6"/>
      <c r="DJ295" s="6"/>
      <c r="DK295" s="6"/>
      <c r="DL295" s="6"/>
      <c r="DM295" s="6"/>
      <c r="DN295" s="6"/>
      <c r="DO295" s="87"/>
      <c r="DP295" s="6"/>
      <c r="DQ295" s="87"/>
      <c r="DR295" s="6"/>
      <c r="DS295" s="87"/>
      <c r="DT295" s="17"/>
      <c r="DV295" s="34"/>
      <c r="DW295" s="57"/>
      <c r="DX295" s="57"/>
      <c r="DY295" s="57"/>
      <c r="DZ295" s="57"/>
      <c r="EA295" s="57"/>
      <c r="EB295" s="57"/>
      <c r="EC295" s="57"/>
      <c r="ED295" s="57"/>
      <c r="EE295" s="57"/>
      <c r="EF295" s="57"/>
      <c r="EG295" s="57"/>
      <c r="EH295" s="57"/>
      <c r="EI295" s="57"/>
      <c r="EJ295" s="57"/>
      <c r="EK295" s="57"/>
      <c r="EL295" s="57"/>
      <c r="EM295" s="57"/>
      <c r="EN295" s="57"/>
      <c r="EO295" s="57"/>
      <c r="EP295" s="57"/>
      <c r="EQ295" s="57"/>
      <c r="ER295" s="57"/>
      <c r="ES295" s="57"/>
    </row>
    <row r="296" spans="1:149" ht="14.55" customHeight="1" x14ac:dyDescent="0.3">
      <c r="A296" s="65">
        <v>292</v>
      </c>
      <c r="B296" s="7">
        <v>106</v>
      </c>
      <c r="C296" s="98" t="s">
        <v>1644</v>
      </c>
      <c r="D296" s="125" t="s">
        <v>1645</v>
      </c>
      <c r="E296" s="98" t="s">
        <v>4317</v>
      </c>
      <c r="F296" s="7">
        <v>2018</v>
      </c>
      <c r="G296" s="100" t="s">
        <v>577</v>
      </c>
      <c r="H296" s="98" t="s">
        <v>1646</v>
      </c>
      <c r="I296" s="6" t="s">
        <v>50</v>
      </c>
      <c r="J296" s="100" t="s">
        <v>1647</v>
      </c>
      <c r="K296" s="6" t="s">
        <v>1639</v>
      </c>
      <c r="L296" s="6" t="s">
        <v>23</v>
      </c>
      <c r="M296" s="6" t="s">
        <v>86</v>
      </c>
      <c r="N296" s="6" t="s">
        <v>205</v>
      </c>
      <c r="O296" s="6" t="s">
        <v>25</v>
      </c>
      <c r="P296" s="6" t="s">
        <v>118</v>
      </c>
      <c r="Q296" s="6" t="s">
        <v>572</v>
      </c>
      <c r="R296" s="6" t="s">
        <v>572</v>
      </c>
      <c r="S296" s="6" t="s">
        <v>97</v>
      </c>
      <c r="T296" s="6" t="s">
        <v>1079</v>
      </c>
      <c r="U296" s="7">
        <v>2016</v>
      </c>
      <c r="V296" s="7">
        <v>2016</v>
      </c>
      <c r="W296" s="6"/>
      <c r="X296" s="6"/>
      <c r="Y296" s="6"/>
      <c r="Z296" s="6"/>
      <c r="AA296" s="6"/>
      <c r="AB296" s="6"/>
      <c r="AC296" s="6"/>
      <c r="AD296" s="6" t="s">
        <v>109</v>
      </c>
      <c r="AE296" s="6" t="s">
        <v>126</v>
      </c>
      <c r="AF296" s="6"/>
      <c r="AG296" s="6"/>
      <c r="AH296" s="6"/>
      <c r="AI296" s="6"/>
      <c r="AJ296" s="6"/>
      <c r="AK296" s="6"/>
      <c r="AL296" s="6"/>
      <c r="AM296" s="6"/>
      <c r="AN296" s="6"/>
      <c r="AO296" s="6"/>
      <c r="AP296" s="6"/>
      <c r="AQ296" s="6"/>
      <c r="AR296" s="6"/>
      <c r="AS296" s="6"/>
      <c r="AT296" s="6"/>
      <c r="AU296" s="6"/>
      <c r="AV296" s="6"/>
      <c r="AW296" s="6" t="s">
        <v>23</v>
      </c>
      <c r="AX296" s="6"/>
      <c r="AY296" s="6"/>
      <c r="AZ296" s="6"/>
      <c r="BA296" s="6"/>
      <c r="BB296" s="6"/>
      <c r="BC296" s="6"/>
      <c r="BD296" s="6"/>
      <c r="BE296" s="6"/>
      <c r="BF296" s="6" t="s">
        <v>106</v>
      </c>
      <c r="BG296" s="6"/>
      <c r="BH296" s="6"/>
      <c r="BI296" s="6"/>
      <c r="BJ296" s="6"/>
      <c r="BK296" s="6"/>
      <c r="BL296" s="6"/>
      <c r="BM296" s="6"/>
      <c r="BN296" s="6"/>
      <c r="BO296" s="6"/>
      <c r="BP296" s="6"/>
      <c r="BQ296" s="6"/>
      <c r="BR296" s="6"/>
      <c r="BS296" s="6"/>
      <c r="BT296" s="6"/>
      <c r="BU296" s="6"/>
      <c r="BV296" s="6" t="s">
        <v>23</v>
      </c>
      <c r="BW296" s="6"/>
      <c r="BX296" s="6"/>
      <c r="BY296" s="6"/>
      <c r="BZ296" s="6"/>
      <c r="CA296" s="6"/>
      <c r="CB296" s="6"/>
      <c r="CC296" s="6"/>
      <c r="CD296" s="6" t="s">
        <v>195</v>
      </c>
      <c r="CE296" s="6"/>
      <c r="CF296" s="6"/>
      <c r="CG296" s="6"/>
      <c r="CH296" s="6"/>
      <c r="CI296" s="6"/>
      <c r="CJ296" s="6"/>
      <c r="CK296" s="6"/>
      <c r="CL296" s="6"/>
      <c r="CM296" s="6"/>
      <c r="CN296" s="6"/>
      <c r="CO296" s="6"/>
      <c r="CP296" s="6"/>
      <c r="CQ296" s="6"/>
      <c r="CR296" s="6"/>
      <c r="CS296" s="28" t="s">
        <v>38</v>
      </c>
      <c r="CT296" s="6"/>
      <c r="CU296" s="6"/>
      <c r="CV296" s="6"/>
      <c r="CW296" s="6"/>
      <c r="CX296" s="6"/>
      <c r="CY296" s="6"/>
      <c r="CZ296" s="6"/>
      <c r="DA296" s="6"/>
      <c r="DB296" s="6"/>
      <c r="DC296" s="6"/>
      <c r="DD296" s="6" t="s">
        <v>38</v>
      </c>
      <c r="DE296" s="87"/>
      <c r="DF296" s="6"/>
      <c r="DG296" s="6"/>
      <c r="DH296" s="6"/>
      <c r="DI296" s="6"/>
      <c r="DJ296" s="6"/>
      <c r="DK296" s="6"/>
      <c r="DL296" s="6"/>
      <c r="DM296" s="6"/>
      <c r="DN296" s="6"/>
      <c r="DO296" s="87"/>
      <c r="DP296" s="6"/>
      <c r="DQ296" s="87"/>
      <c r="DR296" s="6"/>
      <c r="DS296" s="87"/>
      <c r="DT296" s="17"/>
      <c r="DV296" s="34"/>
      <c r="DW296" s="57"/>
      <c r="DX296" s="57"/>
      <c r="DY296" s="57"/>
      <c r="DZ296" s="57"/>
      <c r="EA296" s="57"/>
      <c r="EB296" s="57"/>
      <c r="EC296" s="57"/>
      <c r="ED296" s="57"/>
      <c r="EE296" s="57"/>
      <c r="EF296" s="57"/>
      <c r="EG296" s="57"/>
      <c r="EH296" s="57"/>
      <c r="EI296" s="57"/>
      <c r="EJ296" s="57"/>
      <c r="EK296" s="57"/>
      <c r="EL296" s="57"/>
      <c r="EM296" s="57"/>
      <c r="EN296" s="57"/>
      <c r="EO296" s="57"/>
      <c r="EP296" s="57"/>
      <c r="EQ296" s="57"/>
      <c r="ER296" s="57"/>
      <c r="ES296" s="57"/>
    </row>
    <row r="297" spans="1:149" ht="14.55" customHeight="1" x14ac:dyDescent="0.3">
      <c r="A297" s="65">
        <v>293</v>
      </c>
      <c r="B297" s="7">
        <v>106</v>
      </c>
      <c r="C297" s="98" t="s">
        <v>1644</v>
      </c>
      <c r="D297" s="125" t="s">
        <v>1645</v>
      </c>
      <c r="E297" s="98" t="s">
        <v>4317</v>
      </c>
      <c r="F297" s="7">
        <v>2018</v>
      </c>
      <c r="G297" s="100" t="s">
        <v>577</v>
      </c>
      <c r="H297" s="98" t="s">
        <v>1646</v>
      </c>
      <c r="I297" s="6" t="s">
        <v>50</v>
      </c>
      <c r="J297" s="98" t="s">
        <v>1648</v>
      </c>
      <c r="K297" s="6" t="s">
        <v>1641</v>
      </c>
      <c r="L297" s="6" t="s">
        <v>23</v>
      </c>
      <c r="M297" s="6" t="s">
        <v>86</v>
      </c>
      <c r="N297" s="6" t="s">
        <v>205</v>
      </c>
      <c r="O297" s="6" t="s">
        <v>25</v>
      </c>
      <c r="P297" s="6" t="s">
        <v>118</v>
      </c>
      <c r="Q297" s="6" t="s">
        <v>572</v>
      </c>
      <c r="R297" s="6" t="s">
        <v>572</v>
      </c>
      <c r="S297" s="6" t="s">
        <v>97</v>
      </c>
      <c r="T297" s="6" t="s">
        <v>1079</v>
      </c>
      <c r="U297" s="7">
        <v>2016</v>
      </c>
      <c r="V297" s="7">
        <v>2016</v>
      </c>
      <c r="W297" s="6"/>
      <c r="X297" s="6"/>
      <c r="Y297" s="6"/>
      <c r="Z297" s="6"/>
      <c r="AA297" s="6"/>
      <c r="AB297" s="6"/>
      <c r="AC297" s="6"/>
      <c r="AD297" s="6" t="s">
        <v>109</v>
      </c>
      <c r="AE297" s="6" t="s">
        <v>126</v>
      </c>
      <c r="AF297" s="6"/>
      <c r="AG297" s="6"/>
      <c r="AH297" s="6"/>
      <c r="AI297" s="6"/>
      <c r="AJ297" s="6"/>
      <c r="AK297" s="6"/>
      <c r="AL297" s="6"/>
      <c r="AM297" s="6"/>
      <c r="AN297" s="6"/>
      <c r="AO297" s="6"/>
      <c r="AP297" s="6"/>
      <c r="AQ297" s="6"/>
      <c r="AR297" s="6"/>
      <c r="AS297" s="6"/>
      <c r="AT297" s="6"/>
      <c r="AU297" s="6"/>
      <c r="AV297" s="6"/>
      <c r="AW297" s="6" t="s">
        <v>23</v>
      </c>
      <c r="AX297" s="6"/>
      <c r="AY297" s="6"/>
      <c r="AZ297" s="6"/>
      <c r="BA297" s="6"/>
      <c r="BB297" s="6"/>
      <c r="BC297" s="6"/>
      <c r="BD297" s="6"/>
      <c r="BE297" s="6"/>
      <c r="BF297" s="6" t="s">
        <v>106</v>
      </c>
      <c r="BG297" s="6"/>
      <c r="BH297" s="6"/>
      <c r="BI297" s="6"/>
      <c r="BJ297" s="6"/>
      <c r="BK297" s="6"/>
      <c r="BL297" s="6"/>
      <c r="BM297" s="6"/>
      <c r="BN297" s="6"/>
      <c r="BO297" s="6"/>
      <c r="BP297" s="6"/>
      <c r="BQ297" s="6"/>
      <c r="BR297" s="6"/>
      <c r="BS297" s="6"/>
      <c r="BT297" s="6"/>
      <c r="BU297" s="6"/>
      <c r="BV297" s="6" t="s">
        <v>23</v>
      </c>
      <c r="BW297" s="6"/>
      <c r="BX297" s="6"/>
      <c r="BY297" s="6"/>
      <c r="BZ297" s="6"/>
      <c r="CA297" s="6"/>
      <c r="CB297" s="6"/>
      <c r="CC297" s="6"/>
      <c r="CD297" s="6" t="s">
        <v>195</v>
      </c>
      <c r="CE297" s="6"/>
      <c r="CF297" s="6"/>
      <c r="CG297" s="6"/>
      <c r="CH297" s="6"/>
      <c r="CI297" s="6"/>
      <c r="CJ297" s="6"/>
      <c r="CK297" s="6"/>
      <c r="CL297" s="6"/>
      <c r="CM297" s="6"/>
      <c r="CN297" s="6"/>
      <c r="CO297" s="6"/>
      <c r="CP297" s="6"/>
      <c r="CQ297" s="6"/>
      <c r="CR297" s="6"/>
      <c r="CS297" s="28" t="s">
        <v>38</v>
      </c>
      <c r="CT297" s="6"/>
      <c r="CU297" s="6"/>
      <c r="CV297" s="6"/>
      <c r="CW297" s="6"/>
      <c r="CX297" s="6"/>
      <c r="CY297" s="6"/>
      <c r="CZ297" s="6"/>
      <c r="DA297" s="6"/>
      <c r="DB297" s="6"/>
      <c r="DC297" s="6"/>
      <c r="DD297" s="6" t="s">
        <v>38</v>
      </c>
      <c r="DE297" s="87"/>
      <c r="DF297" s="6"/>
      <c r="DG297" s="6"/>
      <c r="DH297" s="6"/>
      <c r="DI297" s="6"/>
      <c r="DJ297" s="6"/>
      <c r="DK297" s="6"/>
      <c r="DL297" s="6"/>
      <c r="DM297" s="6"/>
      <c r="DN297" s="6"/>
      <c r="DO297" s="87"/>
      <c r="DP297" s="6"/>
      <c r="DQ297" s="87"/>
      <c r="DR297" s="6"/>
      <c r="DS297" s="93" t="s">
        <v>1649</v>
      </c>
      <c r="DT297" s="17" t="s">
        <v>292</v>
      </c>
      <c r="DV297" s="34"/>
      <c r="DW297" s="57"/>
      <c r="DX297" s="57"/>
      <c r="DY297" s="57"/>
      <c r="DZ297" s="57"/>
      <c r="EA297" s="57"/>
      <c r="EB297" s="57"/>
      <c r="EC297" s="57"/>
      <c r="ED297" s="57"/>
      <c r="EE297" s="57"/>
      <c r="EF297" s="57"/>
      <c r="EG297" s="57"/>
      <c r="EH297" s="57"/>
      <c r="EI297" s="57"/>
      <c r="EJ297" s="57"/>
      <c r="EK297" s="57"/>
      <c r="EL297" s="57"/>
      <c r="EM297" s="57"/>
      <c r="EN297" s="57"/>
      <c r="EO297" s="57"/>
      <c r="EP297" s="57"/>
      <c r="EQ297" s="57"/>
      <c r="ER297" s="57"/>
      <c r="ES297" s="57"/>
    </row>
    <row r="298" spans="1:149" ht="14.55" customHeight="1" x14ac:dyDescent="0.3">
      <c r="A298" s="65">
        <v>294</v>
      </c>
      <c r="B298" s="7">
        <v>106</v>
      </c>
      <c r="C298" s="98" t="s">
        <v>1644</v>
      </c>
      <c r="D298" s="125" t="s">
        <v>1645</v>
      </c>
      <c r="E298" s="98" t="s">
        <v>4317</v>
      </c>
      <c r="F298" s="7">
        <v>2018</v>
      </c>
      <c r="G298" s="100" t="s">
        <v>577</v>
      </c>
      <c r="H298" s="98" t="s">
        <v>1646</v>
      </c>
      <c r="I298" s="6" t="s">
        <v>50</v>
      </c>
      <c r="J298" s="98" t="s">
        <v>1650</v>
      </c>
      <c r="K298" s="6" t="s">
        <v>1643</v>
      </c>
      <c r="L298" s="6" t="s">
        <v>23</v>
      </c>
      <c r="M298" s="6" t="s">
        <v>86</v>
      </c>
      <c r="N298" s="6" t="s">
        <v>205</v>
      </c>
      <c r="O298" s="6" t="s">
        <v>25</v>
      </c>
      <c r="P298" s="6" t="s">
        <v>118</v>
      </c>
      <c r="Q298" s="6" t="s">
        <v>572</v>
      </c>
      <c r="R298" s="6" t="s">
        <v>572</v>
      </c>
      <c r="S298" s="6" t="s">
        <v>97</v>
      </c>
      <c r="T298" s="6" t="s">
        <v>1079</v>
      </c>
      <c r="U298" s="7">
        <v>2016</v>
      </c>
      <c r="V298" s="7">
        <v>2016</v>
      </c>
      <c r="W298" s="6"/>
      <c r="X298" s="6"/>
      <c r="Y298" s="6"/>
      <c r="Z298" s="6"/>
      <c r="AA298" s="6"/>
      <c r="AB298" s="6"/>
      <c r="AC298" s="6"/>
      <c r="AD298" s="6" t="s">
        <v>109</v>
      </c>
      <c r="AE298" s="6" t="s">
        <v>126</v>
      </c>
      <c r="AF298" s="6"/>
      <c r="AG298" s="6"/>
      <c r="AH298" s="6"/>
      <c r="AI298" s="6"/>
      <c r="AJ298" s="6"/>
      <c r="AK298" s="6"/>
      <c r="AL298" s="6"/>
      <c r="AM298" s="6"/>
      <c r="AN298" s="6"/>
      <c r="AO298" s="6"/>
      <c r="AP298" s="6"/>
      <c r="AQ298" s="6"/>
      <c r="AR298" s="6"/>
      <c r="AS298" s="6"/>
      <c r="AT298" s="6"/>
      <c r="AU298" s="6"/>
      <c r="AV298" s="6"/>
      <c r="AW298" s="6" t="s">
        <v>23</v>
      </c>
      <c r="AX298" s="6"/>
      <c r="AY298" s="6"/>
      <c r="AZ298" s="6"/>
      <c r="BA298" s="6"/>
      <c r="BB298" s="6"/>
      <c r="BC298" s="6"/>
      <c r="BD298" s="6"/>
      <c r="BE298" s="6"/>
      <c r="BF298" s="6" t="s">
        <v>78</v>
      </c>
      <c r="BG298" s="6"/>
      <c r="BH298" s="6"/>
      <c r="BI298" s="6"/>
      <c r="BJ298" s="6"/>
      <c r="BK298" s="6"/>
      <c r="BL298" s="6"/>
      <c r="BM298" s="6"/>
      <c r="BN298" s="6"/>
      <c r="BO298" s="6"/>
      <c r="BP298" s="6"/>
      <c r="BQ298" s="6"/>
      <c r="BR298" s="6"/>
      <c r="BS298" s="6"/>
      <c r="BT298" s="6"/>
      <c r="BU298" s="6"/>
      <c r="BV298" s="6" t="s">
        <v>23</v>
      </c>
      <c r="BW298" s="6"/>
      <c r="BX298" s="6"/>
      <c r="BY298" s="6"/>
      <c r="BZ298" s="6"/>
      <c r="CA298" s="6"/>
      <c r="CB298" s="6"/>
      <c r="CC298" s="6"/>
      <c r="CD298" s="6" t="s">
        <v>195</v>
      </c>
      <c r="CE298" s="6"/>
      <c r="CF298" s="6"/>
      <c r="CG298" s="6"/>
      <c r="CH298" s="6"/>
      <c r="CI298" s="6"/>
      <c r="CJ298" s="6"/>
      <c r="CK298" s="6"/>
      <c r="CL298" s="6"/>
      <c r="CM298" s="6"/>
      <c r="CN298" s="6"/>
      <c r="CO298" s="6"/>
      <c r="CP298" s="6"/>
      <c r="CQ298" s="6"/>
      <c r="CR298" s="6"/>
      <c r="CS298" s="28" t="s">
        <v>38</v>
      </c>
      <c r="CT298" s="6"/>
      <c r="CU298" s="6"/>
      <c r="CV298" s="6"/>
      <c r="CW298" s="6"/>
      <c r="CX298" s="6"/>
      <c r="CY298" s="6"/>
      <c r="CZ298" s="6"/>
      <c r="DA298" s="6"/>
      <c r="DB298" s="6"/>
      <c r="DC298" s="6"/>
      <c r="DD298" s="6" t="s">
        <v>38</v>
      </c>
      <c r="DE298" s="87"/>
      <c r="DF298" s="6"/>
      <c r="DG298" s="6"/>
      <c r="DH298" s="6"/>
      <c r="DI298" s="6"/>
      <c r="DJ298" s="6"/>
      <c r="DK298" s="6"/>
      <c r="DL298" s="6"/>
      <c r="DM298" s="6"/>
      <c r="DN298" s="6"/>
      <c r="DO298" s="87"/>
      <c r="DP298" s="6"/>
      <c r="DQ298" s="87"/>
      <c r="DR298" s="6"/>
      <c r="DS298" s="93" t="s">
        <v>1651</v>
      </c>
      <c r="DT298" s="17" t="s">
        <v>1652</v>
      </c>
      <c r="DV298" s="34"/>
      <c r="DW298" s="57"/>
      <c r="DX298" s="57"/>
      <c r="DY298" s="57"/>
      <c r="DZ298" s="57"/>
      <c r="EA298" s="57"/>
      <c r="EB298" s="57"/>
      <c r="EC298" s="57"/>
      <c r="ED298" s="57"/>
      <c r="EE298" s="57"/>
      <c r="EF298" s="57"/>
      <c r="EG298" s="57"/>
      <c r="EH298" s="57"/>
      <c r="EI298" s="57"/>
      <c r="EJ298" s="57"/>
      <c r="EK298" s="57"/>
      <c r="EL298" s="57"/>
      <c r="EM298" s="57"/>
      <c r="EN298" s="57"/>
      <c r="EO298" s="57"/>
      <c r="EP298" s="57"/>
      <c r="EQ298" s="57"/>
      <c r="ER298" s="57"/>
      <c r="ES298" s="57"/>
    </row>
    <row r="299" spans="1:149" ht="14.55" customHeight="1" x14ac:dyDescent="0.3">
      <c r="A299" s="65">
        <v>295</v>
      </c>
      <c r="B299" s="7">
        <v>107</v>
      </c>
      <c r="C299" s="98" t="s">
        <v>1653</v>
      </c>
      <c r="D299" s="98" t="s">
        <v>1654</v>
      </c>
      <c r="E299" s="98" t="s">
        <v>1655</v>
      </c>
      <c r="F299" s="7">
        <v>2012</v>
      </c>
      <c r="G299" s="98" t="s">
        <v>1656</v>
      </c>
      <c r="H299" s="98" t="s">
        <v>1657</v>
      </c>
      <c r="I299" s="6" t="s">
        <v>50</v>
      </c>
      <c r="J299" s="98" t="s">
        <v>1658</v>
      </c>
      <c r="K299" s="6" t="s">
        <v>1659</v>
      </c>
      <c r="L299" s="6" t="s">
        <v>23</v>
      </c>
      <c r="M299" s="6" t="s">
        <v>86</v>
      </c>
      <c r="N299" s="6" t="s">
        <v>205</v>
      </c>
      <c r="O299" s="6" t="s">
        <v>25</v>
      </c>
      <c r="P299" s="6" t="s">
        <v>177</v>
      </c>
      <c r="Q299" s="6" t="s">
        <v>572</v>
      </c>
      <c r="R299" s="6" t="s">
        <v>572</v>
      </c>
      <c r="S299" s="6" t="s">
        <v>395</v>
      </c>
      <c r="T299" s="8" t="s">
        <v>1660</v>
      </c>
      <c r="U299" s="7">
        <v>2006</v>
      </c>
      <c r="V299" s="7">
        <v>2010</v>
      </c>
      <c r="W299" s="6"/>
      <c r="X299" s="6"/>
      <c r="Y299" s="6"/>
      <c r="Z299" s="6"/>
      <c r="AA299" s="6"/>
      <c r="AB299" s="6"/>
      <c r="AC299" s="6"/>
      <c r="AD299" s="6" t="s">
        <v>109</v>
      </c>
      <c r="AE299" s="6"/>
      <c r="AF299" s="6"/>
      <c r="AG299" s="6"/>
      <c r="AH299" s="6"/>
      <c r="AI299" s="6"/>
      <c r="AJ299" s="6"/>
      <c r="AK299" s="6"/>
      <c r="AL299" s="6"/>
      <c r="AM299" s="6"/>
      <c r="AN299" s="6"/>
      <c r="AO299" s="6"/>
      <c r="AP299" s="6"/>
      <c r="AQ299" s="6"/>
      <c r="AR299" s="6"/>
      <c r="AS299" s="6"/>
      <c r="AT299" s="6"/>
      <c r="AU299" s="6"/>
      <c r="AV299" s="6"/>
      <c r="AW299" s="6" t="s">
        <v>23</v>
      </c>
      <c r="AX299" s="6"/>
      <c r="AY299" s="6"/>
      <c r="AZ299" s="6"/>
      <c r="BA299" s="6"/>
      <c r="BB299" s="6"/>
      <c r="BC299" s="6"/>
      <c r="BD299" s="6"/>
      <c r="BE299" s="6" t="s">
        <v>78</v>
      </c>
      <c r="BF299" s="6"/>
      <c r="BG299" s="6"/>
      <c r="BH299" s="6"/>
      <c r="BI299" s="6"/>
      <c r="BJ299" s="6"/>
      <c r="BK299" s="6"/>
      <c r="BL299" s="6"/>
      <c r="BM299" s="6"/>
      <c r="BN299" s="6"/>
      <c r="BO299" s="6"/>
      <c r="BP299" s="6"/>
      <c r="BQ299" s="6"/>
      <c r="BR299" s="6"/>
      <c r="BS299" s="6"/>
      <c r="BT299" s="6"/>
      <c r="BU299" s="6"/>
      <c r="BV299" s="6" t="s">
        <v>38</v>
      </c>
      <c r="BW299" s="6"/>
      <c r="BX299" s="6"/>
      <c r="BY299" s="6"/>
      <c r="BZ299" s="6"/>
      <c r="CA299" s="6"/>
      <c r="CB299" s="6"/>
      <c r="CC299" s="6"/>
      <c r="CD299" s="6"/>
      <c r="CE299" s="6"/>
      <c r="CF299" s="6"/>
      <c r="CG299" s="6"/>
      <c r="CH299" s="6"/>
      <c r="CI299" s="6"/>
      <c r="CJ299" s="6"/>
      <c r="CK299" s="6"/>
      <c r="CL299" s="6"/>
      <c r="CM299" s="6"/>
      <c r="CN299" s="6"/>
      <c r="CO299" s="6"/>
      <c r="CP299" s="6"/>
      <c r="CQ299" s="6"/>
      <c r="CR299" s="6"/>
      <c r="CS299" s="67" t="s">
        <v>38</v>
      </c>
      <c r="CT299" s="6"/>
      <c r="CU299" s="6"/>
      <c r="CV299" s="6"/>
      <c r="CW299" s="6"/>
      <c r="CX299" s="6"/>
      <c r="CY299" s="6"/>
      <c r="CZ299" s="6"/>
      <c r="DA299" s="6"/>
      <c r="DB299" s="6"/>
      <c r="DC299" s="6"/>
      <c r="DD299" s="61" t="s">
        <v>38</v>
      </c>
      <c r="DE299" s="87"/>
      <c r="DF299" s="6"/>
      <c r="DG299" s="6"/>
      <c r="DH299" s="6"/>
      <c r="DI299" s="6"/>
      <c r="DJ299" s="6"/>
      <c r="DK299" s="6"/>
      <c r="DL299" s="6"/>
      <c r="DM299" s="6"/>
      <c r="DN299" s="6"/>
      <c r="DO299" s="87"/>
      <c r="DP299" s="6"/>
      <c r="DQ299" s="87"/>
      <c r="DR299" s="6"/>
      <c r="DS299" s="87"/>
      <c r="DT299" s="17"/>
      <c r="DV299" s="34"/>
      <c r="DW299" s="57"/>
      <c r="DX299" s="57"/>
      <c r="DY299" s="57"/>
      <c r="DZ299" s="57"/>
      <c r="EA299" s="57"/>
      <c r="EB299" s="57"/>
      <c r="EC299" s="57"/>
      <c r="ED299" s="57"/>
      <c r="EE299" s="57"/>
      <c r="EF299" s="57"/>
      <c r="EG299" s="57"/>
      <c r="EH299" s="57"/>
      <c r="EI299" s="57"/>
      <c r="EJ299" s="57"/>
      <c r="EK299" s="57"/>
      <c r="EL299" s="57"/>
      <c r="EM299" s="57"/>
      <c r="EN299" s="57"/>
      <c r="EO299" s="57"/>
      <c r="EP299" s="57"/>
      <c r="EQ299" s="57"/>
      <c r="ER299" s="57"/>
      <c r="ES299" s="57"/>
    </row>
    <row r="300" spans="1:149" ht="14.55" customHeight="1" x14ac:dyDescent="0.3">
      <c r="A300" s="65">
        <v>296</v>
      </c>
      <c r="B300" s="7">
        <v>107</v>
      </c>
      <c r="C300" s="98" t="s">
        <v>1653</v>
      </c>
      <c r="D300" s="98" t="s">
        <v>1654</v>
      </c>
      <c r="E300" s="98" t="s">
        <v>1655</v>
      </c>
      <c r="F300" s="7">
        <v>2012</v>
      </c>
      <c r="G300" s="98" t="s">
        <v>1656</v>
      </c>
      <c r="H300" s="98" t="s">
        <v>1657</v>
      </c>
      <c r="I300" s="6" t="s">
        <v>50</v>
      </c>
      <c r="J300" s="98" t="s">
        <v>1658</v>
      </c>
      <c r="K300" s="6" t="s">
        <v>1659</v>
      </c>
      <c r="L300" s="6" t="s">
        <v>23</v>
      </c>
      <c r="M300" s="6" t="s">
        <v>86</v>
      </c>
      <c r="N300" s="6" t="s">
        <v>205</v>
      </c>
      <c r="O300" s="6" t="s">
        <v>25</v>
      </c>
      <c r="P300" s="6" t="s">
        <v>177</v>
      </c>
      <c r="Q300" s="6" t="s">
        <v>572</v>
      </c>
      <c r="R300" s="6" t="s">
        <v>572</v>
      </c>
      <c r="S300" s="6" t="s">
        <v>395</v>
      </c>
      <c r="T300" s="8" t="s">
        <v>1661</v>
      </c>
      <c r="U300" s="7">
        <v>2006</v>
      </c>
      <c r="V300" s="7">
        <v>2010</v>
      </c>
      <c r="W300" s="6"/>
      <c r="X300" s="6"/>
      <c r="Y300" s="6"/>
      <c r="Z300" s="6"/>
      <c r="AA300" s="6"/>
      <c r="AB300" s="6"/>
      <c r="AC300" s="6"/>
      <c r="AD300" s="6" t="s">
        <v>109</v>
      </c>
      <c r="AE300" s="6"/>
      <c r="AF300" s="6"/>
      <c r="AG300" s="6"/>
      <c r="AH300" s="6"/>
      <c r="AI300" s="6"/>
      <c r="AJ300" s="6"/>
      <c r="AK300" s="6"/>
      <c r="AL300" s="6"/>
      <c r="AM300" s="6"/>
      <c r="AN300" s="6"/>
      <c r="AO300" s="6"/>
      <c r="AP300" s="6"/>
      <c r="AQ300" s="6"/>
      <c r="AR300" s="6"/>
      <c r="AS300" s="6"/>
      <c r="AT300" s="6"/>
      <c r="AU300" s="6"/>
      <c r="AV300" s="6"/>
      <c r="AW300" s="6" t="s">
        <v>23</v>
      </c>
      <c r="AX300" s="6"/>
      <c r="AY300" s="6"/>
      <c r="AZ300" s="6"/>
      <c r="BA300" s="6"/>
      <c r="BB300" s="6"/>
      <c r="BC300" s="6"/>
      <c r="BD300" s="6"/>
      <c r="BE300" s="6" t="s">
        <v>78</v>
      </c>
      <c r="BF300" s="6"/>
      <c r="BG300" s="6"/>
      <c r="BH300" s="6"/>
      <c r="BI300" s="6"/>
      <c r="BJ300" s="6"/>
      <c r="BK300" s="6"/>
      <c r="BL300" s="6"/>
      <c r="BM300" s="6"/>
      <c r="BN300" s="6"/>
      <c r="BO300" s="6"/>
      <c r="BP300" s="6"/>
      <c r="BQ300" s="6"/>
      <c r="BR300" s="6"/>
      <c r="BS300" s="6"/>
      <c r="BT300" s="6"/>
      <c r="BU300" s="6"/>
      <c r="BV300" s="6" t="s">
        <v>38</v>
      </c>
      <c r="BW300" s="6"/>
      <c r="BX300" s="6"/>
      <c r="BY300" s="6"/>
      <c r="BZ300" s="6"/>
      <c r="CA300" s="6"/>
      <c r="CB300" s="6"/>
      <c r="CC300" s="6"/>
      <c r="CD300" s="6"/>
      <c r="CE300" s="6"/>
      <c r="CF300" s="6"/>
      <c r="CG300" s="6"/>
      <c r="CH300" s="6"/>
      <c r="CI300" s="6"/>
      <c r="CJ300" s="6"/>
      <c r="CK300" s="6"/>
      <c r="CL300" s="6"/>
      <c r="CM300" s="6"/>
      <c r="CN300" s="6"/>
      <c r="CO300" s="6"/>
      <c r="CP300" s="6"/>
      <c r="CQ300" s="6"/>
      <c r="CR300" s="6"/>
      <c r="CS300" s="67" t="s">
        <v>38</v>
      </c>
      <c r="CT300" s="6"/>
      <c r="CU300" s="6"/>
      <c r="CV300" s="6"/>
      <c r="CW300" s="6"/>
      <c r="CX300" s="6"/>
      <c r="CY300" s="6"/>
      <c r="CZ300" s="6"/>
      <c r="DA300" s="6"/>
      <c r="DB300" s="6"/>
      <c r="DC300" s="6"/>
      <c r="DD300" s="61" t="s">
        <v>38</v>
      </c>
      <c r="DE300" s="87"/>
      <c r="DF300" s="6"/>
      <c r="DG300" s="6"/>
      <c r="DH300" s="6"/>
      <c r="DI300" s="6"/>
      <c r="DJ300" s="6"/>
      <c r="DK300" s="6"/>
      <c r="DL300" s="6"/>
      <c r="DM300" s="6"/>
      <c r="DN300" s="6"/>
      <c r="DO300" s="87"/>
      <c r="DP300" s="6"/>
      <c r="DQ300" s="87"/>
      <c r="DR300" s="6"/>
      <c r="DS300" s="87"/>
      <c r="DT300" s="17"/>
      <c r="DV300" s="34"/>
      <c r="DW300" s="57"/>
      <c r="DX300" s="57"/>
      <c r="DY300" s="57"/>
      <c r="DZ300" s="57"/>
      <c r="EA300" s="57"/>
      <c r="EB300" s="57"/>
      <c r="EC300" s="57"/>
      <c r="ED300" s="57"/>
      <c r="EE300" s="57"/>
      <c r="EF300" s="57"/>
      <c r="EG300" s="57"/>
      <c r="EH300" s="57"/>
      <c r="EI300" s="57"/>
      <c r="EJ300" s="57"/>
      <c r="EK300" s="57"/>
      <c r="EL300" s="57"/>
      <c r="EM300" s="57"/>
      <c r="EN300" s="57"/>
      <c r="EO300" s="57"/>
      <c r="EP300" s="57"/>
      <c r="EQ300" s="57"/>
      <c r="ER300" s="57"/>
      <c r="ES300" s="57"/>
    </row>
    <row r="301" spans="1:149" ht="14.55" customHeight="1" x14ac:dyDescent="0.3">
      <c r="A301" s="65">
        <v>297</v>
      </c>
      <c r="B301" s="7">
        <v>107</v>
      </c>
      <c r="C301" s="98" t="s">
        <v>1653</v>
      </c>
      <c r="D301" s="98" t="s">
        <v>1654</v>
      </c>
      <c r="E301" s="98" t="s">
        <v>1655</v>
      </c>
      <c r="F301" s="7">
        <v>2012</v>
      </c>
      <c r="G301" s="98" t="s">
        <v>1656</v>
      </c>
      <c r="H301" s="98" t="s">
        <v>1657</v>
      </c>
      <c r="I301" s="6" t="s">
        <v>50</v>
      </c>
      <c r="J301" s="98" t="s">
        <v>1662</v>
      </c>
      <c r="K301" s="6" t="s">
        <v>1663</v>
      </c>
      <c r="L301" s="6" t="s">
        <v>23</v>
      </c>
      <c r="M301" s="6" t="s">
        <v>86</v>
      </c>
      <c r="N301" s="6" t="s">
        <v>205</v>
      </c>
      <c r="O301" s="6" t="s">
        <v>25</v>
      </c>
      <c r="P301" s="6" t="s">
        <v>177</v>
      </c>
      <c r="Q301" s="6" t="s">
        <v>572</v>
      </c>
      <c r="R301" s="6" t="s">
        <v>572</v>
      </c>
      <c r="S301" s="6" t="s">
        <v>395</v>
      </c>
      <c r="T301" s="8" t="s">
        <v>1664</v>
      </c>
      <c r="U301" s="7">
        <v>2006</v>
      </c>
      <c r="V301" s="7">
        <v>2010</v>
      </c>
      <c r="W301" s="6"/>
      <c r="X301" s="6"/>
      <c r="Y301" s="6"/>
      <c r="Z301" s="6"/>
      <c r="AA301" s="6"/>
      <c r="AB301" s="6"/>
      <c r="AC301" s="6"/>
      <c r="AD301" s="6" t="s">
        <v>109</v>
      </c>
      <c r="AE301" s="6"/>
      <c r="AF301" s="6"/>
      <c r="AG301" s="6"/>
      <c r="AH301" s="6"/>
      <c r="AI301" s="6"/>
      <c r="AJ301" s="6"/>
      <c r="AK301" s="6"/>
      <c r="AL301" s="6"/>
      <c r="AM301" s="6"/>
      <c r="AN301" s="6"/>
      <c r="AO301" s="6"/>
      <c r="AP301" s="6"/>
      <c r="AQ301" s="6"/>
      <c r="AR301" s="6"/>
      <c r="AS301" s="6"/>
      <c r="AT301" s="6"/>
      <c r="AU301" s="6"/>
      <c r="AV301" s="6"/>
      <c r="AW301" s="6" t="s">
        <v>23</v>
      </c>
      <c r="AX301" s="6"/>
      <c r="AY301" s="6"/>
      <c r="AZ301" s="6"/>
      <c r="BA301" s="6"/>
      <c r="BB301" s="6"/>
      <c r="BC301" s="6"/>
      <c r="BD301" s="6"/>
      <c r="BE301" s="6" t="s">
        <v>78</v>
      </c>
      <c r="BF301" s="6"/>
      <c r="BG301" s="6"/>
      <c r="BH301" s="6"/>
      <c r="BI301" s="6"/>
      <c r="BJ301" s="6"/>
      <c r="BK301" s="6"/>
      <c r="BL301" s="6"/>
      <c r="BM301" s="6"/>
      <c r="BN301" s="6"/>
      <c r="BO301" s="6"/>
      <c r="BP301" s="6"/>
      <c r="BQ301" s="6"/>
      <c r="BR301" s="6"/>
      <c r="BS301" s="6"/>
      <c r="BT301" s="6"/>
      <c r="BU301" s="6"/>
      <c r="BV301" s="6" t="s">
        <v>38</v>
      </c>
      <c r="BW301" s="6"/>
      <c r="BX301" s="6"/>
      <c r="BY301" s="6"/>
      <c r="BZ301" s="6"/>
      <c r="CA301" s="6"/>
      <c r="CB301" s="6"/>
      <c r="CC301" s="6"/>
      <c r="CD301" s="6"/>
      <c r="CE301" s="6"/>
      <c r="CF301" s="6"/>
      <c r="CG301" s="6"/>
      <c r="CH301" s="6"/>
      <c r="CI301" s="6"/>
      <c r="CJ301" s="6"/>
      <c r="CK301" s="6"/>
      <c r="CL301" s="6"/>
      <c r="CM301" s="6"/>
      <c r="CN301" s="6"/>
      <c r="CO301" s="6"/>
      <c r="CP301" s="6"/>
      <c r="CQ301" s="6"/>
      <c r="CR301" s="6"/>
      <c r="CS301" s="67" t="s">
        <v>38</v>
      </c>
      <c r="CT301" s="6"/>
      <c r="CU301" s="6"/>
      <c r="CV301" s="6"/>
      <c r="CW301" s="6"/>
      <c r="CX301" s="6"/>
      <c r="CY301" s="6"/>
      <c r="CZ301" s="6"/>
      <c r="DA301" s="6"/>
      <c r="DB301" s="6"/>
      <c r="DC301" s="6"/>
      <c r="DD301" s="61" t="s">
        <v>38</v>
      </c>
      <c r="DE301" s="87"/>
      <c r="DF301" s="6"/>
      <c r="DG301" s="6"/>
      <c r="DH301" s="6"/>
      <c r="DI301" s="6"/>
      <c r="DJ301" s="6"/>
      <c r="DK301" s="6"/>
      <c r="DL301" s="6"/>
      <c r="DM301" s="6"/>
      <c r="DN301" s="6"/>
      <c r="DO301" s="87"/>
      <c r="DP301" s="6"/>
      <c r="DQ301" s="87"/>
      <c r="DR301" s="6"/>
      <c r="DS301" s="87"/>
      <c r="DT301" s="17"/>
      <c r="DV301" s="34"/>
      <c r="DW301" s="57"/>
      <c r="DX301" s="57"/>
      <c r="DY301" s="57"/>
      <c r="DZ301" s="57"/>
      <c r="EA301" s="57"/>
      <c r="EB301" s="57"/>
      <c r="EC301" s="57"/>
      <c r="ED301" s="57"/>
      <c r="EE301" s="57"/>
      <c r="EF301" s="57"/>
      <c r="EG301" s="57"/>
      <c r="EH301" s="57"/>
      <c r="EI301" s="57"/>
      <c r="EJ301" s="57"/>
      <c r="EK301" s="57"/>
      <c r="EL301" s="57"/>
      <c r="EM301" s="57"/>
      <c r="EN301" s="57"/>
      <c r="EO301" s="57"/>
      <c r="EP301" s="57"/>
      <c r="EQ301" s="57"/>
      <c r="ER301" s="57"/>
      <c r="ES301" s="57"/>
    </row>
    <row r="302" spans="1:149" ht="14.55" customHeight="1" x14ac:dyDescent="0.3">
      <c r="A302" s="65">
        <v>298</v>
      </c>
      <c r="B302" s="7">
        <v>107</v>
      </c>
      <c r="C302" s="98" t="s">
        <v>1653</v>
      </c>
      <c r="D302" s="98" t="s">
        <v>1654</v>
      </c>
      <c r="E302" s="98" t="s">
        <v>1655</v>
      </c>
      <c r="F302" s="7">
        <v>2012</v>
      </c>
      <c r="G302" s="98" t="s">
        <v>1656</v>
      </c>
      <c r="H302" s="98" t="s">
        <v>1657</v>
      </c>
      <c r="I302" s="6" t="s">
        <v>50</v>
      </c>
      <c r="J302" s="98" t="s">
        <v>1662</v>
      </c>
      <c r="K302" s="6" t="s">
        <v>1663</v>
      </c>
      <c r="L302" s="6" t="s">
        <v>23</v>
      </c>
      <c r="M302" s="6" t="s">
        <v>86</v>
      </c>
      <c r="N302" s="6" t="s">
        <v>205</v>
      </c>
      <c r="O302" s="6" t="s">
        <v>25</v>
      </c>
      <c r="P302" s="6" t="s">
        <v>177</v>
      </c>
      <c r="Q302" s="6" t="s">
        <v>572</v>
      </c>
      <c r="R302" s="6" t="s">
        <v>572</v>
      </c>
      <c r="S302" s="6" t="s">
        <v>395</v>
      </c>
      <c r="T302" s="8" t="s">
        <v>1665</v>
      </c>
      <c r="U302" s="7">
        <v>2006</v>
      </c>
      <c r="V302" s="7">
        <v>2010</v>
      </c>
      <c r="W302" s="6"/>
      <c r="X302" s="6"/>
      <c r="Y302" s="6"/>
      <c r="Z302" s="6"/>
      <c r="AA302" s="6"/>
      <c r="AB302" s="6"/>
      <c r="AC302" s="6"/>
      <c r="AD302" s="6" t="s">
        <v>109</v>
      </c>
      <c r="AE302" s="6"/>
      <c r="AF302" s="6"/>
      <c r="AG302" s="6"/>
      <c r="AH302" s="6"/>
      <c r="AI302" s="6"/>
      <c r="AJ302" s="6"/>
      <c r="AK302" s="6"/>
      <c r="AL302" s="6"/>
      <c r="AM302" s="6"/>
      <c r="AN302" s="6"/>
      <c r="AO302" s="6"/>
      <c r="AP302" s="6"/>
      <c r="AQ302" s="6"/>
      <c r="AR302" s="6"/>
      <c r="AS302" s="6"/>
      <c r="AT302" s="6"/>
      <c r="AU302" s="6"/>
      <c r="AV302" s="6"/>
      <c r="AW302" s="6" t="s">
        <v>23</v>
      </c>
      <c r="AX302" s="6"/>
      <c r="AY302" s="6"/>
      <c r="AZ302" s="6"/>
      <c r="BA302" s="6"/>
      <c r="BB302" s="6"/>
      <c r="BC302" s="6"/>
      <c r="BD302" s="6"/>
      <c r="BE302" s="6" t="s">
        <v>78</v>
      </c>
      <c r="BF302" s="6"/>
      <c r="BG302" s="6"/>
      <c r="BH302" s="6"/>
      <c r="BI302" s="6"/>
      <c r="BJ302" s="6"/>
      <c r="BK302" s="6"/>
      <c r="BL302" s="6"/>
      <c r="BM302" s="6"/>
      <c r="BN302" s="6"/>
      <c r="BO302" s="6"/>
      <c r="BP302" s="6"/>
      <c r="BQ302" s="6"/>
      <c r="BR302" s="6"/>
      <c r="BS302" s="6"/>
      <c r="BT302" s="6"/>
      <c r="BU302" s="6"/>
      <c r="BV302" s="6" t="s">
        <v>38</v>
      </c>
      <c r="BW302" s="6"/>
      <c r="BX302" s="6"/>
      <c r="BY302" s="6"/>
      <c r="BZ302" s="6"/>
      <c r="CA302" s="6"/>
      <c r="CB302" s="6"/>
      <c r="CC302" s="6"/>
      <c r="CD302" s="6"/>
      <c r="CE302" s="6"/>
      <c r="CF302" s="6"/>
      <c r="CG302" s="6"/>
      <c r="CH302" s="6"/>
      <c r="CI302" s="6"/>
      <c r="CJ302" s="6"/>
      <c r="CK302" s="6"/>
      <c r="CL302" s="6"/>
      <c r="CM302" s="6"/>
      <c r="CN302" s="6"/>
      <c r="CO302" s="6"/>
      <c r="CP302" s="6"/>
      <c r="CQ302" s="6"/>
      <c r="CR302" s="6"/>
      <c r="CS302" s="67" t="s">
        <v>38</v>
      </c>
      <c r="CT302" s="6"/>
      <c r="CU302" s="6"/>
      <c r="CV302" s="6"/>
      <c r="CW302" s="6"/>
      <c r="CX302" s="6"/>
      <c r="CY302" s="6"/>
      <c r="CZ302" s="6"/>
      <c r="DA302" s="6"/>
      <c r="DB302" s="6"/>
      <c r="DC302" s="6"/>
      <c r="DD302" s="61" t="s">
        <v>38</v>
      </c>
      <c r="DE302" s="87"/>
      <c r="DF302" s="6"/>
      <c r="DG302" s="6"/>
      <c r="DH302" s="6"/>
      <c r="DI302" s="6"/>
      <c r="DJ302" s="6"/>
      <c r="DK302" s="6"/>
      <c r="DL302" s="6"/>
      <c r="DM302" s="6"/>
      <c r="DN302" s="6"/>
      <c r="DO302" s="87"/>
      <c r="DP302" s="6"/>
      <c r="DQ302" s="87"/>
      <c r="DR302" s="6"/>
      <c r="DS302" s="87"/>
      <c r="DT302" s="17"/>
      <c r="DV302" s="34"/>
      <c r="DW302" s="57"/>
      <c r="DX302" s="57"/>
      <c r="DY302" s="57"/>
      <c r="DZ302" s="57"/>
      <c r="EA302" s="57"/>
      <c r="EB302" s="57"/>
      <c r="EC302" s="57"/>
      <c r="ED302" s="57"/>
      <c r="EE302" s="57"/>
      <c r="EF302" s="57"/>
      <c r="EG302" s="57"/>
      <c r="EH302" s="57"/>
      <c r="EI302" s="57"/>
      <c r="EJ302" s="57"/>
      <c r="EK302" s="57"/>
      <c r="EL302" s="57"/>
      <c r="EM302" s="57"/>
      <c r="EN302" s="57"/>
      <c r="EO302" s="57"/>
      <c r="EP302" s="57"/>
      <c r="EQ302" s="57"/>
      <c r="ER302" s="57"/>
      <c r="ES302" s="57"/>
    </row>
    <row r="303" spans="1:149" ht="14.55" customHeight="1" x14ac:dyDescent="0.3">
      <c r="A303" s="65">
        <v>299</v>
      </c>
      <c r="B303" s="7">
        <v>107</v>
      </c>
      <c r="C303" s="98" t="s">
        <v>1653</v>
      </c>
      <c r="D303" s="98" t="s">
        <v>1654</v>
      </c>
      <c r="E303" s="98" t="s">
        <v>1655</v>
      </c>
      <c r="F303" s="7">
        <v>2012</v>
      </c>
      <c r="G303" s="98" t="s">
        <v>1656</v>
      </c>
      <c r="H303" s="98" t="s">
        <v>1657</v>
      </c>
      <c r="I303" s="6" t="s">
        <v>50</v>
      </c>
      <c r="J303" s="98" t="s">
        <v>1666</v>
      </c>
      <c r="K303" s="6" t="s">
        <v>1667</v>
      </c>
      <c r="L303" s="6" t="s">
        <v>23</v>
      </c>
      <c r="M303" s="6" t="s">
        <v>86</v>
      </c>
      <c r="N303" s="6" t="s">
        <v>205</v>
      </c>
      <c r="O303" s="6" t="s">
        <v>25</v>
      </c>
      <c r="P303" s="6" t="s">
        <v>177</v>
      </c>
      <c r="Q303" s="6" t="s">
        <v>572</v>
      </c>
      <c r="R303" s="6" t="s">
        <v>572</v>
      </c>
      <c r="S303" s="6" t="s">
        <v>395</v>
      </c>
      <c r="T303" s="8" t="s">
        <v>1668</v>
      </c>
      <c r="U303" s="7">
        <v>2006</v>
      </c>
      <c r="V303" s="7">
        <v>2010</v>
      </c>
      <c r="W303" s="6"/>
      <c r="X303" s="6"/>
      <c r="Y303" s="6"/>
      <c r="Z303" s="6"/>
      <c r="AA303" s="6"/>
      <c r="AB303" s="6"/>
      <c r="AC303" s="6"/>
      <c r="AD303" s="6" t="s">
        <v>109</v>
      </c>
      <c r="AE303" s="6"/>
      <c r="AF303" s="6"/>
      <c r="AG303" s="6"/>
      <c r="AH303" s="6"/>
      <c r="AI303" s="6"/>
      <c r="AJ303" s="6"/>
      <c r="AK303" s="6"/>
      <c r="AL303" s="6"/>
      <c r="AM303" s="6"/>
      <c r="AN303" s="6"/>
      <c r="AO303" s="6"/>
      <c r="AP303" s="6"/>
      <c r="AQ303" s="6"/>
      <c r="AR303" s="6"/>
      <c r="AS303" s="6"/>
      <c r="AT303" s="6"/>
      <c r="AU303" s="6"/>
      <c r="AV303" s="6"/>
      <c r="AW303" s="6" t="s">
        <v>23</v>
      </c>
      <c r="AX303" s="6"/>
      <c r="AY303" s="6"/>
      <c r="AZ303" s="6"/>
      <c r="BA303" s="6"/>
      <c r="BB303" s="6"/>
      <c r="BC303" s="6"/>
      <c r="BD303" s="6"/>
      <c r="BE303" s="6" t="s">
        <v>78</v>
      </c>
      <c r="BF303" s="6"/>
      <c r="BG303" s="6"/>
      <c r="BH303" s="6"/>
      <c r="BI303" s="6"/>
      <c r="BJ303" s="6"/>
      <c r="BK303" s="6"/>
      <c r="BL303" s="6"/>
      <c r="BM303" s="6"/>
      <c r="BN303" s="6"/>
      <c r="BO303" s="6"/>
      <c r="BP303" s="6"/>
      <c r="BQ303" s="6"/>
      <c r="BR303" s="6"/>
      <c r="BS303" s="6"/>
      <c r="BT303" s="6"/>
      <c r="BU303" s="6"/>
      <c r="BV303" s="6" t="s">
        <v>38</v>
      </c>
      <c r="BW303" s="6"/>
      <c r="BX303" s="6"/>
      <c r="BY303" s="6"/>
      <c r="BZ303" s="6"/>
      <c r="CA303" s="6"/>
      <c r="CB303" s="6"/>
      <c r="CC303" s="6"/>
      <c r="CD303" s="6"/>
      <c r="CE303" s="6"/>
      <c r="CF303" s="6"/>
      <c r="CG303" s="6"/>
      <c r="CH303" s="6"/>
      <c r="CI303" s="6"/>
      <c r="CJ303" s="6"/>
      <c r="CK303" s="6"/>
      <c r="CL303" s="6"/>
      <c r="CM303" s="6"/>
      <c r="CN303" s="6"/>
      <c r="CO303" s="6"/>
      <c r="CP303" s="6"/>
      <c r="CQ303" s="6"/>
      <c r="CR303" s="6"/>
      <c r="CS303" s="67" t="s">
        <v>38</v>
      </c>
      <c r="CT303" s="6"/>
      <c r="CU303" s="6"/>
      <c r="CV303" s="6"/>
      <c r="CW303" s="6"/>
      <c r="CX303" s="6"/>
      <c r="CY303" s="6"/>
      <c r="CZ303" s="6"/>
      <c r="DA303" s="6"/>
      <c r="DB303" s="6"/>
      <c r="DC303" s="6"/>
      <c r="DD303" s="61" t="s">
        <v>38</v>
      </c>
      <c r="DE303" s="87"/>
      <c r="DF303" s="6"/>
      <c r="DG303" s="6"/>
      <c r="DH303" s="6"/>
      <c r="DI303" s="6"/>
      <c r="DJ303" s="6"/>
      <c r="DK303" s="6"/>
      <c r="DL303" s="6"/>
      <c r="DM303" s="6"/>
      <c r="DN303" s="6"/>
      <c r="DO303" s="87"/>
      <c r="DP303" s="6"/>
      <c r="DQ303" s="87"/>
      <c r="DR303" s="6"/>
      <c r="DS303" s="87"/>
      <c r="DT303" s="17"/>
      <c r="DV303" s="34"/>
      <c r="DW303" s="57"/>
      <c r="DX303" s="57"/>
      <c r="DY303" s="57"/>
      <c r="DZ303" s="57"/>
      <c r="EA303" s="57"/>
      <c r="EB303" s="57"/>
      <c r="EC303" s="57"/>
      <c r="ED303" s="57"/>
      <c r="EE303" s="57"/>
      <c r="EF303" s="57"/>
      <c r="EG303" s="57"/>
      <c r="EH303" s="57"/>
      <c r="EI303" s="57"/>
      <c r="EJ303" s="57"/>
      <c r="EK303" s="57"/>
      <c r="EL303" s="57"/>
      <c r="EM303" s="57"/>
      <c r="EN303" s="57"/>
      <c r="EO303" s="57"/>
      <c r="EP303" s="57"/>
      <c r="EQ303" s="57"/>
      <c r="ER303" s="57"/>
      <c r="ES303" s="57"/>
    </row>
    <row r="304" spans="1:149" ht="14.55" customHeight="1" x14ac:dyDescent="0.3">
      <c r="A304" s="65">
        <v>300</v>
      </c>
      <c r="B304" s="7">
        <v>107</v>
      </c>
      <c r="C304" s="98" t="s">
        <v>1653</v>
      </c>
      <c r="D304" s="98" t="s">
        <v>1654</v>
      </c>
      <c r="E304" s="98" t="s">
        <v>1655</v>
      </c>
      <c r="F304" s="7">
        <v>2012</v>
      </c>
      <c r="G304" s="98" t="s">
        <v>1656</v>
      </c>
      <c r="H304" s="98" t="s">
        <v>1657</v>
      </c>
      <c r="I304" s="6" t="s">
        <v>50</v>
      </c>
      <c r="J304" s="98" t="s">
        <v>1662</v>
      </c>
      <c r="K304" s="6" t="s">
        <v>1663</v>
      </c>
      <c r="L304" s="6" t="s">
        <v>23</v>
      </c>
      <c r="M304" s="6" t="s">
        <v>86</v>
      </c>
      <c r="N304" s="6" t="s">
        <v>205</v>
      </c>
      <c r="O304" s="6" t="s">
        <v>25</v>
      </c>
      <c r="P304" s="6" t="s">
        <v>177</v>
      </c>
      <c r="Q304" s="6" t="s">
        <v>572</v>
      </c>
      <c r="R304" s="6" t="s">
        <v>572</v>
      </c>
      <c r="S304" s="6" t="s">
        <v>395</v>
      </c>
      <c r="T304" s="8" t="s">
        <v>1669</v>
      </c>
      <c r="U304" s="7">
        <v>2006</v>
      </c>
      <c r="V304" s="7">
        <v>2010</v>
      </c>
      <c r="W304" s="6"/>
      <c r="X304" s="6"/>
      <c r="Y304" s="6"/>
      <c r="Z304" s="6"/>
      <c r="AA304" s="6"/>
      <c r="AB304" s="6"/>
      <c r="AC304" s="6"/>
      <c r="AD304" s="6" t="s">
        <v>109</v>
      </c>
      <c r="AE304" s="6"/>
      <c r="AF304" s="6"/>
      <c r="AG304" s="6"/>
      <c r="AH304" s="6"/>
      <c r="AI304" s="6"/>
      <c r="AJ304" s="6"/>
      <c r="AK304" s="6"/>
      <c r="AL304" s="6"/>
      <c r="AM304" s="6"/>
      <c r="AN304" s="6"/>
      <c r="AO304" s="6"/>
      <c r="AP304" s="6"/>
      <c r="AQ304" s="6"/>
      <c r="AR304" s="6"/>
      <c r="AS304" s="6"/>
      <c r="AT304" s="6"/>
      <c r="AU304" s="6"/>
      <c r="AV304" s="6"/>
      <c r="AW304" s="6" t="s">
        <v>23</v>
      </c>
      <c r="AX304" s="6"/>
      <c r="AY304" s="6"/>
      <c r="AZ304" s="6"/>
      <c r="BA304" s="6"/>
      <c r="BB304" s="6"/>
      <c r="BC304" s="6"/>
      <c r="BD304" s="6"/>
      <c r="BE304" s="6" t="s">
        <v>78</v>
      </c>
      <c r="BF304" s="6"/>
      <c r="BG304" s="6"/>
      <c r="BH304" s="6"/>
      <c r="BI304" s="6"/>
      <c r="BJ304" s="6"/>
      <c r="BK304" s="6"/>
      <c r="BL304" s="6"/>
      <c r="BM304" s="6"/>
      <c r="BN304" s="6"/>
      <c r="BO304" s="6"/>
      <c r="BP304" s="6"/>
      <c r="BQ304" s="6"/>
      <c r="BR304" s="6"/>
      <c r="BS304" s="6"/>
      <c r="BT304" s="6"/>
      <c r="BU304" s="6"/>
      <c r="BV304" s="6" t="s">
        <v>38</v>
      </c>
      <c r="BW304" s="6"/>
      <c r="BX304" s="6"/>
      <c r="BY304" s="6"/>
      <c r="BZ304" s="6"/>
      <c r="CA304" s="6"/>
      <c r="CB304" s="6"/>
      <c r="CC304" s="6"/>
      <c r="CD304" s="6"/>
      <c r="CE304" s="6"/>
      <c r="CF304" s="6"/>
      <c r="CG304" s="6"/>
      <c r="CH304" s="6"/>
      <c r="CI304" s="6"/>
      <c r="CJ304" s="6"/>
      <c r="CK304" s="6"/>
      <c r="CL304" s="6"/>
      <c r="CM304" s="6"/>
      <c r="CN304" s="6"/>
      <c r="CO304" s="6"/>
      <c r="CP304" s="6"/>
      <c r="CQ304" s="6"/>
      <c r="CR304" s="6"/>
      <c r="CS304" s="67" t="s">
        <v>38</v>
      </c>
      <c r="CT304" s="6"/>
      <c r="CU304" s="6"/>
      <c r="CV304" s="6"/>
      <c r="CW304" s="6"/>
      <c r="CX304" s="6"/>
      <c r="CY304" s="6"/>
      <c r="CZ304" s="6"/>
      <c r="DA304" s="6"/>
      <c r="DB304" s="6"/>
      <c r="DC304" s="6"/>
      <c r="DD304" s="61" t="s">
        <v>38</v>
      </c>
      <c r="DE304" s="87"/>
      <c r="DF304" s="6"/>
      <c r="DG304" s="6"/>
      <c r="DH304" s="6"/>
      <c r="DI304" s="6"/>
      <c r="DJ304" s="6"/>
      <c r="DK304" s="6"/>
      <c r="DL304" s="6"/>
      <c r="DM304" s="6"/>
      <c r="DN304" s="6"/>
      <c r="DO304" s="87"/>
      <c r="DP304" s="6"/>
      <c r="DQ304" s="87"/>
      <c r="DR304" s="6"/>
      <c r="DS304" s="87"/>
      <c r="DT304" s="17"/>
      <c r="DV304" s="34"/>
      <c r="DW304" s="57"/>
      <c r="DX304" s="57"/>
      <c r="DY304" s="57"/>
      <c r="DZ304" s="57"/>
      <c r="EA304" s="57"/>
      <c r="EB304" s="57"/>
      <c r="EC304" s="57"/>
      <c r="ED304" s="57"/>
      <c r="EE304" s="57"/>
      <c r="EF304" s="57"/>
      <c r="EG304" s="57"/>
      <c r="EH304" s="57"/>
      <c r="EI304" s="57"/>
      <c r="EJ304" s="57"/>
      <c r="EK304" s="57"/>
      <c r="EL304" s="57"/>
      <c r="EM304" s="57"/>
      <c r="EN304" s="57"/>
      <c r="EO304" s="57"/>
      <c r="EP304" s="57"/>
      <c r="EQ304" s="57"/>
      <c r="ER304" s="57"/>
      <c r="ES304" s="57"/>
    </row>
    <row r="305" spans="1:149" ht="14.55" customHeight="1" x14ac:dyDescent="0.3">
      <c r="A305" s="65">
        <v>301</v>
      </c>
      <c r="B305" s="7">
        <v>107</v>
      </c>
      <c r="C305" s="98" t="s">
        <v>1653</v>
      </c>
      <c r="D305" s="98" t="s">
        <v>1654</v>
      </c>
      <c r="E305" s="98" t="s">
        <v>1655</v>
      </c>
      <c r="F305" s="7">
        <v>2012</v>
      </c>
      <c r="G305" s="98" t="s">
        <v>1656</v>
      </c>
      <c r="H305" s="98" t="s">
        <v>1657</v>
      </c>
      <c r="I305" s="6" t="s">
        <v>50</v>
      </c>
      <c r="J305" s="98" t="s">
        <v>1662</v>
      </c>
      <c r="K305" s="6" t="s">
        <v>1663</v>
      </c>
      <c r="L305" s="6" t="s">
        <v>23</v>
      </c>
      <c r="M305" s="6" t="s">
        <v>86</v>
      </c>
      <c r="N305" s="6" t="s">
        <v>205</v>
      </c>
      <c r="O305" s="6" t="s">
        <v>25</v>
      </c>
      <c r="P305" s="6" t="s">
        <v>177</v>
      </c>
      <c r="Q305" s="6" t="s">
        <v>572</v>
      </c>
      <c r="R305" s="6" t="s">
        <v>572</v>
      </c>
      <c r="S305" s="6" t="s">
        <v>395</v>
      </c>
      <c r="T305" s="8" t="s">
        <v>1117</v>
      </c>
      <c r="U305" s="7">
        <v>2006</v>
      </c>
      <c r="V305" s="7">
        <v>2010</v>
      </c>
      <c r="W305" s="6"/>
      <c r="X305" s="6"/>
      <c r="Y305" s="6"/>
      <c r="Z305" s="6"/>
      <c r="AA305" s="6"/>
      <c r="AB305" s="6"/>
      <c r="AC305" s="6"/>
      <c r="AD305" s="6" t="s">
        <v>109</v>
      </c>
      <c r="AE305" s="6"/>
      <c r="AF305" s="6"/>
      <c r="AG305" s="6"/>
      <c r="AH305" s="6"/>
      <c r="AI305" s="6"/>
      <c r="AJ305" s="6"/>
      <c r="AK305" s="6"/>
      <c r="AL305" s="6"/>
      <c r="AM305" s="6"/>
      <c r="AN305" s="6"/>
      <c r="AO305" s="6"/>
      <c r="AP305" s="6"/>
      <c r="AQ305" s="6"/>
      <c r="AR305" s="6"/>
      <c r="AS305" s="6"/>
      <c r="AT305" s="6"/>
      <c r="AU305" s="6"/>
      <c r="AV305" s="6"/>
      <c r="AW305" s="6" t="s">
        <v>23</v>
      </c>
      <c r="AX305" s="6"/>
      <c r="AY305" s="6"/>
      <c r="AZ305" s="6"/>
      <c r="BA305" s="6"/>
      <c r="BB305" s="6"/>
      <c r="BC305" s="6"/>
      <c r="BD305" s="6"/>
      <c r="BE305" s="6" t="s">
        <v>78</v>
      </c>
      <c r="BF305" s="6"/>
      <c r="BG305" s="6"/>
      <c r="BH305" s="6"/>
      <c r="BI305" s="6"/>
      <c r="BJ305" s="6"/>
      <c r="BK305" s="6"/>
      <c r="BL305" s="6"/>
      <c r="BM305" s="6"/>
      <c r="BN305" s="6"/>
      <c r="BO305" s="6"/>
      <c r="BP305" s="6"/>
      <c r="BQ305" s="6"/>
      <c r="BR305" s="6"/>
      <c r="BS305" s="6"/>
      <c r="BT305" s="6"/>
      <c r="BU305" s="6"/>
      <c r="BV305" s="6" t="s">
        <v>38</v>
      </c>
      <c r="BW305" s="6"/>
      <c r="BX305" s="6"/>
      <c r="BY305" s="6"/>
      <c r="BZ305" s="6"/>
      <c r="CA305" s="6"/>
      <c r="CB305" s="6"/>
      <c r="CC305" s="6"/>
      <c r="CD305" s="6"/>
      <c r="CE305" s="6"/>
      <c r="CF305" s="6"/>
      <c r="CG305" s="6"/>
      <c r="CH305" s="6"/>
      <c r="CI305" s="6"/>
      <c r="CJ305" s="6"/>
      <c r="CK305" s="6"/>
      <c r="CL305" s="6"/>
      <c r="CM305" s="6"/>
      <c r="CN305" s="6"/>
      <c r="CO305" s="6"/>
      <c r="CP305" s="6"/>
      <c r="CQ305" s="6"/>
      <c r="CR305" s="6"/>
      <c r="CS305" s="67" t="s">
        <v>38</v>
      </c>
      <c r="CT305" s="6"/>
      <c r="CU305" s="6"/>
      <c r="CV305" s="6"/>
      <c r="CW305" s="6"/>
      <c r="CX305" s="6"/>
      <c r="CY305" s="6"/>
      <c r="CZ305" s="6"/>
      <c r="DA305" s="6"/>
      <c r="DB305" s="6"/>
      <c r="DC305" s="6"/>
      <c r="DD305" s="61" t="s">
        <v>38</v>
      </c>
      <c r="DE305" s="87"/>
      <c r="DF305" s="6"/>
      <c r="DG305" s="6"/>
      <c r="DH305" s="6"/>
      <c r="DI305" s="6"/>
      <c r="DJ305" s="6"/>
      <c r="DK305" s="6"/>
      <c r="DL305" s="6"/>
      <c r="DM305" s="6"/>
      <c r="DN305" s="6"/>
      <c r="DO305" s="87"/>
      <c r="DP305" s="6"/>
      <c r="DQ305" s="87"/>
      <c r="DR305" s="6"/>
      <c r="DS305" s="87"/>
      <c r="DT305" s="17"/>
      <c r="DV305" s="34"/>
      <c r="DW305" s="57"/>
      <c r="DX305" s="57"/>
      <c r="DY305" s="57"/>
      <c r="DZ305" s="57"/>
      <c r="EA305" s="57"/>
      <c r="EB305" s="57"/>
      <c r="EC305" s="57"/>
      <c r="ED305" s="57"/>
      <c r="EE305" s="57"/>
      <c r="EF305" s="57"/>
      <c r="EG305" s="57"/>
      <c r="EH305" s="57"/>
      <c r="EI305" s="57"/>
      <c r="EJ305" s="57"/>
      <c r="EK305" s="57"/>
      <c r="EL305" s="57"/>
      <c r="EM305" s="57"/>
      <c r="EN305" s="57"/>
      <c r="EO305" s="57"/>
      <c r="EP305" s="57"/>
      <c r="EQ305" s="57"/>
      <c r="ER305" s="57"/>
      <c r="ES305" s="57"/>
    </row>
    <row r="306" spans="1:149" ht="14.55" customHeight="1" x14ac:dyDescent="0.3">
      <c r="A306" s="65">
        <v>302</v>
      </c>
      <c r="B306" s="7">
        <v>107</v>
      </c>
      <c r="C306" s="98" t="s">
        <v>1653</v>
      </c>
      <c r="D306" s="98" t="s">
        <v>1654</v>
      </c>
      <c r="E306" s="98" t="s">
        <v>1655</v>
      </c>
      <c r="F306" s="7">
        <v>2012</v>
      </c>
      <c r="G306" s="98" t="s">
        <v>1656</v>
      </c>
      <c r="H306" s="98" t="s">
        <v>1657</v>
      </c>
      <c r="I306" s="6" t="s">
        <v>50</v>
      </c>
      <c r="J306" s="98" t="s">
        <v>1670</v>
      </c>
      <c r="K306" s="6" t="s">
        <v>744</v>
      </c>
      <c r="L306" s="6" t="s">
        <v>38</v>
      </c>
      <c r="M306" s="6" t="s">
        <v>86</v>
      </c>
      <c r="N306" s="6" t="s">
        <v>205</v>
      </c>
      <c r="O306" s="6" t="s">
        <v>25</v>
      </c>
      <c r="P306" s="6" t="s">
        <v>177</v>
      </c>
      <c r="Q306" s="6" t="s">
        <v>572</v>
      </c>
      <c r="R306" s="6" t="s">
        <v>572</v>
      </c>
      <c r="S306" s="6" t="s">
        <v>395</v>
      </c>
      <c r="T306" s="8" t="s">
        <v>1671</v>
      </c>
      <c r="U306" s="7">
        <v>2006</v>
      </c>
      <c r="V306" s="7">
        <v>2010</v>
      </c>
      <c r="W306" s="6"/>
      <c r="X306" s="6"/>
      <c r="Y306" s="6"/>
      <c r="Z306" s="6"/>
      <c r="AA306" s="6"/>
      <c r="AB306" s="6"/>
      <c r="AC306" s="6"/>
      <c r="AD306" s="6" t="s">
        <v>109</v>
      </c>
      <c r="AE306" s="6"/>
      <c r="AF306" s="6"/>
      <c r="AG306" s="6"/>
      <c r="AH306" s="6"/>
      <c r="AI306" s="6"/>
      <c r="AJ306" s="6"/>
      <c r="AK306" s="6"/>
      <c r="AL306" s="6"/>
      <c r="AM306" s="6"/>
      <c r="AN306" s="6"/>
      <c r="AO306" s="6"/>
      <c r="AP306" s="6"/>
      <c r="AQ306" s="6"/>
      <c r="AR306" s="6"/>
      <c r="AS306" s="6"/>
      <c r="AT306" s="6"/>
      <c r="AU306" s="6"/>
      <c r="AV306" s="6"/>
      <c r="AW306" s="6" t="s">
        <v>23</v>
      </c>
      <c r="AX306" s="6"/>
      <c r="AY306" s="6"/>
      <c r="AZ306" s="6"/>
      <c r="BA306" s="6"/>
      <c r="BB306" s="6"/>
      <c r="BC306" s="6"/>
      <c r="BD306" s="6"/>
      <c r="BE306" s="6" t="s">
        <v>78</v>
      </c>
      <c r="BF306" s="6"/>
      <c r="BG306" s="6"/>
      <c r="BH306" s="6"/>
      <c r="BI306" s="6"/>
      <c r="BJ306" s="6"/>
      <c r="BK306" s="6"/>
      <c r="BL306" s="6"/>
      <c r="BM306" s="6"/>
      <c r="BN306" s="6"/>
      <c r="BO306" s="6"/>
      <c r="BP306" s="6"/>
      <c r="BQ306" s="6"/>
      <c r="BR306" s="6"/>
      <c r="BS306" s="6"/>
      <c r="BT306" s="6"/>
      <c r="BU306" s="6"/>
      <c r="BV306" s="6" t="s">
        <v>38</v>
      </c>
      <c r="BW306" s="6"/>
      <c r="BX306" s="6"/>
      <c r="BY306" s="6"/>
      <c r="BZ306" s="6"/>
      <c r="CA306" s="6"/>
      <c r="CB306" s="6"/>
      <c r="CC306" s="6"/>
      <c r="CD306" s="6"/>
      <c r="CE306" s="6"/>
      <c r="CF306" s="6"/>
      <c r="CG306" s="6"/>
      <c r="CH306" s="6"/>
      <c r="CI306" s="6"/>
      <c r="CJ306" s="6"/>
      <c r="CK306" s="6"/>
      <c r="CL306" s="6"/>
      <c r="CM306" s="6"/>
      <c r="CN306" s="6"/>
      <c r="CO306" s="6"/>
      <c r="CP306" s="6"/>
      <c r="CQ306" s="6"/>
      <c r="CR306" s="6"/>
      <c r="CS306" s="67" t="s">
        <v>38</v>
      </c>
      <c r="CT306" s="6"/>
      <c r="CU306" s="6"/>
      <c r="CV306" s="6"/>
      <c r="CW306" s="6"/>
      <c r="CX306" s="6"/>
      <c r="CY306" s="6"/>
      <c r="CZ306" s="6"/>
      <c r="DA306" s="6"/>
      <c r="DB306" s="6"/>
      <c r="DC306" s="6"/>
      <c r="DD306" s="61" t="s">
        <v>38</v>
      </c>
      <c r="DE306" s="87"/>
      <c r="DF306" s="6"/>
      <c r="DG306" s="6"/>
      <c r="DH306" s="6"/>
      <c r="DI306" s="6"/>
      <c r="DJ306" s="6"/>
      <c r="DK306" s="6"/>
      <c r="DL306" s="6"/>
      <c r="DM306" s="6"/>
      <c r="DN306" s="6"/>
      <c r="DO306" s="87"/>
      <c r="DP306" s="6"/>
      <c r="DQ306" s="87"/>
      <c r="DR306" s="6"/>
      <c r="DS306" s="87"/>
      <c r="DT306" s="17"/>
      <c r="DV306" s="34"/>
      <c r="DW306" s="57"/>
      <c r="DX306" s="57"/>
      <c r="DY306" s="57"/>
      <c r="DZ306" s="57"/>
      <c r="EA306" s="57"/>
      <c r="EB306" s="57"/>
      <c r="EC306" s="57"/>
      <c r="ED306" s="57"/>
      <c r="EE306" s="57"/>
      <c r="EF306" s="57"/>
      <c r="EG306" s="57"/>
      <c r="EH306" s="57"/>
      <c r="EI306" s="57"/>
      <c r="EJ306" s="57"/>
      <c r="EK306" s="57"/>
      <c r="EL306" s="57"/>
      <c r="EM306" s="57"/>
      <c r="EN306" s="57"/>
      <c r="EO306" s="57"/>
      <c r="EP306" s="57"/>
      <c r="EQ306" s="57"/>
      <c r="ER306" s="57"/>
      <c r="ES306" s="57"/>
    </row>
    <row r="307" spans="1:149" ht="14.55" customHeight="1" x14ac:dyDescent="0.3">
      <c r="A307" s="65">
        <v>303</v>
      </c>
      <c r="B307" s="7">
        <v>107</v>
      </c>
      <c r="C307" s="98" t="s">
        <v>1653</v>
      </c>
      <c r="D307" s="98" t="s">
        <v>1654</v>
      </c>
      <c r="E307" s="98" t="s">
        <v>1655</v>
      </c>
      <c r="F307" s="7">
        <v>2012</v>
      </c>
      <c r="G307" s="98" t="s">
        <v>1656</v>
      </c>
      <c r="H307" s="98" t="s">
        <v>1657</v>
      </c>
      <c r="I307" s="6" t="s">
        <v>50</v>
      </c>
      <c r="J307" s="98" t="s">
        <v>1670</v>
      </c>
      <c r="K307" s="6" t="s">
        <v>744</v>
      </c>
      <c r="L307" s="6" t="s">
        <v>38</v>
      </c>
      <c r="M307" s="6" t="s">
        <v>86</v>
      </c>
      <c r="N307" s="6" t="s">
        <v>205</v>
      </c>
      <c r="O307" s="6" t="s">
        <v>25</v>
      </c>
      <c r="P307" s="6" t="s">
        <v>177</v>
      </c>
      <c r="Q307" s="6" t="s">
        <v>572</v>
      </c>
      <c r="R307" s="6" t="s">
        <v>572</v>
      </c>
      <c r="S307" s="6" t="s">
        <v>395</v>
      </c>
      <c r="T307" s="8" t="s">
        <v>1672</v>
      </c>
      <c r="U307" s="7">
        <v>2006</v>
      </c>
      <c r="V307" s="7">
        <v>2010</v>
      </c>
      <c r="W307" s="6"/>
      <c r="X307" s="6"/>
      <c r="Y307" s="6"/>
      <c r="Z307" s="6"/>
      <c r="AA307" s="6"/>
      <c r="AB307" s="6"/>
      <c r="AC307" s="6"/>
      <c r="AD307" s="6" t="s">
        <v>109</v>
      </c>
      <c r="AE307" s="6"/>
      <c r="AF307" s="6"/>
      <c r="AG307" s="6"/>
      <c r="AH307" s="6"/>
      <c r="AI307" s="6"/>
      <c r="AJ307" s="6"/>
      <c r="AK307" s="6"/>
      <c r="AL307" s="6"/>
      <c r="AM307" s="6"/>
      <c r="AN307" s="6"/>
      <c r="AO307" s="6"/>
      <c r="AP307" s="6"/>
      <c r="AQ307" s="6"/>
      <c r="AR307" s="6"/>
      <c r="AS307" s="6"/>
      <c r="AT307" s="6"/>
      <c r="AU307" s="6"/>
      <c r="AV307" s="6"/>
      <c r="AW307" s="6" t="s">
        <v>23</v>
      </c>
      <c r="AX307" s="6"/>
      <c r="AY307" s="6"/>
      <c r="AZ307" s="6"/>
      <c r="BA307" s="6"/>
      <c r="BB307" s="6"/>
      <c r="BC307" s="6"/>
      <c r="BD307" s="6"/>
      <c r="BE307" s="6" t="s">
        <v>78</v>
      </c>
      <c r="BF307" s="6"/>
      <c r="BG307" s="6"/>
      <c r="BH307" s="6"/>
      <c r="BI307" s="6"/>
      <c r="BJ307" s="6"/>
      <c r="BK307" s="6"/>
      <c r="BL307" s="6"/>
      <c r="BM307" s="6"/>
      <c r="BN307" s="6"/>
      <c r="BO307" s="6"/>
      <c r="BP307" s="6"/>
      <c r="BQ307" s="6"/>
      <c r="BR307" s="6"/>
      <c r="BS307" s="6"/>
      <c r="BT307" s="6"/>
      <c r="BU307" s="6"/>
      <c r="BV307" s="6" t="s">
        <v>38</v>
      </c>
      <c r="BW307" s="6"/>
      <c r="BX307" s="6"/>
      <c r="BY307" s="6"/>
      <c r="BZ307" s="6"/>
      <c r="CA307" s="6"/>
      <c r="CB307" s="6"/>
      <c r="CC307" s="6"/>
      <c r="CD307" s="6"/>
      <c r="CE307" s="6"/>
      <c r="CF307" s="6"/>
      <c r="CG307" s="6"/>
      <c r="CH307" s="6"/>
      <c r="CI307" s="6"/>
      <c r="CJ307" s="6"/>
      <c r="CK307" s="6"/>
      <c r="CL307" s="6"/>
      <c r="CM307" s="6"/>
      <c r="CN307" s="6"/>
      <c r="CO307" s="6"/>
      <c r="CP307" s="6"/>
      <c r="CQ307" s="6"/>
      <c r="CR307" s="6"/>
      <c r="CS307" s="67" t="s">
        <v>38</v>
      </c>
      <c r="CT307" s="6"/>
      <c r="CU307" s="6"/>
      <c r="CV307" s="6"/>
      <c r="CW307" s="6"/>
      <c r="CX307" s="6"/>
      <c r="CY307" s="6"/>
      <c r="CZ307" s="6"/>
      <c r="DA307" s="6"/>
      <c r="DB307" s="6"/>
      <c r="DC307" s="6"/>
      <c r="DD307" s="61" t="s">
        <v>38</v>
      </c>
      <c r="DE307" s="87"/>
      <c r="DF307" s="6"/>
      <c r="DG307" s="6"/>
      <c r="DH307" s="6"/>
      <c r="DI307" s="6"/>
      <c r="DJ307" s="6"/>
      <c r="DK307" s="6"/>
      <c r="DL307" s="6"/>
      <c r="DM307" s="6"/>
      <c r="DN307" s="6"/>
      <c r="DO307" s="87"/>
      <c r="DP307" s="6"/>
      <c r="DQ307" s="87"/>
      <c r="DR307" s="6"/>
      <c r="DS307" s="87"/>
      <c r="DT307" s="17"/>
      <c r="DV307" s="34"/>
      <c r="DW307" s="57"/>
      <c r="DX307" s="57"/>
      <c r="DY307" s="57"/>
      <c r="DZ307" s="57"/>
      <c r="EA307" s="57"/>
      <c r="EB307" s="57"/>
      <c r="EC307" s="57"/>
      <c r="ED307" s="57"/>
      <c r="EE307" s="57"/>
      <c r="EF307" s="57"/>
      <c r="EG307" s="57"/>
      <c r="EH307" s="57"/>
      <c r="EI307" s="57"/>
      <c r="EJ307" s="57"/>
      <c r="EK307" s="57"/>
      <c r="EL307" s="57"/>
      <c r="EM307" s="57"/>
      <c r="EN307" s="57"/>
      <c r="EO307" s="57"/>
      <c r="EP307" s="57"/>
      <c r="EQ307" s="57"/>
      <c r="ER307" s="57"/>
      <c r="ES307" s="57"/>
    </row>
    <row r="308" spans="1:149" ht="14.55" customHeight="1" x14ac:dyDescent="0.3">
      <c r="A308" s="65">
        <v>304</v>
      </c>
      <c r="B308" s="7">
        <v>107</v>
      </c>
      <c r="C308" s="98" t="s">
        <v>1653</v>
      </c>
      <c r="D308" s="98" t="s">
        <v>1654</v>
      </c>
      <c r="E308" s="98" t="s">
        <v>1655</v>
      </c>
      <c r="F308" s="7">
        <v>2012</v>
      </c>
      <c r="G308" s="98" t="s">
        <v>1656</v>
      </c>
      <c r="H308" s="98" t="s">
        <v>1657</v>
      </c>
      <c r="I308" s="6" t="s">
        <v>50</v>
      </c>
      <c r="J308" s="98" t="s">
        <v>1673</v>
      </c>
      <c r="K308" s="6" t="s">
        <v>580</v>
      </c>
      <c r="L308" s="6" t="s">
        <v>38</v>
      </c>
      <c r="M308" s="6" t="s">
        <v>86</v>
      </c>
      <c r="N308" s="6" t="s">
        <v>205</v>
      </c>
      <c r="O308" s="6" t="s">
        <v>25</v>
      </c>
      <c r="P308" s="6" t="s">
        <v>177</v>
      </c>
      <c r="Q308" s="6" t="s">
        <v>572</v>
      </c>
      <c r="R308" s="6" t="s">
        <v>572</v>
      </c>
      <c r="S308" s="6" t="s">
        <v>395</v>
      </c>
      <c r="T308" s="8" t="s">
        <v>1674</v>
      </c>
      <c r="U308" s="7">
        <v>2006</v>
      </c>
      <c r="V308" s="7">
        <v>2010</v>
      </c>
      <c r="W308" s="6"/>
      <c r="X308" s="6"/>
      <c r="Y308" s="6"/>
      <c r="Z308" s="6"/>
      <c r="AA308" s="6"/>
      <c r="AB308" s="6"/>
      <c r="AC308" s="6"/>
      <c r="AD308" s="6" t="s">
        <v>109</v>
      </c>
      <c r="AE308" s="6"/>
      <c r="AF308" s="6"/>
      <c r="AG308" s="6"/>
      <c r="AH308" s="6"/>
      <c r="AI308" s="6"/>
      <c r="AJ308" s="6"/>
      <c r="AK308" s="6"/>
      <c r="AL308" s="6"/>
      <c r="AM308" s="6"/>
      <c r="AN308" s="6"/>
      <c r="AO308" s="6"/>
      <c r="AP308" s="6"/>
      <c r="AQ308" s="6"/>
      <c r="AR308" s="6"/>
      <c r="AS308" s="6"/>
      <c r="AT308" s="6"/>
      <c r="AU308" s="6"/>
      <c r="AV308" s="6"/>
      <c r="AW308" s="6" t="s">
        <v>23</v>
      </c>
      <c r="AX308" s="6"/>
      <c r="AY308" s="6"/>
      <c r="AZ308" s="6"/>
      <c r="BA308" s="6"/>
      <c r="BB308" s="6"/>
      <c r="BC308" s="6"/>
      <c r="BD308" s="6"/>
      <c r="BE308" s="6" t="s">
        <v>78</v>
      </c>
      <c r="BF308" s="6"/>
      <c r="BG308" s="6"/>
      <c r="BH308" s="6"/>
      <c r="BI308" s="6"/>
      <c r="BJ308" s="6"/>
      <c r="BK308" s="6"/>
      <c r="BL308" s="6"/>
      <c r="BM308" s="6"/>
      <c r="BN308" s="6"/>
      <c r="BO308" s="6"/>
      <c r="BP308" s="6"/>
      <c r="BQ308" s="6"/>
      <c r="BR308" s="6"/>
      <c r="BS308" s="6"/>
      <c r="BT308" s="6"/>
      <c r="BU308" s="6"/>
      <c r="BV308" s="6" t="s">
        <v>38</v>
      </c>
      <c r="BW308" s="6"/>
      <c r="BX308" s="6"/>
      <c r="BY308" s="6"/>
      <c r="BZ308" s="6"/>
      <c r="CA308" s="6"/>
      <c r="CB308" s="6"/>
      <c r="CC308" s="6"/>
      <c r="CD308" s="6"/>
      <c r="CE308" s="6"/>
      <c r="CF308" s="6"/>
      <c r="CG308" s="6"/>
      <c r="CH308" s="6"/>
      <c r="CI308" s="6"/>
      <c r="CJ308" s="6"/>
      <c r="CK308" s="6"/>
      <c r="CL308" s="6"/>
      <c r="CM308" s="6"/>
      <c r="CN308" s="6"/>
      <c r="CO308" s="6"/>
      <c r="CP308" s="6"/>
      <c r="CQ308" s="6"/>
      <c r="CR308" s="6"/>
      <c r="CS308" s="67" t="s">
        <v>38</v>
      </c>
      <c r="CT308" s="6"/>
      <c r="CU308" s="6"/>
      <c r="CV308" s="6"/>
      <c r="CW308" s="6"/>
      <c r="CX308" s="6"/>
      <c r="CY308" s="6"/>
      <c r="CZ308" s="6"/>
      <c r="DA308" s="6"/>
      <c r="DB308" s="6"/>
      <c r="DC308" s="6"/>
      <c r="DD308" s="61" t="s">
        <v>38</v>
      </c>
      <c r="DE308" s="87"/>
      <c r="DF308" s="6"/>
      <c r="DG308" s="6"/>
      <c r="DH308" s="6"/>
      <c r="DI308" s="6"/>
      <c r="DJ308" s="6"/>
      <c r="DK308" s="6"/>
      <c r="DL308" s="6"/>
      <c r="DM308" s="6"/>
      <c r="DN308" s="6"/>
      <c r="DO308" s="87"/>
      <c r="DP308" s="6"/>
      <c r="DQ308" s="87"/>
      <c r="DR308" s="6"/>
      <c r="DS308" s="87"/>
      <c r="DT308" s="17"/>
      <c r="DV308" s="34"/>
      <c r="DW308" s="57"/>
      <c r="DX308" s="57"/>
      <c r="DY308" s="57"/>
      <c r="DZ308" s="57"/>
      <c r="EA308" s="57"/>
      <c r="EB308" s="57"/>
      <c r="EC308" s="57"/>
      <c r="ED308" s="57"/>
      <c r="EE308" s="57"/>
      <c r="EF308" s="57"/>
      <c r="EG308" s="57"/>
      <c r="EH308" s="57"/>
      <c r="EI308" s="57"/>
      <c r="EJ308" s="57"/>
      <c r="EK308" s="57"/>
      <c r="EL308" s="57"/>
      <c r="EM308" s="57"/>
      <c r="EN308" s="57"/>
      <c r="EO308" s="57"/>
      <c r="EP308" s="57"/>
      <c r="EQ308" s="57"/>
      <c r="ER308" s="57"/>
      <c r="ES308" s="57"/>
    </row>
    <row r="309" spans="1:149" ht="14.55" customHeight="1" x14ac:dyDescent="0.3">
      <c r="A309" s="65">
        <v>305</v>
      </c>
      <c r="B309" s="7">
        <v>107</v>
      </c>
      <c r="C309" s="98" t="s">
        <v>1653</v>
      </c>
      <c r="D309" s="98" t="s">
        <v>1654</v>
      </c>
      <c r="E309" s="98" t="s">
        <v>1655</v>
      </c>
      <c r="F309" s="7">
        <v>2012</v>
      </c>
      <c r="G309" s="98" t="s">
        <v>1656</v>
      </c>
      <c r="H309" s="98" t="s">
        <v>1657</v>
      </c>
      <c r="I309" s="6" t="s">
        <v>50</v>
      </c>
      <c r="J309" s="98" t="s">
        <v>1675</v>
      </c>
      <c r="K309" s="6" t="s">
        <v>616</v>
      </c>
      <c r="L309" s="6" t="s">
        <v>38</v>
      </c>
      <c r="M309" s="6" t="s">
        <v>86</v>
      </c>
      <c r="N309" s="6" t="s">
        <v>205</v>
      </c>
      <c r="O309" s="6" t="s">
        <v>25</v>
      </c>
      <c r="P309" s="6" t="s">
        <v>177</v>
      </c>
      <c r="Q309" s="6" t="s">
        <v>572</v>
      </c>
      <c r="R309" s="6" t="s">
        <v>572</v>
      </c>
      <c r="S309" s="6" t="s">
        <v>395</v>
      </c>
      <c r="T309" s="8" t="s">
        <v>1676</v>
      </c>
      <c r="U309" s="7">
        <v>2006</v>
      </c>
      <c r="V309" s="7">
        <v>2010</v>
      </c>
      <c r="W309" s="6"/>
      <c r="X309" s="6"/>
      <c r="Y309" s="6"/>
      <c r="Z309" s="6"/>
      <c r="AA309" s="6"/>
      <c r="AB309" s="6"/>
      <c r="AC309" s="6"/>
      <c r="AD309" s="6" t="s">
        <v>109</v>
      </c>
      <c r="AE309" s="6"/>
      <c r="AF309" s="6"/>
      <c r="AG309" s="6"/>
      <c r="AH309" s="6"/>
      <c r="AI309" s="6"/>
      <c r="AJ309" s="6"/>
      <c r="AK309" s="6"/>
      <c r="AL309" s="6"/>
      <c r="AM309" s="6"/>
      <c r="AN309" s="6"/>
      <c r="AO309" s="6"/>
      <c r="AP309" s="6"/>
      <c r="AQ309" s="6"/>
      <c r="AR309" s="6"/>
      <c r="AS309" s="6"/>
      <c r="AT309" s="6"/>
      <c r="AU309" s="6"/>
      <c r="AV309" s="6"/>
      <c r="AW309" s="6" t="s">
        <v>23</v>
      </c>
      <c r="AX309" s="6"/>
      <c r="AY309" s="6"/>
      <c r="AZ309" s="6"/>
      <c r="BA309" s="6"/>
      <c r="BB309" s="6"/>
      <c r="BC309" s="6"/>
      <c r="BD309" s="6"/>
      <c r="BE309" s="6" t="s">
        <v>78</v>
      </c>
      <c r="BF309" s="6"/>
      <c r="BG309" s="6"/>
      <c r="BH309" s="6"/>
      <c r="BI309" s="6"/>
      <c r="BJ309" s="6"/>
      <c r="BK309" s="6"/>
      <c r="BL309" s="6"/>
      <c r="BM309" s="6"/>
      <c r="BN309" s="6"/>
      <c r="BO309" s="6"/>
      <c r="BP309" s="6"/>
      <c r="BQ309" s="6"/>
      <c r="BR309" s="6"/>
      <c r="BS309" s="6"/>
      <c r="BT309" s="6"/>
      <c r="BU309" s="6"/>
      <c r="BV309" s="6" t="s">
        <v>38</v>
      </c>
      <c r="BW309" s="6"/>
      <c r="BX309" s="6"/>
      <c r="BY309" s="6"/>
      <c r="BZ309" s="6"/>
      <c r="CA309" s="6"/>
      <c r="CB309" s="6"/>
      <c r="CC309" s="6"/>
      <c r="CD309" s="6"/>
      <c r="CE309" s="6"/>
      <c r="CF309" s="6"/>
      <c r="CG309" s="6"/>
      <c r="CH309" s="6"/>
      <c r="CI309" s="6"/>
      <c r="CJ309" s="6"/>
      <c r="CK309" s="6"/>
      <c r="CL309" s="6"/>
      <c r="CM309" s="6"/>
      <c r="CN309" s="6"/>
      <c r="CO309" s="6"/>
      <c r="CP309" s="6"/>
      <c r="CQ309" s="6"/>
      <c r="CR309" s="6"/>
      <c r="CS309" s="67" t="s">
        <v>38</v>
      </c>
      <c r="CT309" s="6"/>
      <c r="CU309" s="6"/>
      <c r="CV309" s="6"/>
      <c r="CW309" s="6"/>
      <c r="CX309" s="6"/>
      <c r="CY309" s="6"/>
      <c r="CZ309" s="6"/>
      <c r="DA309" s="6"/>
      <c r="DB309" s="6"/>
      <c r="DC309" s="6"/>
      <c r="DD309" s="61" t="s">
        <v>38</v>
      </c>
      <c r="DE309" s="87"/>
      <c r="DF309" s="6"/>
      <c r="DG309" s="6"/>
      <c r="DH309" s="6"/>
      <c r="DI309" s="6"/>
      <c r="DJ309" s="6"/>
      <c r="DK309" s="6"/>
      <c r="DL309" s="6"/>
      <c r="DM309" s="6"/>
      <c r="DN309" s="6"/>
      <c r="DO309" s="87"/>
      <c r="DP309" s="6"/>
      <c r="DQ309" s="87"/>
      <c r="DR309" s="6"/>
      <c r="DS309" s="87"/>
      <c r="DT309" s="17"/>
      <c r="DV309" s="34"/>
      <c r="DW309" s="57"/>
      <c r="DX309" s="57"/>
      <c r="DY309" s="57"/>
      <c r="DZ309" s="57"/>
      <c r="EA309" s="57"/>
      <c r="EB309" s="57"/>
      <c r="EC309" s="57"/>
      <c r="ED309" s="57"/>
      <c r="EE309" s="57"/>
      <c r="EF309" s="57"/>
      <c r="EG309" s="57"/>
      <c r="EH309" s="57"/>
      <c r="EI309" s="57"/>
      <c r="EJ309" s="57"/>
      <c r="EK309" s="57"/>
      <c r="EL309" s="57"/>
      <c r="EM309" s="57"/>
      <c r="EN309" s="57"/>
      <c r="EO309" s="57"/>
      <c r="EP309" s="57"/>
      <c r="EQ309" s="57"/>
      <c r="ER309" s="57"/>
      <c r="ES309" s="57"/>
    </row>
    <row r="310" spans="1:149" ht="14.55" customHeight="1" x14ac:dyDescent="0.3">
      <c r="A310" s="65">
        <v>306</v>
      </c>
      <c r="B310" s="7">
        <v>107</v>
      </c>
      <c r="C310" s="98" t="s">
        <v>1653</v>
      </c>
      <c r="D310" s="98" t="s">
        <v>1654</v>
      </c>
      <c r="E310" s="98" t="s">
        <v>1655</v>
      </c>
      <c r="F310" s="7">
        <v>2012</v>
      </c>
      <c r="G310" s="98" t="s">
        <v>1656</v>
      </c>
      <c r="H310" s="98" t="s">
        <v>1657</v>
      </c>
      <c r="I310" s="6" t="s">
        <v>50</v>
      </c>
      <c r="J310" s="98" t="s">
        <v>1670</v>
      </c>
      <c r="K310" s="6" t="s">
        <v>744</v>
      </c>
      <c r="L310" s="6" t="s">
        <v>38</v>
      </c>
      <c r="M310" s="6" t="s">
        <v>86</v>
      </c>
      <c r="N310" s="6" t="s">
        <v>205</v>
      </c>
      <c r="O310" s="6" t="s">
        <v>25</v>
      </c>
      <c r="P310" s="6" t="s">
        <v>177</v>
      </c>
      <c r="Q310" s="6" t="s">
        <v>572</v>
      </c>
      <c r="R310" s="6" t="s">
        <v>572</v>
      </c>
      <c r="S310" s="6" t="s">
        <v>395</v>
      </c>
      <c r="T310" s="8" t="s">
        <v>1677</v>
      </c>
      <c r="U310" s="7">
        <v>2006</v>
      </c>
      <c r="V310" s="7">
        <v>2010</v>
      </c>
      <c r="W310" s="6"/>
      <c r="X310" s="6"/>
      <c r="Y310" s="6"/>
      <c r="Z310" s="6"/>
      <c r="AA310" s="6"/>
      <c r="AB310" s="6"/>
      <c r="AC310" s="6"/>
      <c r="AD310" s="6" t="s">
        <v>109</v>
      </c>
      <c r="AE310" s="6"/>
      <c r="AF310" s="6"/>
      <c r="AG310" s="6"/>
      <c r="AH310" s="6"/>
      <c r="AI310" s="6"/>
      <c r="AJ310" s="6"/>
      <c r="AK310" s="6"/>
      <c r="AL310" s="6"/>
      <c r="AM310" s="6"/>
      <c r="AN310" s="6"/>
      <c r="AO310" s="6"/>
      <c r="AP310" s="6"/>
      <c r="AQ310" s="6"/>
      <c r="AR310" s="6"/>
      <c r="AS310" s="6"/>
      <c r="AT310" s="6"/>
      <c r="AU310" s="6"/>
      <c r="AV310" s="6"/>
      <c r="AW310" s="6" t="s">
        <v>23</v>
      </c>
      <c r="AX310" s="6"/>
      <c r="AY310" s="6"/>
      <c r="AZ310" s="6"/>
      <c r="BA310" s="6"/>
      <c r="BB310" s="6"/>
      <c r="BC310" s="6"/>
      <c r="BD310" s="6"/>
      <c r="BE310" s="6" t="s">
        <v>78</v>
      </c>
      <c r="BF310" s="6"/>
      <c r="BG310" s="6"/>
      <c r="BH310" s="6"/>
      <c r="BI310" s="6"/>
      <c r="BJ310" s="6"/>
      <c r="BK310" s="6"/>
      <c r="BL310" s="6"/>
      <c r="BM310" s="6"/>
      <c r="BN310" s="6"/>
      <c r="BO310" s="6"/>
      <c r="BP310" s="6"/>
      <c r="BQ310" s="6"/>
      <c r="BR310" s="6"/>
      <c r="BS310" s="6"/>
      <c r="BT310" s="6"/>
      <c r="BU310" s="6"/>
      <c r="BV310" s="6" t="s">
        <v>38</v>
      </c>
      <c r="BW310" s="6"/>
      <c r="BX310" s="6"/>
      <c r="BY310" s="6"/>
      <c r="BZ310" s="6"/>
      <c r="CA310" s="6"/>
      <c r="CB310" s="6"/>
      <c r="CC310" s="6"/>
      <c r="CD310" s="6"/>
      <c r="CE310" s="6"/>
      <c r="CF310" s="6"/>
      <c r="CG310" s="6"/>
      <c r="CH310" s="6"/>
      <c r="CI310" s="6"/>
      <c r="CJ310" s="6"/>
      <c r="CK310" s="6"/>
      <c r="CL310" s="6"/>
      <c r="CM310" s="6"/>
      <c r="CN310" s="6"/>
      <c r="CO310" s="6"/>
      <c r="CP310" s="6"/>
      <c r="CQ310" s="6"/>
      <c r="CR310" s="6"/>
      <c r="CS310" s="67" t="s">
        <v>38</v>
      </c>
      <c r="CT310" s="6"/>
      <c r="CU310" s="6"/>
      <c r="CV310" s="6"/>
      <c r="CW310" s="6"/>
      <c r="CX310" s="6"/>
      <c r="CY310" s="6"/>
      <c r="CZ310" s="6"/>
      <c r="DA310" s="6"/>
      <c r="DB310" s="6"/>
      <c r="DC310" s="6"/>
      <c r="DD310" s="61" t="s">
        <v>38</v>
      </c>
      <c r="DE310" s="87"/>
      <c r="DF310" s="6"/>
      <c r="DG310" s="6"/>
      <c r="DH310" s="6"/>
      <c r="DI310" s="6"/>
      <c r="DJ310" s="6"/>
      <c r="DK310" s="6"/>
      <c r="DL310" s="6"/>
      <c r="DM310" s="6"/>
      <c r="DN310" s="6"/>
      <c r="DO310" s="87"/>
      <c r="DP310" s="6"/>
      <c r="DQ310" s="87"/>
      <c r="DR310" s="6"/>
      <c r="DS310" s="87"/>
      <c r="DT310" s="17"/>
      <c r="DV310" s="34"/>
      <c r="DW310" s="57"/>
      <c r="DX310" s="57"/>
      <c r="DY310" s="57"/>
      <c r="DZ310" s="57"/>
      <c r="EA310" s="57"/>
      <c r="EB310" s="57"/>
      <c r="EC310" s="57"/>
      <c r="ED310" s="57"/>
      <c r="EE310" s="57"/>
      <c r="EF310" s="57"/>
      <c r="EG310" s="57"/>
      <c r="EH310" s="57"/>
      <c r="EI310" s="57"/>
      <c r="EJ310" s="57"/>
      <c r="EK310" s="57"/>
      <c r="EL310" s="57"/>
      <c r="EM310" s="57"/>
      <c r="EN310" s="57"/>
      <c r="EO310" s="57"/>
      <c r="EP310" s="57"/>
      <c r="EQ310" s="57"/>
      <c r="ER310" s="57"/>
      <c r="ES310" s="57"/>
    </row>
    <row r="311" spans="1:149" ht="14.55" customHeight="1" x14ac:dyDescent="0.3">
      <c r="A311" s="65">
        <v>307</v>
      </c>
      <c r="B311" s="7">
        <v>107</v>
      </c>
      <c r="C311" s="98" t="s">
        <v>1653</v>
      </c>
      <c r="D311" s="98" t="s">
        <v>1654</v>
      </c>
      <c r="E311" s="98" t="s">
        <v>1655</v>
      </c>
      <c r="F311" s="7">
        <v>2012</v>
      </c>
      <c r="G311" s="98" t="s">
        <v>1656</v>
      </c>
      <c r="H311" s="98" t="s">
        <v>1657</v>
      </c>
      <c r="I311" s="6" t="s">
        <v>50</v>
      </c>
      <c r="J311" s="98" t="s">
        <v>1678</v>
      </c>
      <c r="K311" s="6" t="s">
        <v>1679</v>
      </c>
      <c r="L311" s="6" t="s">
        <v>23</v>
      </c>
      <c r="M311" s="6" t="s">
        <v>86</v>
      </c>
      <c r="N311" s="6" t="s">
        <v>205</v>
      </c>
      <c r="O311" s="6" t="s">
        <v>25</v>
      </c>
      <c r="P311" s="6" t="s">
        <v>177</v>
      </c>
      <c r="Q311" s="6" t="s">
        <v>572</v>
      </c>
      <c r="R311" s="6" t="s">
        <v>572</v>
      </c>
      <c r="S311" s="6" t="s">
        <v>395</v>
      </c>
      <c r="T311" s="8" t="s">
        <v>1680</v>
      </c>
      <c r="U311" s="7">
        <v>2006</v>
      </c>
      <c r="V311" s="7">
        <v>2010</v>
      </c>
      <c r="W311" s="6"/>
      <c r="X311" s="6"/>
      <c r="Y311" s="6"/>
      <c r="Z311" s="6"/>
      <c r="AA311" s="6"/>
      <c r="AB311" s="6"/>
      <c r="AC311" s="6"/>
      <c r="AD311" s="6" t="s">
        <v>109</v>
      </c>
      <c r="AE311" s="6"/>
      <c r="AF311" s="6"/>
      <c r="AG311" s="6"/>
      <c r="AH311" s="6"/>
      <c r="AI311" s="6"/>
      <c r="AJ311" s="6"/>
      <c r="AK311" s="6"/>
      <c r="AL311" s="6"/>
      <c r="AM311" s="6"/>
      <c r="AN311" s="6"/>
      <c r="AO311" s="6"/>
      <c r="AP311" s="6"/>
      <c r="AQ311" s="6"/>
      <c r="AR311" s="6"/>
      <c r="AS311" s="6"/>
      <c r="AT311" s="6"/>
      <c r="AU311" s="6"/>
      <c r="AV311" s="6"/>
      <c r="AW311" s="6" t="s">
        <v>23</v>
      </c>
      <c r="AX311" s="6"/>
      <c r="AY311" s="6"/>
      <c r="AZ311" s="6"/>
      <c r="BA311" s="6"/>
      <c r="BB311" s="6"/>
      <c r="BC311" s="6"/>
      <c r="BD311" s="6"/>
      <c r="BE311" s="6" t="s">
        <v>78</v>
      </c>
      <c r="BF311" s="6"/>
      <c r="BG311" s="6"/>
      <c r="BH311" s="6"/>
      <c r="BI311" s="6"/>
      <c r="BJ311" s="6"/>
      <c r="BK311" s="6"/>
      <c r="BL311" s="6"/>
      <c r="BM311" s="6"/>
      <c r="BN311" s="6"/>
      <c r="BO311" s="6"/>
      <c r="BP311" s="6"/>
      <c r="BQ311" s="6"/>
      <c r="BR311" s="6"/>
      <c r="BS311" s="6"/>
      <c r="BT311" s="6"/>
      <c r="BU311" s="6"/>
      <c r="BV311" s="6" t="s">
        <v>38</v>
      </c>
      <c r="BW311" s="6"/>
      <c r="BX311" s="6"/>
      <c r="BY311" s="6"/>
      <c r="BZ311" s="6"/>
      <c r="CA311" s="6"/>
      <c r="CB311" s="6"/>
      <c r="CC311" s="6"/>
      <c r="CD311" s="6"/>
      <c r="CE311" s="6"/>
      <c r="CF311" s="6"/>
      <c r="CG311" s="6"/>
      <c r="CH311" s="6"/>
      <c r="CI311" s="6"/>
      <c r="CJ311" s="6"/>
      <c r="CK311" s="6"/>
      <c r="CL311" s="6"/>
      <c r="CM311" s="6"/>
      <c r="CN311" s="6"/>
      <c r="CO311" s="6"/>
      <c r="CP311" s="6"/>
      <c r="CQ311" s="6"/>
      <c r="CR311" s="6"/>
      <c r="CS311" s="67" t="s">
        <v>38</v>
      </c>
      <c r="CT311" s="6"/>
      <c r="CU311" s="6"/>
      <c r="CV311" s="6"/>
      <c r="CW311" s="6"/>
      <c r="CX311" s="6"/>
      <c r="CY311" s="6"/>
      <c r="CZ311" s="6"/>
      <c r="DA311" s="6"/>
      <c r="DB311" s="6"/>
      <c r="DC311" s="6"/>
      <c r="DD311" s="61" t="s">
        <v>38</v>
      </c>
      <c r="DE311" s="87"/>
      <c r="DF311" s="6"/>
      <c r="DG311" s="6"/>
      <c r="DH311" s="6"/>
      <c r="DI311" s="6"/>
      <c r="DJ311" s="6"/>
      <c r="DK311" s="6"/>
      <c r="DL311" s="6"/>
      <c r="DM311" s="6"/>
      <c r="DN311" s="6"/>
      <c r="DO311" s="87"/>
      <c r="DP311" s="6"/>
      <c r="DQ311" s="87"/>
      <c r="DR311" s="6"/>
      <c r="DS311" s="87"/>
      <c r="DT311" s="17"/>
      <c r="DV311" s="34"/>
      <c r="DW311" s="57"/>
      <c r="DX311" s="57"/>
      <c r="DY311" s="57"/>
      <c r="DZ311" s="57"/>
      <c r="EA311" s="57"/>
      <c r="EB311" s="57"/>
      <c r="EC311" s="57"/>
      <c r="ED311" s="57"/>
      <c r="EE311" s="57"/>
      <c r="EF311" s="57"/>
      <c r="EG311" s="57"/>
      <c r="EH311" s="57"/>
      <c r="EI311" s="57"/>
      <c r="EJ311" s="57"/>
      <c r="EK311" s="57"/>
      <c r="EL311" s="57"/>
      <c r="EM311" s="57"/>
      <c r="EN311" s="57"/>
      <c r="EO311" s="57"/>
      <c r="EP311" s="57"/>
      <c r="EQ311" s="57"/>
      <c r="ER311" s="57"/>
      <c r="ES311" s="57"/>
    </row>
    <row r="312" spans="1:149" ht="14.55" customHeight="1" x14ac:dyDescent="0.3">
      <c r="A312" s="65">
        <v>308</v>
      </c>
      <c r="B312" s="7">
        <v>107</v>
      </c>
      <c r="C312" s="98" t="s">
        <v>1653</v>
      </c>
      <c r="D312" s="98" t="s">
        <v>1654</v>
      </c>
      <c r="E312" s="98" t="s">
        <v>1655</v>
      </c>
      <c r="F312" s="7">
        <v>2012</v>
      </c>
      <c r="G312" s="98" t="s">
        <v>1656</v>
      </c>
      <c r="H312" s="98" t="s">
        <v>1657</v>
      </c>
      <c r="I312" s="6" t="s">
        <v>50</v>
      </c>
      <c r="J312" s="98" t="s">
        <v>1673</v>
      </c>
      <c r="K312" s="6" t="s">
        <v>580</v>
      </c>
      <c r="L312" s="6" t="s">
        <v>38</v>
      </c>
      <c r="M312" s="6" t="s">
        <v>86</v>
      </c>
      <c r="N312" s="6" t="s">
        <v>205</v>
      </c>
      <c r="O312" s="6" t="s">
        <v>25</v>
      </c>
      <c r="P312" s="6" t="s">
        <v>177</v>
      </c>
      <c r="Q312" s="6" t="s">
        <v>572</v>
      </c>
      <c r="R312" s="6" t="s">
        <v>572</v>
      </c>
      <c r="S312" s="6" t="s">
        <v>395</v>
      </c>
      <c r="T312" s="8" t="s">
        <v>1681</v>
      </c>
      <c r="U312" s="7">
        <v>2006</v>
      </c>
      <c r="V312" s="7">
        <v>2010</v>
      </c>
      <c r="W312" s="6"/>
      <c r="X312" s="6"/>
      <c r="Y312" s="6"/>
      <c r="Z312" s="6"/>
      <c r="AA312" s="6"/>
      <c r="AB312" s="6"/>
      <c r="AC312" s="6"/>
      <c r="AD312" s="6" t="s">
        <v>109</v>
      </c>
      <c r="AE312" s="6"/>
      <c r="AF312" s="6"/>
      <c r="AG312" s="6"/>
      <c r="AH312" s="6"/>
      <c r="AI312" s="6"/>
      <c r="AJ312" s="6"/>
      <c r="AK312" s="6"/>
      <c r="AL312" s="6"/>
      <c r="AM312" s="6"/>
      <c r="AN312" s="6"/>
      <c r="AO312" s="6"/>
      <c r="AP312" s="6"/>
      <c r="AQ312" s="6"/>
      <c r="AR312" s="6"/>
      <c r="AS312" s="6"/>
      <c r="AT312" s="6"/>
      <c r="AU312" s="6"/>
      <c r="AV312" s="6"/>
      <c r="AW312" s="6" t="s">
        <v>23</v>
      </c>
      <c r="AX312" s="6"/>
      <c r="AY312" s="6"/>
      <c r="AZ312" s="6"/>
      <c r="BA312" s="6"/>
      <c r="BB312" s="6"/>
      <c r="BC312" s="6"/>
      <c r="BD312" s="6"/>
      <c r="BE312" s="6" t="s">
        <v>78</v>
      </c>
      <c r="BF312" s="6"/>
      <c r="BG312" s="6"/>
      <c r="BH312" s="6"/>
      <c r="BI312" s="6"/>
      <c r="BJ312" s="6"/>
      <c r="BK312" s="6"/>
      <c r="BL312" s="6"/>
      <c r="BM312" s="6"/>
      <c r="BN312" s="6"/>
      <c r="BO312" s="6"/>
      <c r="BP312" s="6"/>
      <c r="BQ312" s="6"/>
      <c r="BR312" s="6"/>
      <c r="BS312" s="6"/>
      <c r="BT312" s="6"/>
      <c r="BU312" s="6"/>
      <c r="BV312" s="6" t="s">
        <v>38</v>
      </c>
      <c r="BW312" s="6"/>
      <c r="BX312" s="6"/>
      <c r="BY312" s="6"/>
      <c r="BZ312" s="6"/>
      <c r="CA312" s="6"/>
      <c r="CB312" s="6"/>
      <c r="CC312" s="6"/>
      <c r="CD312" s="6"/>
      <c r="CE312" s="6"/>
      <c r="CF312" s="6"/>
      <c r="CG312" s="6"/>
      <c r="CH312" s="6"/>
      <c r="CI312" s="6"/>
      <c r="CJ312" s="6"/>
      <c r="CK312" s="6"/>
      <c r="CL312" s="6"/>
      <c r="CM312" s="6"/>
      <c r="CN312" s="6"/>
      <c r="CO312" s="6"/>
      <c r="CP312" s="6"/>
      <c r="CQ312" s="6"/>
      <c r="CR312" s="6"/>
      <c r="CS312" s="67" t="s">
        <v>38</v>
      </c>
      <c r="CT312" s="6"/>
      <c r="CU312" s="6"/>
      <c r="CV312" s="6"/>
      <c r="CW312" s="6"/>
      <c r="CX312" s="6"/>
      <c r="CY312" s="6"/>
      <c r="CZ312" s="6"/>
      <c r="DA312" s="6"/>
      <c r="DB312" s="6"/>
      <c r="DC312" s="6"/>
      <c r="DD312" s="61" t="s">
        <v>38</v>
      </c>
      <c r="DE312" s="87"/>
      <c r="DF312" s="6"/>
      <c r="DG312" s="6"/>
      <c r="DH312" s="6"/>
      <c r="DI312" s="6"/>
      <c r="DJ312" s="6"/>
      <c r="DK312" s="6"/>
      <c r="DL312" s="6"/>
      <c r="DM312" s="6"/>
      <c r="DN312" s="6"/>
      <c r="DO312" s="87"/>
      <c r="DP312" s="6"/>
      <c r="DQ312" s="87"/>
      <c r="DR312" s="6"/>
      <c r="DS312" s="87"/>
      <c r="DT312" s="17"/>
      <c r="DV312" s="34"/>
      <c r="DW312" s="57"/>
      <c r="DX312" s="57"/>
      <c r="DY312" s="57"/>
      <c r="DZ312" s="57"/>
      <c r="EA312" s="57"/>
      <c r="EB312" s="57"/>
      <c r="EC312" s="57"/>
      <c r="ED312" s="57"/>
      <c r="EE312" s="57"/>
      <c r="EF312" s="57"/>
      <c r="EG312" s="57"/>
      <c r="EH312" s="57"/>
      <c r="EI312" s="57"/>
      <c r="EJ312" s="57"/>
      <c r="EK312" s="57"/>
      <c r="EL312" s="57"/>
      <c r="EM312" s="57"/>
      <c r="EN312" s="57"/>
      <c r="EO312" s="57"/>
      <c r="EP312" s="57"/>
      <c r="EQ312" s="57"/>
      <c r="ER312" s="57"/>
      <c r="ES312" s="57"/>
    </row>
    <row r="313" spans="1:149" ht="14.55" customHeight="1" x14ac:dyDescent="0.3">
      <c r="A313" s="65">
        <v>309</v>
      </c>
      <c r="B313" s="7">
        <v>107</v>
      </c>
      <c r="C313" s="98" t="s">
        <v>1653</v>
      </c>
      <c r="D313" s="98" t="s">
        <v>1654</v>
      </c>
      <c r="E313" s="98" t="s">
        <v>1655</v>
      </c>
      <c r="F313" s="7">
        <v>2012</v>
      </c>
      <c r="G313" s="98" t="s">
        <v>1656</v>
      </c>
      <c r="H313" s="98" t="s">
        <v>1657</v>
      </c>
      <c r="I313" s="6" t="s">
        <v>50</v>
      </c>
      <c r="J313" s="100" t="s">
        <v>4156</v>
      </c>
      <c r="K313" s="6" t="s">
        <v>1679</v>
      </c>
      <c r="L313" s="61" t="s">
        <v>23</v>
      </c>
      <c r="M313" s="6" t="s">
        <v>86</v>
      </c>
      <c r="N313" s="6" t="s">
        <v>205</v>
      </c>
      <c r="O313" s="6" t="s">
        <v>25</v>
      </c>
      <c r="P313" s="6" t="s">
        <v>177</v>
      </c>
      <c r="Q313" s="6" t="s">
        <v>572</v>
      </c>
      <c r="R313" s="6" t="s">
        <v>572</v>
      </c>
      <c r="S313" s="6" t="s">
        <v>395</v>
      </c>
      <c r="T313" s="8" t="s">
        <v>1682</v>
      </c>
      <c r="U313" s="7">
        <v>2006</v>
      </c>
      <c r="V313" s="7">
        <v>2010</v>
      </c>
      <c r="W313" s="8"/>
      <c r="X313" s="61"/>
      <c r="Y313" s="61"/>
      <c r="Z313" s="61"/>
      <c r="AA313" s="61"/>
      <c r="AB313" s="61"/>
      <c r="AC313" s="61"/>
      <c r="AD313" s="6" t="s">
        <v>109</v>
      </c>
      <c r="AE313" s="61"/>
      <c r="AF313" s="8"/>
      <c r="AG313" s="61"/>
      <c r="AH313" s="61"/>
      <c r="AI313" s="61"/>
      <c r="AJ313" s="61"/>
      <c r="AK313" s="61"/>
      <c r="AL313" s="8"/>
      <c r="AM313" s="61"/>
      <c r="AN313" s="8"/>
      <c r="AO313" s="61"/>
      <c r="AP313" s="61"/>
      <c r="AQ313" s="8"/>
      <c r="AR313" s="8"/>
      <c r="AS313" s="8"/>
      <c r="AT313" s="61"/>
      <c r="AU313" s="61"/>
      <c r="AV313" s="61"/>
      <c r="AW313" s="6" t="s">
        <v>23</v>
      </c>
      <c r="AX313" s="61"/>
      <c r="AY313" s="6"/>
      <c r="AZ313" s="6"/>
      <c r="BA313" s="6"/>
      <c r="BB313" s="6"/>
      <c r="BC313" s="6"/>
      <c r="BD313" s="6"/>
      <c r="BE313" s="6" t="s">
        <v>78</v>
      </c>
      <c r="BF313" s="6"/>
      <c r="BG313" s="61"/>
      <c r="BH313" s="61"/>
      <c r="BI313" s="61"/>
      <c r="BJ313" s="61"/>
      <c r="BK313" s="61"/>
      <c r="BL313" s="61"/>
      <c r="BM313" s="61"/>
      <c r="BN313" s="61"/>
      <c r="BO313" s="61"/>
      <c r="BP313" s="61"/>
      <c r="BQ313" s="61"/>
      <c r="BR313" s="61"/>
      <c r="BS313" s="61"/>
      <c r="BT313" s="61"/>
      <c r="BU313" s="61"/>
      <c r="BV313" s="61" t="s">
        <v>23</v>
      </c>
      <c r="BW313" s="61"/>
      <c r="BX313" s="61"/>
      <c r="BY313" s="61"/>
      <c r="BZ313" s="61"/>
      <c r="CA313" s="61"/>
      <c r="CB313" s="61"/>
      <c r="CC313" s="61"/>
      <c r="CD313" s="61" t="s">
        <v>195</v>
      </c>
      <c r="CE313" s="61"/>
      <c r="CF313" s="61"/>
      <c r="CG313" s="61"/>
      <c r="CH313" s="61"/>
      <c r="CI313" s="61"/>
      <c r="CJ313" s="61"/>
      <c r="CK313" s="61"/>
      <c r="CL313" s="61"/>
      <c r="CM313" s="61"/>
      <c r="CN313" s="61"/>
      <c r="CO313" s="61"/>
      <c r="CP313" s="61"/>
      <c r="CQ313" s="61"/>
      <c r="CR313" s="61"/>
      <c r="CS313" s="67" t="s">
        <v>38</v>
      </c>
      <c r="CT313" s="61"/>
      <c r="CU313" s="61"/>
      <c r="CV313" s="61"/>
      <c r="CW313" s="61"/>
      <c r="CX313" s="61"/>
      <c r="CY313" s="61"/>
      <c r="CZ313" s="61"/>
      <c r="DA313" s="61"/>
      <c r="DB313" s="61"/>
      <c r="DC313" s="61"/>
      <c r="DD313" s="61" t="s">
        <v>38</v>
      </c>
      <c r="DE313" s="95"/>
      <c r="DF313" s="61"/>
      <c r="DG313" s="61"/>
      <c r="DH313" s="61"/>
      <c r="DI313" s="61"/>
      <c r="DJ313" s="61"/>
      <c r="DK313" s="61"/>
      <c r="DL313" s="61"/>
      <c r="DM313" s="61"/>
      <c r="DN313" s="61"/>
      <c r="DO313" s="95"/>
      <c r="DP313" s="61"/>
      <c r="DQ313" s="95"/>
      <c r="DR313" s="61"/>
      <c r="DS313" s="95"/>
      <c r="DT313" s="62"/>
      <c r="DV313" s="34"/>
      <c r="DW313" s="57"/>
      <c r="DX313" s="57"/>
      <c r="DY313" s="57"/>
      <c r="DZ313" s="57"/>
      <c r="EA313" s="57"/>
      <c r="EB313" s="57"/>
      <c r="EC313" s="57"/>
      <c r="ED313" s="57"/>
      <c r="EE313" s="57"/>
      <c r="EF313" s="57"/>
      <c r="EG313" s="57"/>
      <c r="EH313" s="57"/>
      <c r="EI313" s="57"/>
      <c r="EJ313" s="57"/>
      <c r="EK313" s="57"/>
      <c r="EL313" s="57"/>
      <c r="EM313" s="57"/>
      <c r="EN313" s="57"/>
      <c r="EO313" s="57"/>
      <c r="EP313" s="57"/>
      <c r="EQ313" s="57"/>
      <c r="ER313" s="57"/>
      <c r="ES313" s="57"/>
    </row>
    <row r="314" spans="1:149" ht="14.55" customHeight="1" x14ac:dyDescent="0.3">
      <c r="A314" s="65">
        <v>310</v>
      </c>
      <c r="B314" s="7">
        <v>107</v>
      </c>
      <c r="C314" s="98" t="s">
        <v>1653</v>
      </c>
      <c r="D314" s="98" t="s">
        <v>1654</v>
      </c>
      <c r="E314" s="98" t="s">
        <v>1655</v>
      </c>
      <c r="F314" s="7">
        <v>2012</v>
      </c>
      <c r="G314" s="98" t="s">
        <v>1656</v>
      </c>
      <c r="H314" s="98" t="s">
        <v>1657</v>
      </c>
      <c r="I314" s="6" t="s">
        <v>50</v>
      </c>
      <c r="J314" s="100" t="s">
        <v>4156</v>
      </c>
      <c r="K314" s="6" t="s">
        <v>1679</v>
      </c>
      <c r="L314" s="61" t="s">
        <v>23</v>
      </c>
      <c r="M314" s="6" t="s">
        <v>86</v>
      </c>
      <c r="N314" s="6" t="s">
        <v>205</v>
      </c>
      <c r="O314" s="6" t="s">
        <v>25</v>
      </c>
      <c r="P314" s="6" t="s">
        <v>177</v>
      </c>
      <c r="Q314" s="6" t="s">
        <v>572</v>
      </c>
      <c r="R314" s="6" t="s">
        <v>572</v>
      </c>
      <c r="S314" s="6" t="s">
        <v>395</v>
      </c>
      <c r="T314" s="9" t="s">
        <v>1683</v>
      </c>
      <c r="U314" s="7">
        <v>2006</v>
      </c>
      <c r="V314" s="7">
        <v>2010</v>
      </c>
      <c r="W314" s="8"/>
      <c r="X314" s="61"/>
      <c r="Y314" s="61"/>
      <c r="Z314" s="61"/>
      <c r="AA314" s="61"/>
      <c r="AB314" s="61"/>
      <c r="AC314" s="61"/>
      <c r="AD314" s="6" t="s">
        <v>109</v>
      </c>
      <c r="AE314" s="61"/>
      <c r="AF314" s="8"/>
      <c r="AG314" s="61"/>
      <c r="AH314" s="61"/>
      <c r="AI314" s="61"/>
      <c r="AJ314" s="61"/>
      <c r="AK314" s="61"/>
      <c r="AL314" s="8"/>
      <c r="AM314" s="61"/>
      <c r="AN314" s="8"/>
      <c r="AO314" s="61"/>
      <c r="AP314" s="61"/>
      <c r="AQ314" s="8"/>
      <c r="AR314" s="8"/>
      <c r="AS314" s="8"/>
      <c r="AT314" s="61"/>
      <c r="AU314" s="61"/>
      <c r="AV314" s="61"/>
      <c r="AW314" s="6" t="s">
        <v>23</v>
      </c>
      <c r="AX314" s="61"/>
      <c r="AY314" s="6"/>
      <c r="AZ314" s="6"/>
      <c r="BA314" s="6"/>
      <c r="BB314" s="6"/>
      <c r="BC314" s="6"/>
      <c r="BD314" s="6"/>
      <c r="BE314" s="6" t="s">
        <v>78</v>
      </c>
      <c r="BF314" s="6"/>
      <c r="BG314" s="61"/>
      <c r="BH314" s="61"/>
      <c r="BI314" s="61"/>
      <c r="BJ314" s="61"/>
      <c r="BK314" s="61"/>
      <c r="BL314" s="61"/>
      <c r="BM314" s="61"/>
      <c r="BN314" s="61"/>
      <c r="BO314" s="61"/>
      <c r="BP314" s="61"/>
      <c r="BQ314" s="61"/>
      <c r="BR314" s="61"/>
      <c r="BS314" s="61"/>
      <c r="BT314" s="61"/>
      <c r="BU314" s="61"/>
      <c r="BV314" s="61" t="s">
        <v>23</v>
      </c>
      <c r="BW314" s="61"/>
      <c r="BX314" s="61"/>
      <c r="BY314" s="61"/>
      <c r="BZ314" s="61"/>
      <c r="CA314" s="61"/>
      <c r="CB314" s="61"/>
      <c r="CC314" s="61"/>
      <c r="CD314" s="61" t="s">
        <v>195</v>
      </c>
      <c r="CE314" s="61"/>
      <c r="CF314" s="61"/>
      <c r="CG314" s="61"/>
      <c r="CH314" s="61"/>
      <c r="CI314" s="61"/>
      <c r="CJ314" s="61"/>
      <c r="CK314" s="61"/>
      <c r="CL314" s="61"/>
      <c r="CM314" s="61"/>
      <c r="CN314" s="61"/>
      <c r="CO314" s="61"/>
      <c r="CP314" s="61"/>
      <c r="CQ314" s="61"/>
      <c r="CR314" s="61"/>
      <c r="CS314" s="67" t="s">
        <v>38</v>
      </c>
      <c r="CT314" s="61"/>
      <c r="CU314" s="61"/>
      <c r="CV314" s="61"/>
      <c r="CW314" s="61"/>
      <c r="CX314" s="61"/>
      <c r="CY314" s="61"/>
      <c r="CZ314" s="61"/>
      <c r="DA314" s="61"/>
      <c r="DB314" s="61"/>
      <c r="DC314" s="61"/>
      <c r="DD314" s="61" t="s">
        <v>38</v>
      </c>
      <c r="DE314" s="95"/>
      <c r="DF314" s="61"/>
      <c r="DG314" s="61"/>
      <c r="DH314" s="61"/>
      <c r="DI314" s="61"/>
      <c r="DJ314" s="61"/>
      <c r="DK314" s="61"/>
      <c r="DL314" s="61"/>
      <c r="DM314" s="61"/>
      <c r="DN314" s="61"/>
      <c r="DO314" s="95"/>
      <c r="DP314" s="61"/>
      <c r="DQ314" s="95"/>
      <c r="DR314" s="61"/>
      <c r="DS314" s="95"/>
      <c r="DT314" s="62"/>
      <c r="DV314" s="34"/>
      <c r="DW314" s="57"/>
      <c r="DX314" s="57"/>
      <c r="DY314" s="57"/>
      <c r="DZ314" s="57"/>
      <c r="EA314" s="57"/>
      <c r="EB314" s="57"/>
      <c r="EC314" s="57"/>
      <c r="ED314" s="57"/>
      <c r="EE314" s="57"/>
      <c r="EF314" s="57"/>
      <c r="EG314" s="57"/>
      <c r="EH314" s="57"/>
      <c r="EI314" s="57"/>
      <c r="EJ314" s="57"/>
      <c r="EK314" s="57"/>
      <c r="EL314" s="57"/>
      <c r="EM314" s="57"/>
      <c r="EN314" s="57"/>
      <c r="EO314" s="57"/>
      <c r="EP314" s="57"/>
      <c r="EQ314" s="57"/>
      <c r="ER314" s="57"/>
      <c r="ES314" s="57"/>
    </row>
    <row r="315" spans="1:149" ht="14.55" customHeight="1" x14ac:dyDescent="0.3">
      <c r="A315" s="65">
        <v>311</v>
      </c>
      <c r="B315" s="7">
        <v>107</v>
      </c>
      <c r="C315" s="98" t="s">
        <v>1653</v>
      </c>
      <c r="D315" s="98" t="s">
        <v>1654</v>
      </c>
      <c r="E315" s="98" t="s">
        <v>1655</v>
      </c>
      <c r="F315" s="7">
        <v>2012</v>
      </c>
      <c r="G315" s="98" t="s">
        <v>1656</v>
      </c>
      <c r="H315" s="98" t="s">
        <v>1657</v>
      </c>
      <c r="I315" s="6" t="s">
        <v>50</v>
      </c>
      <c r="J315" s="100" t="s">
        <v>4156</v>
      </c>
      <c r="K315" s="6" t="s">
        <v>1679</v>
      </c>
      <c r="L315" s="61" t="s">
        <v>23</v>
      </c>
      <c r="M315" s="6" t="s">
        <v>86</v>
      </c>
      <c r="N315" s="6" t="s">
        <v>205</v>
      </c>
      <c r="O315" s="6" t="s">
        <v>25</v>
      </c>
      <c r="P315" s="6" t="s">
        <v>177</v>
      </c>
      <c r="Q315" s="6" t="s">
        <v>572</v>
      </c>
      <c r="R315" s="6" t="s">
        <v>572</v>
      </c>
      <c r="S315" s="6" t="s">
        <v>395</v>
      </c>
      <c r="T315" s="8" t="s">
        <v>1684</v>
      </c>
      <c r="U315" s="7">
        <v>2006</v>
      </c>
      <c r="V315" s="7">
        <v>2010</v>
      </c>
      <c r="W315" s="8"/>
      <c r="X315" s="61"/>
      <c r="Y315" s="61"/>
      <c r="Z315" s="61"/>
      <c r="AA315" s="61"/>
      <c r="AB315" s="61"/>
      <c r="AC315" s="61"/>
      <c r="AD315" s="6" t="s">
        <v>109</v>
      </c>
      <c r="AE315" s="61"/>
      <c r="AF315" s="8"/>
      <c r="AG315" s="61"/>
      <c r="AH315" s="61"/>
      <c r="AI315" s="61"/>
      <c r="AJ315" s="61"/>
      <c r="AK315" s="61"/>
      <c r="AL315" s="8"/>
      <c r="AM315" s="61"/>
      <c r="AN315" s="8"/>
      <c r="AO315" s="61"/>
      <c r="AP315" s="61"/>
      <c r="AQ315" s="8"/>
      <c r="AR315" s="8"/>
      <c r="AS315" s="8"/>
      <c r="AT315" s="61"/>
      <c r="AU315" s="61"/>
      <c r="AV315" s="61"/>
      <c r="AW315" s="6" t="s">
        <v>23</v>
      </c>
      <c r="AX315" s="61"/>
      <c r="AY315" s="6"/>
      <c r="AZ315" s="6"/>
      <c r="BA315" s="6"/>
      <c r="BB315" s="6"/>
      <c r="BC315" s="6"/>
      <c r="BD315" s="6"/>
      <c r="BE315" s="6" t="s">
        <v>78</v>
      </c>
      <c r="BF315" s="6"/>
      <c r="BG315" s="61"/>
      <c r="BH315" s="61"/>
      <c r="BI315" s="61"/>
      <c r="BJ315" s="61"/>
      <c r="BK315" s="61"/>
      <c r="BL315" s="61"/>
      <c r="BM315" s="61"/>
      <c r="BN315" s="61"/>
      <c r="BO315" s="61"/>
      <c r="BP315" s="61"/>
      <c r="BQ315" s="61"/>
      <c r="BR315" s="61"/>
      <c r="BS315" s="61"/>
      <c r="BT315" s="61"/>
      <c r="BU315" s="61"/>
      <c r="BV315" s="61" t="s">
        <v>23</v>
      </c>
      <c r="BW315" s="61"/>
      <c r="BX315" s="61"/>
      <c r="BY315" s="61"/>
      <c r="BZ315" s="61"/>
      <c r="CA315" s="61"/>
      <c r="CB315" s="61"/>
      <c r="CC315" s="61"/>
      <c r="CD315" s="61" t="s">
        <v>195</v>
      </c>
      <c r="CE315" s="61"/>
      <c r="CF315" s="61"/>
      <c r="CG315" s="61"/>
      <c r="CH315" s="61"/>
      <c r="CI315" s="61"/>
      <c r="CJ315" s="61"/>
      <c r="CK315" s="61"/>
      <c r="CL315" s="61"/>
      <c r="CM315" s="61"/>
      <c r="CN315" s="61"/>
      <c r="CO315" s="61"/>
      <c r="CP315" s="61"/>
      <c r="CQ315" s="61"/>
      <c r="CR315" s="61"/>
      <c r="CS315" s="67" t="s">
        <v>38</v>
      </c>
      <c r="CT315" s="61"/>
      <c r="CU315" s="61"/>
      <c r="CV315" s="61"/>
      <c r="CW315" s="61"/>
      <c r="CX315" s="61"/>
      <c r="CY315" s="61"/>
      <c r="CZ315" s="61"/>
      <c r="DA315" s="61"/>
      <c r="DB315" s="61"/>
      <c r="DC315" s="61"/>
      <c r="DD315" s="61" t="s">
        <v>38</v>
      </c>
      <c r="DE315" s="95"/>
      <c r="DF315" s="61"/>
      <c r="DG315" s="61"/>
      <c r="DH315" s="61"/>
      <c r="DI315" s="61"/>
      <c r="DJ315" s="61"/>
      <c r="DK315" s="61"/>
      <c r="DL315" s="61"/>
      <c r="DM315" s="61"/>
      <c r="DN315" s="61"/>
      <c r="DO315" s="95"/>
      <c r="DP315" s="61"/>
      <c r="DQ315" s="95"/>
      <c r="DR315" s="61"/>
      <c r="DS315" s="95"/>
      <c r="DT315" s="62"/>
      <c r="DV315" s="34"/>
      <c r="DW315" s="57"/>
      <c r="DX315" s="57"/>
      <c r="DY315" s="57"/>
      <c r="DZ315" s="57"/>
      <c r="EA315" s="57"/>
      <c r="EB315" s="57"/>
      <c r="EC315" s="57"/>
      <c r="ED315" s="57"/>
      <c r="EE315" s="57"/>
      <c r="EF315" s="57"/>
      <c r="EG315" s="57"/>
      <c r="EH315" s="57"/>
      <c r="EI315" s="57"/>
      <c r="EJ315" s="57"/>
      <c r="EK315" s="57"/>
      <c r="EL315" s="57"/>
      <c r="EM315" s="57"/>
      <c r="EN315" s="57"/>
      <c r="EO315" s="57"/>
      <c r="EP315" s="57"/>
      <c r="EQ315" s="57"/>
      <c r="ER315" s="57"/>
      <c r="ES315" s="57"/>
    </row>
    <row r="316" spans="1:149" ht="14.55" customHeight="1" x14ac:dyDescent="0.3">
      <c r="A316" s="65">
        <v>312</v>
      </c>
      <c r="B316" s="7">
        <v>107</v>
      </c>
      <c r="C316" s="98" t="s">
        <v>1653</v>
      </c>
      <c r="D316" s="98" t="s">
        <v>1654</v>
      </c>
      <c r="E316" s="98" t="s">
        <v>1655</v>
      </c>
      <c r="F316" s="7">
        <v>2012</v>
      </c>
      <c r="G316" s="98" t="s">
        <v>1656</v>
      </c>
      <c r="H316" s="98" t="s">
        <v>1657</v>
      </c>
      <c r="I316" s="6" t="s">
        <v>50</v>
      </c>
      <c r="J316" s="100" t="s">
        <v>4156</v>
      </c>
      <c r="K316" s="6" t="s">
        <v>1679</v>
      </c>
      <c r="L316" s="61" t="s">
        <v>23</v>
      </c>
      <c r="M316" s="6" t="s">
        <v>86</v>
      </c>
      <c r="N316" s="6" t="s">
        <v>205</v>
      </c>
      <c r="O316" s="6" t="s">
        <v>25</v>
      </c>
      <c r="P316" s="6" t="s">
        <v>177</v>
      </c>
      <c r="Q316" s="6" t="s">
        <v>572</v>
      </c>
      <c r="R316" s="6" t="s">
        <v>572</v>
      </c>
      <c r="S316" s="6" t="s">
        <v>395</v>
      </c>
      <c r="T316" s="8" t="s">
        <v>1668</v>
      </c>
      <c r="U316" s="7">
        <v>2006</v>
      </c>
      <c r="V316" s="7">
        <v>2010</v>
      </c>
      <c r="W316" s="8"/>
      <c r="X316" s="61"/>
      <c r="Y316" s="61"/>
      <c r="Z316" s="61"/>
      <c r="AA316" s="61"/>
      <c r="AB316" s="61"/>
      <c r="AC316" s="61"/>
      <c r="AD316" s="6" t="s">
        <v>109</v>
      </c>
      <c r="AE316" s="61"/>
      <c r="AF316" s="8"/>
      <c r="AG316" s="61"/>
      <c r="AH316" s="61"/>
      <c r="AI316" s="61"/>
      <c r="AJ316" s="61"/>
      <c r="AK316" s="61"/>
      <c r="AL316" s="8"/>
      <c r="AM316" s="61"/>
      <c r="AN316" s="8"/>
      <c r="AO316" s="61"/>
      <c r="AP316" s="61"/>
      <c r="AQ316" s="8"/>
      <c r="AR316" s="8"/>
      <c r="AS316" s="8"/>
      <c r="AT316" s="61"/>
      <c r="AU316" s="61"/>
      <c r="AV316" s="61"/>
      <c r="AW316" s="6" t="s">
        <v>23</v>
      </c>
      <c r="AX316" s="61"/>
      <c r="AY316" s="6"/>
      <c r="AZ316" s="6"/>
      <c r="BA316" s="6"/>
      <c r="BB316" s="6"/>
      <c r="BC316" s="6"/>
      <c r="BD316" s="6"/>
      <c r="BE316" s="6" t="s">
        <v>78</v>
      </c>
      <c r="BF316" s="6"/>
      <c r="BG316" s="61"/>
      <c r="BH316" s="61"/>
      <c r="BI316" s="61"/>
      <c r="BJ316" s="61"/>
      <c r="BK316" s="61"/>
      <c r="BL316" s="61"/>
      <c r="BM316" s="61"/>
      <c r="BN316" s="61"/>
      <c r="BO316" s="61"/>
      <c r="BP316" s="61"/>
      <c r="BQ316" s="61"/>
      <c r="BR316" s="61"/>
      <c r="BS316" s="61"/>
      <c r="BT316" s="61"/>
      <c r="BU316" s="61"/>
      <c r="BV316" s="61" t="s">
        <v>23</v>
      </c>
      <c r="BW316" s="61"/>
      <c r="BX316" s="61"/>
      <c r="BY316" s="61"/>
      <c r="BZ316" s="61"/>
      <c r="CA316" s="61"/>
      <c r="CB316" s="61"/>
      <c r="CC316" s="61"/>
      <c r="CD316" s="61" t="s">
        <v>195</v>
      </c>
      <c r="CE316" s="61"/>
      <c r="CF316" s="61"/>
      <c r="CG316" s="61"/>
      <c r="CH316" s="61"/>
      <c r="CI316" s="61"/>
      <c r="CJ316" s="61"/>
      <c r="CK316" s="61"/>
      <c r="CL316" s="61"/>
      <c r="CM316" s="61"/>
      <c r="CN316" s="61"/>
      <c r="CO316" s="61"/>
      <c r="CP316" s="61"/>
      <c r="CQ316" s="61"/>
      <c r="CR316" s="61"/>
      <c r="CS316" s="67" t="s">
        <v>38</v>
      </c>
      <c r="CT316" s="61"/>
      <c r="CU316" s="61"/>
      <c r="CV316" s="61"/>
      <c r="CW316" s="61"/>
      <c r="CX316" s="61"/>
      <c r="CY316" s="61"/>
      <c r="CZ316" s="61"/>
      <c r="DA316" s="61"/>
      <c r="DB316" s="61"/>
      <c r="DC316" s="61"/>
      <c r="DD316" s="61" t="s">
        <v>38</v>
      </c>
      <c r="DE316" s="95"/>
      <c r="DF316" s="61"/>
      <c r="DG316" s="61"/>
      <c r="DH316" s="61"/>
      <c r="DI316" s="61"/>
      <c r="DJ316" s="61"/>
      <c r="DK316" s="61"/>
      <c r="DL316" s="61"/>
      <c r="DM316" s="61"/>
      <c r="DN316" s="61"/>
      <c r="DO316" s="95"/>
      <c r="DP316" s="61"/>
      <c r="DQ316" s="95"/>
      <c r="DR316" s="61"/>
      <c r="DS316" s="95"/>
      <c r="DT316" s="62"/>
      <c r="DV316" s="34"/>
      <c r="DW316" s="57"/>
      <c r="DX316" s="57"/>
      <c r="DY316" s="57"/>
      <c r="DZ316" s="57"/>
      <c r="EA316" s="57"/>
      <c r="EB316" s="57"/>
      <c r="EC316" s="57"/>
      <c r="ED316" s="57"/>
      <c r="EE316" s="57"/>
      <c r="EF316" s="57"/>
      <c r="EG316" s="57"/>
      <c r="EH316" s="57"/>
      <c r="EI316" s="57"/>
      <c r="EJ316" s="57"/>
      <c r="EK316" s="57"/>
      <c r="EL316" s="57"/>
      <c r="EM316" s="57"/>
      <c r="EN316" s="57"/>
      <c r="EO316" s="57"/>
      <c r="EP316" s="57"/>
      <c r="EQ316" s="57"/>
      <c r="ER316" s="57"/>
      <c r="ES316" s="57"/>
    </row>
    <row r="317" spans="1:149" ht="14.55" customHeight="1" x14ac:dyDescent="0.3">
      <c r="A317" s="65">
        <v>313</v>
      </c>
      <c r="B317" s="7">
        <v>107</v>
      </c>
      <c r="C317" s="98" t="s">
        <v>1653</v>
      </c>
      <c r="D317" s="98" t="s">
        <v>1654</v>
      </c>
      <c r="E317" s="98" t="s">
        <v>1655</v>
      </c>
      <c r="F317" s="7">
        <v>2012</v>
      </c>
      <c r="G317" s="98" t="s">
        <v>1656</v>
      </c>
      <c r="H317" s="98" t="s">
        <v>1657</v>
      </c>
      <c r="I317" s="6" t="s">
        <v>50</v>
      </c>
      <c r="J317" s="100" t="s">
        <v>4156</v>
      </c>
      <c r="K317" s="6" t="s">
        <v>1679</v>
      </c>
      <c r="L317" s="61" t="s">
        <v>23</v>
      </c>
      <c r="M317" s="6" t="s">
        <v>86</v>
      </c>
      <c r="N317" s="6" t="s">
        <v>205</v>
      </c>
      <c r="O317" s="6" t="s">
        <v>25</v>
      </c>
      <c r="P317" s="6" t="s">
        <v>177</v>
      </c>
      <c r="Q317" s="6" t="s">
        <v>572</v>
      </c>
      <c r="R317" s="6" t="s">
        <v>572</v>
      </c>
      <c r="S317" s="6" t="s">
        <v>395</v>
      </c>
      <c r="T317" s="8" t="s">
        <v>1685</v>
      </c>
      <c r="U317" s="7">
        <v>2006</v>
      </c>
      <c r="V317" s="7">
        <v>2010</v>
      </c>
      <c r="W317" s="8"/>
      <c r="X317" s="61"/>
      <c r="Y317" s="61"/>
      <c r="Z317" s="61"/>
      <c r="AA317" s="61"/>
      <c r="AB317" s="61"/>
      <c r="AC317" s="61"/>
      <c r="AD317" s="6" t="s">
        <v>109</v>
      </c>
      <c r="AE317" s="61"/>
      <c r="AF317" s="8"/>
      <c r="AG317" s="61"/>
      <c r="AH317" s="61"/>
      <c r="AI317" s="61"/>
      <c r="AJ317" s="61"/>
      <c r="AK317" s="61"/>
      <c r="AL317" s="8"/>
      <c r="AM317" s="61"/>
      <c r="AN317" s="8"/>
      <c r="AO317" s="61"/>
      <c r="AP317" s="61"/>
      <c r="AQ317" s="8"/>
      <c r="AR317" s="8"/>
      <c r="AS317" s="8"/>
      <c r="AT317" s="61"/>
      <c r="AU317" s="61"/>
      <c r="AV317" s="61"/>
      <c r="AW317" s="6" t="s">
        <v>23</v>
      </c>
      <c r="AX317" s="61"/>
      <c r="AY317" s="6"/>
      <c r="AZ317" s="6"/>
      <c r="BA317" s="6"/>
      <c r="BB317" s="6"/>
      <c r="BC317" s="6"/>
      <c r="BD317" s="6"/>
      <c r="BE317" s="6" t="s">
        <v>78</v>
      </c>
      <c r="BF317" s="6"/>
      <c r="BG317" s="61"/>
      <c r="BH317" s="61"/>
      <c r="BI317" s="61"/>
      <c r="BJ317" s="61"/>
      <c r="BK317" s="61"/>
      <c r="BL317" s="61"/>
      <c r="BM317" s="61"/>
      <c r="BN317" s="61"/>
      <c r="BO317" s="61"/>
      <c r="BP317" s="61"/>
      <c r="BQ317" s="61"/>
      <c r="BR317" s="61"/>
      <c r="BS317" s="61"/>
      <c r="BT317" s="61"/>
      <c r="BU317" s="61"/>
      <c r="BV317" s="61" t="s">
        <v>23</v>
      </c>
      <c r="BW317" s="61"/>
      <c r="BX317" s="61"/>
      <c r="BY317" s="61"/>
      <c r="BZ317" s="61"/>
      <c r="CA317" s="61"/>
      <c r="CB317" s="61"/>
      <c r="CC317" s="61"/>
      <c r="CD317" s="61" t="s">
        <v>195</v>
      </c>
      <c r="CE317" s="61"/>
      <c r="CF317" s="61"/>
      <c r="CG317" s="61"/>
      <c r="CH317" s="61"/>
      <c r="CI317" s="61"/>
      <c r="CJ317" s="61"/>
      <c r="CK317" s="61"/>
      <c r="CL317" s="61"/>
      <c r="CM317" s="61"/>
      <c r="CN317" s="61"/>
      <c r="CO317" s="61"/>
      <c r="CP317" s="61"/>
      <c r="CQ317" s="61"/>
      <c r="CR317" s="61"/>
      <c r="CS317" s="67" t="s">
        <v>38</v>
      </c>
      <c r="CT317" s="61"/>
      <c r="CU317" s="61"/>
      <c r="CV317" s="61"/>
      <c r="CW317" s="61"/>
      <c r="CX317" s="61"/>
      <c r="CY317" s="61"/>
      <c r="CZ317" s="61"/>
      <c r="DA317" s="61"/>
      <c r="DB317" s="61"/>
      <c r="DC317" s="61"/>
      <c r="DD317" s="61" t="s">
        <v>38</v>
      </c>
      <c r="DE317" s="95"/>
      <c r="DF317" s="61"/>
      <c r="DG317" s="61"/>
      <c r="DH317" s="61"/>
      <c r="DI317" s="61"/>
      <c r="DJ317" s="61"/>
      <c r="DK317" s="61"/>
      <c r="DL317" s="61"/>
      <c r="DM317" s="61"/>
      <c r="DN317" s="61"/>
      <c r="DO317" s="95"/>
      <c r="DP317" s="61"/>
      <c r="DQ317" s="95"/>
      <c r="DR317" s="61"/>
      <c r="DS317" s="95"/>
      <c r="DT317" s="62"/>
      <c r="DV317" s="34"/>
      <c r="DW317" s="57"/>
      <c r="DX317" s="57"/>
      <c r="DY317" s="57"/>
      <c r="DZ317" s="57"/>
      <c r="EA317" s="57"/>
      <c r="EB317" s="57"/>
      <c r="EC317" s="57"/>
      <c r="ED317" s="57"/>
      <c r="EE317" s="57"/>
      <c r="EF317" s="57"/>
      <c r="EG317" s="57"/>
      <c r="EH317" s="57"/>
      <c r="EI317" s="57"/>
      <c r="EJ317" s="57"/>
      <c r="EK317" s="57"/>
      <c r="EL317" s="57"/>
      <c r="EM317" s="57"/>
      <c r="EN317" s="57"/>
      <c r="EO317" s="57"/>
      <c r="EP317" s="57"/>
      <c r="EQ317" s="57"/>
      <c r="ER317" s="57"/>
      <c r="ES317" s="57"/>
    </row>
    <row r="318" spans="1:149" ht="14.55" customHeight="1" x14ac:dyDescent="0.3">
      <c r="A318" s="65">
        <v>314</v>
      </c>
      <c r="B318" s="7">
        <v>108</v>
      </c>
      <c r="C318" s="98" t="s">
        <v>1686</v>
      </c>
      <c r="D318" s="100" t="s">
        <v>1687</v>
      </c>
      <c r="E318" s="98" t="s">
        <v>1688</v>
      </c>
      <c r="F318" s="7">
        <v>2011</v>
      </c>
      <c r="G318" s="100" t="s">
        <v>577</v>
      </c>
      <c r="H318" s="98" t="s">
        <v>1689</v>
      </c>
      <c r="I318" s="6" t="s">
        <v>50</v>
      </c>
      <c r="J318" s="100" t="s">
        <v>1690</v>
      </c>
      <c r="K318" s="6" t="s">
        <v>580</v>
      </c>
      <c r="L318" s="6" t="s">
        <v>38</v>
      </c>
      <c r="M318" s="6" t="s">
        <v>100</v>
      </c>
      <c r="N318" s="6" t="s">
        <v>205</v>
      </c>
      <c r="O318" s="6" t="s">
        <v>25</v>
      </c>
      <c r="P318" s="6" t="s">
        <v>56</v>
      </c>
      <c r="Q318" s="6" t="s">
        <v>572</v>
      </c>
      <c r="R318" s="6" t="s">
        <v>572</v>
      </c>
      <c r="S318" s="6" t="s">
        <v>166</v>
      </c>
      <c r="T318" s="6" t="s">
        <v>862</v>
      </c>
      <c r="U318" s="7">
        <v>2008</v>
      </c>
      <c r="V318" s="7">
        <v>2008</v>
      </c>
      <c r="W318" s="6"/>
      <c r="X318" s="6"/>
      <c r="Y318" s="6"/>
      <c r="Z318" s="6" t="s">
        <v>76</v>
      </c>
      <c r="AA318" s="6"/>
      <c r="AB318" s="6"/>
      <c r="AC318" s="6"/>
      <c r="AD318" s="6" t="s">
        <v>109</v>
      </c>
      <c r="AE318" s="6" t="s">
        <v>126</v>
      </c>
      <c r="AF318" s="6"/>
      <c r="AG318" s="6"/>
      <c r="AH318" s="6"/>
      <c r="AI318" s="6" t="s">
        <v>155</v>
      </c>
      <c r="AJ318" s="6"/>
      <c r="AK318" s="6"/>
      <c r="AL318" s="6"/>
      <c r="AM318" s="6"/>
      <c r="AN318" s="6"/>
      <c r="AO318" s="6"/>
      <c r="AP318" s="6"/>
      <c r="AQ318" s="6"/>
      <c r="AR318" s="6"/>
      <c r="AS318" s="6"/>
      <c r="AT318" s="6"/>
      <c r="AU318" s="6"/>
      <c r="AV318" s="6"/>
      <c r="AW318" s="6" t="s">
        <v>23</v>
      </c>
      <c r="AX318" s="6"/>
      <c r="AY318" s="6"/>
      <c r="AZ318" s="6"/>
      <c r="BA318" s="6" t="s">
        <v>78</v>
      </c>
      <c r="BB318" s="6"/>
      <c r="BC318" s="6"/>
      <c r="BD318" s="6"/>
      <c r="BE318" s="6"/>
      <c r="BF318" s="6" t="s">
        <v>78</v>
      </c>
      <c r="BG318" s="6"/>
      <c r="BH318" s="6"/>
      <c r="BI318" s="6"/>
      <c r="BJ318" s="6" t="s">
        <v>78</v>
      </c>
      <c r="BK318" s="6"/>
      <c r="BL318" s="6"/>
      <c r="BM318" s="6"/>
      <c r="BN318" s="6"/>
      <c r="BO318" s="6"/>
      <c r="BP318" s="6"/>
      <c r="BQ318" s="6"/>
      <c r="BR318" s="6"/>
      <c r="BS318" s="6"/>
      <c r="BT318" s="6"/>
      <c r="BU318" s="6"/>
      <c r="BV318" s="6" t="s">
        <v>23</v>
      </c>
      <c r="BW318" s="6"/>
      <c r="BX318" s="6"/>
      <c r="BY318" s="6"/>
      <c r="BZ318" s="6" t="s">
        <v>195</v>
      </c>
      <c r="CA318" s="6"/>
      <c r="CB318" s="6"/>
      <c r="CC318" s="6"/>
      <c r="CD318" s="6" t="s">
        <v>195</v>
      </c>
      <c r="CE318" s="6"/>
      <c r="CF318" s="6"/>
      <c r="CG318" s="6" t="s">
        <v>195</v>
      </c>
      <c r="CH318" s="6"/>
      <c r="CI318" s="6"/>
      <c r="CJ318" s="6"/>
      <c r="CK318" s="6"/>
      <c r="CL318" s="6"/>
      <c r="CM318" s="6"/>
      <c r="CN318" s="6"/>
      <c r="CO318" s="6"/>
      <c r="CP318" s="6"/>
      <c r="CQ318" s="6"/>
      <c r="CR318" s="6"/>
      <c r="CS318" s="28" t="s">
        <v>38</v>
      </c>
      <c r="CT318" s="6"/>
      <c r="CU318" s="6"/>
      <c r="CV318" s="6"/>
      <c r="CW318" s="6"/>
      <c r="CX318" s="6"/>
      <c r="CY318" s="6"/>
      <c r="CZ318" s="6"/>
      <c r="DA318" s="6"/>
      <c r="DB318" s="6"/>
      <c r="DC318" s="6"/>
      <c r="DD318" s="6" t="s">
        <v>38</v>
      </c>
      <c r="DE318" s="87"/>
      <c r="DF318" s="6"/>
      <c r="DG318" s="6"/>
      <c r="DH318" s="6"/>
      <c r="DI318" s="6"/>
      <c r="DJ318" s="6"/>
      <c r="DK318" s="6"/>
      <c r="DL318" s="6"/>
      <c r="DM318" s="6"/>
      <c r="DN318" s="6"/>
      <c r="DO318" s="87"/>
      <c r="DP318" s="6"/>
      <c r="DQ318" s="87"/>
      <c r="DR318" s="6"/>
      <c r="DS318" s="93" t="s">
        <v>1691</v>
      </c>
      <c r="DT318" s="17" t="s">
        <v>1692</v>
      </c>
      <c r="DV318" s="34"/>
      <c r="DW318" s="57"/>
      <c r="DX318" s="57"/>
      <c r="DY318" s="57"/>
      <c r="DZ318" s="57"/>
      <c r="EA318" s="57"/>
      <c r="EB318" s="57"/>
      <c r="EC318" s="57"/>
      <c r="ED318" s="57"/>
      <c r="EE318" s="57"/>
      <c r="EF318" s="57"/>
      <c r="EG318" s="57"/>
      <c r="EH318" s="57"/>
      <c r="EI318" s="57"/>
      <c r="EJ318" s="57"/>
      <c r="EK318" s="57"/>
      <c r="EL318" s="57"/>
      <c r="EM318" s="57"/>
      <c r="EN318" s="57"/>
      <c r="EO318" s="57"/>
      <c r="EP318" s="57"/>
      <c r="EQ318" s="57"/>
      <c r="ER318" s="57"/>
      <c r="ES318" s="57"/>
    </row>
    <row r="319" spans="1:149" ht="14.55" customHeight="1" x14ac:dyDescent="0.3">
      <c r="A319" s="65">
        <v>315</v>
      </c>
      <c r="B319" s="7">
        <v>109</v>
      </c>
      <c r="C319" s="98" t="s">
        <v>1693</v>
      </c>
      <c r="D319" s="100" t="s">
        <v>1694</v>
      </c>
      <c r="E319" s="98" t="s">
        <v>1695</v>
      </c>
      <c r="F319" s="7">
        <v>2014</v>
      </c>
      <c r="G319" s="98" t="s">
        <v>1696</v>
      </c>
      <c r="H319" s="98" t="s">
        <v>1697</v>
      </c>
      <c r="I319" s="6" t="s">
        <v>50</v>
      </c>
      <c r="J319" s="100" t="s">
        <v>1698</v>
      </c>
      <c r="K319" s="6" t="s">
        <v>744</v>
      </c>
      <c r="L319" s="6" t="s">
        <v>38</v>
      </c>
      <c r="M319" s="6" t="s">
        <v>100</v>
      </c>
      <c r="N319" s="6" t="s">
        <v>205</v>
      </c>
      <c r="O319" s="6" t="s">
        <v>25</v>
      </c>
      <c r="P319" s="6" t="s">
        <v>177</v>
      </c>
      <c r="Q319" s="6" t="s">
        <v>572</v>
      </c>
      <c r="R319" s="6" t="s">
        <v>572</v>
      </c>
      <c r="S319" s="6" t="s">
        <v>339</v>
      </c>
      <c r="T319" s="6" t="s">
        <v>1699</v>
      </c>
      <c r="U319" s="7">
        <v>2007</v>
      </c>
      <c r="V319" s="7">
        <v>2011</v>
      </c>
      <c r="W319" s="6"/>
      <c r="X319" s="6"/>
      <c r="Y319" s="6"/>
      <c r="Z319" s="6"/>
      <c r="AA319" s="6"/>
      <c r="AB319" s="6"/>
      <c r="AC319" s="6"/>
      <c r="AD319" s="6"/>
      <c r="AE319" s="6"/>
      <c r="AF319" s="6"/>
      <c r="AG319" s="6"/>
      <c r="AH319" s="6"/>
      <c r="AI319" s="6" t="s">
        <v>155</v>
      </c>
      <c r="AJ319" s="6"/>
      <c r="AK319" s="6"/>
      <c r="AL319" s="6"/>
      <c r="AM319" s="6"/>
      <c r="AN319" s="6"/>
      <c r="AO319" s="6"/>
      <c r="AP319" s="6"/>
      <c r="AQ319" s="6"/>
      <c r="AR319" s="6"/>
      <c r="AS319" s="6"/>
      <c r="AT319" s="6"/>
      <c r="AU319" s="6"/>
      <c r="AV319" s="6"/>
      <c r="AW319" s="6" t="s">
        <v>23</v>
      </c>
      <c r="AX319" s="6"/>
      <c r="AY319" s="6"/>
      <c r="AZ319" s="6"/>
      <c r="BA319" s="6"/>
      <c r="BB319" s="6"/>
      <c r="BC319" s="6"/>
      <c r="BD319" s="6"/>
      <c r="BE319" s="6"/>
      <c r="BF319" s="6"/>
      <c r="BG319" s="6"/>
      <c r="BH319" s="6"/>
      <c r="BI319" s="6"/>
      <c r="BJ319" s="6" t="s">
        <v>78</v>
      </c>
      <c r="BK319" s="6"/>
      <c r="BL319" s="6"/>
      <c r="BM319" s="6"/>
      <c r="BN319" s="6"/>
      <c r="BO319" s="6"/>
      <c r="BP319" s="6"/>
      <c r="BQ319" s="6"/>
      <c r="BR319" s="6"/>
      <c r="BS319" s="6"/>
      <c r="BT319" s="6"/>
      <c r="BU319" s="6"/>
      <c r="BV319" s="6" t="s">
        <v>38</v>
      </c>
      <c r="BW319" s="6"/>
      <c r="BX319" s="6"/>
      <c r="BY319" s="6"/>
      <c r="BZ319" s="6"/>
      <c r="CA319" s="6"/>
      <c r="CB319" s="6"/>
      <c r="CC319" s="6"/>
      <c r="CD319" s="6"/>
      <c r="CE319" s="6"/>
      <c r="CF319" s="6"/>
      <c r="CG319" s="6"/>
      <c r="CH319" s="6"/>
      <c r="CI319" s="6"/>
      <c r="CJ319" s="6"/>
      <c r="CK319" s="6"/>
      <c r="CL319" s="6"/>
      <c r="CM319" s="6"/>
      <c r="CN319" s="6"/>
      <c r="CO319" s="6"/>
      <c r="CP319" s="6"/>
      <c r="CQ319" s="6"/>
      <c r="CR319" s="6"/>
      <c r="CS319" s="28" t="s">
        <v>38</v>
      </c>
      <c r="CT319" s="6"/>
      <c r="CU319" s="6"/>
      <c r="CV319" s="6"/>
      <c r="CW319" s="6"/>
      <c r="CX319" s="6"/>
      <c r="CY319" s="6"/>
      <c r="CZ319" s="6"/>
      <c r="DA319" s="6"/>
      <c r="DB319" s="6"/>
      <c r="DC319" s="6"/>
      <c r="DD319" s="6" t="s">
        <v>38</v>
      </c>
      <c r="DE319" s="87"/>
      <c r="DF319" s="6"/>
      <c r="DG319" s="6"/>
      <c r="DH319" s="6"/>
      <c r="DI319" s="6"/>
      <c r="DJ319" s="6"/>
      <c r="DK319" s="6"/>
      <c r="DL319" s="6"/>
      <c r="DM319" s="6"/>
      <c r="DN319" s="6"/>
      <c r="DO319" s="87"/>
      <c r="DP319" s="6"/>
      <c r="DQ319" s="87"/>
      <c r="DR319" s="6"/>
      <c r="DS319" s="93" t="s">
        <v>1700</v>
      </c>
      <c r="DT319" s="17" t="s">
        <v>630</v>
      </c>
      <c r="DV319" s="34"/>
      <c r="DW319" s="57"/>
      <c r="DX319" s="57"/>
      <c r="DY319" s="57"/>
      <c r="DZ319" s="57"/>
      <c r="EA319" s="57"/>
      <c r="EB319" s="57"/>
      <c r="EC319" s="57"/>
      <c r="ED319" s="57"/>
      <c r="EE319" s="57"/>
      <c r="EF319" s="57"/>
      <c r="EG319" s="57"/>
      <c r="EH319" s="57"/>
      <c r="EI319" s="57"/>
      <c r="EJ319" s="57"/>
      <c r="EK319" s="57"/>
      <c r="EL319" s="57"/>
      <c r="EM319" s="57"/>
      <c r="EN319" s="57"/>
      <c r="EO319" s="57"/>
      <c r="EP319" s="57"/>
      <c r="EQ319" s="57"/>
      <c r="ER319" s="57"/>
      <c r="ES319" s="57"/>
    </row>
    <row r="320" spans="1:149" ht="14.55" customHeight="1" x14ac:dyDescent="0.3">
      <c r="A320" s="65">
        <v>316</v>
      </c>
      <c r="B320" s="7">
        <v>109</v>
      </c>
      <c r="C320" s="98" t="s">
        <v>1693</v>
      </c>
      <c r="D320" s="100" t="s">
        <v>1694</v>
      </c>
      <c r="E320" s="98" t="s">
        <v>1695</v>
      </c>
      <c r="F320" s="7">
        <v>2014</v>
      </c>
      <c r="G320" s="98" t="s">
        <v>1696</v>
      </c>
      <c r="H320" s="98" t="s">
        <v>1697</v>
      </c>
      <c r="I320" s="6" t="s">
        <v>50</v>
      </c>
      <c r="J320" s="100" t="s">
        <v>1701</v>
      </c>
      <c r="K320" s="6" t="s">
        <v>1702</v>
      </c>
      <c r="L320" s="6" t="s">
        <v>23</v>
      </c>
      <c r="M320" s="6" t="s">
        <v>100</v>
      </c>
      <c r="N320" s="6" t="s">
        <v>205</v>
      </c>
      <c r="O320" s="6" t="s">
        <v>25</v>
      </c>
      <c r="P320" s="6" t="s">
        <v>177</v>
      </c>
      <c r="Q320" s="6" t="s">
        <v>572</v>
      </c>
      <c r="R320" s="6" t="s">
        <v>572</v>
      </c>
      <c r="S320" s="6" t="s">
        <v>339</v>
      </c>
      <c r="T320" s="6" t="s">
        <v>1699</v>
      </c>
      <c r="U320" s="7">
        <v>2007</v>
      </c>
      <c r="V320" s="7">
        <v>2011</v>
      </c>
      <c r="W320" s="6"/>
      <c r="X320" s="6"/>
      <c r="Y320" s="6"/>
      <c r="Z320" s="6"/>
      <c r="AA320" s="6"/>
      <c r="AB320" s="6"/>
      <c r="AC320" s="6"/>
      <c r="AD320" s="6"/>
      <c r="AE320" s="6"/>
      <c r="AF320" s="6"/>
      <c r="AG320" s="6"/>
      <c r="AH320" s="6"/>
      <c r="AI320" s="6" t="s">
        <v>155</v>
      </c>
      <c r="AJ320" s="6"/>
      <c r="AK320" s="6"/>
      <c r="AL320" s="6"/>
      <c r="AM320" s="6"/>
      <c r="AN320" s="6"/>
      <c r="AO320" s="6"/>
      <c r="AP320" s="6"/>
      <c r="AQ320" s="6"/>
      <c r="AR320" s="6"/>
      <c r="AS320" s="6"/>
      <c r="AT320" s="6"/>
      <c r="AU320" s="6"/>
      <c r="AV320" s="6"/>
      <c r="AW320" s="6" t="s">
        <v>23</v>
      </c>
      <c r="AX320" s="6"/>
      <c r="AY320" s="6"/>
      <c r="AZ320" s="6"/>
      <c r="BA320" s="6"/>
      <c r="BB320" s="6"/>
      <c r="BC320" s="6"/>
      <c r="BD320" s="6"/>
      <c r="BE320" s="6"/>
      <c r="BF320" s="6"/>
      <c r="BG320" s="6"/>
      <c r="BH320" s="6"/>
      <c r="BI320" s="6"/>
      <c r="BJ320" s="6" t="s">
        <v>80</v>
      </c>
      <c r="BK320" s="6"/>
      <c r="BL320" s="6"/>
      <c r="BM320" s="6"/>
      <c r="BN320" s="6"/>
      <c r="BO320" s="6"/>
      <c r="BP320" s="6"/>
      <c r="BQ320" s="6"/>
      <c r="BR320" s="6"/>
      <c r="BS320" s="6"/>
      <c r="BT320" s="6"/>
      <c r="BU320" s="6"/>
      <c r="BV320" s="6" t="s">
        <v>38</v>
      </c>
      <c r="BW320" s="6"/>
      <c r="BX320" s="6"/>
      <c r="BY320" s="6"/>
      <c r="BZ320" s="6"/>
      <c r="CA320" s="6"/>
      <c r="CB320" s="6"/>
      <c r="CC320" s="6"/>
      <c r="CD320" s="6"/>
      <c r="CE320" s="6"/>
      <c r="CF320" s="6"/>
      <c r="CG320" s="6"/>
      <c r="CH320" s="6"/>
      <c r="CI320" s="6"/>
      <c r="CJ320" s="6"/>
      <c r="CK320" s="6"/>
      <c r="CL320" s="6"/>
      <c r="CM320" s="6"/>
      <c r="CN320" s="6"/>
      <c r="CO320" s="6"/>
      <c r="CP320" s="6"/>
      <c r="CQ320" s="6"/>
      <c r="CR320" s="6"/>
      <c r="CS320" s="28" t="s">
        <v>38</v>
      </c>
      <c r="CT320" s="6"/>
      <c r="CU320" s="6"/>
      <c r="CV320" s="6"/>
      <c r="CW320" s="6"/>
      <c r="CX320" s="6"/>
      <c r="CY320" s="6"/>
      <c r="CZ320" s="6"/>
      <c r="DA320" s="6"/>
      <c r="DB320" s="6"/>
      <c r="DC320" s="6"/>
      <c r="DD320" s="6" t="s">
        <v>38</v>
      </c>
      <c r="DE320" s="87"/>
      <c r="DF320" s="6"/>
      <c r="DG320" s="6"/>
      <c r="DH320" s="6"/>
      <c r="DI320" s="6"/>
      <c r="DJ320" s="6"/>
      <c r="DK320" s="6"/>
      <c r="DL320" s="6"/>
      <c r="DM320" s="6"/>
      <c r="DN320" s="6"/>
      <c r="DO320" s="87"/>
      <c r="DP320" s="6"/>
      <c r="DQ320" s="87"/>
      <c r="DR320" s="6"/>
      <c r="DS320" s="93" t="s">
        <v>1703</v>
      </c>
      <c r="DT320" s="17" t="s">
        <v>292</v>
      </c>
      <c r="DV320" s="34"/>
      <c r="DW320" s="57"/>
      <c r="DX320" s="57"/>
      <c r="DY320" s="57"/>
      <c r="DZ320" s="57"/>
      <c r="EA320" s="57"/>
      <c r="EB320" s="57"/>
      <c r="EC320" s="57"/>
      <c r="ED320" s="57"/>
      <c r="EE320" s="57"/>
      <c r="EF320" s="57"/>
      <c r="EG320" s="57"/>
      <c r="EH320" s="57"/>
      <c r="EI320" s="57"/>
      <c r="EJ320" s="57"/>
      <c r="EK320" s="57"/>
      <c r="EL320" s="57"/>
      <c r="EM320" s="57"/>
      <c r="EN320" s="57"/>
      <c r="EO320" s="57"/>
      <c r="EP320" s="57"/>
      <c r="EQ320" s="57"/>
      <c r="ER320" s="57"/>
      <c r="ES320" s="57"/>
    </row>
    <row r="321" spans="1:149" ht="14.55" customHeight="1" x14ac:dyDescent="0.3">
      <c r="A321" s="65">
        <v>317</v>
      </c>
      <c r="B321" s="7">
        <v>109</v>
      </c>
      <c r="C321" s="98" t="s">
        <v>1693</v>
      </c>
      <c r="D321" s="100" t="s">
        <v>1694</v>
      </c>
      <c r="E321" s="98" t="s">
        <v>1695</v>
      </c>
      <c r="F321" s="7">
        <v>2014</v>
      </c>
      <c r="G321" s="98" t="s">
        <v>1696</v>
      </c>
      <c r="H321" s="98" t="s">
        <v>1697</v>
      </c>
      <c r="I321" s="6" t="s">
        <v>50</v>
      </c>
      <c r="J321" s="100" t="s">
        <v>1704</v>
      </c>
      <c r="K321" s="6" t="s">
        <v>1705</v>
      </c>
      <c r="L321" s="6" t="s">
        <v>23</v>
      </c>
      <c r="M321" s="6" t="s">
        <v>100</v>
      </c>
      <c r="N321" s="6" t="s">
        <v>205</v>
      </c>
      <c r="O321" s="6" t="s">
        <v>25</v>
      </c>
      <c r="P321" s="6" t="s">
        <v>177</v>
      </c>
      <c r="Q321" s="6" t="s">
        <v>572</v>
      </c>
      <c r="R321" s="6" t="s">
        <v>572</v>
      </c>
      <c r="S321" s="6" t="s">
        <v>339</v>
      </c>
      <c r="T321" s="6" t="s">
        <v>1699</v>
      </c>
      <c r="U321" s="7">
        <v>2007</v>
      </c>
      <c r="V321" s="7">
        <v>2011</v>
      </c>
      <c r="W321" s="6"/>
      <c r="X321" s="6"/>
      <c r="Y321" s="6"/>
      <c r="Z321" s="6"/>
      <c r="AA321" s="6"/>
      <c r="AB321" s="6"/>
      <c r="AC321" s="6"/>
      <c r="AD321" s="6"/>
      <c r="AE321" s="6"/>
      <c r="AF321" s="6"/>
      <c r="AG321" s="6"/>
      <c r="AH321" s="6"/>
      <c r="AI321" s="6" t="s">
        <v>155</v>
      </c>
      <c r="AJ321" s="6"/>
      <c r="AK321" s="6"/>
      <c r="AL321" s="6"/>
      <c r="AM321" s="6"/>
      <c r="AN321" s="6"/>
      <c r="AO321" s="6"/>
      <c r="AP321" s="6"/>
      <c r="AQ321" s="6"/>
      <c r="AR321" s="6"/>
      <c r="AS321" s="6"/>
      <c r="AT321" s="6"/>
      <c r="AU321" s="6"/>
      <c r="AV321" s="6"/>
      <c r="AW321" s="6" t="s">
        <v>23</v>
      </c>
      <c r="AX321" s="6"/>
      <c r="AY321" s="6"/>
      <c r="AZ321" s="6"/>
      <c r="BA321" s="6"/>
      <c r="BB321" s="6"/>
      <c r="BC321" s="6"/>
      <c r="BD321" s="6"/>
      <c r="BE321" s="6"/>
      <c r="BF321" s="6"/>
      <c r="BG321" s="6"/>
      <c r="BH321" s="6"/>
      <c r="BI321" s="6"/>
      <c r="BJ321" s="6" t="s">
        <v>78</v>
      </c>
      <c r="BK321" s="6"/>
      <c r="BL321" s="6"/>
      <c r="BM321" s="6"/>
      <c r="BN321" s="6"/>
      <c r="BO321" s="6"/>
      <c r="BP321" s="6"/>
      <c r="BQ321" s="6"/>
      <c r="BR321" s="6"/>
      <c r="BS321" s="6"/>
      <c r="BT321" s="6"/>
      <c r="BU321" s="6"/>
      <c r="BV321" s="6" t="s">
        <v>38</v>
      </c>
      <c r="BW321" s="6"/>
      <c r="BX321" s="6"/>
      <c r="BY321" s="6"/>
      <c r="BZ321" s="6"/>
      <c r="CA321" s="6"/>
      <c r="CB321" s="6"/>
      <c r="CC321" s="6"/>
      <c r="CD321" s="6"/>
      <c r="CE321" s="6"/>
      <c r="CF321" s="6"/>
      <c r="CG321" s="6"/>
      <c r="CH321" s="6"/>
      <c r="CI321" s="6"/>
      <c r="CJ321" s="6"/>
      <c r="CK321" s="6"/>
      <c r="CL321" s="6"/>
      <c r="CM321" s="6"/>
      <c r="CN321" s="6"/>
      <c r="CO321" s="6"/>
      <c r="CP321" s="6"/>
      <c r="CQ321" s="6"/>
      <c r="CR321" s="6"/>
      <c r="CS321" s="28" t="s">
        <v>38</v>
      </c>
      <c r="CT321" s="6"/>
      <c r="CU321" s="6"/>
      <c r="CV321" s="6"/>
      <c r="CW321" s="6"/>
      <c r="CX321" s="6"/>
      <c r="CY321" s="6"/>
      <c r="CZ321" s="6"/>
      <c r="DA321" s="6"/>
      <c r="DB321" s="6"/>
      <c r="DC321" s="6"/>
      <c r="DD321" s="6" t="s">
        <v>38</v>
      </c>
      <c r="DE321" s="87"/>
      <c r="DF321" s="6"/>
      <c r="DG321" s="6"/>
      <c r="DH321" s="6"/>
      <c r="DI321" s="6"/>
      <c r="DJ321" s="6"/>
      <c r="DK321" s="6"/>
      <c r="DL321" s="6"/>
      <c r="DM321" s="6"/>
      <c r="DN321" s="6"/>
      <c r="DO321" s="87"/>
      <c r="DP321" s="6"/>
      <c r="DQ321" s="87"/>
      <c r="DR321" s="6"/>
      <c r="DS321" s="87"/>
      <c r="DT321" s="17"/>
      <c r="DV321" s="34"/>
      <c r="DW321" s="57"/>
      <c r="DX321" s="57"/>
      <c r="DY321" s="57"/>
      <c r="DZ321" s="57"/>
      <c r="EA321" s="57"/>
      <c r="EB321" s="57"/>
      <c r="EC321" s="57"/>
      <c r="ED321" s="57"/>
      <c r="EE321" s="57"/>
      <c r="EF321" s="57"/>
      <c r="EG321" s="57"/>
      <c r="EH321" s="57"/>
      <c r="EI321" s="57"/>
      <c r="EJ321" s="57"/>
      <c r="EK321" s="57"/>
      <c r="EL321" s="57"/>
      <c r="EM321" s="57"/>
      <c r="EN321" s="57"/>
      <c r="EO321" s="57"/>
      <c r="EP321" s="57"/>
      <c r="EQ321" s="57"/>
      <c r="ER321" s="57"/>
      <c r="ES321" s="57"/>
    </row>
    <row r="322" spans="1:149" ht="14.55" customHeight="1" x14ac:dyDescent="0.3">
      <c r="A322" s="65">
        <v>318</v>
      </c>
      <c r="B322" s="7">
        <v>110</v>
      </c>
      <c r="C322" s="98" t="s">
        <v>1706</v>
      </c>
      <c r="D322" s="100" t="s">
        <v>1707</v>
      </c>
      <c r="E322" s="98" t="s">
        <v>1708</v>
      </c>
      <c r="F322" s="7">
        <v>2009</v>
      </c>
      <c r="G322" s="98" t="s">
        <v>724</v>
      </c>
      <c r="H322" s="98" t="s">
        <v>1709</v>
      </c>
      <c r="I322" s="6" t="s">
        <v>50</v>
      </c>
      <c r="J322" s="100" t="s">
        <v>4128</v>
      </c>
      <c r="K322" s="6" t="s">
        <v>1710</v>
      </c>
      <c r="L322" s="6" t="s">
        <v>38</v>
      </c>
      <c r="M322" s="6" t="s">
        <v>100</v>
      </c>
      <c r="N322" s="6" t="s">
        <v>205</v>
      </c>
      <c r="O322" s="6" t="s">
        <v>25</v>
      </c>
      <c r="P322" s="6" t="s">
        <v>56</v>
      </c>
      <c r="Q322" s="6" t="s">
        <v>572</v>
      </c>
      <c r="R322" s="6" t="s">
        <v>572</v>
      </c>
      <c r="S322" s="6" t="s">
        <v>424</v>
      </c>
      <c r="T322" s="6" t="s">
        <v>1711</v>
      </c>
      <c r="U322" s="7">
        <v>2005</v>
      </c>
      <c r="V322" s="7">
        <v>2005</v>
      </c>
      <c r="W322" s="6"/>
      <c r="X322" s="6"/>
      <c r="Y322" s="6"/>
      <c r="Z322" s="6"/>
      <c r="AA322" s="6"/>
      <c r="AB322" s="6"/>
      <c r="AC322" s="6"/>
      <c r="AD322" s="6"/>
      <c r="AE322" s="6"/>
      <c r="AF322" s="6"/>
      <c r="AG322" s="6" t="s">
        <v>180</v>
      </c>
      <c r="AH322" s="6" t="s">
        <v>139</v>
      </c>
      <c r="AI322" s="6" t="s">
        <v>155</v>
      </c>
      <c r="AJ322" s="6"/>
      <c r="AK322" s="6"/>
      <c r="AL322" s="6"/>
      <c r="AM322" s="6"/>
      <c r="AN322" s="6"/>
      <c r="AO322" s="6"/>
      <c r="AP322" s="6"/>
      <c r="AQ322" s="6"/>
      <c r="AR322" s="6"/>
      <c r="AS322" s="6"/>
      <c r="AT322" s="6"/>
      <c r="AU322" s="6"/>
      <c r="AV322" s="6"/>
      <c r="AW322" s="6" t="s">
        <v>38</v>
      </c>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t="s">
        <v>23</v>
      </c>
      <c r="BW322" s="6"/>
      <c r="BX322" s="6"/>
      <c r="BY322" s="6"/>
      <c r="BZ322" s="6"/>
      <c r="CA322" s="6"/>
      <c r="CB322" s="6"/>
      <c r="CC322" s="6"/>
      <c r="CD322" s="6"/>
      <c r="CE322" s="6"/>
      <c r="CF322" s="6"/>
      <c r="CG322" s="6" t="s">
        <v>195</v>
      </c>
      <c r="CH322" s="6" t="s">
        <v>195</v>
      </c>
      <c r="CI322" s="6" t="s">
        <v>195</v>
      </c>
      <c r="CJ322" s="6"/>
      <c r="CK322" s="6"/>
      <c r="CL322" s="6"/>
      <c r="CM322" s="6"/>
      <c r="CN322" s="6"/>
      <c r="CO322" s="6"/>
      <c r="CP322" s="6"/>
      <c r="CQ322" s="6"/>
      <c r="CR322" s="6"/>
      <c r="CS322" s="28" t="s">
        <v>38</v>
      </c>
      <c r="CT322" s="6"/>
      <c r="CU322" s="6"/>
      <c r="CV322" s="6"/>
      <c r="CW322" s="6"/>
      <c r="CX322" s="6"/>
      <c r="CY322" s="6"/>
      <c r="CZ322" s="6"/>
      <c r="DA322" s="6"/>
      <c r="DB322" s="6"/>
      <c r="DC322" s="6"/>
      <c r="DD322" s="6" t="s">
        <v>38</v>
      </c>
      <c r="DE322" s="87"/>
      <c r="DF322" s="6"/>
      <c r="DG322" s="6"/>
      <c r="DH322" s="6"/>
      <c r="DI322" s="6"/>
      <c r="DJ322" s="6"/>
      <c r="DK322" s="6"/>
      <c r="DL322" s="6"/>
      <c r="DM322" s="6"/>
      <c r="DN322" s="6"/>
      <c r="DO322" s="87"/>
      <c r="DP322" s="6"/>
      <c r="DQ322" s="87"/>
      <c r="DR322" s="6"/>
      <c r="DS322" s="87"/>
      <c r="DT322" s="17"/>
      <c r="DV322" s="34"/>
      <c r="DW322" s="57"/>
      <c r="DX322" s="57"/>
      <c r="DY322" s="57"/>
      <c r="DZ322" s="57"/>
      <c r="EA322" s="57"/>
      <c r="EB322" s="57"/>
      <c r="EC322" s="57"/>
      <c r="ED322" s="57"/>
      <c r="EE322" s="57"/>
      <c r="EF322" s="57"/>
      <c r="EG322" s="57"/>
      <c r="EH322" s="57"/>
      <c r="EI322" s="57"/>
      <c r="EJ322" s="57"/>
      <c r="EK322" s="57"/>
      <c r="EL322" s="57"/>
      <c r="EM322" s="57"/>
      <c r="EN322" s="57"/>
      <c r="EO322" s="57"/>
      <c r="EP322" s="57"/>
      <c r="EQ322" s="57"/>
      <c r="ER322" s="57"/>
      <c r="ES322" s="57"/>
    </row>
    <row r="323" spans="1:149" ht="14.55" customHeight="1" x14ac:dyDescent="0.3">
      <c r="A323" s="65">
        <v>319</v>
      </c>
      <c r="B323" s="7">
        <v>111</v>
      </c>
      <c r="C323" s="98" t="s">
        <v>1712</v>
      </c>
      <c r="D323" s="98" t="s">
        <v>1713</v>
      </c>
      <c r="E323" s="98" t="s">
        <v>1714</v>
      </c>
      <c r="F323" s="7">
        <v>2006</v>
      </c>
      <c r="G323" s="98" t="s">
        <v>1362</v>
      </c>
      <c r="H323" s="98" t="s">
        <v>1715</v>
      </c>
      <c r="I323" s="6" t="s">
        <v>50</v>
      </c>
      <c r="J323" s="100" t="s">
        <v>4318</v>
      </c>
      <c r="K323" s="6" t="s">
        <v>718</v>
      </c>
      <c r="L323" s="6" t="s">
        <v>38</v>
      </c>
      <c r="M323" s="6" t="s">
        <v>86</v>
      </c>
      <c r="N323" s="6" t="s">
        <v>205</v>
      </c>
      <c r="O323" s="6" t="s">
        <v>25</v>
      </c>
      <c r="P323" s="6" t="s">
        <v>56</v>
      </c>
      <c r="Q323" s="6" t="s">
        <v>572</v>
      </c>
      <c r="R323" s="6" t="s">
        <v>572</v>
      </c>
      <c r="S323" s="6" t="s">
        <v>166</v>
      </c>
      <c r="T323" s="6" t="s">
        <v>993</v>
      </c>
      <c r="U323" s="7">
        <v>2000</v>
      </c>
      <c r="V323" s="7">
        <v>2020</v>
      </c>
      <c r="W323" s="6"/>
      <c r="X323" s="6"/>
      <c r="Y323" s="6"/>
      <c r="Z323" s="6"/>
      <c r="AA323" s="6"/>
      <c r="AB323" s="6"/>
      <c r="AC323" s="6"/>
      <c r="AD323" s="6"/>
      <c r="AE323" s="6" t="s">
        <v>126</v>
      </c>
      <c r="AF323" s="6"/>
      <c r="AG323" s="6"/>
      <c r="AH323" s="6"/>
      <c r="AI323" s="6" t="s">
        <v>155</v>
      </c>
      <c r="AJ323" s="6"/>
      <c r="AK323" s="6"/>
      <c r="AL323" s="6"/>
      <c r="AM323" s="6"/>
      <c r="AN323" s="6"/>
      <c r="AO323" s="6" t="s">
        <v>168</v>
      </c>
      <c r="AP323" s="6"/>
      <c r="AQ323" s="6"/>
      <c r="AR323" s="6"/>
      <c r="AS323" s="6"/>
      <c r="AT323" s="6"/>
      <c r="AU323" s="6"/>
      <c r="AV323" s="6"/>
      <c r="AW323" s="6" t="s">
        <v>23</v>
      </c>
      <c r="AX323" s="6"/>
      <c r="AY323" s="6"/>
      <c r="AZ323" s="6"/>
      <c r="BA323" s="6"/>
      <c r="BB323" s="6"/>
      <c r="BC323" s="6"/>
      <c r="BD323" s="6"/>
      <c r="BE323" s="6"/>
      <c r="BF323" s="6" t="s">
        <v>80</v>
      </c>
      <c r="BG323" s="6"/>
      <c r="BH323" s="6"/>
      <c r="BI323" s="6"/>
      <c r="BJ323" s="6" t="s">
        <v>78</v>
      </c>
      <c r="BK323" s="6"/>
      <c r="BL323" s="6"/>
      <c r="BM323" s="6"/>
      <c r="BN323" s="6" t="s">
        <v>78</v>
      </c>
      <c r="BO323" s="6"/>
      <c r="BP323" s="6"/>
      <c r="BQ323" s="6"/>
      <c r="BR323" s="6"/>
      <c r="BS323" s="6"/>
      <c r="BT323" s="6"/>
      <c r="BU323" s="6"/>
      <c r="BV323" s="6" t="s">
        <v>38</v>
      </c>
      <c r="BW323" s="6"/>
      <c r="BX323" s="6"/>
      <c r="BY323" s="6"/>
      <c r="BZ323" s="6"/>
      <c r="CA323" s="6"/>
      <c r="CB323" s="6"/>
      <c r="CC323" s="6"/>
      <c r="CD323" s="6"/>
      <c r="CE323" s="6"/>
      <c r="CF323" s="6"/>
      <c r="CG323" s="6"/>
      <c r="CH323" s="6"/>
      <c r="CI323" s="6"/>
      <c r="CJ323" s="6"/>
      <c r="CK323" s="6"/>
      <c r="CL323" s="6"/>
      <c r="CM323" s="6"/>
      <c r="CN323" s="6"/>
      <c r="CO323" s="6"/>
      <c r="CP323" s="6"/>
      <c r="CQ323" s="6"/>
      <c r="CR323" s="6"/>
      <c r="CS323" s="28" t="s">
        <v>38</v>
      </c>
      <c r="CT323" s="6"/>
      <c r="CU323" s="6"/>
      <c r="CV323" s="6"/>
      <c r="CW323" s="6"/>
      <c r="CX323" s="6"/>
      <c r="CY323" s="6"/>
      <c r="CZ323" s="6"/>
      <c r="DA323" s="6"/>
      <c r="DB323" s="6"/>
      <c r="DC323" s="6"/>
      <c r="DD323" s="6" t="s">
        <v>38</v>
      </c>
      <c r="DE323" s="87"/>
      <c r="DF323" s="6"/>
      <c r="DG323" s="6"/>
      <c r="DH323" s="6"/>
      <c r="DI323" s="6"/>
      <c r="DJ323" s="6"/>
      <c r="DK323" s="6"/>
      <c r="DL323" s="6"/>
      <c r="DM323" s="6"/>
      <c r="DN323" s="6"/>
      <c r="DO323" s="87"/>
      <c r="DP323" s="6"/>
      <c r="DQ323" s="87"/>
      <c r="DR323" s="6"/>
      <c r="DS323" s="93" t="s">
        <v>1716</v>
      </c>
      <c r="DT323" s="17" t="s">
        <v>630</v>
      </c>
      <c r="DV323" s="34"/>
      <c r="DW323" s="57"/>
      <c r="DX323" s="57"/>
      <c r="DY323" s="57"/>
      <c r="DZ323" s="57"/>
      <c r="EA323" s="57"/>
      <c r="EB323" s="57"/>
      <c r="EC323" s="57"/>
      <c r="ED323" s="57"/>
      <c r="EE323" s="57"/>
      <c r="EF323" s="57"/>
      <c r="EG323" s="57"/>
      <c r="EH323" s="57"/>
      <c r="EI323" s="57"/>
      <c r="EJ323" s="57"/>
      <c r="EK323" s="57"/>
      <c r="EL323" s="57"/>
      <c r="EM323" s="57"/>
      <c r="EN323" s="57"/>
      <c r="EO323" s="57"/>
      <c r="EP323" s="57"/>
      <c r="EQ323" s="57"/>
      <c r="ER323" s="57"/>
      <c r="ES323" s="57"/>
    </row>
    <row r="324" spans="1:149" ht="14.55" customHeight="1" x14ac:dyDescent="0.3">
      <c r="A324" s="65">
        <v>320</v>
      </c>
      <c r="B324" s="7">
        <v>111</v>
      </c>
      <c r="C324" s="98" t="s">
        <v>1712</v>
      </c>
      <c r="D324" s="98" t="s">
        <v>1713</v>
      </c>
      <c r="E324" s="98" t="s">
        <v>1714</v>
      </c>
      <c r="F324" s="7">
        <v>2006</v>
      </c>
      <c r="G324" s="98" t="s">
        <v>1362</v>
      </c>
      <c r="H324" s="98" t="s">
        <v>1715</v>
      </c>
      <c r="I324" s="6" t="s">
        <v>50</v>
      </c>
      <c r="J324" s="100" t="s">
        <v>4319</v>
      </c>
      <c r="K324" s="6" t="s">
        <v>718</v>
      </c>
      <c r="L324" s="6" t="s">
        <v>38</v>
      </c>
      <c r="M324" s="6" t="s">
        <v>86</v>
      </c>
      <c r="N324" s="6" t="s">
        <v>205</v>
      </c>
      <c r="O324" s="6" t="s">
        <v>25</v>
      </c>
      <c r="P324" s="6" t="s">
        <v>56</v>
      </c>
      <c r="Q324" s="6" t="s">
        <v>572</v>
      </c>
      <c r="R324" s="6" t="s">
        <v>572</v>
      </c>
      <c r="S324" s="6" t="s">
        <v>166</v>
      </c>
      <c r="T324" s="6" t="s">
        <v>993</v>
      </c>
      <c r="U324" s="7">
        <v>2000</v>
      </c>
      <c r="V324" s="7">
        <v>2020</v>
      </c>
      <c r="W324" s="6"/>
      <c r="X324" s="6"/>
      <c r="Y324" s="6"/>
      <c r="Z324" s="6"/>
      <c r="AA324" s="6"/>
      <c r="AB324" s="6"/>
      <c r="AC324" s="6"/>
      <c r="AD324" s="6"/>
      <c r="AE324" s="6" t="s">
        <v>126</v>
      </c>
      <c r="AF324" s="6"/>
      <c r="AG324" s="6"/>
      <c r="AH324" s="6"/>
      <c r="AI324" s="6" t="s">
        <v>155</v>
      </c>
      <c r="AJ324" s="6"/>
      <c r="AK324" s="6"/>
      <c r="AL324" s="6"/>
      <c r="AM324" s="6"/>
      <c r="AN324" s="6"/>
      <c r="AO324" s="6" t="s">
        <v>168</v>
      </c>
      <c r="AP324" s="6"/>
      <c r="AQ324" s="6"/>
      <c r="AR324" s="6"/>
      <c r="AS324" s="6"/>
      <c r="AT324" s="6"/>
      <c r="AU324" s="6"/>
      <c r="AV324" s="6"/>
      <c r="AW324" s="6" t="s">
        <v>23</v>
      </c>
      <c r="AX324" s="6"/>
      <c r="AY324" s="6"/>
      <c r="AZ324" s="6"/>
      <c r="BA324" s="6"/>
      <c r="BB324" s="6"/>
      <c r="BC324" s="6"/>
      <c r="BD324" s="6"/>
      <c r="BE324" s="6"/>
      <c r="BF324" s="6" t="s">
        <v>80</v>
      </c>
      <c r="BG324" s="6"/>
      <c r="BH324" s="6"/>
      <c r="BI324" s="6"/>
      <c r="BJ324" s="6" t="s">
        <v>78</v>
      </c>
      <c r="BK324" s="6"/>
      <c r="BL324" s="6"/>
      <c r="BM324" s="6"/>
      <c r="BN324" s="6" t="s">
        <v>78</v>
      </c>
      <c r="BO324" s="6"/>
      <c r="BP324" s="6"/>
      <c r="BQ324" s="6"/>
      <c r="BR324" s="6"/>
      <c r="BS324" s="6"/>
      <c r="BT324" s="6"/>
      <c r="BU324" s="6"/>
      <c r="BV324" s="6" t="s">
        <v>38</v>
      </c>
      <c r="BW324" s="6"/>
      <c r="BX324" s="6"/>
      <c r="BY324" s="6"/>
      <c r="BZ324" s="6"/>
      <c r="CA324" s="6"/>
      <c r="CB324" s="6"/>
      <c r="CC324" s="6"/>
      <c r="CD324" s="6"/>
      <c r="CE324" s="6"/>
      <c r="CF324" s="6"/>
      <c r="CG324" s="6"/>
      <c r="CH324" s="6"/>
      <c r="CI324" s="6"/>
      <c r="CJ324" s="6"/>
      <c r="CK324" s="6"/>
      <c r="CL324" s="6"/>
      <c r="CM324" s="6"/>
      <c r="CN324" s="6"/>
      <c r="CO324" s="6"/>
      <c r="CP324" s="6"/>
      <c r="CQ324" s="6"/>
      <c r="CR324" s="6"/>
      <c r="CS324" s="28" t="s">
        <v>38</v>
      </c>
      <c r="CT324" s="6"/>
      <c r="CU324" s="6"/>
      <c r="CV324" s="6"/>
      <c r="CW324" s="6"/>
      <c r="CX324" s="6"/>
      <c r="CY324" s="6"/>
      <c r="CZ324" s="6"/>
      <c r="DA324" s="6"/>
      <c r="DB324" s="6"/>
      <c r="DC324" s="6"/>
      <c r="DD324" s="6" t="s">
        <v>38</v>
      </c>
      <c r="DE324" s="87"/>
      <c r="DF324" s="6"/>
      <c r="DG324" s="6"/>
      <c r="DH324" s="6"/>
      <c r="DI324" s="6"/>
      <c r="DJ324" s="6"/>
      <c r="DK324" s="6"/>
      <c r="DL324" s="6"/>
      <c r="DM324" s="6"/>
      <c r="DN324" s="6"/>
      <c r="DO324" s="87"/>
      <c r="DP324" s="6"/>
      <c r="DQ324" s="87"/>
      <c r="DR324" s="6"/>
      <c r="DS324" s="93" t="s">
        <v>1716</v>
      </c>
      <c r="DT324" s="17" t="s">
        <v>630</v>
      </c>
      <c r="DV324" s="34"/>
      <c r="DW324" s="57"/>
      <c r="DX324" s="57"/>
      <c r="DY324" s="57"/>
      <c r="DZ324" s="57"/>
      <c r="EA324" s="57"/>
      <c r="EB324" s="57"/>
      <c r="EC324" s="57"/>
      <c r="ED324" s="57"/>
      <c r="EE324" s="57"/>
      <c r="EF324" s="57"/>
      <c r="EG324" s="57"/>
      <c r="EH324" s="57"/>
      <c r="EI324" s="57"/>
      <c r="EJ324" s="57"/>
      <c r="EK324" s="57"/>
      <c r="EL324" s="57"/>
      <c r="EM324" s="57"/>
      <c r="EN324" s="57"/>
      <c r="EO324" s="57"/>
      <c r="EP324" s="57"/>
      <c r="EQ324" s="57"/>
      <c r="ER324" s="57"/>
      <c r="ES324" s="57"/>
    </row>
    <row r="325" spans="1:149" ht="14.55" customHeight="1" x14ac:dyDescent="0.3">
      <c r="A325" s="65">
        <v>321</v>
      </c>
      <c r="B325" s="7">
        <v>112</v>
      </c>
      <c r="C325" s="98" t="s">
        <v>1717</v>
      </c>
      <c r="D325" s="100" t="s">
        <v>1718</v>
      </c>
      <c r="E325" s="98" t="s">
        <v>1719</v>
      </c>
      <c r="F325" s="7">
        <v>2007</v>
      </c>
      <c r="G325" s="120" t="s">
        <v>680</v>
      </c>
      <c r="H325" s="98" t="s">
        <v>1720</v>
      </c>
      <c r="I325" s="6" t="s">
        <v>50</v>
      </c>
      <c r="J325" s="100" t="s">
        <v>1721</v>
      </c>
      <c r="K325" s="6" t="s">
        <v>718</v>
      </c>
      <c r="L325" s="6" t="s">
        <v>38</v>
      </c>
      <c r="M325" s="6" t="s">
        <v>72</v>
      </c>
      <c r="N325" s="6" t="s">
        <v>205</v>
      </c>
      <c r="O325" s="6" t="s">
        <v>25</v>
      </c>
      <c r="P325" s="6" t="s">
        <v>56</v>
      </c>
      <c r="Q325" s="6" t="s">
        <v>572</v>
      </c>
      <c r="R325" s="6" t="s">
        <v>572</v>
      </c>
      <c r="S325" s="6" t="s">
        <v>321</v>
      </c>
      <c r="T325" s="6" t="s">
        <v>701</v>
      </c>
      <c r="U325" s="7">
        <v>2000</v>
      </c>
      <c r="V325" s="7">
        <v>2003</v>
      </c>
      <c r="W325" s="6"/>
      <c r="X325" s="6"/>
      <c r="Y325" s="6"/>
      <c r="Z325" s="6" t="s">
        <v>76</v>
      </c>
      <c r="AA325" s="6"/>
      <c r="AB325" s="6"/>
      <c r="AC325" s="6"/>
      <c r="AD325" s="6" t="s">
        <v>109</v>
      </c>
      <c r="AE325" s="6"/>
      <c r="AF325" s="6"/>
      <c r="AG325" s="6"/>
      <c r="AH325" s="6"/>
      <c r="AI325" s="6"/>
      <c r="AJ325" s="6"/>
      <c r="AK325" s="6"/>
      <c r="AL325" s="6"/>
      <c r="AM325" s="6"/>
      <c r="AN325" s="6"/>
      <c r="AO325" s="6" t="s">
        <v>168</v>
      </c>
      <c r="AP325" s="6"/>
      <c r="AQ325" s="6" t="s">
        <v>609</v>
      </c>
      <c r="AR325" s="6"/>
      <c r="AS325" s="6"/>
      <c r="AT325" s="6"/>
      <c r="AU325" s="6"/>
      <c r="AV325" s="6"/>
      <c r="AW325" s="6" t="s">
        <v>38</v>
      </c>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t="s">
        <v>23</v>
      </c>
      <c r="BW325" s="6"/>
      <c r="BX325" s="6"/>
      <c r="BY325" s="6"/>
      <c r="BZ325" s="6"/>
      <c r="CA325" s="6"/>
      <c r="CB325" s="6"/>
      <c r="CC325" s="6"/>
      <c r="CD325" s="6" t="s">
        <v>210</v>
      </c>
      <c r="CE325" s="6"/>
      <c r="CF325" s="6"/>
      <c r="CG325" s="6"/>
      <c r="CH325" s="6"/>
      <c r="CI325" s="6" t="s">
        <v>195</v>
      </c>
      <c r="CJ325" s="6"/>
      <c r="CK325" s="6"/>
      <c r="CL325" s="6"/>
      <c r="CM325" s="6" t="s">
        <v>195</v>
      </c>
      <c r="CN325" s="6"/>
      <c r="CO325" s="6" t="s">
        <v>195</v>
      </c>
      <c r="CP325" s="6"/>
      <c r="CQ325" s="6"/>
      <c r="CR325" s="6"/>
      <c r="CS325" s="28" t="s">
        <v>38</v>
      </c>
      <c r="CT325" s="6"/>
      <c r="CU325" s="6"/>
      <c r="CV325" s="6"/>
      <c r="CW325" s="6"/>
      <c r="CX325" s="6"/>
      <c r="CY325" s="6"/>
      <c r="CZ325" s="6"/>
      <c r="DA325" s="6"/>
      <c r="DB325" s="6"/>
      <c r="DC325" s="6"/>
      <c r="DD325" s="6" t="s">
        <v>38</v>
      </c>
      <c r="DE325" s="87"/>
      <c r="DF325" s="6"/>
      <c r="DG325" s="6"/>
      <c r="DH325" s="6"/>
      <c r="DI325" s="6"/>
      <c r="DJ325" s="6"/>
      <c r="DK325" s="6"/>
      <c r="DL325" s="6"/>
      <c r="DM325" s="6"/>
      <c r="DN325" s="6"/>
      <c r="DO325" s="87"/>
      <c r="DP325" s="6"/>
      <c r="DQ325" s="87"/>
      <c r="DR325" s="6"/>
      <c r="DS325" s="87"/>
      <c r="DT325" s="17"/>
      <c r="DV325" s="34"/>
      <c r="DW325" s="57"/>
      <c r="DX325" s="57"/>
      <c r="DY325" s="57"/>
      <c r="DZ325" s="57"/>
      <c r="EA325" s="57"/>
      <c r="EB325" s="57"/>
      <c r="EC325" s="57"/>
      <c r="ED325" s="57"/>
      <c r="EE325" s="57"/>
      <c r="EF325" s="57"/>
      <c r="EG325" s="57"/>
      <c r="EH325" s="57"/>
      <c r="EI325" s="57"/>
      <c r="EJ325" s="57"/>
      <c r="EK325" s="57"/>
      <c r="EL325" s="57"/>
      <c r="EM325" s="57"/>
      <c r="EN325" s="57"/>
      <c r="EO325" s="57"/>
      <c r="EP325" s="57"/>
      <c r="EQ325" s="57"/>
      <c r="ER325" s="57"/>
      <c r="ES325" s="57"/>
    </row>
    <row r="326" spans="1:149" ht="14.55" customHeight="1" x14ac:dyDescent="0.3">
      <c r="A326" s="65">
        <v>322</v>
      </c>
      <c r="B326" s="7">
        <v>113</v>
      </c>
      <c r="C326" s="98" t="s">
        <v>1722</v>
      </c>
      <c r="D326" s="125" t="s">
        <v>1723</v>
      </c>
      <c r="E326" s="98" t="s">
        <v>1724</v>
      </c>
      <c r="F326" s="7">
        <v>2013</v>
      </c>
      <c r="G326" s="121" t="s">
        <v>1598</v>
      </c>
      <c r="H326" s="121" t="s">
        <v>1725</v>
      </c>
      <c r="I326" s="6" t="s">
        <v>50</v>
      </c>
      <c r="J326" s="98" t="s">
        <v>1726</v>
      </c>
      <c r="K326" s="6" t="s">
        <v>115</v>
      </c>
      <c r="L326" s="6" t="s">
        <v>38</v>
      </c>
      <c r="M326" s="6" t="s">
        <v>86</v>
      </c>
      <c r="N326" s="6" t="s">
        <v>205</v>
      </c>
      <c r="O326" s="6" t="s">
        <v>25</v>
      </c>
      <c r="P326" s="6" t="s">
        <v>56</v>
      </c>
      <c r="Q326" s="6" t="s">
        <v>572</v>
      </c>
      <c r="R326" s="6" t="s">
        <v>572</v>
      </c>
      <c r="S326" s="6" t="s">
        <v>166</v>
      </c>
      <c r="T326" s="6" t="s">
        <v>1727</v>
      </c>
      <c r="U326" s="7" t="s">
        <v>572</v>
      </c>
      <c r="V326" s="7" t="s">
        <v>572</v>
      </c>
      <c r="W326" s="6"/>
      <c r="X326" s="6"/>
      <c r="Y326" s="6"/>
      <c r="Z326" s="6" t="s">
        <v>76</v>
      </c>
      <c r="AA326" s="6"/>
      <c r="AB326" s="6" t="s">
        <v>107</v>
      </c>
      <c r="AC326" s="6"/>
      <c r="AD326" s="6"/>
      <c r="AE326" s="6" t="s">
        <v>126</v>
      </c>
      <c r="AF326" s="6"/>
      <c r="AG326" s="6"/>
      <c r="AH326" s="6"/>
      <c r="AI326" s="6"/>
      <c r="AJ326" s="6"/>
      <c r="AK326" s="6"/>
      <c r="AL326" s="6"/>
      <c r="AM326" s="6"/>
      <c r="AN326" s="6"/>
      <c r="AO326" s="6"/>
      <c r="AP326" s="6"/>
      <c r="AQ326" s="6"/>
      <c r="AR326" s="6"/>
      <c r="AS326" s="6"/>
      <c r="AT326" s="6"/>
      <c r="AU326" s="6"/>
      <c r="AV326" s="6"/>
      <c r="AW326" s="6" t="s">
        <v>23</v>
      </c>
      <c r="AX326" s="6"/>
      <c r="AY326" s="6"/>
      <c r="AZ326" s="6"/>
      <c r="BA326" s="6" t="s">
        <v>78</v>
      </c>
      <c r="BB326" s="6"/>
      <c r="BC326" s="6" t="s">
        <v>78</v>
      </c>
      <c r="BD326" s="6"/>
      <c r="BE326" s="6"/>
      <c r="BF326" s="6" t="s">
        <v>78</v>
      </c>
      <c r="BG326" s="6"/>
      <c r="BH326" s="6"/>
      <c r="BI326" s="6"/>
      <c r="BJ326" s="6"/>
      <c r="BK326" s="6"/>
      <c r="BL326" s="6"/>
      <c r="BM326" s="6"/>
      <c r="BN326" s="6"/>
      <c r="BO326" s="6"/>
      <c r="BP326" s="6"/>
      <c r="BQ326" s="6"/>
      <c r="BR326" s="6"/>
      <c r="BS326" s="6"/>
      <c r="BT326" s="6"/>
      <c r="BU326" s="6"/>
      <c r="BV326" s="6" t="s">
        <v>38</v>
      </c>
      <c r="BW326" s="6"/>
      <c r="BX326" s="6"/>
      <c r="BY326" s="6"/>
      <c r="BZ326" s="6"/>
      <c r="CA326" s="6"/>
      <c r="CB326" s="6"/>
      <c r="CC326" s="6"/>
      <c r="CD326" s="6"/>
      <c r="CE326" s="6"/>
      <c r="CF326" s="6"/>
      <c r="CG326" s="6"/>
      <c r="CH326" s="6"/>
      <c r="CI326" s="6"/>
      <c r="CJ326" s="6"/>
      <c r="CK326" s="6"/>
      <c r="CL326" s="6"/>
      <c r="CM326" s="6"/>
      <c r="CN326" s="6"/>
      <c r="CO326" s="6"/>
      <c r="CP326" s="6"/>
      <c r="CQ326" s="6"/>
      <c r="CR326" s="6"/>
      <c r="CS326" s="28" t="s">
        <v>38</v>
      </c>
      <c r="CT326" s="6"/>
      <c r="CU326" s="6"/>
      <c r="CV326" s="6"/>
      <c r="CW326" s="6"/>
      <c r="CX326" s="6"/>
      <c r="CY326" s="6"/>
      <c r="CZ326" s="6"/>
      <c r="DA326" s="6"/>
      <c r="DB326" s="6"/>
      <c r="DC326" s="6"/>
      <c r="DD326" s="6" t="s">
        <v>38</v>
      </c>
      <c r="DE326" s="87"/>
      <c r="DF326" s="6"/>
      <c r="DG326" s="6"/>
      <c r="DH326" s="6"/>
      <c r="DI326" s="6"/>
      <c r="DJ326" s="6"/>
      <c r="DK326" s="6"/>
      <c r="DL326" s="6"/>
      <c r="DM326" s="6"/>
      <c r="DN326" s="6"/>
      <c r="DO326" s="87"/>
      <c r="DP326" s="6"/>
      <c r="DQ326" s="87"/>
      <c r="DR326" s="6"/>
      <c r="DS326" s="87" t="s">
        <v>4320</v>
      </c>
      <c r="DT326" s="17" t="s">
        <v>292</v>
      </c>
      <c r="DV326" s="34"/>
      <c r="DW326" s="57"/>
      <c r="DX326" s="57"/>
      <c r="DY326" s="57"/>
      <c r="DZ326" s="57"/>
      <c r="EA326" s="57"/>
      <c r="EB326" s="57"/>
      <c r="EC326" s="57"/>
      <c r="ED326" s="57"/>
      <c r="EE326" s="57"/>
      <c r="EF326" s="57"/>
      <c r="EG326" s="57"/>
      <c r="EH326" s="57"/>
      <c r="EI326" s="57"/>
      <c r="EJ326" s="57"/>
      <c r="EK326" s="57"/>
      <c r="EL326" s="57"/>
      <c r="EM326" s="57"/>
      <c r="EN326" s="57"/>
      <c r="EO326" s="57"/>
      <c r="EP326" s="57"/>
      <c r="EQ326" s="57"/>
      <c r="ER326" s="57"/>
      <c r="ES326" s="57"/>
    </row>
    <row r="327" spans="1:149" ht="14.55" customHeight="1" x14ac:dyDescent="0.3">
      <c r="A327" s="65">
        <v>323</v>
      </c>
      <c r="B327" s="7">
        <v>113</v>
      </c>
      <c r="C327" s="98" t="s">
        <v>1722</v>
      </c>
      <c r="D327" s="125" t="s">
        <v>1723</v>
      </c>
      <c r="E327" s="98" t="s">
        <v>1724</v>
      </c>
      <c r="F327" s="7">
        <v>2013</v>
      </c>
      <c r="G327" s="121" t="s">
        <v>1598</v>
      </c>
      <c r="H327" s="121" t="s">
        <v>1725</v>
      </c>
      <c r="I327" s="6" t="s">
        <v>50</v>
      </c>
      <c r="J327" s="98" t="s">
        <v>1728</v>
      </c>
      <c r="K327" s="6" t="s">
        <v>115</v>
      </c>
      <c r="L327" s="6" t="s">
        <v>38</v>
      </c>
      <c r="M327" s="6" t="s">
        <v>86</v>
      </c>
      <c r="N327" s="6" t="s">
        <v>205</v>
      </c>
      <c r="O327" s="6" t="s">
        <v>25</v>
      </c>
      <c r="P327" s="6" t="s">
        <v>56</v>
      </c>
      <c r="Q327" s="6" t="s">
        <v>572</v>
      </c>
      <c r="R327" s="6" t="s">
        <v>572</v>
      </c>
      <c r="S327" s="6" t="s">
        <v>166</v>
      </c>
      <c r="T327" s="6" t="s">
        <v>1727</v>
      </c>
      <c r="U327" s="7" t="s">
        <v>572</v>
      </c>
      <c r="V327" s="7" t="s">
        <v>572</v>
      </c>
      <c r="W327" s="6"/>
      <c r="X327" s="6"/>
      <c r="Y327" s="6"/>
      <c r="Z327" s="6" t="s">
        <v>76</v>
      </c>
      <c r="AA327" s="6"/>
      <c r="AB327" s="6" t="s">
        <v>107</v>
      </c>
      <c r="AC327" s="6"/>
      <c r="AD327" s="6"/>
      <c r="AE327" s="6" t="s">
        <v>126</v>
      </c>
      <c r="AF327" s="6"/>
      <c r="AG327" s="6"/>
      <c r="AH327" s="6"/>
      <c r="AI327" s="6"/>
      <c r="AJ327" s="6"/>
      <c r="AK327" s="6"/>
      <c r="AL327" s="6"/>
      <c r="AM327" s="6"/>
      <c r="AN327" s="6"/>
      <c r="AO327" s="6"/>
      <c r="AP327" s="6"/>
      <c r="AQ327" s="6"/>
      <c r="AR327" s="6"/>
      <c r="AS327" s="6"/>
      <c r="AT327" s="6"/>
      <c r="AU327" s="6"/>
      <c r="AV327" s="6"/>
      <c r="AW327" s="6" t="s">
        <v>23</v>
      </c>
      <c r="AX327" s="6"/>
      <c r="AY327" s="6"/>
      <c r="AZ327" s="6"/>
      <c r="BA327" s="6" t="s">
        <v>78</v>
      </c>
      <c r="BB327" s="6"/>
      <c r="BC327" s="6" t="s">
        <v>78</v>
      </c>
      <c r="BD327" s="6"/>
      <c r="BE327" s="6"/>
      <c r="BF327" s="6" t="s">
        <v>78</v>
      </c>
      <c r="BG327" s="6"/>
      <c r="BH327" s="6"/>
      <c r="BI327" s="6"/>
      <c r="BJ327" s="6"/>
      <c r="BK327" s="6"/>
      <c r="BL327" s="6"/>
      <c r="BM327" s="6"/>
      <c r="BN327" s="6"/>
      <c r="BO327" s="6"/>
      <c r="BP327" s="6"/>
      <c r="BQ327" s="6"/>
      <c r="BR327" s="6"/>
      <c r="BS327" s="6"/>
      <c r="BT327" s="6"/>
      <c r="BU327" s="6"/>
      <c r="BV327" s="6" t="s">
        <v>38</v>
      </c>
      <c r="BW327" s="6"/>
      <c r="BX327" s="6"/>
      <c r="BY327" s="6"/>
      <c r="BZ327" s="6"/>
      <c r="CA327" s="6"/>
      <c r="CB327" s="6"/>
      <c r="CC327" s="6"/>
      <c r="CD327" s="6"/>
      <c r="CE327" s="6"/>
      <c r="CF327" s="6"/>
      <c r="CG327" s="6"/>
      <c r="CH327" s="6"/>
      <c r="CI327" s="6"/>
      <c r="CJ327" s="6"/>
      <c r="CK327" s="6"/>
      <c r="CL327" s="6"/>
      <c r="CM327" s="6"/>
      <c r="CN327" s="6"/>
      <c r="CO327" s="6"/>
      <c r="CP327" s="6"/>
      <c r="CQ327" s="6"/>
      <c r="CR327" s="6"/>
      <c r="CS327" s="28" t="s">
        <v>38</v>
      </c>
      <c r="CT327" s="6"/>
      <c r="CU327" s="6"/>
      <c r="CV327" s="6"/>
      <c r="CW327" s="6"/>
      <c r="CX327" s="6"/>
      <c r="CY327" s="6"/>
      <c r="CZ327" s="6"/>
      <c r="DA327" s="6"/>
      <c r="DB327" s="6"/>
      <c r="DC327" s="6"/>
      <c r="DD327" s="6" t="s">
        <v>38</v>
      </c>
      <c r="DE327" s="87"/>
      <c r="DF327" s="6"/>
      <c r="DG327" s="6"/>
      <c r="DH327" s="6"/>
      <c r="DI327" s="6"/>
      <c r="DJ327" s="6"/>
      <c r="DK327" s="6"/>
      <c r="DL327" s="6"/>
      <c r="DM327" s="6"/>
      <c r="DN327" s="6"/>
      <c r="DO327" s="87"/>
      <c r="DP327" s="6"/>
      <c r="DQ327" s="87"/>
      <c r="DR327" s="6"/>
      <c r="DS327" s="87" t="s">
        <v>4320</v>
      </c>
      <c r="DT327" s="17" t="s">
        <v>292</v>
      </c>
      <c r="DV327" s="34"/>
      <c r="DW327" s="57"/>
      <c r="DX327" s="57"/>
      <c r="DY327" s="57"/>
      <c r="DZ327" s="57"/>
      <c r="EA327" s="57"/>
      <c r="EB327" s="57"/>
      <c r="EC327" s="57"/>
      <c r="ED327" s="57"/>
      <c r="EE327" s="57"/>
      <c r="EF327" s="57"/>
      <c r="EG327" s="57"/>
      <c r="EH327" s="57"/>
      <c r="EI327" s="57"/>
      <c r="EJ327" s="57"/>
      <c r="EK327" s="57"/>
      <c r="EL327" s="57"/>
      <c r="EM327" s="57"/>
      <c r="EN327" s="57"/>
      <c r="EO327" s="57"/>
      <c r="EP327" s="57"/>
      <c r="EQ327" s="57"/>
      <c r="ER327" s="57"/>
      <c r="ES327" s="57"/>
    </row>
    <row r="328" spans="1:149" ht="14.55" customHeight="1" x14ac:dyDescent="0.3">
      <c r="A328" s="65">
        <v>324</v>
      </c>
      <c r="B328" s="7">
        <v>114</v>
      </c>
      <c r="C328" s="98" t="s">
        <v>1729</v>
      </c>
      <c r="D328" s="100" t="s">
        <v>1730</v>
      </c>
      <c r="E328" s="98" t="s">
        <v>1731</v>
      </c>
      <c r="F328" s="7">
        <v>2018</v>
      </c>
      <c r="G328" s="100" t="s">
        <v>1732</v>
      </c>
      <c r="H328" s="98" t="s">
        <v>1733</v>
      </c>
      <c r="I328" s="6" t="s">
        <v>50</v>
      </c>
      <c r="J328" s="100" t="s">
        <v>1734</v>
      </c>
      <c r="K328" s="6" t="s">
        <v>115</v>
      </c>
      <c r="L328" s="6" t="s">
        <v>38</v>
      </c>
      <c r="M328" s="6" t="s">
        <v>86</v>
      </c>
      <c r="N328" s="6" t="s">
        <v>205</v>
      </c>
      <c r="O328" s="6" t="s">
        <v>25</v>
      </c>
      <c r="P328" s="6" t="s">
        <v>56</v>
      </c>
      <c r="Q328" s="6" t="s">
        <v>572</v>
      </c>
      <c r="R328" s="6" t="s">
        <v>572</v>
      </c>
      <c r="S328" s="6" t="s">
        <v>166</v>
      </c>
      <c r="T328" s="6" t="s">
        <v>1727</v>
      </c>
      <c r="U328" s="7" t="s">
        <v>572</v>
      </c>
      <c r="V328" s="7" t="s">
        <v>572</v>
      </c>
      <c r="W328" s="6"/>
      <c r="X328" s="6"/>
      <c r="Y328" s="6"/>
      <c r="Z328" s="6" t="s">
        <v>76</v>
      </c>
      <c r="AA328" s="6"/>
      <c r="AB328" s="6"/>
      <c r="AC328" s="6"/>
      <c r="AD328" s="6"/>
      <c r="AE328" s="6"/>
      <c r="AF328" s="6"/>
      <c r="AG328" s="6"/>
      <c r="AH328" s="6"/>
      <c r="AI328" s="6"/>
      <c r="AJ328" s="6"/>
      <c r="AK328" s="6"/>
      <c r="AL328" s="6"/>
      <c r="AM328" s="6"/>
      <c r="AN328" s="6"/>
      <c r="AO328" s="6"/>
      <c r="AP328" s="6"/>
      <c r="AQ328" s="6"/>
      <c r="AR328" s="6"/>
      <c r="AS328" s="6"/>
      <c r="AT328" s="6"/>
      <c r="AU328" s="6"/>
      <c r="AV328" s="6"/>
      <c r="AW328" s="6" t="s">
        <v>23</v>
      </c>
      <c r="AX328" s="6"/>
      <c r="AY328" s="6"/>
      <c r="AZ328" s="6"/>
      <c r="BA328" s="6" t="s">
        <v>78</v>
      </c>
      <c r="BB328" s="6"/>
      <c r="BC328" s="6"/>
      <c r="BD328" s="6"/>
      <c r="BE328" s="6"/>
      <c r="BF328" s="6"/>
      <c r="BG328" s="6"/>
      <c r="BH328" s="6"/>
      <c r="BI328" s="6"/>
      <c r="BJ328" s="6"/>
      <c r="BK328" s="6"/>
      <c r="BL328" s="6"/>
      <c r="BM328" s="6"/>
      <c r="BN328" s="6"/>
      <c r="BO328" s="6"/>
      <c r="BP328" s="6"/>
      <c r="BQ328" s="6"/>
      <c r="BR328" s="6"/>
      <c r="BS328" s="6"/>
      <c r="BT328" s="6"/>
      <c r="BU328" s="6"/>
      <c r="BV328" s="6" t="s">
        <v>38</v>
      </c>
      <c r="BW328" s="6"/>
      <c r="BX328" s="6"/>
      <c r="BY328" s="6"/>
      <c r="BZ328" s="6"/>
      <c r="CA328" s="6"/>
      <c r="CB328" s="6"/>
      <c r="CC328" s="6"/>
      <c r="CD328" s="6"/>
      <c r="CE328" s="6"/>
      <c r="CF328" s="6"/>
      <c r="CG328" s="6"/>
      <c r="CH328" s="6"/>
      <c r="CI328" s="6"/>
      <c r="CJ328" s="6"/>
      <c r="CK328" s="6"/>
      <c r="CL328" s="6"/>
      <c r="CM328" s="6"/>
      <c r="CN328" s="6"/>
      <c r="CO328" s="6"/>
      <c r="CP328" s="6"/>
      <c r="CQ328" s="6"/>
      <c r="CR328" s="6"/>
      <c r="CS328" s="28" t="s">
        <v>38</v>
      </c>
      <c r="CT328" s="6"/>
      <c r="CU328" s="6"/>
      <c r="CV328" s="6"/>
      <c r="CW328" s="6"/>
      <c r="CX328" s="6"/>
      <c r="CY328" s="6"/>
      <c r="CZ328" s="6"/>
      <c r="DA328" s="6"/>
      <c r="DB328" s="6"/>
      <c r="DC328" s="6"/>
      <c r="DD328" s="6" t="s">
        <v>38</v>
      </c>
      <c r="DE328" s="87"/>
      <c r="DF328" s="6"/>
      <c r="DG328" s="6"/>
      <c r="DH328" s="6"/>
      <c r="DI328" s="6"/>
      <c r="DJ328" s="6"/>
      <c r="DK328" s="6"/>
      <c r="DL328" s="6"/>
      <c r="DM328" s="6"/>
      <c r="DN328" s="6"/>
      <c r="DO328" s="87"/>
      <c r="DP328" s="6"/>
      <c r="DQ328" s="87"/>
      <c r="DR328" s="6"/>
      <c r="DS328" s="93" t="s">
        <v>1735</v>
      </c>
      <c r="DT328" s="17" t="s">
        <v>1652</v>
      </c>
      <c r="DV328" s="34"/>
      <c r="DW328" s="57"/>
      <c r="DX328" s="57"/>
      <c r="DY328" s="57"/>
      <c r="DZ328" s="57"/>
      <c r="EA328" s="57"/>
      <c r="EB328" s="57"/>
      <c r="EC328" s="57"/>
      <c r="ED328" s="57"/>
      <c r="EE328" s="57"/>
      <c r="EF328" s="57"/>
      <c r="EG328" s="57"/>
      <c r="EH328" s="57"/>
      <c r="EI328" s="57"/>
      <c r="EJ328" s="57"/>
      <c r="EK328" s="57"/>
      <c r="EL328" s="57"/>
      <c r="EM328" s="57"/>
      <c r="EN328" s="57"/>
      <c r="EO328" s="57"/>
      <c r="EP328" s="57"/>
      <c r="EQ328" s="57"/>
      <c r="ER328" s="57"/>
      <c r="ES328" s="57"/>
    </row>
    <row r="329" spans="1:149" ht="14.55" customHeight="1" x14ac:dyDescent="0.3">
      <c r="A329" s="65">
        <v>325</v>
      </c>
      <c r="B329" s="7">
        <v>114</v>
      </c>
      <c r="C329" s="98" t="s">
        <v>1729</v>
      </c>
      <c r="D329" s="100" t="s">
        <v>1730</v>
      </c>
      <c r="E329" s="98" t="s">
        <v>1731</v>
      </c>
      <c r="F329" s="7">
        <v>2018</v>
      </c>
      <c r="G329" s="100" t="s">
        <v>1732</v>
      </c>
      <c r="H329" s="98" t="s">
        <v>1733</v>
      </c>
      <c r="I329" s="6" t="s">
        <v>50</v>
      </c>
      <c r="J329" s="100" t="s">
        <v>1736</v>
      </c>
      <c r="K329" s="6" t="s">
        <v>115</v>
      </c>
      <c r="L329" s="6" t="s">
        <v>38</v>
      </c>
      <c r="M329" s="6" t="s">
        <v>86</v>
      </c>
      <c r="N329" s="6" t="s">
        <v>205</v>
      </c>
      <c r="O329" s="6" t="s">
        <v>25</v>
      </c>
      <c r="P329" s="6" t="s">
        <v>56</v>
      </c>
      <c r="Q329" s="6" t="s">
        <v>572</v>
      </c>
      <c r="R329" s="6" t="s">
        <v>572</v>
      </c>
      <c r="S329" s="6" t="s">
        <v>166</v>
      </c>
      <c r="T329" s="6" t="s">
        <v>1727</v>
      </c>
      <c r="U329" s="7" t="s">
        <v>572</v>
      </c>
      <c r="V329" s="7" t="s">
        <v>572</v>
      </c>
      <c r="W329" s="6"/>
      <c r="X329" s="6"/>
      <c r="Y329" s="6"/>
      <c r="Z329" s="6" t="s">
        <v>76</v>
      </c>
      <c r="AA329" s="6"/>
      <c r="AB329" s="6"/>
      <c r="AC329" s="6"/>
      <c r="AD329" s="6"/>
      <c r="AE329" s="6"/>
      <c r="AF329" s="6"/>
      <c r="AG329" s="6"/>
      <c r="AH329" s="6"/>
      <c r="AI329" s="6"/>
      <c r="AJ329" s="6"/>
      <c r="AK329" s="6"/>
      <c r="AL329" s="6"/>
      <c r="AM329" s="6"/>
      <c r="AN329" s="6"/>
      <c r="AO329" s="6"/>
      <c r="AP329" s="6"/>
      <c r="AQ329" s="6"/>
      <c r="AR329" s="6"/>
      <c r="AS329" s="6"/>
      <c r="AT329" s="6"/>
      <c r="AU329" s="6"/>
      <c r="AV329" s="6"/>
      <c r="AW329" s="6" t="s">
        <v>23</v>
      </c>
      <c r="AX329" s="6"/>
      <c r="AY329" s="6"/>
      <c r="AZ329" s="6"/>
      <c r="BA329" s="6" t="s">
        <v>78</v>
      </c>
      <c r="BB329" s="6"/>
      <c r="BC329" s="6"/>
      <c r="BD329" s="6"/>
      <c r="BE329" s="6"/>
      <c r="BF329" s="6"/>
      <c r="BG329" s="6"/>
      <c r="BH329" s="6"/>
      <c r="BI329" s="6"/>
      <c r="BJ329" s="6"/>
      <c r="BK329" s="6"/>
      <c r="BL329" s="6"/>
      <c r="BM329" s="6"/>
      <c r="BN329" s="6"/>
      <c r="BO329" s="6"/>
      <c r="BP329" s="6"/>
      <c r="BQ329" s="6"/>
      <c r="BR329" s="6"/>
      <c r="BS329" s="6"/>
      <c r="BT329" s="6"/>
      <c r="BU329" s="6"/>
      <c r="BV329" s="6" t="s">
        <v>38</v>
      </c>
      <c r="BW329" s="6"/>
      <c r="BX329" s="6"/>
      <c r="BY329" s="6"/>
      <c r="BZ329" s="6"/>
      <c r="CA329" s="6"/>
      <c r="CB329" s="6"/>
      <c r="CC329" s="6"/>
      <c r="CD329" s="6"/>
      <c r="CE329" s="6"/>
      <c r="CF329" s="6"/>
      <c r="CG329" s="6"/>
      <c r="CH329" s="6"/>
      <c r="CI329" s="6"/>
      <c r="CJ329" s="6"/>
      <c r="CK329" s="6"/>
      <c r="CL329" s="6"/>
      <c r="CM329" s="6"/>
      <c r="CN329" s="6"/>
      <c r="CO329" s="6"/>
      <c r="CP329" s="6"/>
      <c r="CQ329" s="6"/>
      <c r="CR329" s="6"/>
      <c r="CS329" s="28" t="s">
        <v>38</v>
      </c>
      <c r="CT329" s="6"/>
      <c r="CU329" s="6"/>
      <c r="CV329" s="6"/>
      <c r="CW329" s="6"/>
      <c r="CX329" s="6"/>
      <c r="CY329" s="6"/>
      <c r="CZ329" s="6"/>
      <c r="DA329" s="6"/>
      <c r="DB329" s="6"/>
      <c r="DC329" s="6"/>
      <c r="DD329" s="6" t="s">
        <v>38</v>
      </c>
      <c r="DE329" s="87"/>
      <c r="DF329" s="6"/>
      <c r="DG329" s="6"/>
      <c r="DH329" s="6"/>
      <c r="DI329" s="6"/>
      <c r="DJ329" s="6"/>
      <c r="DK329" s="6"/>
      <c r="DL329" s="6"/>
      <c r="DM329" s="6"/>
      <c r="DN329" s="6"/>
      <c r="DO329" s="87"/>
      <c r="DP329" s="6"/>
      <c r="DQ329" s="87"/>
      <c r="DR329" s="6"/>
      <c r="DS329" s="93" t="s">
        <v>1735</v>
      </c>
      <c r="DT329" s="17" t="s">
        <v>1652</v>
      </c>
      <c r="DV329" s="34"/>
      <c r="DW329" s="57"/>
      <c r="DX329" s="57"/>
      <c r="DY329" s="57"/>
      <c r="DZ329" s="57"/>
      <c r="EA329" s="57"/>
      <c r="EB329" s="57"/>
      <c r="EC329" s="57"/>
      <c r="ED329" s="57"/>
      <c r="EE329" s="57"/>
      <c r="EF329" s="57"/>
      <c r="EG329" s="57"/>
      <c r="EH329" s="57"/>
      <c r="EI329" s="57"/>
      <c r="EJ329" s="57"/>
      <c r="EK329" s="57"/>
      <c r="EL329" s="57"/>
      <c r="EM329" s="57"/>
      <c r="EN329" s="57"/>
      <c r="EO329" s="57"/>
      <c r="EP329" s="57"/>
      <c r="EQ329" s="57"/>
      <c r="ER329" s="57"/>
      <c r="ES329" s="57"/>
    </row>
    <row r="330" spans="1:149" ht="14.55" customHeight="1" x14ac:dyDescent="0.3">
      <c r="A330" s="65">
        <v>326</v>
      </c>
      <c r="B330" s="7">
        <v>114</v>
      </c>
      <c r="C330" s="98" t="s">
        <v>1729</v>
      </c>
      <c r="D330" s="100" t="s">
        <v>1730</v>
      </c>
      <c r="E330" s="98" t="s">
        <v>1731</v>
      </c>
      <c r="F330" s="7">
        <v>2018</v>
      </c>
      <c r="G330" s="100" t="s">
        <v>1732</v>
      </c>
      <c r="H330" s="98" t="s">
        <v>1733</v>
      </c>
      <c r="I330" s="6" t="s">
        <v>50</v>
      </c>
      <c r="J330" s="100" t="s">
        <v>1737</v>
      </c>
      <c r="K330" s="6" t="s">
        <v>115</v>
      </c>
      <c r="L330" s="6" t="s">
        <v>38</v>
      </c>
      <c r="M330" s="6" t="s">
        <v>86</v>
      </c>
      <c r="N330" s="6" t="s">
        <v>205</v>
      </c>
      <c r="O330" s="6" t="s">
        <v>25</v>
      </c>
      <c r="P330" s="6" t="s">
        <v>56</v>
      </c>
      <c r="Q330" s="6" t="s">
        <v>572</v>
      </c>
      <c r="R330" s="6" t="s">
        <v>572</v>
      </c>
      <c r="S330" s="6" t="s">
        <v>166</v>
      </c>
      <c r="T330" s="6" t="s">
        <v>1727</v>
      </c>
      <c r="U330" s="7" t="s">
        <v>572</v>
      </c>
      <c r="V330" s="7" t="s">
        <v>572</v>
      </c>
      <c r="W330" s="6"/>
      <c r="X330" s="6"/>
      <c r="Y330" s="6"/>
      <c r="Z330" s="6" t="s">
        <v>76</v>
      </c>
      <c r="AA330" s="6"/>
      <c r="AB330" s="6"/>
      <c r="AC330" s="6"/>
      <c r="AD330" s="6"/>
      <c r="AE330" s="6"/>
      <c r="AF330" s="6"/>
      <c r="AG330" s="6"/>
      <c r="AH330" s="6"/>
      <c r="AI330" s="6"/>
      <c r="AJ330" s="6"/>
      <c r="AK330" s="6"/>
      <c r="AL330" s="6"/>
      <c r="AM330" s="6"/>
      <c r="AN330" s="6"/>
      <c r="AO330" s="6"/>
      <c r="AP330" s="6"/>
      <c r="AQ330" s="6"/>
      <c r="AR330" s="6"/>
      <c r="AS330" s="6"/>
      <c r="AT330" s="6"/>
      <c r="AU330" s="6"/>
      <c r="AV330" s="6"/>
      <c r="AW330" s="6" t="s">
        <v>23</v>
      </c>
      <c r="AX330" s="6"/>
      <c r="AY330" s="6"/>
      <c r="AZ330" s="6"/>
      <c r="BA330" s="6" t="s">
        <v>78</v>
      </c>
      <c r="BB330" s="6"/>
      <c r="BC330" s="6"/>
      <c r="BD330" s="6"/>
      <c r="BE330" s="6"/>
      <c r="BF330" s="6"/>
      <c r="BG330" s="6"/>
      <c r="BH330" s="6"/>
      <c r="BI330" s="6"/>
      <c r="BJ330" s="6"/>
      <c r="BK330" s="6"/>
      <c r="BL330" s="6"/>
      <c r="BM330" s="6"/>
      <c r="BN330" s="6"/>
      <c r="BO330" s="6"/>
      <c r="BP330" s="6"/>
      <c r="BQ330" s="6"/>
      <c r="BR330" s="6"/>
      <c r="BS330" s="6"/>
      <c r="BT330" s="6"/>
      <c r="BU330" s="6"/>
      <c r="BV330" s="6" t="s">
        <v>38</v>
      </c>
      <c r="BW330" s="6"/>
      <c r="BX330" s="6"/>
      <c r="BY330" s="6"/>
      <c r="BZ330" s="6"/>
      <c r="CA330" s="6"/>
      <c r="CB330" s="6"/>
      <c r="CC330" s="6"/>
      <c r="CD330" s="6"/>
      <c r="CE330" s="6"/>
      <c r="CF330" s="6"/>
      <c r="CG330" s="6"/>
      <c r="CH330" s="6"/>
      <c r="CI330" s="6"/>
      <c r="CJ330" s="6"/>
      <c r="CK330" s="6"/>
      <c r="CL330" s="6"/>
      <c r="CM330" s="6"/>
      <c r="CN330" s="6"/>
      <c r="CO330" s="6"/>
      <c r="CP330" s="6"/>
      <c r="CQ330" s="6"/>
      <c r="CR330" s="6"/>
      <c r="CS330" s="28" t="s">
        <v>38</v>
      </c>
      <c r="CT330" s="6"/>
      <c r="CU330" s="6"/>
      <c r="CV330" s="6"/>
      <c r="CW330" s="6"/>
      <c r="CX330" s="6"/>
      <c r="CY330" s="6"/>
      <c r="CZ330" s="6"/>
      <c r="DA330" s="6"/>
      <c r="DB330" s="6"/>
      <c r="DC330" s="6"/>
      <c r="DD330" s="6" t="s">
        <v>38</v>
      </c>
      <c r="DE330" s="87"/>
      <c r="DF330" s="6"/>
      <c r="DG330" s="6"/>
      <c r="DH330" s="6"/>
      <c r="DI330" s="6"/>
      <c r="DJ330" s="6"/>
      <c r="DK330" s="6"/>
      <c r="DL330" s="6"/>
      <c r="DM330" s="6"/>
      <c r="DN330" s="6"/>
      <c r="DO330" s="87"/>
      <c r="DP330" s="6"/>
      <c r="DQ330" s="87"/>
      <c r="DR330" s="6"/>
      <c r="DS330" s="93" t="s">
        <v>1735</v>
      </c>
      <c r="DT330" s="17" t="s">
        <v>1652</v>
      </c>
      <c r="DV330" s="34"/>
      <c r="DW330" s="57"/>
      <c r="DX330" s="57"/>
      <c r="DY330" s="57"/>
      <c r="DZ330" s="57"/>
      <c r="EA330" s="57"/>
      <c r="EB330" s="57"/>
      <c r="EC330" s="57"/>
      <c r="ED330" s="57"/>
      <c r="EE330" s="57"/>
      <c r="EF330" s="57"/>
      <c r="EG330" s="57"/>
      <c r="EH330" s="57"/>
      <c r="EI330" s="57"/>
      <c r="EJ330" s="57"/>
      <c r="EK330" s="57"/>
      <c r="EL330" s="57"/>
      <c r="EM330" s="57"/>
      <c r="EN330" s="57"/>
      <c r="EO330" s="57"/>
      <c r="EP330" s="57"/>
      <c r="EQ330" s="57"/>
      <c r="ER330" s="57"/>
      <c r="ES330" s="57"/>
    </row>
    <row r="331" spans="1:149" ht="14.55" customHeight="1" x14ac:dyDescent="0.3">
      <c r="A331" s="65">
        <v>327</v>
      </c>
      <c r="B331" s="7">
        <v>114</v>
      </c>
      <c r="C331" s="98" t="s">
        <v>1729</v>
      </c>
      <c r="D331" s="100" t="s">
        <v>1730</v>
      </c>
      <c r="E331" s="98" t="s">
        <v>1731</v>
      </c>
      <c r="F331" s="7">
        <v>2018</v>
      </c>
      <c r="G331" s="100" t="s">
        <v>1732</v>
      </c>
      <c r="H331" s="98" t="s">
        <v>1733</v>
      </c>
      <c r="I331" s="6" t="s">
        <v>50</v>
      </c>
      <c r="J331" s="100" t="s">
        <v>1738</v>
      </c>
      <c r="K331" s="6" t="s">
        <v>115</v>
      </c>
      <c r="L331" s="6" t="s">
        <v>38</v>
      </c>
      <c r="M331" s="6" t="s">
        <v>86</v>
      </c>
      <c r="N331" s="6" t="s">
        <v>205</v>
      </c>
      <c r="O331" s="6" t="s">
        <v>25</v>
      </c>
      <c r="P331" s="6" t="s">
        <v>56</v>
      </c>
      <c r="Q331" s="6" t="s">
        <v>572</v>
      </c>
      <c r="R331" s="6" t="s">
        <v>572</v>
      </c>
      <c r="S331" s="6" t="s">
        <v>166</v>
      </c>
      <c r="T331" s="6" t="s">
        <v>1727</v>
      </c>
      <c r="U331" s="7" t="s">
        <v>572</v>
      </c>
      <c r="V331" s="7" t="s">
        <v>572</v>
      </c>
      <c r="W331" s="6"/>
      <c r="X331" s="6"/>
      <c r="Y331" s="6"/>
      <c r="Z331" s="6" t="s">
        <v>76</v>
      </c>
      <c r="AA331" s="6"/>
      <c r="AB331" s="6"/>
      <c r="AC331" s="6"/>
      <c r="AD331" s="6"/>
      <c r="AE331" s="6"/>
      <c r="AF331" s="6"/>
      <c r="AG331" s="6"/>
      <c r="AH331" s="6"/>
      <c r="AI331" s="6"/>
      <c r="AJ331" s="6"/>
      <c r="AK331" s="6"/>
      <c r="AL331" s="6"/>
      <c r="AM331" s="6"/>
      <c r="AN331" s="6"/>
      <c r="AO331" s="6"/>
      <c r="AP331" s="6"/>
      <c r="AQ331" s="6"/>
      <c r="AR331" s="6"/>
      <c r="AS331" s="6"/>
      <c r="AT331" s="6"/>
      <c r="AU331" s="6"/>
      <c r="AV331" s="6"/>
      <c r="AW331" s="6" t="s">
        <v>23</v>
      </c>
      <c r="AX331" s="6"/>
      <c r="AY331" s="6"/>
      <c r="AZ331" s="6"/>
      <c r="BA331" s="6" t="s">
        <v>78</v>
      </c>
      <c r="BB331" s="6"/>
      <c r="BC331" s="6"/>
      <c r="BD331" s="6"/>
      <c r="BE331" s="6"/>
      <c r="BF331" s="6"/>
      <c r="BG331" s="6"/>
      <c r="BH331" s="6"/>
      <c r="BI331" s="6"/>
      <c r="BJ331" s="6"/>
      <c r="BK331" s="6"/>
      <c r="BL331" s="6"/>
      <c r="BM331" s="6"/>
      <c r="BN331" s="6"/>
      <c r="BO331" s="6"/>
      <c r="BP331" s="6"/>
      <c r="BQ331" s="6"/>
      <c r="BR331" s="6"/>
      <c r="BS331" s="6"/>
      <c r="BT331" s="6"/>
      <c r="BU331" s="6"/>
      <c r="BV331" s="6" t="s">
        <v>38</v>
      </c>
      <c r="BW331" s="6"/>
      <c r="BX331" s="6"/>
      <c r="BY331" s="6"/>
      <c r="BZ331" s="6"/>
      <c r="CA331" s="6"/>
      <c r="CB331" s="6"/>
      <c r="CC331" s="6"/>
      <c r="CD331" s="6"/>
      <c r="CE331" s="6"/>
      <c r="CF331" s="6"/>
      <c r="CG331" s="6"/>
      <c r="CH331" s="6"/>
      <c r="CI331" s="6"/>
      <c r="CJ331" s="6"/>
      <c r="CK331" s="6"/>
      <c r="CL331" s="6"/>
      <c r="CM331" s="6"/>
      <c r="CN331" s="6"/>
      <c r="CO331" s="6"/>
      <c r="CP331" s="6"/>
      <c r="CQ331" s="6"/>
      <c r="CR331" s="6"/>
      <c r="CS331" s="28" t="s">
        <v>38</v>
      </c>
      <c r="CT331" s="6"/>
      <c r="CU331" s="6"/>
      <c r="CV331" s="6"/>
      <c r="CW331" s="6"/>
      <c r="CX331" s="6"/>
      <c r="CY331" s="6"/>
      <c r="CZ331" s="6"/>
      <c r="DA331" s="6"/>
      <c r="DB331" s="6"/>
      <c r="DC331" s="6"/>
      <c r="DD331" s="6" t="s">
        <v>38</v>
      </c>
      <c r="DE331" s="87"/>
      <c r="DF331" s="6"/>
      <c r="DG331" s="6"/>
      <c r="DH331" s="6"/>
      <c r="DI331" s="6"/>
      <c r="DJ331" s="6"/>
      <c r="DK331" s="6"/>
      <c r="DL331" s="6"/>
      <c r="DM331" s="6"/>
      <c r="DN331" s="6"/>
      <c r="DO331" s="87"/>
      <c r="DP331" s="6"/>
      <c r="DQ331" s="87"/>
      <c r="DR331" s="6"/>
      <c r="DS331" s="93" t="s">
        <v>1735</v>
      </c>
      <c r="DT331" s="17" t="s">
        <v>1652</v>
      </c>
      <c r="DV331" s="34"/>
      <c r="DW331" s="57"/>
      <c r="DX331" s="57"/>
      <c r="DY331" s="57"/>
      <c r="DZ331" s="57"/>
      <c r="EA331" s="57"/>
      <c r="EB331" s="57"/>
      <c r="EC331" s="57"/>
      <c r="ED331" s="57"/>
      <c r="EE331" s="57"/>
      <c r="EF331" s="57"/>
      <c r="EG331" s="57"/>
      <c r="EH331" s="57"/>
      <c r="EI331" s="57"/>
      <c r="EJ331" s="57"/>
      <c r="EK331" s="57"/>
      <c r="EL331" s="57"/>
      <c r="EM331" s="57"/>
      <c r="EN331" s="57"/>
      <c r="EO331" s="57"/>
      <c r="EP331" s="57"/>
      <c r="EQ331" s="57"/>
      <c r="ER331" s="57"/>
      <c r="ES331" s="57"/>
    </row>
    <row r="332" spans="1:149" ht="14.55" customHeight="1" x14ac:dyDescent="0.3">
      <c r="A332" s="65">
        <v>328</v>
      </c>
      <c r="B332" s="7">
        <v>115</v>
      </c>
      <c r="C332" s="98" t="s">
        <v>1739</v>
      </c>
      <c r="D332" s="100" t="s">
        <v>1740</v>
      </c>
      <c r="E332" s="100" t="s">
        <v>1741</v>
      </c>
      <c r="F332" s="7">
        <v>2020</v>
      </c>
      <c r="G332" s="98" t="s">
        <v>604</v>
      </c>
      <c r="H332" s="98" t="s">
        <v>1742</v>
      </c>
      <c r="I332" s="6" t="s">
        <v>50</v>
      </c>
      <c r="J332" s="100" t="s">
        <v>1743</v>
      </c>
      <c r="K332" s="6" t="s">
        <v>580</v>
      </c>
      <c r="L332" s="6" t="s">
        <v>38</v>
      </c>
      <c r="M332" s="6" t="s">
        <v>100</v>
      </c>
      <c r="N332" s="6" t="s">
        <v>205</v>
      </c>
      <c r="O332" s="6" t="s">
        <v>25</v>
      </c>
      <c r="P332" s="6" t="s">
        <v>56</v>
      </c>
      <c r="Q332" s="6" t="s">
        <v>572</v>
      </c>
      <c r="R332" s="6" t="s">
        <v>572</v>
      </c>
      <c r="S332" s="6" t="s">
        <v>166</v>
      </c>
      <c r="T332" s="6" t="s">
        <v>1744</v>
      </c>
      <c r="U332" s="7">
        <v>2003</v>
      </c>
      <c r="V332" s="7">
        <v>2014</v>
      </c>
      <c r="W332" s="6"/>
      <c r="X332" s="6"/>
      <c r="Y332" s="6"/>
      <c r="Z332" s="6"/>
      <c r="AA332" s="6"/>
      <c r="AB332" s="6"/>
      <c r="AC332" s="6"/>
      <c r="AD332" s="6"/>
      <c r="AE332" s="6"/>
      <c r="AF332" s="6"/>
      <c r="AG332" s="6"/>
      <c r="AH332" s="6"/>
      <c r="AI332" s="6" t="s">
        <v>155</v>
      </c>
      <c r="AJ332" s="6"/>
      <c r="AK332" s="6"/>
      <c r="AL332" s="6"/>
      <c r="AM332" s="6"/>
      <c r="AN332" s="6"/>
      <c r="AO332" s="6"/>
      <c r="AP332" s="6"/>
      <c r="AQ332" s="6"/>
      <c r="AR332" s="6"/>
      <c r="AS332" s="6"/>
      <c r="AT332" s="6"/>
      <c r="AU332" s="6"/>
      <c r="AV332" s="6"/>
      <c r="AW332" s="6" t="s">
        <v>38</v>
      </c>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t="s">
        <v>23</v>
      </c>
      <c r="BW332" s="6"/>
      <c r="BX332" s="6"/>
      <c r="BY332" s="6"/>
      <c r="BZ332" s="6"/>
      <c r="CA332" s="6"/>
      <c r="CB332" s="6"/>
      <c r="CC332" s="6"/>
      <c r="CD332" s="6"/>
      <c r="CE332" s="6"/>
      <c r="CF332" s="6"/>
      <c r="CG332" s="6"/>
      <c r="CH332" s="6"/>
      <c r="CI332" s="6" t="s">
        <v>210</v>
      </c>
      <c r="CJ332" s="6"/>
      <c r="CK332" s="6"/>
      <c r="CL332" s="6"/>
      <c r="CM332" s="6"/>
      <c r="CN332" s="6"/>
      <c r="CO332" s="6"/>
      <c r="CP332" s="6"/>
      <c r="CQ332" s="6"/>
      <c r="CR332" s="6"/>
      <c r="CS332" s="28" t="s">
        <v>38</v>
      </c>
      <c r="CT332" s="6"/>
      <c r="CU332" s="6"/>
      <c r="CV332" s="6"/>
      <c r="CW332" s="6"/>
      <c r="CX332" s="6"/>
      <c r="CY332" s="6"/>
      <c r="CZ332" s="6"/>
      <c r="DA332" s="6"/>
      <c r="DB332" s="6"/>
      <c r="DC332" s="6"/>
      <c r="DD332" s="6" t="s">
        <v>38</v>
      </c>
      <c r="DE332" s="87"/>
      <c r="DF332" s="6"/>
      <c r="DG332" s="6"/>
      <c r="DH332" s="6"/>
      <c r="DI332" s="6"/>
      <c r="DJ332" s="6"/>
      <c r="DK332" s="6"/>
      <c r="DL332" s="6"/>
      <c r="DM332" s="6"/>
      <c r="DN332" s="6"/>
      <c r="DO332" s="87"/>
      <c r="DP332" s="6"/>
      <c r="DQ332" s="87"/>
      <c r="DR332" s="6"/>
      <c r="DS332" s="87"/>
      <c r="DT332" s="17"/>
      <c r="DV332" s="34"/>
      <c r="DW332" s="57"/>
      <c r="DX332" s="57"/>
      <c r="DY332" s="57"/>
      <c r="DZ332" s="57"/>
      <c r="EA332" s="57"/>
      <c r="EB332" s="57"/>
      <c r="EC332" s="57"/>
      <c r="ED332" s="57"/>
      <c r="EE332" s="57"/>
      <c r="EF332" s="57"/>
      <c r="EG332" s="57"/>
      <c r="EH332" s="57"/>
      <c r="EI332" s="57"/>
      <c r="EJ332" s="57"/>
      <c r="EK332" s="57"/>
      <c r="EL332" s="57"/>
      <c r="EM332" s="57"/>
      <c r="EN332" s="57"/>
      <c r="EO332" s="57"/>
      <c r="EP332" s="57"/>
      <c r="EQ332" s="57"/>
      <c r="ER332" s="57"/>
      <c r="ES332" s="57"/>
    </row>
    <row r="333" spans="1:149" ht="14.55" customHeight="1" x14ac:dyDescent="0.3">
      <c r="A333" s="65">
        <v>329</v>
      </c>
      <c r="B333" s="7">
        <v>116</v>
      </c>
      <c r="C333" s="98" t="s">
        <v>1745</v>
      </c>
      <c r="D333" s="125" t="s">
        <v>1746</v>
      </c>
      <c r="E333" s="98" t="s">
        <v>1747</v>
      </c>
      <c r="F333" s="7">
        <v>2012</v>
      </c>
      <c r="G333" s="98" t="s">
        <v>664</v>
      </c>
      <c r="H333" s="98" t="s">
        <v>1748</v>
      </c>
      <c r="I333" s="6" t="s">
        <v>50</v>
      </c>
      <c r="J333" s="100" t="s">
        <v>1749</v>
      </c>
      <c r="K333" s="6" t="s">
        <v>775</v>
      </c>
      <c r="L333" s="6" t="s">
        <v>38</v>
      </c>
      <c r="M333" s="6" t="s">
        <v>100</v>
      </c>
      <c r="N333" s="6" t="s">
        <v>205</v>
      </c>
      <c r="O333" s="6" t="s">
        <v>25</v>
      </c>
      <c r="P333" s="6" t="s">
        <v>56</v>
      </c>
      <c r="Q333" s="6" t="s">
        <v>1750</v>
      </c>
      <c r="R333" s="6" t="s">
        <v>908</v>
      </c>
      <c r="S333" s="6" t="s">
        <v>166</v>
      </c>
      <c r="T333" s="6" t="s">
        <v>862</v>
      </c>
      <c r="U333" s="7">
        <v>2005</v>
      </c>
      <c r="V333" s="7">
        <v>2010</v>
      </c>
      <c r="W333" s="6"/>
      <c r="X333" s="6"/>
      <c r="Y333" s="6"/>
      <c r="Z333" s="6" t="s">
        <v>76</v>
      </c>
      <c r="AA333" s="6"/>
      <c r="AB333" s="6" t="s">
        <v>107</v>
      </c>
      <c r="AC333" s="6"/>
      <c r="AD333" s="6"/>
      <c r="AE333" s="6" t="s">
        <v>126</v>
      </c>
      <c r="AF333" s="6"/>
      <c r="AG333" s="6"/>
      <c r="AH333" s="6"/>
      <c r="AI333" s="6"/>
      <c r="AJ333" s="6"/>
      <c r="AK333" s="6" t="s">
        <v>232</v>
      </c>
      <c r="AL333" s="6"/>
      <c r="AM333" s="6"/>
      <c r="AN333" s="6"/>
      <c r="AO333" s="6"/>
      <c r="AP333" s="6"/>
      <c r="AQ333" s="6"/>
      <c r="AR333" s="6"/>
      <c r="AS333" s="6"/>
      <c r="AT333" s="6"/>
      <c r="AU333" s="6"/>
      <c r="AV333" s="6"/>
      <c r="AW333" s="6" t="s">
        <v>23</v>
      </c>
      <c r="AX333" s="6"/>
      <c r="AY333" s="6"/>
      <c r="AZ333" s="6"/>
      <c r="BA333" s="6" t="s">
        <v>78</v>
      </c>
      <c r="BB333" s="6"/>
      <c r="BC333" s="6" t="s">
        <v>78</v>
      </c>
      <c r="BD333" s="6"/>
      <c r="BE333" s="6"/>
      <c r="BF333" s="6" t="s">
        <v>78</v>
      </c>
      <c r="BG333" s="6"/>
      <c r="BH333" s="6"/>
      <c r="BI333" s="6"/>
      <c r="BJ333" s="6"/>
      <c r="BK333" s="6" t="s">
        <v>78</v>
      </c>
      <c r="BL333" s="6"/>
      <c r="BM333" s="6"/>
      <c r="BN333" s="6"/>
      <c r="BO333" s="6"/>
      <c r="BP333" s="6"/>
      <c r="BQ333" s="6"/>
      <c r="BR333" s="6"/>
      <c r="BS333" s="6"/>
      <c r="BT333" s="6"/>
      <c r="BU333" s="6"/>
      <c r="BV333" s="6" t="s">
        <v>38</v>
      </c>
      <c r="BW333" s="6"/>
      <c r="BX333" s="6"/>
      <c r="BY333" s="6"/>
      <c r="BZ333" s="6"/>
      <c r="CA333" s="6"/>
      <c r="CB333" s="6"/>
      <c r="CC333" s="6"/>
      <c r="CD333" s="6"/>
      <c r="CE333" s="6"/>
      <c r="CF333" s="6"/>
      <c r="CG333" s="6"/>
      <c r="CH333" s="6"/>
      <c r="CI333" s="6"/>
      <c r="CJ333" s="6"/>
      <c r="CK333" s="6"/>
      <c r="CL333" s="6"/>
      <c r="CM333" s="6"/>
      <c r="CN333" s="6"/>
      <c r="CO333" s="6"/>
      <c r="CP333" s="6"/>
      <c r="CQ333" s="6"/>
      <c r="CR333" s="6"/>
      <c r="CS333" s="28" t="s">
        <v>38</v>
      </c>
      <c r="CT333" s="6"/>
      <c r="CU333" s="6"/>
      <c r="CV333" s="6"/>
      <c r="CW333" s="6"/>
      <c r="CX333" s="6"/>
      <c r="CY333" s="6"/>
      <c r="CZ333" s="6"/>
      <c r="DA333" s="6"/>
      <c r="DB333" s="6"/>
      <c r="DC333" s="6"/>
      <c r="DD333" s="6" t="s">
        <v>38</v>
      </c>
      <c r="DE333" s="87"/>
      <c r="DF333" s="6"/>
      <c r="DG333" s="6"/>
      <c r="DH333" s="6"/>
      <c r="DI333" s="6"/>
      <c r="DJ333" s="6"/>
      <c r="DK333" s="6"/>
      <c r="DL333" s="6"/>
      <c r="DM333" s="6"/>
      <c r="DN333" s="6"/>
      <c r="DO333" s="87"/>
      <c r="DP333" s="6"/>
      <c r="DQ333" s="87"/>
      <c r="DR333" s="6"/>
      <c r="DS333" s="93" t="s">
        <v>1751</v>
      </c>
      <c r="DT333" s="17" t="s">
        <v>159</v>
      </c>
      <c r="DV333" s="34"/>
      <c r="DW333" s="57"/>
      <c r="DX333" s="57"/>
      <c r="DY333" s="57"/>
      <c r="DZ333" s="57"/>
      <c r="EA333" s="57"/>
      <c r="EB333" s="57"/>
      <c r="EC333" s="57"/>
      <c r="ED333" s="57"/>
      <c r="EE333" s="57"/>
      <c r="EF333" s="57"/>
      <c r="EG333" s="57"/>
      <c r="EH333" s="57"/>
      <c r="EI333" s="57"/>
      <c r="EJ333" s="57"/>
      <c r="EK333" s="57"/>
      <c r="EL333" s="57"/>
      <c r="EM333" s="57"/>
      <c r="EN333" s="57"/>
      <c r="EO333" s="57"/>
      <c r="EP333" s="57"/>
      <c r="EQ333" s="57"/>
      <c r="ER333" s="57"/>
      <c r="ES333" s="57"/>
    </row>
    <row r="334" spans="1:149" ht="14.55" customHeight="1" x14ac:dyDescent="0.3">
      <c r="A334" s="65">
        <v>330</v>
      </c>
      <c r="B334" s="7">
        <v>116</v>
      </c>
      <c r="C334" s="98" t="s">
        <v>1745</v>
      </c>
      <c r="D334" s="125" t="s">
        <v>1746</v>
      </c>
      <c r="E334" s="98" t="s">
        <v>1747</v>
      </c>
      <c r="F334" s="7">
        <v>2012</v>
      </c>
      <c r="G334" s="98" t="s">
        <v>664</v>
      </c>
      <c r="H334" s="98" t="s">
        <v>1748</v>
      </c>
      <c r="I334" s="6" t="s">
        <v>50</v>
      </c>
      <c r="J334" s="100" t="s">
        <v>1752</v>
      </c>
      <c r="K334" s="6" t="s">
        <v>1753</v>
      </c>
      <c r="L334" s="6" t="s">
        <v>23</v>
      </c>
      <c r="M334" s="6" t="s">
        <v>100</v>
      </c>
      <c r="N334" s="6" t="s">
        <v>205</v>
      </c>
      <c r="O334" s="6" t="s">
        <v>25</v>
      </c>
      <c r="P334" s="6" t="s">
        <v>56</v>
      </c>
      <c r="Q334" s="6" t="s">
        <v>1750</v>
      </c>
      <c r="R334" s="6" t="s">
        <v>908</v>
      </c>
      <c r="S334" s="6" t="s">
        <v>166</v>
      </c>
      <c r="T334" s="6" t="s">
        <v>862</v>
      </c>
      <c r="U334" s="7">
        <v>2005</v>
      </c>
      <c r="V334" s="7">
        <v>2010</v>
      </c>
      <c r="W334" s="6"/>
      <c r="X334" s="6"/>
      <c r="Y334" s="6"/>
      <c r="Z334" s="6" t="s">
        <v>76</v>
      </c>
      <c r="AA334" s="6"/>
      <c r="AB334" s="6" t="s">
        <v>107</v>
      </c>
      <c r="AC334" s="6"/>
      <c r="AD334" s="6"/>
      <c r="AE334" s="6" t="s">
        <v>126</v>
      </c>
      <c r="AF334" s="6"/>
      <c r="AG334" s="6"/>
      <c r="AH334" s="6"/>
      <c r="AI334" s="6"/>
      <c r="AJ334" s="6"/>
      <c r="AK334" s="6" t="s">
        <v>232</v>
      </c>
      <c r="AL334" s="6"/>
      <c r="AM334" s="6"/>
      <c r="AN334" s="6"/>
      <c r="AO334" s="6"/>
      <c r="AP334" s="6"/>
      <c r="AQ334" s="6"/>
      <c r="AR334" s="6"/>
      <c r="AS334" s="6"/>
      <c r="AT334" s="6"/>
      <c r="AU334" s="6"/>
      <c r="AV334" s="6"/>
      <c r="AW334" s="6" t="s">
        <v>23</v>
      </c>
      <c r="AX334" s="6"/>
      <c r="AY334" s="6"/>
      <c r="AZ334" s="6"/>
      <c r="BA334" s="6" t="s">
        <v>78</v>
      </c>
      <c r="BB334" s="6"/>
      <c r="BC334" s="6" t="s">
        <v>78</v>
      </c>
      <c r="BD334" s="6"/>
      <c r="BE334" s="6"/>
      <c r="BF334" s="6" t="s">
        <v>78</v>
      </c>
      <c r="BG334" s="6"/>
      <c r="BH334" s="6"/>
      <c r="BI334" s="6"/>
      <c r="BJ334" s="6"/>
      <c r="BK334" s="6" t="s">
        <v>78</v>
      </c>
      <c r="BL334" s="6"/>
      <c r="BM334" s="6"/>
      <c r="BN334" s="6"/>
      <c r="BO334" s="6"/>
      <c r="BP334" s="6"/>
      <c r="BQ334" s="6"/>
      <c r="BR334" s="6"/>
      <c r="BS334" s="6"/>
      <c r="BT334" s="6"/>
      <c r="BU334" s="6"/>
      <c r="BV334" s="6" t="s">
        <v>38</v>
      </c>
      <c r="BW334" s="6"/>
      <c r="BX334" s="6"/>
      <c r="BY334" s="6"/>
      <c r="BZ334" s="6"/>
      <c r="CA334" s="6"/>
      <c r="CB334" s="6"/>
      <c r="CC334" s="6"/>
      <c r="CD334" s="6"/>
      <c r="CE334" s="6"/>
      <c r="CF334" s="6"/>
      <c r="CG334" s="6"/>
      <c r="CH334" s="6"/>
      <c r="CI334" s="6"/>
      <c r="CJ334" s="6"/>
      <c r="CK334" s="6"/>
      <c r="CL334" s="6"/>
      <c r="CM334" s="6"/>
      <c r="CN334" s="6"/>
      <c r="CO334" s="6"/>
      <c r="CP334" s="6"/>
      <c r="CQ334" s="6"/>
      <c r="CR334" s="6"/>
      <c r="CS334" s="28" t="s">
        <v>38</v>
      </c>
      <c r="CT334" s="6"/>
      <c r="CU334" s="6"/>
      <c r="CV334" s="6"/>
      <c r="CW334" s="6"/>
      <c r="CX334" s="6"/>
      <c r="CY334" s="6"/>
      <c r="CZ334" s="6"/>
      <c r="DA334" s="6"/>
      <c r="DB334" s="6"/>
      <c r="DC334" s="6"/>
      <c r="DD334" s="6" t="s">
        <v>38</v>
      </c>
      <c r="DE334" s="87"/>
      <c r="DF334" s="6"/>
      <c r="DG334" s="6"/>
      <c r="DH334" s="6"/>
      <c r="DI334" s="6"/>
      <c r="DJ334" s="6"/>
      <c r="DK334" s="6"/>
      <c r="DL334" s="6"/>
      <c r="DM334" s="6"/>
      <c r="DN334" s="6"/>
      <c r="DO334" s="87"/>
      <c r="DP334" s="6"/>
      <c r="DQ334" s="87"/>
      <c r="DR334" s="6"/>
      <c r="DS334" s="93" t="s">
        <v>1754</v>
      </c>
      <c r="DT334" s="17" t="s">
        <v>159</v>
      </c>
      <c r="DV334" s="34"/>
      <c r="DW334" s="57"/>
      <c r="DX334" s="57"/>
      <c r="DY334" s="57"/>
      <c r="DZ334" s="57"/>
      <c r="EA334" s="57"/>
      <c r="EB334" s="57"/>
      <c r="EC334" s="57"/>
      <c r="ED334" s="57"/>
      <c r="EE334" s="57"/>
      <c r="EF334" s="57"/>
      <c r="EG334" s="57"/>
      <c r="EH334" s="57"/>
      <c r="EI334" s="57"/>
      <c r="EJ334" s="57"/>
      <c r="EK334" s="57"/>
      <c r="EL334" s="57"/>
      <c r="EM334" s="57"/>
      <c r="EN334" s="57"/>
      <c r="EO334" s="57"/>
      <c r="EP334" s="57"/>
      <c r="EQ334" s="57"/>
      <c r="ER334" s="57"/>
      <c r="ES334" s="57"/>
    </row>
    <row r="335" spans="1:149" ht="14.55" customHeight="1" x14ac:dyDescent="0.3">
      <c r="A335" s="65">
        <v>331</v>
      </c>
      <c r="B335" s="7">
        <v>116</v>
      </c>
      <c r="C335" s="98" t="s">
        <v>1745</v>
      </c>
      <c r="D335" s="125" t="s">
        <v>1746</v>
      </c>
      <c r="E335" s="98" t="s">
        <v>1747</v>
      </c>
      <c r="F335" s="7">
        <v>2012</v>
      </c>
      <c r="G335" s="98" t="s">
        <v>664</v>
      </c>
      <c r="H335" s="98" t="s">
        <v>1748</v>
      </c>
      <c r="I335" s="6" t="s">
        <v>50</v>
      </c>
      <c r="J335" s="100" t="s">
        <v>1755</v>
      </c>
      <c r="K335" s="6" t="s">
        <v>775</v>
      </c>
      <c r="L335" s="6" t="s">
        <v>38</v>
      </c>
      <c r="M335" s="6" t="s">
        <v>100</v>
      </c>
      <c r="N335" s="6" t="s">
        <v>205</v>
      </c>
      <c r="O335" s="6" t="s">
        <v>25</v>
      </c>
      <c r="P335" s="6" t="s">
        <v>56</v>
      </c>
      <c r="Q335" s="6" t="s">
        <v>1750</v>
      </c>
      <c r="R335" s="6" t="s">
        <v>908</v>
      </c>
      <c r="S335" s="6" t="s">
        <v>166</v>
      </c>
      <c r="T335" s="6" t="s">
        <v>862</v>
      </c>
      <c r="U335" s="7">
        <v>2005</v>
      </c>
      <c r="V335" s="7">
        <v>2010</v>
      </c>
      <c r="W335" s="6"/>
      <c r="X335" s="6"/>
      <c r="Y335" s="6"/>
      <c r="Z335" s="6" t="s">
        <v>76</v>
      </c>
      <c r="AA335" s="6"/>
      <c r="AB335" s="6" t="s">
        <v>107</v>
      </c>
      <c r="AC335" s="6"/>
      <c r="AD335" s="6"/>
      <c r="AE335" s="6" t="s">
        <v>126</v>
      </c>
      <c r="AF335" s="6"/>
      <c r="AG335" s="6"/>
      <c r="AH335" s="6"/>
      <c r="AI335" s="6"/>
      <c r="AJ335" s="6"/>
      <c r="AK335" s="6" t="s">
        <v>232</v>
      </c>
      <c r="AL335" s="6"/>
      <c r="AM335" s="6"/>
      <c r="AN335" s="6"/>
      <c r="AO335" s="6"/>
      <c r="AP335" s="6"/>
      <c r="AQ335" s="6"/>
      <c r="AR335" s="6"/>
      <c r="AS335" s="6"/>
      <c r="AT335" s="6"/>
      <c r="AU335" s="6"/>
      <c r="AV335" s="6"/>
      <c r="AW335" s="6" t="s">
        <v>23</v>
      </c>
      <c r="AX335" s="6"/>
      <c r="AY335" s="6"/>
      <c r="AZ335" s="6"/>
      <c r="BA335" s="6" t="s">
        <v>78</v>
      </c>
      <c r="BB335" s="6"/>
      <c r="BC335" s="6" t="s">
        <v>78</v>
      </c>
      <c r="BD335" s="6"/>
      <c r="BE335" s="6"/>
      <c r="BF335" s="6" t="s">
        <v>78</v>
      </c>
      <c r="BG335" s="6"/>
      <c r="BH335" s="6"/>
      <c r="BI335" s="6"/>
      <c r="BJ335" s="6"/>
      <c r="BK335" s="6" t="s">
        <v>78</v>
      </c>
      <c r="BL335" s="6"/>
      <c r="BM335" s="6"/>
      <c r="BN335" s="6"/>
      <c r="BO335" s="6"/>
      <c r="BP335" s="6"/>
      <c r="BQ335" s="6"/>
      <c r="BR335" s="6"/>
      <c r="BS335" s="6"/>
      <c r="BT335" s="6"/>
      <c r="BU335" s="6"/>
      <c r="BV335" s="6" t="s">
        <v>38</v>
      </c>
      <c r="BW335" s="6"/>
      <c r="BX335" s="6"/>
      <c r="BY335" s="6"/>
      <c r="BZ335" s="6"/>
      <c r="CA335" s="6"/>
      <c r="CB335" s="6"/>
      <c r="CC335" s="6"/>
      <c r="CD335" s="6"/>
      <c r="CE335" s="6"/>
      <c r="CF335" s="6"/>
      <c r="CG335" s="6"/>
      <c r="CH335" s="6"/>
      <c r="CI335" s="6"/>
      <c r="CJ335" s="6"/>
      <c r="CK335" s="6"/>
      <c r="CL335" s="6"/>
      <c r="CM335" s="6"/>
      <c r="CN335" s="6"/>
      <c r="CO335" s="6"/>
      <c r="CP335" s="6"/>
      <c r="CQ335" s="6"/>
      <c r="CR335" s="6"/>
      <c r="CS335" s="28" t="s">
        <v>38</v>
      </c>
      <c r="CT335" s="6"/>
      <c r="CU335" s="6"/>
      <c r="CV335" s="6"/>
      <c r="CW335" s="6"/>
      <c r="CX335" s="6"/>
      <c r="CY335" s="6"/>
      <c r="CZ335" s="6"/>
      <c r="DA335" s="6"/>
      <c r="DB335" s="6"/>
      <c r="DC335" s="6"/>
      <c r="DD335" s="6" t="s">
        <v>38</v>
      </c>
      <c r="DE335" s="87"/>
      <c r="DF335" s="6"/>
      <c r="DG335" s="6"/>
      <c r="DH335" s="6"/>
      <c r="DI335" s="6"/>
      <c r="DJ335" s="6"/>
      <c r="DK335" s="6"/>
      <c r="DL335" s="6"/>
      <c r="DM335" s="6"/>
      <c r="DN335" s="6"/>
      <c r="DO335" s="87"/>
      <c r="DP335" s="6"/>
      <c r="DQ335" s="87"/>
      <c r="DR335" s="6"/>
      <c r="DS335" s="93"/>
      <c r="DT335" s="17"/>
      <c r="DV335" s="34"/>
      <c r="DW335" s="57"/>
      <c r="DX335" s="57"/>
      <c r="DY335" s="57"/>
      <c r="DZ335" s="57"/>
      <c r="EA335" s="57"/>
      <c r="EB335" s="57"/>
      <c r="EC335" s="57"/>
      <c r="ED335" s="57"/>
      <c r="EE335" s="57"/>
      <c r="EF335" s="57"/>
      <c r="EG335" s="57"/>
      <c r="EH335" s="57"/>
      <c r="EI335" s="57"/>
      <c r="EJ335" s="57"/>
      <c r="EK335" s="57"/>
      <c r="EL335" s="57"/>
      <c r="EM335" s="57"/>
      <c r="EN335" s="57"/>
      <c r="EO335" s="57"/>
      <c r="EP335" s="57"/>
      <c r="EQ335" s="57"/>
      <c r="ER335" s="57"/>
      <c r="ES335" s="57"/>
    </row>
    <row r="336" spans="1:149" ht="14.55" customHeight="1" x14ac:dyDescent="0.3">
      <c r="A336" s="65">
        <v>332</v>
      </c>
      <c r="B336" s="7">
        <v>117</v>
      </c>
      <c r="C336" s="98" t="s">
        <v>1756</v>
      </c>
      <c r="D336" s="100" t="s">
        <v>1757</v>
      </c>
      <c r="E336" s="98" t="s">
        <v>1758</v>
      </c>
      <c r="F336" s="7">
        <v>2014</v>
      </c>
      <c r="G336" s="100" t="s">
        <v>577</v>
      </c>
      <c r="H336" s="98" t="s">
        <v>1759</v>
      </c>
      <c r="I336" s="6" t="s">
        <v>50</v>
      </c>
      <c r="J336" s="100" t="s">
        <v>1760</v>
      </c>
      <c r="K336" s="6" t="s">
        <v>1667</v>
      </c>
      <c r="L336" s="6" t="s">
        <v>23</v>
      </c>
      <c r="M336" s="6" t="s">
        <v>72</v>
      </c>
      <c r="N336" s="6" t="s">
        <v>205</v>
      </c>
      <c r="O336" s="6" t="s">
        <v>25</v>
      </c>
      <c r="P336" s="6" t="s">
        <v>56</v>
      </c>
      <c r="Q336" s="6" t="s">
        <v>1761</v>
      </c>
      <c r="R336" s="6" t="s">
        <v>582</v>
      </c>
      <c r="S336" s="6" t="s">
        <v>166</v>
      </c>
      <c r="T336" s="6" t="s">
        <v>862</v>
      </c>
      <c r="U336" s="7">
        <v>2007</v>
      </c>
      <c r="V336" s="7">
        <v>2010</v>
      </c>
      <c r="W336" s="6"/>
      <c r="X336" s="6"/>
      <c r="Y336" s="6"/>
      <c r="Z336" s="6"/>
      <c r="AA336" s="6"/>
      <c r="AB336" s="6"/>
      <c r="AC336" s="6"/>
      <c r="AD336" s="6"/>
      <c r="AE336" s="6"/>
      <c r="AF336" s="6"/>
      <c r="AG336" s="6"/>
      <c r="AH336" s="6" t="s">
        <v>139</v>
      </c>
      <c r="AI336" s="6"/>
      <c r="AJ336" s="6"/>
      <c r="AK336" s="6"/>
      <c r="AL336" s="6"/>
      <c r="AM336" s="6"/>
      <c r="AN336" s="6"/>
      <c r="AO336" s="6"/>
      <c r="AP336" s="6"/>
      <c r="AQ336" s="6"/>
      <c r="AR336" s="6"/>
      <c r="AS336" s="6"/>
      <c r="AT336" s="6"/>
      <c r="AU336" s="6"/>
      <c r="AV336" s="6"/>
      <c r="AW336" s="6" t="s">
        <v>38</v>
      </c>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t="s">
        <v>23</v>
      </c>
      <c r="BW336" s="6"/>
      <c r="BX336" s="6"/>
      <c r="BY336" s="6"/>
      <c r="BZ336" s="6"/>
      <c r="CA336" s="6"/>
      <c r="CB336" s="6"/>
      <c r="CC336" s="6"/>
      <c r="CD336" s="6"/>
      <c r="CE336" s="6"/>
      <c r="CF336" s="6"/>
      <c r="CG336" s="6"/>
      <c r="CH336" s="6" t="s">
        <v>195</v>
      </c>
      <c r="CI336" s="6"/>
      <c r="CJ336" s="6"/>
      <c r="CK336" s="6"/>
      <c r="CL336" s="6"/>
      <c r="CM336" s="6"/>
      <c r="CN336" s="6"/>
      <c r="CO336" s="6"/>
      <c r="CP336" s="6"/>
      <c r="CQ336" s="6"/>
      <c r="CR336" s="6"/>
      <c r="CS336" s="28" t="s">
        <v>38</v>
      </c>
      <c r="CT336" s="6"/>
      <c r="CU336" s="6"/>
      <c r="CV336" s="6"/>
      <c r="CW336" s="6"/>
      <c r="CX336" s="6"/>
      <c r="CY336" s="6"/>
      <c r="CZ336" s="6"/>
      <c r="DA336" s="6"/>
      <c r="DB336" s="6"/>
      <c r="DC336" s="6"/>
      <c r="DD336" s="6" t="s">
        <v>38</v>
      </c>
      <c r="DE336" s="87"/>
      <c r="DF336" s="6"/>
      <c r="DG336" s="6"/>
      <c r="DH336" s="6"/>
      <c r="DI336" s="6"/>
      <c r="DJ336" s="6"/>
      <c r="DK336" s="6"/>
      <c r="DL336" s="6"/>
      <c r="DM336" s="6"/>
      <c r="DN336" s="6"/>
      <c r="DO336" s="87"/>
      <c r="DP336" s="6"/>
      <c r="DQ336" s="87"/>
      <c r="DR336" s="6"/>
      <c r="DS336" s="87"/>
      <c r="DT336" s="17"/>
      <c r="DV336" s="34"/>
      <c r="DW336" s="57"/>
      <c r="DX336" s="57"/>
      <c r="DY336" s="57"/>
      <c r="DZ336" s="57"/>
      <c r="EA336" s="57"/>
      <c r="EB336" s="57"/>
      <c r="EC336" s="57"/>
      <c r="ED336" s="57"/>
      <c r="EE336" s="57"/>
      <c r="EF336" s="57"/>
      <c r="EG336" s="57"/>
      <c r="EH336" s="57"/>
      <c r="EI336" s="57"/>
      <c r="EJ336" s="57"/>
      <c r="EK336" s="57"/>
      <c r="EL336" s="57"/>
      <c r="EM336" s="57"/>
      <c r="EN336" s="57"/>
      <c r="EO336" s="57"/>
      <c r="EP336" s="57"/>
      <c r="EQ336" s="57"/>
      <c r="ER336" s="57"/>
      <c r="ES336" s="57"/>
    </row>
    <row r="337" spans="1:149" ht="14.55" customHeight="1" x14ac:dyDescent="0.3">
      <c r="A337" s="65">
        <v>333</v>
      </c>
      <c r="B337" s="7">
        <v>118</v>
      </c>
      <c r="C337" s="98" t="s">
        <v>1762</v>
      </c>
      <c r="D337" s="100" t="s">
        <v>1763</v>
      </c>
      <c r="E337" s="98" t="s">
        <v>1764</v>
      </c>
      <c r="F337" s="7">
        <v>2014</v>
      </c>
      <c r="G337" s="98" t="s">
        <v>664</v>
      </c>
      <c r="H337" s="98" t="s">
        <v>1765</v>
      </c>
      <c r="I337" s="6" t="s">
        <v>50</v>
      </c>
      <c r="J337" s="100" t="s">
        <v>4321</v>
      </c>
      <c r="K337" s="6" t="s">
        <v>1206</v>
      </c>
      <c r="L337" s="6" t="s">
        <v>38</v>
      </c>
      <c r="M337" s="6" t="s">
        <v>86</v>
      </c>
      <c r="N337" s="6" t="s">
        <v>205</v>
      </c>
      <c r="O337" s="6" t="s">
        <v>25</v>
      </c>
      <c r="P337" s="6" t="s">
        <v>205</v>
      </c>
      <c r="Q337" s="6" t="s">
        <v>572</v>
      </c>
      <c r="R337" s="6" t="s">
        <v>572</v>
      </c>
      <c r="S337" s="6" t="s">
        <v>572</v>
      </c>
      <c r="T337" s="6" t="s">
        <v>572</v>
      </c>
      <c r="U337" s="7" t="s">
        <v>572</v>
      </c>
      <c r="V337" s="7" t="s">
        <v>572</v>
      </c>
      <c r="W337" s="6"/>
      <c r="X337" s="6"/>
      <c r="Y337" s="6"/>
      <c r="Z337" s="6" t="s">
        <v>76</v>
      </c>
      <c r="AA337" s="6"/>
      <c r="AB337" s="6"/>
      <c r="AC337" s="6"/>
      <c r="AD337" s="6"/>
      <c r="AE337" s="6" t="s">
        <v>126</v>
      </c>
      <c r="AF337" s="6"/>
      <c r="AG337" s="6"/>
      <c r="AH337" s="6"/>
      <c r="AI337" s="6"/>
      <c r="AJ337" s="6"/>
      <c r="AK337" s="6"/>
      <c r="AL337" s="6"/>
      <c r="AM337" s="6"/>
      <c r="AN337" s="6"/>
      <c r="AO337" s="6"/>
      <c r="AP337" s="6"/>
      <c r="AQ337" s="6"/>
      <c r="AR337" s="6"/>
      <c r="AS337" s="6"/>
      <c r="AT337" s="6"/>
      <c r="AU337" s="6"/>
      <c r="AV337" s="6"/>
      <c r="AW337" s="6" t="s">
        <v>23</v>
      </c>
      <c r="AX337" s="6"/>
      <c r="AY337" s="6"/>
      <c r="AZ337" s="6"/>
      <c r="BA337" s="6" t="s">
        <v>78</v>
      </c>
      <c r="BB337" s="6"/>
      <c r="BC337" s="6"/>
      <c r="BD337" s="6"/>
      <c r="BE337" s="6"/>
      <c r="BF337" s="6" t="s">
        <v>78</v>
      </c>
      <c r="BG337" s="6"/>
      <c r="BH337" s="6"/>
      <c r="BI337" s="6"/>
      <c r="BJ337" s="6"/>
      <c r="BK337" s="6"/>
      <c r="BL337" s="6"/>
      <c r="BM337" s="6"/>
      <c r="BN337" s="6"/>
      <c r="BO337" s="6"/>
      <c r="BP337" s="6"/>
      <c r="BQ337" s="6"/>
      <c r="BR337" s="6"/>
      <c r="BS337" s="6"/>
      <c r="BT337" s="6"/>
      <c r="BU337" s="6"/>
      <c r="BV337" s="6" t="s">
        <v>38</v>
      </c>
      <c r="BW337" s="6"/>
      <c r="BX337" s="6"/>
      <c r="BY337" s="6"/>
      <c r="BZ337" s="6"/>
      <c r="CA337" s="6"/>
      <c r="CB337" s="6"/>
      <c r="CC337" s="6"/>
      <c r="CD337" s="6"/>
      <c r="CE337" s="6"/>
      <c r="CF337" s="6"/>
      <c r="CG337" s="6"/>
      <c r="CH337" s="6"/>
      <c r="CI337" s="6"/>
      <c r="CJ337" s="6"/>
      <c r="CK337" s="6"/>
      <c r="CL337" s="6"/>
      <c r="CM337" s="6"/>
      <c r="CN337" s="6"/>
      <c r="CO337" s="6"/>
      <c r="CP337" s="6"/>
      <c r="CQ337" s="6"/>
      <c r="CR337" s="6"/>
      <c r="CS337" s="28" t="s">
        <v>38</v>
      </c>
      <c r="CT337" s="6"/>
      <c r="CU337" s="6"/>
      <c r="CV337" s="6"/>
      <c r="CW337" s="6"/>
      <c r="CX337" s="6"/>
      <c r="CY337" s="6"/>
      <c r="CZ337" s="6"/>
      <c r="DA337" s="6"/>
      <c r="DB337" s="6"/>
      <c r="DC337" s="6"/>
      <c r="DD337" s="6" t="s">
        <v>38</v>
      </c>
      <c r="DE337" s="87"/>
      <c r="DF337" s="6"/>
      <c r="DG337" s="6"/>
      <c r="DH337" s="6"/>
      <c r="DI337" s="6"/>
      <c r="DJ337" s="6"/>
      <c r="DK337" s="6"/>
      <c r="DL337" s="6"/>
      <c r="DM337" s="6"/>
      <c r="DN337" s="6"/>
      <c r="DO337" s="87"/>
      <c r="DP337" s="6"/>
      <c r="DQ337" s="87"/>
      <c r="DR337" s="6"/>
      <c r="DS337" s="93" t="s">
        <v>4322</v>
      </c>
      <c r="DT337" s="17" t="s">
        <v>887</v>
      </c>
      <c r="DV337" s="34"/>
      <c r="DW337" s="57"/>
      <c r="DX337" s="57"/>
      <c r="DY337" s="57"/>
      <c r="DZ337" s="57"/>
      <c r="EA337" s="57"/>
      <c r="EB337" s="57"/>
      <c r="EC337" s="57"/>
      <c r="ED337" s="57"/>
      <c r="EE337" s="57"/>
      <c r="EF337" s="57"/>
      <c r="EG337" s="57"/>
      <c r="EH337" s="57"/>
      <c r="EI337" s="57"/>
      <c r="EJ337" s="57"/>
      <c r="EK337" s="57"/>
      <c r="EL337" s="57"/>
      <c r="EM337" s="57"/>
      <c r="EN337" s="57"/>
      <c r="EO337" s="57"/>
      <c r="EP337" s="57"/>
      <c r="EQ337" s="57"/>
      <c r="ER337" s="57"/>
      <c r="ES337" s="57"/>
    </row>
    <row r="338" spans="1:149" ht="14.55" customHeight="1" x14ac:dyDescent="0.3">
      <c r="A338" s="65">
        <v>334</v>
      </c>
      <c r="B338" s="7">
        <v>119</v>
      </c>
      <c r="C338" s="98" t="s">
        <v>1766</v>
      </c>
      <c r="D338" s="100" t="s">
        <v>1767</v>
      </c>
      <c r="E338" s="98" t="s">
        <v>1768</v>
      </c>
      <c r="F338" s="7">
        <v>2014</v>
      </c>
      <c r="G338" s="98" t="s">
        <v>1769</v>
      </c>
      <c r="H338" s="98" t="s">
        <v>1770</v>
      </c>
      <c r="I338" s="6" t="s">
        <v>50</v>
      </c>
      <c r="J338" s="100" t="s">
        <v>1771</v>
      </c>
      <c r="K338" s="6" t="s">
        <v>1772</v>
      </c>
      <c r="L338" s="6" t="s">
        <v>23</v>
      </c>
      <c r="M338" s="6" t="s">
        <v>100</v>
      </c>
      <c r="N338" s="6" t="s">
        <v>205</v>
      </c>
      <c r="O338" s="6" t="s">
        <v>25</v>
      </c>
      <c r="P338" s="6" t="s">
        <v>177</v>
      </c>
      <c r="Q338" s="6" t="s">
        <v>572</v>
      </c>
      <c r="R338" s="6" t="s">
        <v>572</v>
      </c>
      <c r="S338" s="6" t="s">
        <v>339</v>
      </c>
      <c r="T338" s="6" t="s">
        <v>1048</v>
      </c>
      <c r="U338" s="7">
        <v>2010</v>
      </c>
      <c r="V338" s="7">
        <v>2015</v>
      </c>
      <c r="W338" s="6"/>
      <c r="X338" s="6"/>
      <c r="Y338" s="6"/>
      <c r="Z338" s="6"/>
      <c r="AA338" s="6"/>
      <c r="AB338" s="6"/>
      <c r="AC338" s="6"/>
      <c r="AD338" s="6"/>
      <c r="AE338" s="6" t="s">
        <v>126</v>
      </c>
      <c r="AF338" s="6"/>
      <c r="AG338" s="6"/>
      <c r="AH338" s="6"/>
      <c r="AI338" s="6" t="s">
        <v>155</v>
      </c>
      <c r="AJ338" s="6"/>
      <c r="AK338" s="6"/>
      <c r="AL338" s="6"/>
      <c r="AM338" s="6"/>
      <c r="AN338" s="6"/>
      <c r="AO338" s="6"/>
      <c r="AP338" s="6"/>
      <c r="AQ338" s="6"/>
      <c r="AR338" s="6"/>
      <c r="AS338" s="6"/>
      <c r="AT338" s="6"/>
      <c r="AU338" s="6"/>
      <c r="AV338" s="6"/>
      <c r="AW338" s="6" t="s">
        <v>23</v>
      </c>
      <c r="AX338" s="6"/>
      <c r="AY338" s="6"/>
      <c r="AZ338" s="6"/>
      <c r="BA338" s="6"/>
      <c r="BB338" s="6"/>
      <c r="BC338" s="6"/>
      <c r="BD338" s="6"/>
      <c r="BE338" s="6"/>
      <c r="BF338" s="6" t="s">
        <v>78</v>
      </c>
      <c r="BG338" s="6"/>
      <c r="BH338" s="6"/>
      <c r="BI338" s="6"/>
      <c r="BJ338" s="6" t="s">
        <v>78</v>
      </c>
      <c r="BK338" s="6"/>
      <c r="BL338" s="6"/>
      <c r="BM338" s="6"/>
      <c r="BN338" s="6"/>
      <c r="BO338" s="6"/>
      <c r="BP338" s="6"/>
      <c r="BQ338" s="6"/>
      <c r="BR338" s="6"/>
      <c r="BS338" s="6"/>
      <c r="BT338" s="6"/>
      <c r="BU338" s="6"/>
      <c r="BV338" s="6" t="s">
        <v>38</v>
      </c>
      <c r="BW338" s="6"/>
      <c r="BX338" s="6"/>
      <c r="BY338" s="6"/>
      <c r="BZ338" s="6"/>
      <c r="CA338" s="6"/>
      <c r="CB338" s="6"/>
      <c r="CC338" s="6"/>
      <c r="CD338" s="6"/>
      <c r="CE338" s="6"/>
      <c r="CF338" s="6"/>
      <c r="CG338" s="6"/>
      <c r="CH338" s="6"/>
      <c r="CI338" s="6"/>
      <c r="CJ338" s="6"/>
      <c r="CK338" s="6"/>
      <c r="CL338" s="6"/>
      <c r="CM338" s="6"/>
      <c r="CN338" s="6"/>
      <c r="CO338" s="6"/>
      <c r="CP338" s="6"/>
      <c r="CQ338" s="6"/>
      <c r="CR338" s="6"/>
      <c r="CS338" s="28" t="s">
        <v>38</v>
      </c>
      <c r="CT338" s="6"/>
      <c r="CU338" s="6"/>
      <c r="CV338" s="6"/>
      <c r="CW338" s="6"/>
      <c r="CX338" s="6"/>
      <c r="CY338" s="6"/>
      <c r="CZ338" s="6"/>
      <c r="DA338" s="6"/>
      <c r="DB338" s="6"/>
      <c r="DC338" s="6"/>
      <c r="DD338" s="6" t="s">
        <v>38</v>
      </c>
      <c r="DE338" s="87"/>
      <c r="DF338" s="6"/>
      <c r="DG338" s="6"/>
      <c r="DH338" s="6"/>
      <c r="DI338" s="6"/>
      <c r="DJ338" s="6"/>
      <c r="DK338" s="6"/>
      <c r="DL338" s="6"/>
      <c r="DM338" s="6"/>
      <c r="DN338" s="6"/>
      <c r="DO338" s="87"/>
      <c r="DP338" s="6"/>
      <c r="DQ338" s="87"/>
      <c r="DR338" s="6"/>
      <c r="DS338" s="93"/>
      <c r="DT338" s="17"/>
      <c r="DV338" s="34"/>
      <c r="DW338" s="57"/>
      <c r="DX338" s="57"/>
      <c r="DY338" s="57"/>
      <c r="DZ338" s="57"/>
      <c r="EA338" s="57"/>
      <c r="EB338" s="57"/>
      <c r="EC338" s="57"/>
      <c r="ED338" s="57"/>
      <c r="EE338" s="57"/>
      <c r="EF338" s="57"/>
      <c r="EG338" s="57"/>
      <c r="EH338" s="57"/>
      <c r="EI338" s="57"/>
      <c r="EJ338" s="57"/>
      <c r="EK338" s="57"/>
      <c r="EL338" s="57"/>
      <c r="EM338" s="57"/>
      <c r="EN338" s="57"/>
      <c r="EO338" s="57"/>
      <c r="EP338" s="57"/>
      <c r="EQ338" s="57"/>
      <c r="ER338" s="57"/>
      <c r="ES338" s="57"/>
    </row>
    <row r="339" spans="1:149" ht="14.55" customHeight="1" x14ac:dyDescent="0.3">
      <c r="A339" s="65">
        <v>335</v>
      </c>
      <c r="B339" s="7">
        <v>119</v>
      </c>
      <c r="C339" s="98" t="s">
        <v>1766</v>
      </c>
      <c r="D339" s="100" t="s">
        <v>1767</v>
      </c>
      <c r="E339" s="98" t="s">
        <v>1768</v>
      </c>
      <c r="F339" s="7">
        <v>2014</v>
      </c>
      <c r="G339" s="98" t="s">
        <v>1769</v>
      </c>
      <c r="H339" s="98" t="s">
        <v>1770</v>
      </c>
      <c r="I339" s="6" t="s">
        <v>50</v>
      </c>
      <c r="J339" s="100" t="s">
        <v>1773</v>
      </c>
      <c r="K339" s="6" t="s">
        <v>718</v>
      </c>
      <c r="L339" s="6" t="s">
        <v>38</v>
      </c>
      <c r="M339" s="6" t="s">
        <v>100</v>
      </c>
      <c r="N339" s="6" t="s">
        <v>205</v>
      </c>
      <c r="O339" s="6" t="s">
        <v>25</v>
      </c>
      <c r="P339" s="6" t="s">
        <v>177</v>
      </c>
      <c r="Q339" s="6" t="s">
        <v>572</v>
      </c>
      <c r="R339" s="6" t="s">
        <v>572</v>
      </c>
      <c r="S339" s="6" t="s">
        <v>339</v>
      </c>
      <c r="T339" s="6" t="s">
        <v>1048</v>
      </c>
      <c r="U339" s="7">
        <v>2010</v>
      </c>
      <c r="V339" s="7">
        <v>2015</v>
      </c>
      <c r="W339" s="6"/>
      <c r="X339" s="6"/>
      <c r="Y339" s="6"/>
      <c r="Z339" s="6"/>
      <c r="AA339" s="6"/>
      <c r="AB339" s="6"/>
      <c r="AC339" s="6"/>
      <c r="AD339" s="6"/>
      <c r="AE339" s="6" t="s">
        <v>126</v>
      </c>
      <c r="AF339" s="6"/>
      <c r="AG339" s="6"/>
      <c r="AH339" s="6"/>
      <c r="AI339" s="6" t="s">
        <v>155</v>
      </c>
      <c r="AJ339" s="6"/>
      <c r="AK339" s="6"/>
      <c r="AL339" s="6"/>
      <c r="AM339" s="6"/>
      <c r="AN339" s="6"/>
      <c r="AO339" s="6"/>
      <c r="AP339" s="6"/>
      <c r="AQ339" s="6"/>
      <c r="AR339" s="6"/>
      <c r="AS339" s="6"/>
      <c r="AT339" s="6"/>
      <c r="AU339" s="6"/>
      <c r="AV339" s="6"/>
      <c r="AW339" s="6" t="s">
        <v>23</v>
      </c>
      <c r="AX339" s="6"/>
      <c r="AY339" s="6"/>
      <c r="AZ339" s="6"/>
      <c r="BA339" s="6"/>
      <c r="BB339" s="6"/>
      <c r="BC339" s="6"/>
      <c r="BD339" s="6"/>
      <c r="BE339" s="6"/>
      <c r="BF339" s="6" t="s">
        <v>80</v>
      </c>
      <c r="BG339" s="6"/>
      <c r="BH339" s="6"/>
      <c r="BI339" s="6"/>
      <c r="BJ339" s="6" t="s">
        <v>78</v>
      </c>
      <c r="BK339" s="6"/>
      <c r="BL339" s="6"/>
      <c r="BM339" s="6"/>
      <c r="BN339" s="6"/>
      <c r="BO339" s="6"/>
      <c r="BP339" s="6"/>
      <c r="BQ339" s="6"/>
      <c r="BR339" s="6"/>
      <c r="BS339" s="6"/>
      <c r="BT339" s="6"/>
      <c r="BU339" s="6"/>
      <c r="BV339" s="6" t="s">
        <v>38</v>
      </c>
      <c r="BW339" s="6"/>
      <c r="BX339" s="6"/>
      <c r="BY339" s="6"/>
      <c r="BZ339" s="6"/>
      <c r="CA339" s="6"/>
      <c r="CB339" s="6"/>
      <c r="CC339" s="6"/>
      <c r="CD339" s="6"/>
      <c r="CE339" s="6"/>
      <c r="CF339" s="6"/>
      <c r="CG339" s="6"/>
      <c r="CH339" s="6"/>
      <c r="CI339" s="6"/>
      <c r="CJ339" s="6"/>
      <c r="CK339" s="6"/>
      <c r="CL339" s="6"/>
      <c r="CM339" s="6"/>
      <c r="CN339" s="6"/>
      <c r="CO339" s="6"/>
      <c r="CP339" s="6"/>
      <c r="CQ339" s="6"/>
      <c r="CR339" s="6"/>
      <c r="CS339" s="28" t="s">
        <v>38</v>
      </c>
      <c r="CT339" s="6"/>
      <c r="CU339" s="6"/>
      <c r="CV339" s="6"/>
      <c r="CW339" s="6"/>
      <c r="CX339" s="6"/>
      <c r="CY339" s="6"/>
      <c r="CZ339" s="6"/>
      <c r="DA339" s="6"/>
      <c r="DB339" s="6"/>
      <c r="DC339" s="6"/>
      <c r="DD339" s="6" t="s">
        <v>38</v>
      </c>
      <c r="DE339" s="87"/>
      <c r="DF339" s="6"/>
      <c r="DG339" s="6"/>
      <c r="DH339" s="6"/>
      <c r="DI339" s="6"/>
      <c r="DJ339" s="6"/>
      <c r="DK339" s="6"/>
      <c r="DL339" s="6"/>
      <c r="DM339" s="6"/>
      <c r="DN339" s="6"/>
      <c r="DO339" s="87"/>
      <c r="DP339" s="6"/>
      <c r="DQ339" s="87"/>
      <c r="DR339" s="6"/>
      <c r="DS339" s="93" t="s">
        <v>1774</v>
      </c>
      <c r="DT339" s="17" t="s">
        <v>64</v>
      </c>
      <c r="DV339" s="34"/>
      <c r="DW339" s="57"/>
      <c r="DX339" s="57"/>
      <c r="DY339" s="57"/>
      <c r="DZ339" s="57"/>
      <c r="EA339" s="57"/>
      <c r="EB339" s="57"/>
      <c r="EC339" s="57"/>
      <c r="ED339" s="57"/>
      <c r="EE339" s="57"/>
      <c r="EF339" s="57"/>
      <c r="EG339" s="57"/>
      <c r="EH339" s="57"/>
      <c r="EI339" s="57"/>
      <c r="EJ339" s="57"/>
      <c r="EK339" s="57"/>
      <c r="EL339" s="57"/>
      <c r="EM339" s="57"/>
      <c r="EN339" s="57"/>
      <c r="EO339" s="57"/>
      <c r="EP339" s="57"/>
      <c r="EQ339" s="57"/>
      <c r="ER339" s="57"/>
      <c r="ES339" s="57"/>
    </row>
    <row r="340" spans="1:149" ht="14.55" customHeight="1" x14ac:dyDescent="0.3">
      <c r="A340" s="65">
        <v>336</v>
      </c>
      <c r="B340" s="7">
        <v>119</v>
      </c>
      <c r="C340" s="98" t="s">
        <v>1766</v>
      </c>
      <c r="D340" s="100" t="s">
        <v>1767</v>
      </c>
      <c r="E340" s="98" t="s">
        <v>1768</v>
      </c>
      <c r="F340" s="7">
        <v>2014</v>
      </c>
      <c r="G340" s="98" t="s">
        <v>1769</v>
      </c>
      <c r="H340" s="98" t="s">
        <v>1770</v>
      </c>
      <c r="I340" s="6" t="s">
        <v>50</v>
      </c>
      <c r="J340" s="100" t="s">
        <v>1775</v>
      </c>
      <c r="K340" s="6" t="s">
        <v>737</v>
      </c>
      <c r="L340" s="6" t="s">
        <v>38</v>
      </c>
      <c r="M340" s="6" t="s">
        <v>100</v>
      </c>
      <c r="N340" s="6" t="s">
        <v>205</v>
      </c>
      <c r="O340" s="6" t="s">
        <v>25</v>
      </c>
      <c r="P340" s="6" t="s">
        <v>177</v>
      </c>
      <c r="Q340" s="6" t="s">
        <v>572</v>
      </c>
      <c r="R340" s="6" t="s">
        <v>572</v>
      </c>
      <c r="S340" s="6" t="s">
        <v>339</v>
      </c>
      <c r="T340" s="6" t="s">
        <v>1048</v>
      </c>
      <c r="U340" s="7">
        <v>2010</v>
      </c>
      <c r="V340" s="7">
        <v>2015</v>
      </c>
      <c r="W340" s="6"/>
      <c r="X340" s="6"/>
      <c r="Y340" s="6"/>
      <c r="Z340" s="6"/>
      <c r="AA340" s="6"/>
      <c r="AB340" s="6"/>
      <c r="AC340" s="6"/>
      <c r="AD340" s="6"/>
      <c r="AE340" s="6" t="s">
        <v>126</v>
      </c>
      <c r="AF340" s="6"/>
      <c r="AG340" s="6"/>
      <c r="AH340" s="6"/>
      <c r="AI340" s="6" t="s">
        <v>155</v>
      </c>
      <c r="AJ340" s="6"/>
      <c r="AK340" s="6"/>
      <c r="AL340" s="6"/>
      <c r="AM340" s="6"/>
      <c r="AN340" s="6"/>
      <c r="AO340" s="6"/>
      <c r="AP340" s="6"/>
      <c r="AQ340" s="6"/>
      <c r="AR340" s="6"/>
      <c r="AS340" s="6"/>
      <c r="AT340" s="6"/>
      <c r="AU340" s="6"/>
      <c r="AV340" s="6"/>
      <c r="AW340" s="6" t="s">
        <v>23</v>
      </c>
      <c r="AX340" s="6"/>
      <c r="AY340" s="6"/>
      <c r="AZ340" s="6"/>
      <c r="BA340" s="6"/>
      <c r="BB340" s="6"/>
      <c r="BC340" s="6"/>
      <c r="BD340" s="6"/>
      <c r="BE340" s="6"/>
      <c r="BF340" s="6" t="s">
        <v>78</v>
      </c>
      <c r="BG340" s="6"/>
      <c r="BH340" s="6"/>
      <c r="BI340" s="6"/>
      <c r="BJ340" s="6" t="s">
        <v>78</v>
      </c>
      <c r="BK340" s="6"/>
      <c r="BL340" s="6"/>
      <c r="BM340" s="6"/>
      <c r="BN340" s="6"/>
      <c r="BO340" s="6"/>
      <c r="BP340" s="6"/>
      <c r="BQ340" s="6"/>
      <c r="BR340" s="6"/>
      <c r="BS340" s="6"/>
      <c r="BT340" s="6"/>
      <c r="BU340" s="6"/>
      <c r="BV340" s="6" t="s">
        <v>38</v>
      </c>
      <c r="BW340" s="6"/>
      <c r="BX340" s="6"/>
      <c r="BY340" s="6"/>
      <c r="BZ340" s="6"/>
      <c r="CA340" s="6"/>
      <c r="CB340" s="6"/>
      <c r="CC340" s="6"/>
      <c r="CD340" s="6"/>
      <c r="CE340" s="6"/>
      <c r="CF340" s="6"/>
      <c r="CG340" s="6"/>
      <c r="CH340" s="6"/>
      <c r="CI340" s="6"/>
      <c r="CJ340" s="6"/>
      <c r="CK340" s="6"/>
      <c r="CL340" s="6"/>
      <c r="CM340" s="6"/>
      <c r="CN340" s="6"/>
      <c r="CO340" s="6"/>
      <c r="CP340" s="6"/>
      <c r="CQ340" s="6"/>
      <c r="CR340" s="6"/>
      <c r="CS340" s="28" t="s">
        <v>38</v>
      </c>
      <c r="CT340" s="6"/>
      <c r="CU340" s="6"/>
      <c r="CV340" s="6"/>
      <c r="CW340" s="6"/>
      <c r="CX340" s="6"/>
      <c r="CY340" s="6"/>
      <c r="CZ340" s="6"/>
      <c r="DA340" s="6"/>
      <c r="DB340" s="6"/>
      <c r="DC340" s="6"/>
      <c r="DD340" s="6" t="s">
        <v>38</v>
      </c>
      <c r="DE340" s="87"/>
      <c r="DF340" s="6"/>
      <c r="DG340" s="6"/>
      <c r="DH340" s="6"/>
      <c r="DI340" s="6"/>
      <c r="DJ340" s="6"/>
      <c r="DK340" s="6"/>
      <c r="DL340" s="6"/>
      <c r="DM340" s="6"/>
      <c r="DN340" s="6"/>
      <c r="DO340" s="87"/>
      <c r="DP340" s="6"/>
      <c r="DQ340" s="87"/>
      <c r="DR340" s="6"/>
      <c r="DS340" s="93"/>
      <c r="DT340" s="17"/>
      <c r="DV340" s="34"/>
      <c r="DW340" s="57"/>
      <c r="DX340" s="57"/>
      <c r="DY340" s="57"/>
      <c r="DZ340" s="57"/>
      <c r="EA340" s="57"/>
      <c r="EB340" s="57"/>
      <c r="EC340" s="57"/>
      <c r="ED340" s="57"/>
      <c r="EE340" s="57"/>
      <c r="EF340" s="57"/>
      <c r="EG340" s="57"/>
      <c r="EH340" s="57"/>
      <c r="EI340" s="57"/>
      <c r="EJ340" s="57"/>
      <c r="EK340" s="57"/>
      <c r="EL340" s="57"/>
      <c r="EM340" s="57"/>
      <c r="EN340" s="57"/>
      <c r="EO340" s="57"/>
      <c r="EP340" s="57"/>
      <c r="EQ340" s="57"/>
      <c r="ER340" s="57"/>
      <c r="ES340" s="57"/>
    </row>
    <row r="341" spans="1:149" ht="14.55" customHeight="1" x14ac:dyDescent="0.3">
      <c r="A341" s="65">
        <v>337</v>
      </c>
      <c r="B341" s="7">
        <v>119</v>
      </c>
      <c r="C341" s="98" t="s">
        <v>1766</v>
      </c>
      <c r="D341" s="100" t="s">
        <v>1767</v>
      </c>
      <c r="E341" s="98" t="s">
        <v>1768</v>
      </c>
      <c r="F341" s="7">
        <v>2014</v>
      </c>
      <c r="G341" s="98" t="s">
        <v>1769</v>
      </c>
      <c r="H341" s="98" t="s">
        <v>1770</v>
      </c>
      <c r="I341" s="6" t="s">
        <v>50</v>
      </c>
      <c r="J341" s="134" t="s">
        <v>4323</v>
      </c>
      <c r="K341" s="6" t="s">
        <v>1776</v>
      </c>
      <c r="L341" s="6" t="s">
        <v>23</v>
      </c>
      <c r="M341" s="6" t="s">
        <v>100</v>
      </c>
      <c r="N341" s="6" t="s">
        <v>205</v>
      </c>
      <c r="O341" s="6" t="s">
        <v>25</v>
      </c>
      <c r="P341" s="6" t="s">
        <v>177</v>
      </c>
      <c r="Q341" s="6" t="s">
        <v>572</v>
      </c>
      <c r="R341" s="6" t="s">
        <v>572</v>
      </c>
      <c r="S341" s="6" t="s">
        <v>339</v>
      </c>
      <c r="T341" s="6" t="s">
        <v>1048</v>
      </c>
      <c r="U341" s="7">
        <v>2010</v>
      </c>
      <c r="V341" s="7">
        <v>2015</v>
      </c>
      <c r="W341" s="6"/>
      <c r="X341" s="6"/>
      <c r="Y341" s="6"/>
      <c r="Z341" s="6"/>
      <c r="AA341" s="6"/>
      <c r="AB341" s="6"/>
      <c r="AC341" s="6"/>
      <c r="AD341" s="6"/>
      <c r="AE341" s="6" t="s">
        <v>126</v>
      </c>
      <c r="AF341" s="6"/>
      <c r="AG341" s="6"/>
      <c r="AH341" s="6"/>
      <c r="AI341" s="6" t="s">
        <v>155</v>
      </c>
      <c r="AJ341" s="6"/>
      <c r="AK341" s="6"/>
      <c r="AL341" s="6"/>
      <c r="AM341" s="6"/>
      <c r="AN341" s="6"/>
      <c r="AO341" s="6"/>
      <c r="AP341" s="6"/>
      <c r="AQ341" s="6"/>
      <c r="AR341" s="6"/>
      <c r="AS341" s="6"/>
      <c r="AT341" s="6"/>
      <c r="AU341" s="6"/>
      <c r="AV341" s="6"/>
      <c r="AW341" s="6" t="s">
        <v>23</v>
      </c>
      <c r="AX341" s="6"/>
      <c r="AY341" s="6"/>
      <c r="AZ341" s="6"/>
      <c r="BA341" s="6"/>
      <c r="BB341" s="6"/>
      <c r="BC341" s="6"/>
      <c r="BD341" s="6"/>
      <c r="BE341" s="6"/>
      <c r="BF341" s="6" t="s">
        <v>78</v>
      </c>
      <c r="BG341" s="6"/>
      <c r="BH341" s="6"/>
      <c r="BI341" s="6"/>
      <c r="BJ341" s="6" t="s">
        <v>78</v>
      </c>
      <c r="BK341" s="6"/>
      <c r="BL341" s="6"/>
      <c r="BM341" s="6"/>
      <c r="BN341" s="6"/>
      <c r="BO341" s="6"/>
      <c r="BP341" s="6"/>
      <c r="BQ341" s="6"/>
      <c r="BR341" s="6"/>
      <c r="BS341" s="6"/>
      <c r="BT341" s="6"/>
      <c r="BU341" s="6"/>
      <c r="BV341" s="6" t="s">
        <v>38</v>
      </c>
      <c r="BW341" s="6"/>
      <c r="BX341" s="6"/>
      <c r="BY341" s="6"/>
      <c r="BZ341" s="6"/>
      <c r="CA341" s="6"/>
      <c r="CB341" s="6"/>
      <c r="CC341" s="6"/>
      <c r="CD341" s="6"/>
      <c r="CE341" s="6"/>
      <c r="CF341" s="6"/>
      <c r="CG341" s="6"/>
      <c r="CH341" s="6"/>
      <c r="CI341" s="6"/>
      <c r="CJ341" s="6"/>
      <c r="CK341" s="6"/>
      <c r="CL341" s="6"/>
      <c r="CM341" s="6"/>
      <c r="CN341" s="6"/>
      <c r="CO341" s="6"/>
      <c r="CP341" s="6"/>
      <c r="CQ341" s="6"/>
      <c r="CR341" s="6"/>
      <c r="CS341" s="28" t="s">
        <v>38</v>
      </c>
      <c r="CT341" s="6"/>
      <c r="CU341" s="6"/>
      <c r="CV341" s="6"/>
      <c r="CW341" s="6"/>
      <c r="CX341" s="6"/>
      <c r="CY341" s="6"/>
      <c r="CZ341" s="6"/>
      <c r="DA341" s="6"/>
      <c r="DB341" s="6"/>
      <c r="DC341" s="6"/>
      <c r="DD341" s="6" t="s">
        <v>38</v>
      </c>
      <c r="DE341" s="87"/>
      <c r="DF341" s="6"/>
      <c r="DG341" s="6"/>
      <c r="DH341" s="6"/>
      <c r="DI341" s="6"/>
      <c r="DJ341" s="6"/>
      <c r="DK341" s="6"/>
      <c r="DL341" s="6"/>
      <c r="DM341" s="6"/>
      <c r="DN341" s="6"/>
      <c r="DO341" s="87"/>
      <c r="DP341" s="6"/>
      <c r="DQ341" s="87"/>
      <c r="DR341" s="6"/>
      <c r="DS341" s="93" t="s">
        <v>1774</v>
      </c>
      <c r="DT341" s="17" t="s">
        <v>64</v>
      </c>
      <c r="DV341" s="34"/>
      <c r="DW341" s="57"/>
      <c r="DX341" s="57"/>
      <c r="DY341" s="57"/>
      <c r="DZ341" s="57"/>
      <c r="EA341" s="57"/>
      <c r="EB341" s="57"/>
      <c r="EC341" s="57"/>
      <c r="ED341" s="57"/>
      <c r="EE341" s="57"/>
      <c r="EF341" s="57"/>
      <c r="EG341" s="57"/>
      <c r="EH341" s="57"/>
      <c r="EI341" s="57"/>
      <c r="EJ341" s="57"/>
      <c r="EK341" s="57"/>
      <c r="EL341" s="57"/>
      <c r="EM341" s="57"/>
      <c r="EN341" s="57"/>
      <c r="EO341" s="57"/>
      <c r="EP341" s="57"/>
      <c r="EQ341" s="57"/>
      <c r="ER341" s="57"/>
      <c r="ES341" s="57"/>
    </row>
    <row r="342" spans="1:149" ht="14.55" customHeight="1" x14ac:dyDescent="0.3">
      <c r="A342" s="65">
        <v>338</v>
      </c>
      <c r="B342" s="7">
        <v>119</v>
      </c>
      <c r="C342" s="98" t="s">
        <v>1766</v>
      </c>
      <c r="D342" s="100" t="s">
        <v>1767</v>
      </c>
      <c r="E342" s="98" t="s">
        <v>1768</v>
      </c>
      <c r="F342" s="7">
        <v>2014</v>
      </c>
      <c r="G342" s="98" t="s">
        <v>1769</v>
      </c>
      <c r="H342" s="98" t="s">
        <v>1770</v>
      </c>
      <c r="I342" s="6" t="s">
        <v>50</v>
      </c>
      <c r="J342" s="134" t="s">
        <v>4324</v>
      </c>
      <c r="K342" s="6" t="s">
        <v>359</v>
      </c>
      <c r="L342" s="6" t="s">
        <v>38</v>
      </c>
      <c r="M342" s="6" t="s">
        <v>100</v>
      </c>
      <c r="N342" s="6" t="s">
        <v>205</v>
      </c>
      <c r="O342" s="6" t="s">
        <v>25</v>
      </c>
      <c r="P342" s="6" t="s">
        <v>177</v>
      </c>
      <c r="Q342" s="6" t="s">
        <v>572</v>
      </c>
      <c r="R342" s="6" t="s">
        <v>572</v>
      </c>
      <c r="S342" s="6" t="s">
        <v>339</v>
      </c>
      <c r="T342" s="6" t="s">
        <v>1048</v>
      </c>
      <c r="U342" s="7">
        <v>2010</v>
      </c>
      <c r="V342" s="7">
        <v>2015</v>
      </c>
      <c r="W342" s="6"/>
      <c r="X342" s="6"/>
      <c r="Y342" s="6"/>
      <c r="Z342" s="6"/>
      <c r="AA342" s="6"/>
      <c r="AB342" s="6"/>
      <c r="AC342" s="6"/>
      <c r="AD342" s="6"/>
      <c r="AE342" s="6" t="s">
        <v>126</v>
      </c>
      <c r="AF342" s="6"/>
      <c r="AG342" s="6"/>
      <c r="AH342" s="6"/>
      <c r="AI342" s="6" t="s">
        <v>155</v>
      </c>
      <c r="AJ342" s="6"/>
      <c r="AK342" s="6"/>
      <c r="AL342" s="6"/>
      <c r="AM342" s="6"/>
      <c r="AN342" s="6"/>
      <c r="AO342" s="6"/>
      <c r="AP342" s="6"/>
      <c r="AQ342" s="6"/>
      <c r="AR342" s="6"/>
      <c r="AS342" s="6"/>
      <c r="AT342" s="6"/>
      <c r="AU342" s="6"/>
      <c r="AV342" s="6"/>
      <c r="AW342" s="6" t="s">
        <v>23</v>
      </c>
      <c r="AX342" s="6"/>
      <c r="AY342" s="6"/>
      <c r="AZ342" s="6"/>
      <c r="BA342" s="6"/>
      <c r="BB342" s="6"/>
      <c r="BC342" s="6"/>
      <c r="BD342" s="6"/>
      <c r="BE342" s="6"/>
      <c r="BF342" s="6" t="s">
        <v>78</v>
      </c>
      <c r="BG342" s="6"/>
      <c r="BH342" s="6"/>
      <c r="BI342" s="6"/>
      <c r="BJ342" s="6" t="s">
        <v>78</v>
      </c>
      <c r="BK342" s="6"/>
      <c r="BL342" s="6"/>
      <c r="BM342" s="6"/>
      <c r="BN342" s="6"/>
      <c r="BO342" s="6"/>
      <c r="BP342" s="6"/>
      <c r="BQ342" s="6"/>
      <c r="BR342" s="6"/>
      <c r="BS342" s="6"/>
      <c r="BT342" s="6"/>
      <c r="BU342" s="6"/>
      <c r="BV342" s="6" t="s">
        <v>38</v>
      </c>
      <c r="BW342" s="6"/>
      <c r="BX342" s="6"/>
      <c r="BY342" s="6"/>
      <c r="BZ342" s="6"/>
      <c r="CA342" s="6"/>
      <c r="CB342" s="6"/>
      <c r="CC342" s="6"/>
      <c r="CD342" s="6"/>
      <c r="CE342" s="6"/>
      <c r="CF342" s="6"/>
      <c r="CG342" s="6"/>
      <c r="CH342" s="6"/>
      <c r="CI342" s="6"/>
      <c r="CJ342" s="6"/>
      <c r="CK342" s="6"/>
      <c r="CL342" s="6"/>
      <c r="CM342" s="6"/>
      <c r="CN342" s="6"/>
      <c r="CO342" s="6"/>
      <c r="CP342" s="6"/>
      <c r="CQ342" s="6"/>
      <c r="CR342" s="6"/>
      <c r="CS342" s="28" t="s">
        <v>38</v>
      </c>
      <c r="CT342" s="6"/>
      <c r="CU342" s="6"/>
      <c r="CV342" s="6"/>
      <c r="CW342" s="6"/>
      <c r="CX342" s="6"/>
      <c r="CY342" s="6"/>
      <c r="CZ342" s="6"/>
      <c r="DA342" s="6"/>
      <c r="DB342" s="6"/>
      <c r="DC342" s="6"/>
      <c r="DD342" s="6" t="s">
        <v>38</v>
      </c>
      <c r="DE342" s="87"/>
      <c r="DF342" s="6"/>
      <c r="DG342" s="6"/>
      <c r="DH342" s="6"/>
      <c r="DI342" s="6"/>
      <c r="DJ342" s="6"/>
      <c r="DK342" s="6"/>
      <c r="DL342" s="6"/>
      <c r="DM342" s="6"/>
      <c r="DN342" s="6"/>
      <c r="DO342" s="87"/>
      <c r="DP342" s="6"/>
      <c r="DQ342" s="87"/>
      <c r="DR342" s="6"/>
      <c r="DS342" s="93" t="s">
        <v>1774</v>
      </c>
      <c r="DT342" s="17" t="s">
        <v>64</v>
      </c>
      <c r="DV342" s="34"/>
      <c r="DW342" s="57"/>
      <c r="DX342" s="57"/>
      <c r="DY342" s="57"/>
      <c r="DZ342" s="57"/>
      <c r="EA342" s="57"/>
      <c r="EB342" s="57"/>
      <c r="EC342" s="57"/>
      <c r="ED342" s="57"/>
      <c r="EE342" s="57"/>
      <c r="EF342" s="57"/>
      <c r="EG342" s="57"/>
      <c r="EH342" s="57"/>
      <c r="EI342" s="57"/>
      <c r="EJ342" s="57"/>
      <c r="EK342" s="57"/>
      <c r="EL342" s="57"/>
      <c r="EM342" s="57"/>
      <c r="EN342" s="57"/>
      <c r="EO342" s="57"/>
      <c r="EP342" s="57"/>
      <c r="EQ342" s="57"/>
      <c r="ER342" s="57"/>
      <c r="ES342" s="57"/>
    </row>
    <row r="343" spans="1:149" ht="14.55" customHeight="1" x14ac:dyDescent="0.3">
      <c r="A343" s="65">
        <v>339</v>
      </c>
      <c r="B343" s="7">
        <v>119</v>
      </c>
      <c r="C343" s="98" t="s">
        <v>1766</v>
      </c>
      <c r="D343" s="100" t="s">
        <v>1767</v>
      </c>
      <c r="E343" s="98" t="s">
        <v>1768</v>
      </c>
      <c r="F343" s="7">
        <v>2014</v>
      </c>
      <c r="G343" s="98" t="s">
        <v>1769</v>
      </c>
      <c r="H343" s="98" t="s">
        <v>1770</v>
      </c>
      <c r="I343" s="6" t="s">
        <v>50</v>
      </c>
      <c r="J343" s="100" t="s">
        <v>1777</v>
      </c>
      <c r="K343" s="6" t="s">
        <v>70</v>
      </c>
      <c r="L343" s="6" t="s">
        <v>38</v>
      </c>
      <c r="M343" s="6" t="s">
        <v>100</v>
      </c>
      <c r="N343" s="6" t="s">
        <v>205</v>
      </c>
      <c r="O343" s="6" t="s">
        <v>25</v>
      </c>
      <c r="P343" s="6" t="s">
        <v>177</v>
      </c>
      <c r="Q343" s="6" t="s">
        <v>572</v>
      </c>
      <c r="R343" s="6" t="s">
        <v>572</v>
      </c>
      <c r="S343" s="6" t="s">
        <v>339</v>
      </c>
      <c r="T343" s="6" t="s">
        <v>1048</v>
      </c>
      <c r="U343" s="7">
        <v>2010</v>
      </c>
      <c r="V343" s="7">
        <v>2015</v>
      </c>
      <c r="W343" s="6"/>
      <c r="X343" s="6"/>
      <c r="Y343" s="6"/>
      <c r="Z343" s="6"/>
      <c r="AA343" s="6"/>
      <c r="AB343" s="6"/>
      <c r="AC343" s="6"/>
      <c r="AD343" s="6"/>
      <c r="AE343" s="6" t="s">
        <v>126</v>
      </c>
      <c r="AF343" s="6"/>
      <c r="AG343" s="6"/>
      <c r="AH343" s="6"/>
      <c r="AI343" s="6" t="s">
        <v>155</v>
      </c>
      <c r="AJ343" s="6"/>
      <c r="AK343" s="6"/>
      <c r="AL343" s="6"/>
      <c r="AM343" s="6"/>
      <c r="AN343" s="6"/>
      <c r="AO343" s="6"/>
      <c r="AP343" s="6"/>
      <c r="AQ343" s="6"/>
      <c r="AR343" s="6"/>
      <c r="AS343" s="6"/>
      <c r="AT343" s="6"/>
      <c r="AU343" s="6"/>
      <c r="AV343" s="6"/>
      <c r="AW343" s="6" t="s">
        <v>23</v>
      </c>
      <c r="AX343" s="6"/>
      <c r="AY343" s="6"/>
      <c r="AZ343" s="6"/>
      <c r="BA343" s="6"/>
      <c r="BB343" s="6"/>
      <c r="BC343" s="6"/>
      <c r="BD343" s="6"/>
      <c r="BE343" s="6"/>
      <c r="BF343" s="6" t="s">
        <v>78</v>
      </c>
      <c r="BG343" s="6"/>
      <c r="BH343" s="6"/>
      <c r="BI343" s="6"/>
      <c r="BJ343" s="6" t="s">
        <v>78</v>
      </c>
      <c r="BK343" s="6"/>
      <c r="BL343" s="6"/>
      <c r="BM343" s="6"/>
      <c r="BN343" s="6"/>
      <c r="BO343" s="6"/>
      <c r="BP343" s="6"/>
      <c r="BQ343" s="6"/>
      <c r="BR343" s="6"/>
      <c r="BS343" s="6"/>
      <c r="BT343" s="6"/>
      <c r="BU343" s="6"/>
      <c r="BV343" s="6" t="s">
        <v>38</v>
      </c>
      <c r="BW343" s="6"/>
      <c r="BX343" s="6"/>
      <c r="BY343" s="6"/>
      <c r="BZ343" s="6"/>
      <c r="CA343" s="6"/>
      <c r="CB343" s="6"/>
      <c r="CC343" s="6"/>
      <c r="CD343" s="6"/>
      <c r="CE343" s="6"/>
      <c r="CF343" s="6"/>
      <c r="CG343" s="6"/>
      <c r="CH343" s="6"/>
      <c r="CI343" s="6"/>
      <c r="CJ343" s="6"/>
      <c r="CK343" s="6"/>
      <c r="CL343" s="6"/>
      <c r="CM343" s="6"/>
      <c r="CN343" s="6"/>
      <c r="CO343" s="6"/>
      <c r="CP343" s="6"/>
      <c r="CQ343" s="6"/>
      <c r="CR343" s="6"/>
      <c r="CS343" s="28" t="s">
        <v>38</v>
      </c>
      <c r="CT343" s="6"/>
      <c r="CU343" s="6"/>
      <c r="CV343" s="6"/>
      <c r="CW343" s="6"/>
      <c r="CX343" s="6"/>
      <c r="CY343" s="6"/>
      <c r="CZ343" s="6"/>
      <c r="DA343" s="6"/>
      <c r="DB343" s="6"/>
      <c r="DC343" s="6"/>
      <c r="DD343" s="6" t="s">
        <v>38</v>
      </c>
      <c r="DE343" s="87"/>
      <c r="DF343" s="6"/>
      <c r="DG343" s="6"/>
      <c r="DH343" s="6"/>
      <c r="DI343" s="6"/>
      <c r="DJ343" s="6"/>
      <c r="DK343" s="6"/>
      <c r="DL343" s="6"/>
      <c r="DM343" s="6"/>
      <c r="DN343" s="6"/>
      <c r="DO343" s="87"/>
      <c r="DP343" s="6"/>
      <c r="DQ343" s="87"/>
      <c r="DR343" s="6"/>
      <c r="DS343" s="93" t="s">
        <v>1774</v>
      </c>
      <c r="DT343" s="17" t="s">
        <v>64</v>
      </c>
      <c r="DV343" s="34"/>
      <c r="DW343" s="57"/>
      <c r="DX343" s="57"/>
      <c r="DY343" s="57"/>
      <c r="DZ343" s="57"/>
      <c r="EA343" s="57"/>
      <c r="EB343" s="57"/>
      <c r="EC343" s="57"/>
      <c r="ED343" s="57"/>
      <c r="EE343" s="57"/>
      <c r="EF343" s="57"/>
      <c r="EG343" s="57"/>
      <c r="EH343" s="57"/>
      <c r="EI343" s="57"/>
      <c r="EJ343" s="57"/>
      <c r="EK343" s="57"/>
      <c r="EL343" s="57"/>
      <c r="EM343" s="57"/>
      <c r="EN343" s="57"/>
      <c r="EO343" s="57"/>
      <c r="EP343" s="57"/>
      <c r="EQ343" s="57"/>
      <c r="ER343" s="57"/>
      <c r="ES343" s="57"/>
    </row>
    <row r="344" spans="1:149" ht="14.55" customHeight="1" x14ac:dyDescent="0.3">
      <c r="A344" s="65">
        <v>340</v>
      </c>
      <c r="B344" s="7">
        <v>119</v>
      </c>
      <c r="C344" s="98" t="s">
        <v>1766</v>
      </c>
      <c r="D344" s="100" t="s">
        <v>1767</v>
      </c>
      <c r="E344" s="98" t="s">
        <v>1768</v>
      </c>
      <c r="F344" s="7">
        <v>2014</v>
      </c>
      <c r="G344" s="98" t="s">
        <v>1769</v>
      </c>
      <c r="H344" s="98" t="s">
        <v>1770</v>
      </c>
      <c r="I344" s="6" t="s">
        <v>50</v>
      </c>
      <c r="J344" s="100" t="s">
        <v>1778</v>
      </c>
      <c r="K344" s="6" t="s">
        <v>337</v>
      </c>
      <c r="L344" s="6" t="s">
        <v>38</v>
      </c>
      <c r="M344" s="6" t="s">
        <v>100</v>
      </c>
      <c r="N344" s="6" t="s">
        <v>205</v>
      </c>
      <c r="O344" s="6" t="s">
        <v>25</v>
      </c>
      <c r="P344" s="6" t="s">
        <v>177</v>
      </c>
      <c r="Q344" s="6" t="s">
        <v>572</v>
      </c>
      <c r="R344" s="6" t="s">
        <v>572</v>
      </c>
      <c r="S344" s="6" t="s">
        <v>339</v>
      </c>
      <c r="T344" s="6" t="s">
        <v>1048</v>
      </c>
      <c r="U344" s="7">
        <v>2010</v>
      </c>
      <c r="V344" s="7">
        <v>2015</v>
      </c>
      <c r="W344" s="6"/>
      <c r="X344" s="6"/>
      <c r="Y344" s="6"/>
      <c r="Z344" s="6"/>
      <c r="AA344" s="6"/>
      <c r="AB344" s="6"/>
      <c r="AC344" s="6"/>
      <c r="AD344" s="6"/>
      <c r="AE344" s="6" t="s">
        <v>126</v>
      </c>
      <c r="AF344" s="6"/>
      <c r="AG344" s="6"/>
      <c r="AH344" s="6"/>
      <c r="AI344" s="6" t="s">
        <v>155</v>
      </c>
      <c r="AJ344" s="6"/>
      <c r="AK344" s="6"/>
      <c r="AL344" s="6"/>
      <c r="AM344" s="6"/>
      <c r="AN344" s="6"/>
      <c r="AO344" s="6"/>
      <c r="AP344" s="6"/>
      <c r="AQ344" s="6"/>
      <c r="AR344" s="6"/>
      <c r="AS344" s="6"/>
      <c r="AT344" s="6"/>
      <c r="AU344" s="6"/>
      <c r="AV344" s="6"/>
      <c r="AW344" s="6" t="s">
        <v>23</v>
      </c>
      <c r="AX344" s="6"/>
      <c r="AY344" s="6"/>
      <c r="AZ344" s="6"/>
      <c r="BA344" s="6"/>
      <c r="BB344" s="6"/>
      <c r="BC344" s="6"/>
      <c r="BD344" s="6"/>
      <c r="BE344" s="6"/>
      <c r="BF344" s="6" t="s">
        <v>78</v>
      </c>
      <c r="BG344" s="6"/>
      <c r="BH344" s="6"/>
      <c r="BI344" s="6"/>
      <c r="BJ344" s="6" t="s">
        <v>78</v>
      </c>
      <c r="BK344" s="6"/>
      <c r="BL344" s="6"/>
      <c r="BM344" s="6"/>
      <c r="BN344" s="6"/>
      <c r="BO344" s="6"/>
      <c r="BP344" s="6"/>
      <c r="BQ344" s="6"/>
      <c r="BR344" s="6"/>
      <c r="BS344" s="6"/>
      <c r="BT344" s="6"/>
      <c r="BU344" s="6"/>
      <c r="BV344" s="6" t="s">
        <v>38</v>
      </c>
      <c r="BW344" s="6"/>
      <c r="BX344" s="6"/>
      <c r="BY344" s="6"/>
      <c r="BZ344" s="6"/>
      <c r="CA344" s="6"/>
      <c r="CB344" s="6"/>
      <c r="CC344" s="6"/>
      <c r="CD344" s="6"/>
      <c r="CE344" s="6"/>
      <c r="CF344" s="6"/>
      <c r="CG344" s="6"/>
      <c r="CH344" s="6"/>
      <c r="CI344" s="6"/>
      <c r="CJ344" s="6"/>
      <c r="CK344" s="6"/>
      <c r="CL344" s="6"/>
      <c r="CM344" s="6"/>
      <c r="CN344" s="6"/>
      <c r="CO344" s="6"/>
      <c r="CP344" s="6"/>
      <c r="CQ344" s="6"/>
      <c r="CR344" s="6"/>
      <c r="CS344" s="28" t="s">
        <v>38</v>
      </c>
      <c r="CT344" s="6"/>
      <c r="CU344" s="6"/>
      <c r="CV344" s="6"/>
      <c r="CW344" s="6"/>
      <c r="CX344" s="6"/>
      <c r="CY344" s="6"/>
      <c r="CZ344" s="6"/>
      <c r="DA344" s="6"/>
      <c r="DB344" s="6"/>
      <c r="DC344" s="6"/>
      <c r="DD344" s="6" t="s">
        <v>38</v>
      </c>
      <c r="DE344" s="87"/>
      <c r="DF344" s="6"/>
      <c r="DG344" s="6"/>
      <c r="DH344" s="6"/>
      <c r="DI344" s="6"/>
      <c r="DJ344" s="6"/>
      <c r="DK344" s="6"/>
      <c r="DL344" s="6"/>
      <c r="DM344" s="6"/>
      <c r="DN344" s="6"/>
      <c r="DO344" s="87"/>
      <c r="DP344" s="6"/>
      <c r="DQ344" s="87"/>
      <c r="DR344" s="6"/>
      <c r="DS344" s="93"/>
      <c r="DT344" s="17"/>
      <c r="DV344" s="34"/>
      <c r="DW344" s="57"/>
      <c r="DX344" s="57"/>
      <c r="DY344" s="57"/>
      <c r="DZ344" s="57"/>
      <c r="EA344" s="57"/>
      <c r="EB344" s="57"/>
      <c r="EC344" s="57"/>
      <c r="ED344" s="57"/>
      <c r="EE344" s="57"/>
      <c r="EF344" s="57"/>
      <c r="EG344" s="57"/>
      <c r="EH344" s="57"/>
      <c r="EI344" s="57"/>
      <c r="EJ344" s="57"/>
      <c r="EK344" s="57"/>
      <c r="EL344" s="57"/>
      <c r="EM344" s="57"/>
      <c r="EN344" s="57"/>
      <c r="EO344" s="57"/>
      <c r="EP344" s="57"/>
      <c r="EQ344" s="57"/>
      <c r="ER344" s="57"/>
      <c r="ES344" s="57"/>
    </row>
    <row r="345" spans="1:149" ht="14.55" customHeight="1" x14ac:dyDescent="0.3">
      <c r="A345" s="65">
        <v>341</v>
      </c>
      <c r="B345" s="7">
        <v>119</v>
      </c>
      <c r="C345" s="98" t="s">
        <v>1766</v>
      </c>
      <c r="D345" s="100" t="s">
        <v>1767</v>
      </c>
      <c r="E345" s="98" t="s">
        <v>1768</v>
      </c>
      <c r="F345" s="7">
        <v>2014</v>
      </c>
      <c r="G345" s="98" t="s">
        <v>1769</v>
      </c>
      <c r="H345" s="98" t="s">
        <v>1770</v>
      </c>
      <c r="I345" s="6" t="s">
        <v>50</v>
      </c>
      <c r="J345" s="100" t="s">
        <v>1779</v>
      </c>
      <c r="K345" s="6" t="s">
        <v>345</v>
      </c>
      <c r="L345" s="6" t="s">
        <v>38</v>
      </c>
      <c r="M345" s="6" t="s">
        <v>100</v>
      </c>
      <c r="N345" s="6" t="s">
        <v>205</v>
      </c>
      <c r="O345" s="6" t="s">
        <v>25</v>
      </c>
      <c r="P345" s="6" t="s">
        <v>177</v>
      </c>
      <c r="Q345" s="6" t="s">
        <v>572</v>
      </c>
      <c r="R345" s="6" t="s">
        <v>572</v>
      </c>
      <c r="S345" s="6" t="s">
        <v>339</v>
      </c>
      <c r="T345" s="6" t="s">
        <v>1048</v>
      </c>
      <c r="U345" s="7">
        <v>2010</v>
      </c>
      <c r="V345" s="7">
        <v>2015</v>
      </c>
      <c r="W345" s="6"/>
      <c r="X345" s="6"/>
      <c r="Y345" s="6"/>
      <c r="Z345" s="6"/>
      <c r="AA345" s="6"/>
      <c r="AB345" s="6"/>
      <c r="AC345" s="6"/>
      <c r="AD345" s="6"/>
      <c r="AE345" s="6" t="s">
        <v>126</v>
      </c>
      <c r="AF345" s="6"/>
      <c r="AG345" s="6"/>
      <c r="AH345" s="6"/>
      <c r="AI345" s="6" t="s">
        <v>155</v>
      </c>
      <c r="AJ345" s="6"/>
      <c r="AK345" s="6"/>
      <c r="AL345" s="6"/>
      <c r="AM345" s="6"/>
      <c r="AN345" s="6"/>
      <c r="AO345" s="6"/>
      <c r="AP345" s="6"/>
      <c r="AQ345" s="6"/>
      <c r="AR345" s="6"/>
      <c r="AS345" s="6"/>
      <c r="AT345" s="6"/>
      <c r="AU345" s="6"/>
      <c r="AV345" s="6"/>
      <c r="AW345" s="6" t="s">
        <v>23</v>
      </c>
      <c r="AX345" s="6"/>
      <c r="AY345" s="6"/>
      <c r="AZ345" s="6"/>
      <c r="BA345" s="6"/>
      <c r="BB345" s="6"/>
      <c r="BC345" s="6"/>
      <c r="BD345" s="6"/>
      <c r="BE345" s="6"/>
      <c r="BF345" s="6" t="s">
        <v>78</v>
      </c>
      <c r="BG345" s="6"/>
      <c r="BH345" s="6"/>
      <c r="BI345" s="6"/>
      <c r="BJ345" s="6" t="s">
        <v>78</v>
      </c>
      <c r="BK345" s="6"/>
      <c r="BL345" s="6"/>
      <c r="BM345" s="6"/>
      <c r="BN345" s="6"/>
      <c r="BO345" s="6"/>
      <c r="BP345" s="6"/>
      <c r="BQ345" s="6"/>
      <c r="BR345" s="6"/>
      <c r="BS345" s="6"/>
      <c r="BT345" s="6"/>
      <c r="BU345" s="6"/>
      <c r="BV345" s="6" t="s">
        <v>38</v>
      </c>
      <c r="BW345" s="6"/>
      <c r="BX345" s="6"/>
      <c r="BY345" s="6"/>
      <c r="BZ345" s="6"/>
      <c r="CA345" s="6"/>
      <c r="CB345" s="6"/>
      <c r="CC345" s="6"/>
      <c r="CD345" s="6"/>
      <c r="CE345" s="6"/>
      <c r="CF345" s="6"/>
      <c r="CG345" s="6"/>
      <c r="CH345" s="6"/>
      <c r="CI345" s="6"/>
      <c r="CJ345" s="6"/>
      <c r="CK345" s="6"/>
      <c r="CL345" s="6"/>
      <c r="CM345" s="6"/>
      <c r="CN345" s="6"/>
      <c r="CO345" s="6"/>
      <c r="CP345" s="6"/>
      <c r="CQ345" s="6"/>
      <c r="CR345" s="6"/>
      <c r="CS345" s="28" t="s">
        <v>38</v>
      </c>
      <c r="CT345" s="6"/>
      <c r="CU345" s="6"/>
      <c r="CV345" s="6"/>
      <c r="CW345" s="6"/>
      <c r="CX345" s="6"/>
      <c r="CY345" s="6"/>
      <c r="CZ345" s="6"/>
      <c r="DA345" s="6"/>
      <c r="DB345" s="6"/>
      <c r="DC345" s="6"/>
      <c r="DD345" s="6" t="s">
        <v>38</v>
      </c>
      <c r="DE345" s="87"/>
      <c r="DF345" s="6"/>
      <c r="DG345" s="6"/>
      <c r="DH345" s="6"/>
      <c r="DI345" s="6"/>
      <c r="DJ345" s="6"/>
      <c r="DK345" s="6"/>
      <c r="DL345" s="6"/>
      <c r="DM345" s="6"/>
      <c r="DN345" s="6"/>
      <c r="DO345" s="87"/>
      <c r="DP345" s="6"/>
      <c r="DQ345" s="87"/>
      <c r="DR345" s="6"/>
      <c r="DS345" s="93"/>
      <c r="DT345" s="17"/>
      <c r="DV345" s="34"/>
      <c r="DW345" s="57"/>
      <c r="DX345" s="57"/>
      <c r="DY345" s="57"/>
      <c r="DZ345" s="57"/>
      <c r="EA345" s="57"/>
      <c r="EB345" s="57"/>
      <c r="EC345" s="57"/>
      <c r="ED345" s="57"/>
      <c r="EE345" s="57"/>
      <c r="EF345" s="57"/>
      <c r="EG345" s="57"/>
      <c r="EH345" s="57"/>
      <c r="EI345" s="57"/>
      <c r="EJ345" s="57"/>
      <c r="EK345" s="57"/>
      <c r="EL345" s="57"/>
      <c r="EM345" s="57"/>
      <c r="EN345" s="57"/>
      <c r="EO345" s="57"/>
      <c r="EP345" s="57"/>
      <c r="EQ345" s="57"/>
      <c r="ER345" s="57"/>
      <c r="ES345" s="57"/>
    </row>
    <row r="346" spans="1:149" ht="14.55" customHeight="1" x14ac:dyDescent="0.3">
      <c r="A346" s="65">
        <v>342</v>
      </c>
      <c r="B346" s="7">
        <v>120</v>
      </c>
      <c r="C346" s="98" t="s">
        <v>1780</v>
      </c>
      <c r="D346" s="100" t="s">
        <v>1781</v>
      </c>
      <c r="E346" s="98" t="s">
        <v>1782</v>
      </c>
      <c r="F346" s="7">
        <v>2009</v>
      </c>
      <c r="G346" s="100" t="s">
        <v>687</v>
      </c>
      <c r="H346" s="98" t="s">
        <v>1783</v>
      </c>
      <c r="I346" s="6" t="s">
        <v>50</v>
      </c>
      <c r="J346" s="100" t="s">
        <v>1784</v>
      </c>
      <c r="K346" s="6" t="s">
        <v>1279</v>
      </c>
      <c r="L346" s="6" t="s">
        <v>38</v>
      </c>
      <c r="M346" s="6" t="s">
        <v>100</v>
      </c>
      <c r="N346" s="6" t="s">
        <v>205</v>
      </c>
      <c r="O346" s="6" t="s">
        <v>25</v>
      </c>
      <c r="P346" s="6" t="s">
        <v>56</v>
      </c>
      <c r="Q346" s="6" t="s">
        <v>1785</v>
      </c>
      <c r="R346" s="6" t="s">
        <v>921</v>
      </c>
      <c r="S346" s="6" t="s">
        <v>424</v>
      </c>
      <c r="T346" s="6" t="s">
        <v>572</v>
      </c>
      <c r="U346" s="7">
        <v>2004</v>
      </c>
      <c r="V346" s="7">
        <v>2007</v>
      </c>
      <c r="W346" s="6"/>
      <c r="X346" s="6"/>
      <c r="Y346" s="6"/>
      <c r="Z346" s="6" t="s">
        <v>76</v>
      </c>
      <c r="AA346" s="6" t="s">
        <v>66</v>
      </c>
      <c r="AB346" s="6" t="s">
        <v>107</v>
      </c>
      <c r="AC346" s="6"/>
      <c r="AD346" s="6"/>
      <c r="AE346" s="6" t="s">
        <v>126</v>
      </c>
      <c r="AF346" s="6"/>
      <c r="AG346" s="6"/>
      <c r="AH346" s="6"/>
      <c r="AI346" s="6"/>
      <c r="AJ346" s="6"/>
      <c r="AK346" s="6"/>
      <c r="AL346" s="6"/>
      <c r="AM346" s="6"/>
      <c r="AN346" s="6"/>
      <c r="AO346" s="6"/>
      <c r="AP346" s="6"/>
      <c r="AQ346" s="6"/>
      <c r="AR346" s="6"/>
      <c r="AS346" s="6"/>
      <c r="AT346" s="6"/>
      <c r="AU346" s="6"/>
      <c r="AV346" s="6"/>
      <c r="AW346" s="6" t="s">
        <v>23</v>
      </c>
      <c r="AX346" s="6"/>
      <c r="AY346" s="6"/>
      <c r="AZ346" s="6"/>
      <c r="BA346" s="6" t="s">
        <v>80</v>
      </c>
      <c r="BB346" s="6" t="s">
        <v>78</v>
      </c>
      <c r="BC346" s="6" t="s">
        <v>80</v>
      </c>
      <c r="BD346" s="6"/>
      <c r="BE346" s="6"/>
      <c r="BF346" s="6" t="s">
        <v>78</v>
      </c>
      <c r="BG346" s="6"/>
      <c r="BH346" s="6"/>
      <c r="BI346" s="6"/>
      <c r="BJ346" s="6"/>
      <c r="BK346" s="6"/>
      <c r="BL346" s="6"/>
      <c r="BM346" s="6"/>
      <c r="BN346" s="6"/>
      <c r="BO346" s="6"/>
      <c r="BP346" s="6"/>
      <c r="BQ346" s="6"/>
      <c r="BR346" s="6"/>
      <c r="BS346" s="6"/>
      <c r="BT346" s="6"/>
      <c r="BU346" s="6"/>
      <c r="BV346" s="6" t="s">
        <v>38</v>
      </c>
      <c r="BW346" s="6"/>
      <c r="BX346" s="6"/>
      <c r="BY346" s="6"/>
      <c r="BZ346" s="6"/>
      <c r="CA346" s="6"/>
      <c r="CB346" s="6"/>
      <c r="CC346" s="6"/>
      <c r="CD346" s="6"/>
      <c r="CE346" s="6"/>
      <c r="CF346" s="6"/>
      <c r="CG346" s="6"/>
      <c r="CH346" s="6"/>
      <c r="CI346" s="6"/>
      <c r="CJ346" s="6"/>
      <c r="CK346" s="6"/>
      <c r="CL346" s="6"/>
      <c r="CM346" s="6"/>
      <c r="CN346" s="6"/>
      <c r="CO346" s="6"/>
      <c r="CP346" s="6"/>
      <c r="CQ346" s="6"/>
      <c r="CR346" s="6"/>
      <c r="CS346" s="28" t="s">
        <v>38</v>
      </c>
      <c r="CT346" s="6"/>
      <c r="CU346" s="6"/>
      <c r="CV346" s="6"/>
      <c r="CW346" s="6"/>
      <c r="CX346" s="6"/>
      <c r="CY346" s="6"/>
      <c r="CZ346" s="6"/>
      <c r="DA346" s="6"/>
      <c r="DB346" s="6"/>
      <c r="DC346" s="6"/>
      <c r="DD346" s="6" t="s">
        <v>38</v>
      </c>
      <c r="DE346" s="87"/>
      <c r="DF346" s="6"/>
      <c r="DG346" s="6"/>
      <c r="DH346" s="6"/>
      <c r="DI346" s="6"/>
      <c r="DJ346" s="6"/>
      <c r="DK346" s="6"/>
      <c r="DL346" s="6"/>
      <c r="DM346" s="6"/>
      <c r="DN346" s="6"/>
      <c r="DO346" s="87"/>
      <c r="DP346" s="6"/>
      <c r="DQ346" s="87"/>
      <c r="DR346" s="6"/>
      <c r="DS346" s="93" t="s">
        <v>1786</v>
      </c>
      <c r="DT346" s="17" t="s">
        <v>1575</v>
      </c>
      <c r="DV346" s="34"/>
      <c r="DW346" s="57"/>
      <c r="DX346" s="57"/>
      <c r="DY346" s="57"/>
      <c r="DZ346" s="57"/>
      <c r="EA346" s="57"/>
      <c r="EB346" s="57"/>
      <c r="EC346" s="57"/>
      <c r="ED346" s="57"/>
      <c r="EE346" s="57"/>
      <c r="EF346" s="57"/>
      <c r="EG346" s="57"/>
      <c r="EH346" s="57"/>
      <c r="EI346" s="57"/>
      <c r="EJ346" s="57"/>
      <c r="EK346" s="57"/>
      <c r="EL346" s="57"/>
      <c r="EM346" s="57"/>
      <c r="EN346" s="57"/>
      <c r="EO346" s="57"/>
      <c r="EP346" s="57"/>
      <c r="EQ346" s="57"/>
      <c r="ER346" s="57"/>
      <c r="ES346" s="57"/>
    </row>
    <row r="347" spans="1:149" ht="14.55" customHeight="1" x14ac:dyDescent="0.3">
      <c r="A347" s="65">
        <v>343</v>
      </c>
      <c r="B347" s="7">
        <v>120</v>
      </c>
      <c r="C347" s="98" t="s">
        <v>1780</v>
      </c>
      <c r="D347" s="100" t="s">
        <v>1781</v>
      </c>
      <c r="E347" s="98" t="s">
        <v>1782</v>
      </c>
      <c r="F347" s="7">
        <v>2009</v>
      </c>
      <c r="G347" s="100" t="s">
        <v>687</v>
      </c>
      <c r="H347" s="98" t="s">
        <v>1783</v>
      </c>
      <c r="I347" s="6" t="s">
        <v>50</v>
      </c>
      <c r="J347" s="100" t="s">
        <v>1787</v>
      </c>
      <c r="K347" s="6" t="s">
        <v>1279</v>
      </c>
      <c r="L347" s="6" t="s">
        <v>38</v>
      </c>
      <c r="M347" s="6" t="s">
        <v>100</v>
      </c>
      <c r="N347" s="6" t="s">
        <v>205</v>
      </c>
      <c r="O347" s="6" t="s">
        <v>25</v>
      </c>
      <c r="P347" s="6" t="s">
        <v>56</v>
      </c>
      <c r="Q347" s="6" t="s">
        <v>1785</v>
      </c>
      <c r="R347" s="6" t="s">
        <v>921</v>
      </c>
      <c r="S347" s="6" t="s">
        <v>424</v>
      </c>
      <c r="T347" s="6" t="s">
        <v>572</v>
      </c>
      <c r="U347" s="7">
        <v>2004</v>
      </c>
      <c r="V347" s="7">
        <v>2007</v>
      </c>
      <c r="W347" s="6"/>
      <c r="X347" s="6"/>
      <c r="Y347" s="6"/>
      <c r="Z347" s="6" t="s">
        <v>76</v>
      </c>
      <c r="AA347" s="6" t="s">
        <v>66</v>
      </c>
      <c r="AB347" s="6" t="s">
        <v>107</v>
      </c>
      <c r="AC347" s="6"/>
      <c r="AD347" s="6"/>
      <c r="AE347" s="6" t="s">
        <v>126</v>
      </c>
      <c r="AF347" s="6"/>
      <c r="AG347" s="6"/>
      <c r="AH347" s="6"/>
      <c r="AI347" s="6"/>
      <c r="AJ347" s="6"/>
      <c r="AK347" s="6"/>
      <c r="AL347" s="6"/>
      <c r="AM347" s="6"/>
      <c r="AN347" s="6"/>
      <c r="AO347" s="6"/>
      <c r="AP347" s="6"/>
      <c r="AQ347" s="6"/>
      <c r="AR347" s="6"/>
      <c r="AS347" s="6"/>
      <c r="AT347" s="6"/>
      <c r="AU347" s="6"/>
      <c r="AV347" s="6"/>
      <c r="AW347" s="6" t="s">
        <v>23</v>
      </c>
      <c r="AX347" s="6"/>
      <c r="AY347" s="6"/>
      <c r="AZ347" s="6"/>
      <c r="BA347" s="6" t="s">
        <v>80</v>
      </c>
      <c r="BB347" s="6" t="s">
        <v>78</v>
      </c>
      <c r="BC347" s="6" t="s">
        <v>80</v>
      </c>
      <c r="BD347" s="6"/>
      <c r="BE347" s="6"/>
      <c r="BF347" s="6" t="s">
        <v>78</v>
      </c>
      <c r="BG347" s="6"/>
      <c r="BH347" s="6"/>
      <c r="BI347" s="6"/>
      <c r="BJ347" s="6"/>
      <c r="BK347" s="6"/>
      <c r="BL347" s="6"/>
      <c r="BM347" s="6"/>
      <c r="BN347" s="6"/>
      <c r="BO347" s="6"/>
      <c r="BP347" s="6"/>
      <c r="BQ347" s="6"/>
      <c r="BR347" s="6"/>
      <c r="BS347" s="6"/>
      <c r="BT347" s="6"/>
      <c r="BU347" s="6"/>
      <c r="BV347" s="6" t="s">
        <v>38</v>
      </c>
      <c r="BW347" s="6"/>
      <c r="BX347" s="6"/>
      <c r="BY347" s="6"/>
      <c r="BZ347" s="6"/>
      <c r="CA347" s="6"/>
      <c r="CB347" s="6"/>
      <c r="CC347" s="6"/>
      <c r="CD347" s="6"/>
      <c r="CE347" s="6"/>
      <c r="CF347" s="6"/>
      <c r="CG347" s="6"/>
      <c r="CH347" s="6"/>
      <c r="CI347" s="6"/>
      <c r="CJ347" s="6"/>
      <c r="CK347" s="6"/>
      <c r="CL347" s="6"/>
      <c r="CM347" s="6"/>
      <c r="CN347" s="6"/>
      <c r="CO347" s="6"/>
      <c r="CP347" s="6"/>
      <c r="CQ347" s="6"/>
      <c r="CR347" s="6"/>
      <c r="CS347" s="28" t="s">
        <v>38</v>
      </c>
      <c r="CT347" s="6"/>
      <c r="CU347" s="6"/>
      <c r="CV347" s="6"/>
      <c r="CW347" s="6"/>
      <c r="CX347" s="6"/>
      <c r="CY347" s="6"/>
      <c r="CZ347" s="6"/>
      <c r="DA347" s="6"/>
      <c r="DB347" s="6"/>
      <c r="DC347" s="6"/>
      <c r="DD347" s="6" t="s">
        <v>38</v>
      </c>
      <c r="DE347" s="87"/>
      <c r="DF347" s="6"/>
      <c r="DG347" s="6"/>
      <c r="DH347" s="6"/>
      <c r="DI347" s="6"/>
      <c r="DJ347" s="6"/>
      <c r="DK347" s="6"/>
      <c r="DL347" s="6"/>
      <c r="DM347" s="6"/>
      <c r="DN347" s="6"/>
      <c r="DO347" s="87"/>
      <c r="DP347" s="6"/>
      <c r="DQ347" s="87"/>
      <c r="DR347" s="6"/>
      <c r="DS347" s="93" t="s">
        <v>1786</v>
      </c>
      <c r="DT347" s="17" t="s">
        <v>1575</v>
      </c>
      <c r="DV347" s="34"/>
      <c r="DW347" s="57"/>
      <c r="DX347" s="57"/>
      <c r="DY347" s="57"/>
      <c r="DZ347" s="57"/>
      <c r="EA347" s="57"/>
      <c r="EB347" s="57"/>
      <c r="EC347" s="57"/>
      <c r="ED347" s="57"/>
      <c r="EE347" s="57"/>
      <c r="EF347" s="57"/>
      <c r="EG347" s="57"/>
      <c r="EH347" s="57"/>
      <c r="EI347" s="57"/>
      <c r="EJ347" s="57"/>
      <c r="EK347" s="57"/>
      <c r="EL347" s="57"/>
      <c r="EM347" s="57"/>
      <c r="EN347" s="57"/>
      <c r="EO347" s="57"/>
      <c r="EP347" s="57"/>
      <c r="EQ347" s="57"/>
      <c r="ER347" s="57"/>
      <c r="ES347" s="57"/>
    </row>
    <row r="348" spans="1:149" ht="14.55" customHeight="1" x14ac:dyDescent="0.3">
      <c r="A348" s="65">
        <v>344</v>
      </c>
      <c r="B348" s="7">
        <v>121</v>
      </c>
      <c r="C348" s="98" t="s">
        <v>1788</v>
      </c>
      <c r="D348" s="100" t="s">
        <v>1789</v>
      </c>
      <c r="E348" s="98" t="s">
        <v>1790</v>
      </c>
      <c r="F348" s="7">
        <v>2014</v>
      </c>
      <c r="G348" s="98" t="s">
        <v>974</v>
      </c>
      <c r="H348" s="98" t="s">
        <v>1791</v>
      </c>
      <c r="I348" s="6" t="s">
        <v>50</v>
      </c>
      <c r="J348" s="98" t="s">
        <v>1792</v>
      </c>
      <c r="K348" s="6" t="s">
        <v>742</v>
      </c>
      <c r="L348" s="6" t="s">
        <v>38</v>
      </c>
      <c r="M348" s="6" t="s">
        <v>86</v>
      </c>
      <c r="N348" s="6" t="s">
        <v>205</v>
      </c>
      <c r="O348" s="6" t="s">
        <v>25</v>
      </c>
      <c r="P348" s="6" t="s">
        <v>191</v>
      </c>
      <c r="Q348" s="6" t="s">
        <v>1793</v>
      </c>
      <c r="R348" s="6" t="s">
        <v>908</v>
      </c>
      <c r="S348" s="6" t="s">
        <v>432</v>
      </c>
      <c r="T348" s="6" t="s">
        <v>629</v>
      </c>
      <c r="U348" s="7">
        <v>2010</v>
      </c>
      <c r="V348" s="7">
        <v>2010</v>
      </c>
      <c r="W348" s="6"/>
      <c r="X348" s="6"/>
      <c r="Y348" s="6"/>
      <c r="Z348" s="6" t="s">
        <v>76</v>
      </c>
      <c r="AA348" s="6"/>
      <c r="AB348" s="6" t="s">
        <v>107</v>
      </c>
      <c r="AC348" s="6"/>
      <c r="AD348" s="6"/>
      <c r="AE348" s="6" t="s">
        <v>126</v>
      </c>
      <c r="AF348" s="6"/>
      <c r="AG348" s="6"/>
      <c r="AH348" s="6" t="s">
        <v>139</v>
      </c>
      <c r="AI348" s="6"/>
      <c r="AJ348" s="6"/>
      <c r="AK348" s="6"/>
      <c r="AL348" s="6"/>
      <c r="AM348" s="6"/>
      <c r="AN348" s="6"/>
      <c r="AO348" s="6" t="s">
        <v>168</v>
      </c>
      <c r="AP348" s="6"/>
      <c r="AQ348" s="6"/>
      <c r="AR348" s="6"/>
      <c r="AS348" s="6"/>
      <c r="AT348" s="6"/>
      <c r="AU348" s="6"/>
      <c r="AV348" s="6"/>
      <c r="AW348" s="6" t="s">
        <v>23</v>
      </c>
      <c r="AX348" s="6"/>
      <c r="AY348" s="6"/>
      <c r="AZ348" s="6"/>
      <c r="BA348" s="6" t="s">
        <v>78</v>
      </c>
      <c r="BB348" s="6"/>
      <c r="BC348" s="6" t="s">
        <v>78</v>
      </c>
      <c r="BD348" s="6"/>
      <c r="BE348" s="6"/>
      <c r="BF348" s="6" t="s">
        <v>78</v>
      </c>
      <c r="BG348" s="6"/>
      <c r="BH348" s="6"/>
      <c r="BI348" s="6" t="s">
        <v>78</v>
      </c>
      <c r="BJ348" s="6"/>
      <c r="BK348" s="6"/>
      <c r="BL348" s="6"/>
      <c r="BM348" s="6"/>
      <c r="BN348" s="6"/>
      <c r="BO348" s="6"/>
      <c r="BP348" s="6"/>
      <c r="BQ348" s="6"/>
      <c r="BR348" s="6"/>
      <c r="BS348" s="6"/>
      <c r="BT348" s="6"/>
      <c r="BU348" s="6"/>
      <c r="BV348" s="6" t="s">
        <v>23</v>
      </c>
      <c r="BW348" s="6"/>
      <c r="BX348" s="6"/>
      <c r="BY348" s="6"/>
      <c r="BZ348" s="6"/>
      <c r="CA348" s="6"/>
      <c r="CB348" s="6"/>
      <c r="CC348" s="6"/>
      <c r="CD348" s="6"/>
      <c r="CE348" s="6"/>
      <c r="CF348" s="6"/>
      <c r="CG348" s="6"/>
      <c r="CH348" s="6" t="s">
        <v>195</v>
      </c>
      <c r="CI348" s="6"/>
      <c r="CJ348" s="6"/>
      <c r="CK348" s="6"/>
      <c r="CL348" s="6"/>
      <c r="CM348" s="6"/>
      <c r="CN348" s="6"/>
      <c r="CO348" s="6"/>
      <c r="CP348" s="6"/>
      <c r="CQ348" s="6"/>
      <c r="CR348" s="6"/>
      <c r="CS348" s="28" t="s">
        <v>23</v>
      </c>
      <c r="CT348" s="6"/>
      <c r="CU348" s="6"/>
      <c r="CV348" s="6"/>
      <c r="CW348" s="6"/>
      <c r="CX348" s="6"/>
      <c r="CY348" s="6"/>
      <c r="CZ348" s="6" t="s">
        <v>139</v>
      </c>
      <c r="DA348" s="6"/>
      <c r="DB348" s="6"/>
      <c r="DC348" s="6"/>
      <c r="DD348" s="6" t="s">
        <v>23</v>
      </c>
      <c r="DE348" s="93" t="s">
        <v>1794</v>
      </c>
      <c r="DF348" s="6" t="s">
        <v>640</v>
      </c>
      <c r="DG348" s="6"/>
      <c r="DH348" s="6"/>
      <c r="DI348" s="6"/>
      <c r="DJ348" s="6"/>
      <c r="DK348" s="6" t="s">
        <v>139</v>
      </c>
      <c r="DL348" s="6"/>
      <c r="DM348" s="6"/>
      <c r="DN348" s="6"/>
      <c r="DO348" s="87"/>
      <c r="DP348" s="6"/>
      <c r="DQ348" s="87"/>
      <c r="DR348" s="6"/>
      <c r="DS348" s="93" t="s">
        <v>1795</v>
      </c>
      <c r="DT348" s="17" t="s">
        <v>64</v>
      </c>
      <c r="DV348" s="34"/>
      <c r="DW348" s="57"/>
      <c r="DX348" s="57"/>
      <c r="DY348" s="57"/>
      <c r="DZ348" s="57"/>
      <c r="EA348" s="57"/>
      <c r="EB348" s="57"/>
      <c r="EC348" s="57"/>
      <c r="ED348" s="57"/>
      <c r="EE348" s="57"/>
      <c r="EF348" s="57"/>
      <c r="EG348" s="57"/>
      <c r="EH348" s="57"/>
      <c r="EI348" s="57"/>
      <c r="EJ348" s="57"/>
      <c r="EK348" s="57"/>
      <c r="EL348" s="57"/>
      <c r="EM348" s="57"/>
      <c r="EN348" s="57"/>
      <c r="EO348" s="57"/>
      <c r="EP348" s="57"/>
      <c r="EQ348" s="57"/>
      <c r="ER348" s="57"/>
      <c r="ES348" s="57"/>
    </row>
    <row r="349" spans="1:149" ht="14.55" customHeight="1" x14ac:dyDescent="0.3">
      <c r="A349" s="65">
        <v>345</v>
      </c>
      <c r="B349" s="7">
        <v>121</v>
      </c>
      <c r="C349" s="98" t="s">
        <v>1788</v>
      </c>
      <c r="D349" s="100" t="s">
        <v>1789</v>
      </c>
      <c r="E349" s="98" t="s">
        <v>1790</v>
      </c>
      <c r="F349" s="7">
        <v>2014</v>
      </c>
      <c r="G349" s="98" t="s">
        <v>974</v>
      </c>
      <c r="H349" s="98" t="s">
        <v>1791</v>
      </c>
      <c r="I349" s="6" t="s">
        <v>50</v>
      </c>
      <c r="J349" s="98" t="s">
        <v>1796</v>
      </c>
      <c r="K349" s="6" t="s">
        <v>742</v>
      </c>
      <c r="L349" s="6" t="s">
        <v>38</v>
      </c>
      <c r="M349" s="6" t="s">
        <v>86</v>
      </c>
      <c r="N349" s="6" t="s">
        <v>205</v>
      </c>
      <c r="O349" s="6" t="s">
        <v>25</v>
      </c>
      <c r="P349" s="6" t="s">
        <v>191</v>
      </c>
      <c r="Q349" s="6" t="s">
        <v>1793</v>
      </c>
      <c r="R349" s="6" t="s">
        <v>908</v>
      </c>
      <c r="S349" s="6" t="s">
        <v>432</v>
      </c>
      <c r="T349" s="6" t="s">
        <v>629</v>
      </c>
      <c r="U349" s="7">
        <v>2010</v>
      </c>
      <c r="V349" s="7">
        <v>2010</v>
      </c>
      <c r="W349" s="6"/>
      <c r="X349" s="6"/>
      <c r="Y349" s="6"/>
      <c r="Z349" s="6" t="s">
        <v>76</v>
      </c>
      <c r="AA349" s="6"/>
      <c r="AB349" s="6" t="s">
        <v>107</v>
      </c>
      <c r="AC349" s="6"/>
      <c r="AD349" s="6"/>
      <c r="AE349" s="6" t="s">
        <v>126</v>
      </c>
      <c r="AF349" s="6"/>
      <c r="AG349" s="6"/>
      <c r="AH349" s="6" t="s">
        <v>139</v>
      </c>
      <c r="AI349" s="6"/>
      <c r="AJ349" s="6"/>
      <c r="AK349" s="6"/>
      <c r="AL349" s="6"/>
      <c r="AM349" s="6"/>
      <c r="AN349" s="6"/>
      <c r="AO349" s="6" t="s">
        <v>168</v>
      </c>
      <c r="AP349" s="6"/>
      <c r="AQ349" s="6"/>
      <c r="AR349" s="6"/>
      <c r="AS349" s="6"/>
      <c r="AT349" s="6"/>
      <c r="AU349" s="6"/>
      <c r="AV349" s="6"/>
      <c r="AW349" s="6" t="s">
        <v>23</v>
      </c>
      <c r="AX349" s="6"/>
      <c r="AY349" s="6"/>
      <c r="AZ349" s="6"/>
      <c r="BA349" s="6" t="s">
        <v>78</v>
      </c>
      <c r="BB349" s="6"/>
      <c r="BC349" s="6" t="s">
        <v>78</v>
      </c>
      <c r="BD349" s="6"/>
      <c r="BE349" s="6"/>
      <c r="BF349" s="6" t="s">
        <v>78</v>
      </c>
      <c r="BG349" s="6"/>
      <c r="BH349" s="6"/>
      <c r="BI349" s="6" t="s">
        <v>78</v>
      </c>
      <c r="BJ349" s="6"/>
      <c r="BK349" s="6"/>
      <c r="BL349" s="6"/>
      <c r="BM349" s="6"/>
      <c r="BN349" s="6"/>
      <c r="BO349" s="6"/>
      <c r="BP349" s="6"/>
      <c r="BQ349" s="6"/>
      <c r="BR349" s="6"/>
      <c r="BS349" s="6"/>
      <c r="BT349" s="6"/>
      <c r="BU349" s="6"/>
      <c r="BV349" s="6" t="s">
        <v>23</v>
      </c>
      <c r="BW349" s="6"/>
      <c r="BX349" s="6"/>
      <c r="BY349" s="6"/>
      <c r="BZ349" s="6"/>
      <c r="CA349" s="6"/>
      <c r="CB349" s="6"/>
      <c r="CC349" s="6"/>
      <c r="CD349" s="6"/>
      <c r="CE349" s="6" t="s">
        <v>195</v>
      </c>
      <c r="CF349" s="6"/>
      <c r="CG349" s="6"/>
      <c r="CH349" s="6" t="s">
        <v>233</v>
      </c>
      <c r="CI349" s="6"/>
      <c r="CJ349" s="6"/>
      <c r="CK349" s="6"/>
      <c r="CL349" s="6"/>
      <c r="CM349" s="6"/>
      <c r="CN349" s="6"/>
      <c r="CO349" s="6"/>
      <c r="CP349" s="6"/>
      <c r="CQ349" s="6"/>
      <c r="CR349" s="6"/>
      <c r="CS349" s="28" t="s">
        <v>23</v>
      </c>
      <c r="CT349" s="6"/>
      <c r="CU349" s="6"/>
      <c r="CV349" s="6"/>
      <c r="CW349" s="6"/>
      <c r="CX349" s="6"/>
      <c r="CY349" s="6"/>
      <c r="CZ349" s="6" t="s">
        <v>139</v>
      </c>
      <c r="DA349" s="6"/>
      <c r="DB349" s="6"/>
      <c r="DC349" s="6"/>
      <c r="DD349" s="6" t="s">
        <v>23</v>
      </c>
      <c r="DE349" s="93" t="s">
        <v>1794</v>
      </c>
      <c r="DF349" s="6" t="s">
        <v>640</v>
      </c>
      <c r="DG349" s="6"/>
      <c r="DH349" s="6"/>
      <c r="DI349" s="6"/>
      <c r="DJ349" s="6"/>
      <c r="DK349" s="6" t="s">
        <v>139</v>
      </c>
      <c r="DL349" s="6"/>
      <c r="DM349" s="6"/>
      <c r="DN349" s="6"/>
      <c r="DO349" s="87"/>
      <c r="DP349" s="6"/>
      <c r="DQ349" s="87"/>
      <c r="DR349" s="6"/>
      <c r="DS349" s="93" t="s">
        <v>1795</v>
      </c>
      <c r="DT349" s="17" t="s">
        <v>64</v>
      </c>
      <c r="DV349" s="34"/>
      <c r="DW349" s="57"/>
      <c r="DX349" s="57"/>
      <c r="DY349" s="57"/>
      <c r="DZ349" s="57"/>
      <c r="EA349" s="57"/>
      <c r="EB349" s="57"/>
      <c r="EC349" s="57"/>
      <c r="ED349" s="57"/>
      <c r="EE349" s="57"/>
      <c r="EF349" s="57"/>
      <c r="EG349" s="57"/>
      <c r="EH349" s="57"/>
      <c r="EI349" s="57"/>
      <c r="EJ349" s="57"/>
      <c r="EK349" s="57"/>
      <c r="EL349" s="57"/>
      <c r="EM349" s="57"/>
      <c r="EN349" s="57"/>
      <c r="EO349" s="57"/>
      <c r="EP349" s="57"/>
      <c r="EQ349" s="57"/>
      <c r="ER349" s="57"/>
      <c r="ES349" s="57"/>
    </row>
    <row r="350" spans="1:149" ht="14.55" customHeight="1" x14ac:dyDescent="0.3">
      <c r="A350" s="65">
        <v>346</v>
      </c>
      <c r="B350" s="7">
        <v>121</v>
      </c>
      <c r="C350" s="98" t="s">
        <v>1788</v>
      </c>
      <c r="D350" s="100" t="s">
        <v>1789</v>
      </c>
      <c r="E350" s="98" t="s">
        <v>1790</v>
      </c>
      <c r="F350" s="7">
        <v>2014</v>
      </c>
      <c r="G350" s="98" t="s">
        <v>974</v>
      </c>
      <c r="H350" s="98" t="s">
        <v>1791</v>
      </c>
      <c r="I350" s="6" t="s">
        <v>50</v>
      </c>
      <c r="J350" s="98" t="s">
        <v>1797</v>
      </c>
      <c r="K350" s="6" t="s">
        <v>718</v>
      </c>
      <c r="L350" s="6" t="s">
        <v>38</v>
      </c>
      <c r="M350" s="6" t="s">
        <v>86</v>
      </c>
      <c r="N350" s="6" t="s">
        <v>205</v>
      </c>
      <c r="O350" s="6" t="s">
        <v>25</v>
      </c>
      <c r="P350" s="6" t="s">
        <v>191</v>
      </c>
      <c r="Q350" s="6" t="s">
        <v>1793</v>
      </c>
      <c r="R350" s="6" t="s">
        <v>908</v>
      </c>
      <c r="S350" s="6" t="s">
        <v>432</v>
      </c>
      <c r="T350" s="6" t="s">
        <v>629</v>
      </c>
      <c r="U350" s="7">
        <v>2010</v>
      </c>
      <c r="V350" s="7">
        <v>2010</v>
      </c>
      <c r="W350" s="6"/>
      <c r="X350" s="6"/>
      <c r="Y350" s="6"/>
      <c r="Z350" s="6" t="s">
        <v>76</v>
      </c>
      <c r="AA350" s="6"/>
      <c r="AB350" s="6" t="s">
        <v>107</v>
      </c>
      <c r="AC350" s="6"/>
      <c r="AD350" s="6" t="s">
        <v>109</v>
      </c>
      <c r="AE350" s="6" t="s">
        <v>126</v>
      </c>
      <c r="AF350" s="6"/>
      <c r="AG350" s="6"/>
      <c r="AH350" s="6" t="s">
        <v>139</v>
      </c>
      <c r="AI350" s="6"/>
      <c r="AJ350" s="6"/>
      <c r="AK350" s="6"/>
      <c r="AL350" s="6"/>
      <c r="AM350" s="6"/>
      <c r="AN350" s="6"/>
      <c r="AO350" s="6" t="s">
        <v>168</v>
      </c>
      <c r="AP350" s="6" t="s">
        <v>278</v>
      </c>
      <c r="AQ350" s="6"/>
      <c r="AR350" s="6"/>
      <c r="AS350" s="6"/>
      <c r="AT350" s="6"/>
      <c r="AU350" s="6"/>
      <c r="AV350" s="6"/>
      <c r="AW350" s="6" t="s">
        <v>23</v>
      </c>
      <c r="AX350" s="6"/>
      <c r="AY350" s="6"/>
      <c r="AZ350" s="6"/>
      <c r="BA350" s="6"/>
      <c r="BB350" s="6"/>
      <c r="BC350" s="6" t="s">
        <v>80</v>
      </c>
      <c r="BD350" s="6"/>
      <c r="BE350" s="6" t="s">
        <v>78</v>
      </c>
      <c r="BF350" s="6" t="s">
        <v>124</v>
      </c>
      <c r="BG350" s="6"/>
      <c r="BH350" s="6"/>
      <c r="BI350" s="6"/>
      <c r="BJ350" s="6"/>
      <c r="BK350" s="6"/>
      <c r="BL350" s="6"/>
      <c r="BM350" s="6"/>
      <c r="BN350" s="6"/>
      <c r="BO350" s="6"/>
      <c r="BP350" s="6"/>
      <c r="BQ350" s="6"/>
      <c r="BR350" s="6"/>
      <c r="BS350" s="6"/>
      <c r="BT350" s="6"/>
      <c r="BU350" s="6"/>
      <c r="BV350" s="6" t="s">
        <v>23</v>
      </c>
      <c r="BW350" s="6"/>
      <c r="BX350" s="6"/>
      <c r="BY350" s="6"/>
      <c r="BZ350" s="6"/>
      <c r="CA350" s="6"/>
      <c r="CB350" s="6"/>
      <c r="CC350" s="6"/>
      <c r="CD350" s="6" t="s">
        <v>195</v>
      </c>
      <c r="CE350" s="6" t="s">
        <v>195</v>
      </c>
      <c r="CF350" s="6"/>
      <c r="CG350" s="6"/>
      <c r="CH350" s="6" t="s">
        <v>195</v>
      </c>
      <c r="CI350" s="6"/>
      <c r="CJ350" s="6"/>
      <c r="CK350" s="6"/>
      <c r="CL350" s="6"/>
      <c r="CM350" s="6"/>
      <c r="CN350" s="6" t="s">
        <v>210</v>
      </c>
      <c r="CO350" s="6"/>
      <c r="CP350" s="6"/>
      <c r="CQ350" s="6"/>
      <c r="CR350" s="6"/>
      <c r="CS350" s="28" t="s">
        <v>23</v>
      </c>
      <c r="CT350" s="6"/>
      <c r="CU350" s="6"/>
      <c r="CV350" s="6"/>
      <c r="CW350" s="6"/>
      <c r="CX350" s="6"/>
      <c r="CY350" s="6"/>
      <c r="CZ350" s="6" t="s">
        <v>139</v>
      </c>
      <c r="DA350" s="6"/>
      <c r="DB350" s="6"/>
      <c r="DC350" s="6"/>
      <c r="DD350" s="6" t="s">
        <v>23</v>
      </c>
      <c r="DE350" s="93" t="s">
        <v>1794</v>
      </c>
      <c r="DF350" s="6" t="s">
        <v>640</v>
      </c>
      <c r="DG350" s="6"/>
      <c r="DH350" s="6"/>
      <c r="DI350" s="6"/>
      <c r="DJ350" s="6"/>
      <c r="DK350" s="6" t="s">
        <v>139</v>
      </c>
      <c r="DL350" s="6"/>
      <c r="DM350" s="6"/>
      <c r="DN350" s="6"/>
      <c r="DO350" s="87"/>
      <c r="DP350" s="6"/>
      <c r="DQ350" s="87"/>
      <c r="DR350" s="6"/>
      <c r="DS350" s="87"/>
      <c r="DT350" s="17"/>
      <c r="DV350" s="34"/>
      <c r="DW350" s="57"/>
      <c r="DX350" s="57"/>
      <c r="DY350" s="57"/>
      <c r="DZ350" s="57"/>
      <c r="EA350" s="57"/>
      <c r="EB350" s="57"/>
      <c r="EC350" s="57"/>
      <c r="ED350" s="57"/>
      <c r="EE350" s="57"/>
      <c r="EF350" s="57"/>
      <c r="EG350" s="57"/>
      <c r="EH350" s="57"/>
      <c r="EI350" s="57"/>
      <c r="EJ350" s="57"/>
      <c r="EK350" s="57"/>
      <c r="EL350" s="57"/>
      <c r="EM350" s="57"/>
      <c r="EN350" s="57"/>
      <c r="EO350" s="57"/>
      <c r="EP350" s="57"/>
      <c r="EQ350" s="57"/>
      <c r="ER350" s="57"/>
      <c r="ES350" s="57"/>
    </row>
    <row r="351" spans="1:149" ht="14.55" customHeight="1" x14ac:dyDescent="0.3">
      <c r="A351" s="65">
        <v>347</v>
      </c>
      <c r="B351" s="7">
        <v>121</v>
      </c>
      <c r="C351" s="98" t="s">
        <v>1788</v>
      </c>
      <c r="D351" s="100" t="s">
        <v>1789</v>
      </c>
      <c r="E351" s="98" t="s">
        <v>1790</v>
      </c>
      <c r="F351" s="7">
        <v>2014</v>
      </c>
      <c r="G351" s="98" t="s">
        <v>974</v>
      </c>
      <c r="H351" s="98" t="s">
        <v>1791</v>
      </c>
      <c r="I351" s="6" t="s">
        <v>50</v>
      </c>
      <c r="J351" s="98" t="s">
        <v>1798</v>
      </c>
      <c r="K351" s="6" t="s">
        <v>718</v>
      </c>
      <c r="L351" s="6" t="s">
        <v>38</v>
      </c>
      <c r="M351" s="6" t="s">
        <v>86</v>
      </c>
      <c r="N351" s="6" t="s">
        <v>205</v>
      </c>
      <c r="O351" s="6" t="s">
        <v>25</v>
      </c>
      <c r="P351" s="6" t="s">
        <v>191</v>
      </c>
      <c r="Q351" s="6" t="s">
        <v>1793</v>
      </c>
      <c r="R351" s="6" t="s">
        <v>908</v>
      </c>
      <c r="S351" s="6" t="s">
        <v>432</v>
      </c>
      <c r="T351" s="6" t="s">
        <v>629</v>
      </c>
      <c r="U351" s="7">
        <v>2010</v>
      </c>
      <c r="V351" s="7">
        <v>2010</v>
      </c>
      <c r="W351" s="6"/>
      <c r="X351" s="6" t="s">
        <v>44</v>
      </c>
      <c r="Y351" s="6"/>
      <c r="Z351" s="6" t="s">
        <v>76</v>
      </c>
      <c r="AA351" s="6"/>
      <c r="AB351" s="6" t="s">
        <v>107</v>
      </c>
      <c r="AC351" s="6"/>
      <c r="AD351" s="6"/>
      <c r="AE351" s="6" t="s">
        <v>126</v>
      </c>
      <c r="AF351" s="6"/>
      <c r="AG351" s="6"/>
      <c r="AH351" s="6" t="s">
        <v>139</v>
      </c>
      <c r="AI351" s="6"/>
      <c r="AJ351" s="6"/>
      <c r="AK351" s="6"/>
      <c r="AL351" s="6"/>
      <c r="AM351" s="6"/>
      <c r="AN351" s="6"/>
      <c r="AO351" s="6" t="s">
        <v>168</v>
      </c>
      <c r="AP351" s="6"/>
      <c r="AQ351" s="6"/>
      <c r="AR351" s="6"/>
      <c r="AS351" s="6"/>
      <c r="AT351" s="6"/>
      <c r="AU351" s="6"/>
      <c r="AV351" s="6"/>
      <c r="AW351" s="6" t="s">
        <v>23</v>
      </c>
      <c r="AX351" s="6"/>
      <c r="AY351" s="6" t="s">
        <v>78</v>
      </c>
      <c r="AZ351" s="6"/>
      <c r="BA351" s="6" t="s">
        <v>78</v>
      </c>
      <c r="BB351" s="6"/>
      <c r="BC351" s="6" t="s">
        <v>78</v>
      </c>
      <c r="BD351" s="6"/>
      <c r="BE351" s="6"/>
      <c r="BF351" s="6" t="s">
        <v>78</v>
      </c>
      <c r="BG351" s="6"/>
      <c r="BH351" s="6"/>
      <c r="BI351" s="6" t="s">
        <v>78</v>
      </c>
      <c r="BJ351" s="6"/>
      <c r="BK351" s="6"/>
      <c r="BL351" s="6"/>
      <c r="BM351" s="6"/>
      <c r="BN351" s="6" t="s">
        <v>78</v>
      </c>
      <c r="BO351" s="6"/>
      <c r="BP351" s="6"/>
      <c r="BQ351" s="6"/>
      <c r="BR351" s="6"/>
      <c r="BS351" s="6"/>
      <c r="BT351" s="6"/>
      <c r="BU351" s="6"/>
      <c r="BV351" s="6" t="s">
        <v>23</v>
      </c>
      <c r="BW351" s="6"/>
      <c r="BX351" s="6"/>
      <c r="BY351" s="6"/>
      <c r="BZ351" s="6"/>
      <c r="CA351" s="6"/>
      <c r="CB351" s="6"/>
      <c r="CC351" s="6"/>
      <c r="CD351" s="6"/>
      <c r="CE351" s="6" t="s">
        <v>195</v>
      </c>
      <c r="CF351" s="6"/>
      <c r="CG351" s="6"/>
      <c r="CH351" s="6" t="s">
        <v>195</v>
      </c>
      <c r="CI351" s="6"/>
      <c r="CJ351" s="6"/>
      <c r="CK351" s="6"/>
      <c r="CL351" s="6"/>
      <c r="CM351" s="6"/>
      <c r="CN351" s="6"/>
      <c r="CO351" s="6"/>
      <c r="CP351" s="6"/>
      <c r="CQ351" s="6"/>
      <c r="CR351" s="6"/>
      <c r="CS351" s="28" t="s">
        <v>23</v>
      </c>
      <c r="CT351" s="6"/>
      <c r="CU351" s="6"/>
      <c r="CV351" s="6"/>
      <c r="CW351" s="6"/>
      <c r="CX351" s="6"/>
      <c r="CY351" s="6"/>
      <c r="CZ351" s="6" t="s">
        <v>139</v>
      </c>
      <c r="DA351" s="6"/>
      <c r="DB351" s="6"/>
      <c r="DC351" s="6"/>
      <c r="DD351" s="6" t="s">
        <v>23</v>
      </c>
      <c r="DE351" s="93" t="s">
        <v>1794</v>
      </c>
      <c r="DF351" s="6" t="s">
        <v>640</v>
      </c>
      <c r="DG351" s="6"/>
      <c r="DH351" s="6"/>
      <c r="DI351" s="6"/>
      <c r="DJ351" s="6"/>
      <c r="DK351" s="6" t="s">
        <v>139</v>
      </c>
      <c r="DL351" s="6"/>
      <c r="DM351" s="6"/>
      <c r="DN351" s="6"/>
      <c r="DO351" s="87"/>
      <c r="DP351" s="6"/>
      <c r="DQ351" s="87"/>
      <c r="DR351" s="6"/>
      <c r="DS351" s="93" t="s">
        <v>1799</v>
      </c>
      <c r="DT351" s="17" t="s">
        <v>1516</v>
      </c>
      <c r="DV351" s="34"/>
      <c r="DW351" s="57"/>
      <c r="DX351" s="57"/>
      <c r="DY351" s="57"/>
      <c r="DZ351" s="57"/>
      <c r="EA351" s="57"/>
      <c r="EB351" s="57"/>
      <c r="EC351" s="57"/>
      <c r="ED351" s="57"/>
      <c r="EE351" s="57"/>
      <c r="EF351" s="57"/>
      <c r="EG351" s="57"/>
      <c r="EH351" s="57"/>
      <c r="EI351" s="57"/>
      <c r="EJ351" s="57"/>
      <c r="EK351" s="57"/>
      <c r="EL351" s="57"/>
      <c r="EM351" s="57"/>
      <c r="EN351" s="57"/>
      <c r="EO351" s="57"/>
      <c r="EP351" s="57"/>
      <c r="EQ351" s="57"/>
      <c r="ER351" s="57"/>
      <c r="ES351" s="57"/>
    </row>
    <row r="352" spans="1:149" ht="14.55" customHeight="1" x14ac:dyDescent="0.3">
      <c r="A352" s="65">
        <v>348</v>
      </c>
      <c r="B352" s="7">
        <v>122</v>
      </c>
      <c r="C352" s="98" t="s">
        <v>1800</v>
      </c>
      <c r="D352" s="100" t="s">
        <v>1801</v>
      </c>
      <c r="E352" s="98" t="s">
        <v>1802</v>
      </c>
      <c r="F352" s="7">
        <v>2005</v>
      </c>
      <c r="G352" s="98" t="s">
        <v>664</v>
      </c>
      <c r="H352" s="98" t="s">
        <v>1803</v>
      </c>
      <c r="I352" s="6" t="s">
        <v>50</v>
      </c>
      <c r="J352" s="100" t="s">
        <v>1804</v>
      </c>
      <c r="K352" s="6" t="s">
        <v>145</v>
      </c>
      <c r="L352" s="6" t="s">
        <v>38</v>
      </c>
      <c r="M352" s="6" t="s">
        <v>100</v>
      </c>
      <c r="N352" s="6" t="s">
        <v>205</v>
      </c>
      <c r="O352" s="6" t="s">
        <v>25</v>
      </c>
      <c r="P352" s="6" t="s">
        <v>177</v>
      </c>
      <c r="Q352" s="6" t="s">
        <v>572</v>
      </c>
      <c r="R352" s="6" t="s">
        <v>572</v>
      </c>
      <c r="S352" s="6" t="s">
        <v>395</v>
      </c>
      <c r="T352" s="6" t="s">
        <v>1805</v>
      </c>
      <c r="U352" s="7" t="s">
        <v>572</v>
      </c>
      <c r="V352" s="7" t="s">
        <v>572</v>
      </c>
      <c r="W352" s="6"/>
      <c r="X352" s="6"/>
      <c r="Y352" s="6"/>
      <c r="Z352" s="6" t="s">
        <v>76</v>
      </c>
      <c r="AA352" s="6"/>
      <c r="AB352" s="6" t="s">
        <v>107</v>
      </c>
      <c r="AC352" s="6" t="s">
        <v>122</v>
      </c>
      <c r="AD352" s="6"/>
      <c r="AE352" s="6"/>
      <c r="AF352" s="6"/>
      <c r="AG352" s="6"/>
      <c r="AH352" s="6"/>
      <c r="AI352" s="6"/>
      <c r="AJ352" s="6"/>
      <c r="AK352" s="6"/>
      <c r="AL352" s="6"/>
      <c r="AM352" s="6"/>
      <c r="AN352" s="6"/>
      <c r="AO352" s="6"/>
      <c r="AP352" s="6"/>
      <c r="AQ352" s="6"/>
      <c r="AR352" s="6"/>
      <c r="AS352" s="6"/>
      <c r="AT352" s="6"/>
      <c r="AU352" s="6"/>
      <c r="AV352" s="6"/>
      <c r="AW352" s="6" t="s">
        <v>23</v>
      </c>
      <c r="AX352" s="6"/>
      <c r="AY352" s="6"/>
      <c r="AZ352" s="6"/>
      <c r="BA352" s="6" t="s">
        <v>78</v>
      </c>
      <c r="BB352" s="6"/>
      <c r="BC352" s="6" t="s">
        <v>78</v>
      </c>
      <c r="BD352" s="6" t="s">
        <v>78</v>
      </c>
      <c r="BE352" s="6"/>
      <c r="BF352" s="6"/>
      <c r="BG352" s="6"/>
      <c r="BH352" s="6"/>
      <c r="BI352" s="6"/>
      <c r="BJ352" s="6"/>
      <c r="BK352" s="6"/>
      <c r="BL352" s="6"/>
      <c r="BM352" s="6"/>
      <c r="BN352" s="6"/>
      <c r="BO352" s="6"/>
      <c r="BP352" s="6"/>
      <c r="BQ352" s="6"/>
      <c r="BR352" s="6"/>
      <c r="BS352" s="6"/>
      <c r="BT352" s="6"/>
      <c r="BU352" s="6"/>
      <c r="BV352" s="6" t="s">
        <v>38</v>
      </c>
      <c r="BW352" s="6"/>
      <c r="BX352" s="6"/>
      <c r="BY352" s="6"/>
      <c r="BZ352" s="6"/>
      <c r="CA352" s="6"/>
      <c r="CB352" s="6"/>
      <c r="CC352" s="6"/>
      <c r="CD352" s="6"/>
      <c r="CE352" s="6"/>
      <c r="CF352" s="6"/>
      <c r="CG352" s="6"/>
      <c r="CH352" s="6"/>
      <c r="CI352" s="6"/>
      <c r="CJ352" s="6"/>
      <c r="CK352" s="6"/>
      <c r="CL352" s="6"/>
      <c r="CM352" s="6"/>
      <c r="CN352" s="6"/>
      <c r="CO352" s="6"/>
      <c r="CP352" s="6"/>
      <c r="CQ352" s="6"/>
      <c r="CR352" s="6"/>
      <c r="CS352" s="28" t="s">
        <v>38</v>
      </c>
      <c r="CT352" s="6"/>
      <c r="CU352" s="6"/>
      <c r="CV352" s="6"/>
      <c r="CW352" s="6"/>
      <c r="CX352" s="6"/>
      <c r="CY352" s="6"/>
      <c r="CZ352" s="6"/>
      <c r="DA352" s="6"/>
      <c r="DB352" s="6"/>
      <c r="DC352" s="6"/>
      <c r="DD352" s="6" t="s">
        <v>38</v>
      </c>
      <c r="DE352" s="87"/>
      <c r="DF352" s="6"/>
      <c r="DG352" s="6"/>
      <c r="DH352" s="6"/>
      <c r="DI352" s="6"/>
      <c r="DJ352" s="6"/>
      <c r="DK352" s="6"/>
      <c r="DL352" s="6"/>
      <c r="DM352" s="6"/>
      <c r="DN352" s="6"/>
      <c r="DO352" s="87"/>
      <c r="DP352" s="6"/>
      <c r="DQ352" s="87"/>
      <c r="DR352" s="6"/>
      <c r="DS352" s="93" t="s">
        <v>1806</v>
      </c>
      <c r="DT352" s="17" t="s">
        <v>630</v>
      </c>
      <c r="DV352" s="34"/>
      <c r="DW352" s="57"/>
      <c r="DX352" s="57"/>
      <c r="DY352" s="57"/>
      <c r="DZ352" s="57"/>
      <c r="EA352" s="57"/>
      <c r="EB352" s="57"/>
      <c r="EC352" s="57"/>
      <c r="ED352" s="57"/>
      <c r="EE352" s="57"/>
      <c r="EF352" s="57"/>
      <c r="EG352" s="57"/>
      <c r="EH352" s="57"/>
      <c r="EI352" s="57"/>
      <c r="EJ352" s="57"/>
      <c r="EK352" s="57"/>
      <c r="EL352" s="57"/>
      <c r="EM352" s="57"/>
      <c r="EN352" s="57"/>
      <c r="EO352" s="57"/>
      <c r="EP352" s="57"/>
      <c r="EQ352" s="57"/>
      <c r="ER352" s="57"/>
      <c r="ES352" s="57"/>
    </row>
    <row r="353" spans="1:149" ht="14.55" customHeight="1" x14ac:dyDescent="0.3">
      <c r="A353" s="65">
        <v>349</v>
      </c>
      <c r="B353" s="7">
        <v>123</v>
      </c>
      <c r="C353" s="98" t="s">
        <v>1807</v>
      </c>
      <c r="D353" s="100" t="s">
        <v>1808</v>
      </c>
      <c r="E353" s="98" t="s">
        <v>1802</v>
      </c>
      <c r="F353" s="7">
        <v>2005</v>
      </c>
      <c r="G353" s="100" t="s">
        <v>604</v>
      </c>
      <c r="H353" s="98" t="s">
        <v>1809</v>
      </c>
      <c r="I353" s="6" t="s">
        <v>50</v>
      </c>
      <c r="J353" s="134" t="s">
        <v>4337</v>
      </c>
      <c r="K353" s="6" t="s">
        <v>1039</v>
      </c>
      <c r="L353" s="6" t="s">
        <v>38</v>
      </c>
      <c r="M353" s="6" t="s">
        <v>100</v>
      </c>
      <c r="N353" s="6" t="s">
        <v>205</v>
      </c>
      <c r="O353" s="6" t="s">
        <v>25</v>
      </c>
      <c r="P353" s="6" t="s">
        <v>177</v>
      </c>
      <c r="Q353" s="6" t="s">
        <v>572</v>
      </c>
      <c r="R353" s="6" t="s">
        <v>572</v>
      </c>
      <c r="S353" s="6" t="s">
        <v>395</v>
      </c>
      <c r="T353" s="8" t="s">
        <v>1810</v>
      </c>
      <c r="U353" s="7" t="s">
        <v>572</v>
      </c>
      <c r="V353" s="7" t="s">
        <v>572</v>
      </c>
      <c r="W353" s="6"/>
      <c r="X353" s="6"/>
      <c r="Y353" s="6"/>
      <c r="Z353" s="6" t="s">
        <v>76</v>
      </c>
      <c r="AA353" s="6"/>
      <c r="AB353" s="6" t="s">
        <v>107</v>
      </c>
      <c r="AC353" s="6" t="s">
        <v>122</v>
      </c>
      <c r="AD353" s="6"/>
      <c r="AE353" s="6"/>
      <c r="AF353" s="6"/>
      <c r="AG353" s="6"/>
      <c r="AH353" s="6"/>
      <c r="AI353" s="6"/>
      <c r="AJ353" s="6"/>
      <c r="AK353" s="6"/>
      <c r="AL353" s="6"/>
      <c r="AM353" s="6"/>
      <c r="AN353" s="6"/>
      <c r="AO353" s="6"/>
      <c r="AP353" s="6"/>
      <c r="AQ353" s="6"/>
      <c r="AR353" s="6"/>
      <c r="AS353" s="6"/>
      <c r="AT353" s="6"/>
      <c r="AU353" s="6"/>
      <c r="AV353" s="6"/>
      <c r="AW353" s="6" t="s">
        <v>23</v>
      </c>
      <c r="AX353" s="6"/>
      <c r="AY353" s="6"/>
      <c r="AZ353" s="6"/>
      <c r="BA353" s="6" t="s">
        <v>80</v>
      </c>
      <c r="BB353" s="6"/>
      <c r="BC353" s="6" t="s">
        <v>80</v>
      </c>
      <c r="BD353" s="6" t="s">
        <v>80</v>
      </c>
      <c r="BE353" s="6"/>
      <c r="BF353" s="6"/>
      <c r="BG353" s="6"/>
      <c r="BH353" s="6"/>
      <c r="BI353" s="6"/>
      <c r="BJ353" s="6"/>
      <c r="BK353" s="6"/>
      <c r="BL353" s="6"/>
      <c r="BM353" s="6"/>
      <c r="BN353" s="6"/>
      <c r="BO353" s="6"/>
      <c r="BP353" s="6"/>
      <c r="BQ353" s="6"/>
      <c r="BR353" s="6"/>
      <c r="BS353" s="6"/>
      <c r="BT353" s="6"/>
      <c r="BU353" s="6"/>
      <c r="BV353" s="6" t="s">
        <v>38</v>
      </c>
      <c r="BW353" s="6"/>
      <c r="BX353" s="6"/>
      <c r="BY353" s="6"/>
      <c r="BZ353" s="6"/>
      <c r="CA353" s="6"/>
      <c r="CB353" s="6"/>
      <c r="CC353" s="6"/>
      <c r="CD353" s="6"/>
      <c r="CE353" s="6"/>
      <c r="CF353" s="6"/>
      <c r="CG353" s="6"/>
      <c r="CH353" s="6"/>
      <c r="CI353" s="6"/>
      <c r="CJ353" s="6"/>
      <c r="CK353" s="6"/>
      <c r="CL353" s="6"/>
      <c r="CM353" s="6"/>
      <c r="CN353" s="6"/>
      <c r="CO353" s="6"/>
      <c r="CP353" s="6"/>
      <c r="CQ353" s="6"/>
      <c r="CR353" s="6"/>
      <c r="CS353" s="28" t="s">
        <v>38</v>
      </c>
      <c r="CT353" s="6"/>
      <c r="CU353" s="6"/>
      <c r="CV353" s="6"/>
      <c r="CW353" s="6"/>
      <c r="CX353" s="6"/>
      <c r="CY353" s="6"/>
      <c r="CZ353" s="6"/>
      <c r="DA353" s="6"/>
      <c r="DB353" s="6"/>
      <c r="DC353" s="6"/>
      <c r="DD353" s="6" t="s">
        <v>38</v>
      </c>
      <c r="DE353" s="87"/>
      <c r="DF353" s="6"/>
      <c r="DG353" s="6"/>
      <c r="DH353" s="6"/>
      <c r="DI353" s="6"/>
      <c r="DJ353" s="6"/>
      <c r="DK353" s="6"/>
      <c r="DL353" s="6"/>
      <c r="DM353" s="6"/>
      <c r="DN353" s="6"/>
      <c r="DO353" s="87"/>
      <c r="DP353" s="6"/>
      <c r="DQ353" s="87"/>
      <c r="DR353" s="6"/>
      <c r="DS353" s="87"/>
      <c r="DT353" s="17"/>
      <c r="DV353" s="34"/>
      <c r="DW353" s="57"/>
      <c r="DX353" s="57"/>
      <c r="DY353" s="57"/>
      <c r="DZ353" s="57"/>
      <c r="EA353" s="57"/>
      <c r="EB353" s="57"/>
      <c r="EC353" s="57"/>
      <c r="ED353" s="57"/>
      <c r="EE353" s="57"/>
      <c r="EF353" s="57"/>
      <c r="EG353" s="57"/>
      <c r="EH353" s="57"/>
      <c r="EI353" s="57"/>
      <c r="EJ353" s="57"/>
      <c r="EK353" s="57"/>
      <c r="EL353" s="57"/>
      <c r="EM353" s="57"/>
      <c r="EN353" s="57"/>
      <c r="EO353" s="57"/>
      <c r="EP353" s="57"/>
      <c r="EQ353" s="57"/>
      <c r="ER353" s="57"/>
      <c r="ES353" s="57"/>
    </row>
    <row r="354" spans="1:149" ht="14.55" customHeight="1" x14ac:dyDescent="0.3">
      <c r="A354" s="65">
        <v>350</v>
      </c>
      <c r="B354" s="7">
        <v>124</v>
      </c>
      <c r="C354" s="98" t="s">
        <v>1811</v>
      </c>
      <c r="D354" s="100" t="s">
        <v>1812</v>
      </c>
      <c r="E354" s="98" t="s">
        <v>1813</v>
      </c>
      <c r="F354" s="7">
        <v>2017</v>
      </c>
      <c r="G354" s="100" t="s">
        <v>1814</v>
      </c>
      <c r="H354" s="98" t="s">
        <v>1815</v>
      </c>
      <c r="I354" s="6" t="s">
        <v>50</v>
      </c>
      <c r="J354" s="100" t="s">
        <v>4325</v>
      </c>
      <c r="K354" s="6" t="s">
        <v>666</v>
      </c>
      <c r="L354" s="6" t="s">
        <v>38</v>
      </c>
      <c r="M354" s="6" t="s">
        <v>100</v>
      </c>
      <c r="N354" s="6" t="s">
        <v>205</v>
      </c>
      <c r="O354" s="6" t="s">
        <v>25</v>
      </c>
      <c r="P354" s="6" t="s">
        <v>191</v>
      </c>
      <c r="Q354" s="6" t="s">
        <v>572</v>
      </c>
      <c r="R354" s="6" t="s">
        <v>572</v>
      </c>
      <c r="S354" s="6" t="s">
        <v>434</v>
      </c>
      <c r="T354" s="6" t="s">
        <v>968</v>
      </c>
      <c r="U354" s="7">
        <v>2012</v>
      </c>
      <c r="V354" s="7">
        <v>2013</v>
      </c>
      <c r="W354" s="6"/>
      <c r="X354" s="6"/>
      <c r="Y354" s="6"/>
      <c r="Z354" s="6"/>
      <c r="AA354" s="6"/>
      <c r="AB354" s="6"/>
      <c r="AC354" s="6"/>
      <c r="AD354" s="6"/>
      <c r="AE354" s="6"/>
      <c r="AF354" s="6"/>
      <c r="AG354" s="6"/>
      <c r="AH354" s="6" t="s">
        <v>139</v>
      </c>
      <c r="AI354" s="6"/>
      <c r="AJ354" s="6"/>
      <c r="AK354" s="6"/>
      <c r="AL354" s="6"/>
      <c r="AM354" s="6"/>
      <c r="AN354" s="6"/>
      <c r="AO354" s="6"/>
      <c r="AP354" s="6"/>
      <c r="AQ354" s="6"/>
      <c r="AR354" s="6"/>
      <c r="AS354" s="6"/>
      <c r="AT354" s="6"/>
      <c r="AU354" s="6"/>
      <c r="AV354" s="6"/>
      <c r="AW354" s="6" t="s">
        <v>23</v>
      </c>
      <c r="AX354" s="6"/>
      <c r="AY354" s="6"/>
      <c r="AZ354" s="6"/>
      <c r="BA354" s="6"/>
      <c r="BB354" s="6"/>
      <c r="BC354" s="6"/>
      <c r="BD354" s="6"/>
      <c r="BE354" s="6"/>
      <c r="BF354" s="6"/>
      <c r="BG354" s="6"/>
      <c r="BH354" s="6"/>
      <c r="BI354" s="6" t="s">
        <v>78</v>
      </c>
      <c r="BJ354" s="6"/>
      <c r="BK354" s="6"/>
      <c r="BL354" s="6"/>
      <c r="BM354" s="6"/>
      <c r="BN354" s="6"/>
      <c r="BO354" s="6"/>
      <c r="BP354" s="6"/>
      <c r="BQ354" s="6"/>
      <c r="BR354" s="6"/>
      <c r="BS354" s="6"/>
      <c r="BT354" s="6"/>
      <c r="BU354" s="6"/>
      <c r="BV354" s="6" t="s">
        <v>38</v>
      </c>
      <c r="BW354" s="6"/>
      <c r="BX354" s="6"/>
      <c r="BY354" s="6"/>
      <c r="BZ354" s="6"/>
      <c r="CA354" s="6"/>
      <c r="CB354" s="6"/>
      <c r="CC354" s="6"/>
      <c r="CD354" s="6"/>
      <c r="CE354" s="6"/>
      <c r="CF354" s="6"/>
      <c r="CG354" s="6"/>
      <c r="CH354" s="6"/>
      <c r="CI354" s="6"/>
      <c r="CJ354" s="6"/>
      <c r="CK354" s="6"/>
      <c r="CL354" s="6"/>
      <c r="CM354" s="6"/>
      <c r="CN354" s="6"/>
      <c r="CO354" s="6"/>
      <c r="CP354" s="6"/>
      <c r="CQ354" s="6"/>
      <c r="CR354" s="6"/>
      <c r="CS354" s="28" t="s">
        <v>38</v>
      </c>
      <c r="CT354" s="6"/>
      <c r="CU354" s="6"/>
      <c r="CV354" s="6"/>
      <c r="CW354" s="6"/>
      <c r="CX354" s="6"/>
      <c r="CY354" s="6"/>
      <c r="CZ354" s="6"/>
      <c r="DA354" s="6"/>
      <c r="DB354" s="6"/>
      <c r="DC354" s="6"/>
      <c r="DD354" s="6" t="s">
        <v>38</v>
      </c>
      <c r="DE354" s="87"/>
      <c r="DF354" s="6"/>
      <c r="DG354" s="6"/>
      <c r="DH354" s="6"/>
      <c r="DI354" s="6"/>
      <c r="DJ354" s="6"/>
      <c r="DK354" s="6"/>
      <c r="DL354" s="6"/>
      <c r="DM354" s="6"/>
      <c r="DN354" s="6"/>
      <c r="DO354" s="87"/>
      <c r="DP354" s="6"/>
      <c r="DQ354" s="87"/>
      <c r="DR354" s="6"/>
      <c r="DS354" s="93" t="s">
        <v>1816</v>
      </c>
      <c r="DT354" s="17" t="s">
        <v>630</v>
      </c>
      <c r="DV354" s="34"/>
      <c r="DW354" s="57"/>
      <c r="DX354" s="57"/>
      <c r="DY354" s="57"/>
      <c r="DZ354" s="57"/>
      <c r="EA354" s="57"/>
      <c r="EB354" s="57"/>
      <c r="EC354" s="57"/>
      <c r="ED354" s="57"/>
      <c r="EE354" s="57"/>
      <c r="EF354" s="57"/>
      <c r="EG354" s="57"/>
      <c r="EH354" s="57"/>
      <c r="EI354" s="57"/>
      <c r="EJ354" s="57"/>
      <c r="EK354" s="57"/>
      <c r="EL354" s="57"/>
      <c r="EM354" s="57"/>
      <c r="EN354" s="57"/>
      <c r="EO354" s="57"/>
      <c r="EP354" s="57"/>
      <c r="EQ354" s="57"/>
      <c r="ER354" s="57"/>
      <c r="ES354" s="57"/>
    </row>
    <row r="355" spans="1:149" ht="14.55" customHeight="1" x14ac:dyDescent="0.3">
      <c r="A355" s="65">
        <v>351</v>
      </c>
      <c r="B355" s="7">
        <v>124</v>
      </c>
      <c r="C355" s="98" t="s">
        <v>1811</v>
      </c>
      <c r="D355" s="100" t="s">
        <v>1812</v>
      </c>
      <c r="E355" s="98" t="s">
        <v>1813</v>
      </c>
      <c r="F355" s="7">
        <v>2017</v>
      </c>
      <c r="G355" s="100" t="s">
        <v>1814</v>
      </c>
      <c r="H355" s="98" t="s">
        <v>1815</v>
      </c>
      <c r="I355" s="6" t="s">
        <v>50</v>
      </c>
      <c r="J355" s="100" t="s">
        <v>4326</v>
      </c>
      <c r="K355" s="6" t="s">
        <v>666</v>
      </c>
      <c r="L355" s="6" t="s">
        <v>38</v>
      </c>
      <c r="M355" s="6" t="s">
        <v>100</v>
      </c>
      <c r="N355" s="6" t="s">
        <v>205</v>
      </c>
      <c r="O355" s="6" t="s">
        <v>25</v>
      </c>
      <c r="P355" s="6" t="s">
        <v>191</v>
      </c>
      <c r="Q355" s="6" t="s">
        <v>572</v>
      </c>
      <c r="R355" s="6" t="s">
        <v>572</v>
      </c>
      <c r="S355" s="6" t="s">
        <v>434</v>
      </c>
      <c r="T355" s="6" t="s">
        <v>968</v>
      </c>
      <c r="U355" s="7">
        <v>2012</v>
      </c>
      <c r="V355" s="7">
        <v>2013</v>
      </c>
      <c r="W355" s="6"/>
      <c r="X355" s="6"/>
      <c r="Y355" s="6"/>
      <c r="Z355" s="6"/>
      <c r="AA355" s="6"/>
      <c r="AB355" s="6"/>
      <c r="AC355" s="6"/>
      <c r="AD355" s="6"/>
      <c r="AE355" s="6"/>
      <c r="AF355" s="6"/>
      <c r="AG355" s="6"/>
      <c r="AH355" s="6" t="s">
        <v>139</v>
      </c>
      <c r="AI355" s="6"/>
      <c r="AJ355" s="6"/>
      <c r="AK355" s="6"/>
      <c r="AL355" s="6"/>
      <c r="AM355" s="6"/>
      <c r="AN355" s="6"/>
      <c r="AO355" s="6"/>
      <c r="AP355" s="6"/>
      <c r="AQ355" s="6"/>
      <c r="AR355" s="6"/>
      <c r="AS355" s="6"/>
      <c r="AT355" s="6"/>
      <c r="AU355" s="6"/>
      <c r="AV355" s="6"/>
      <c r="AW355" s="6" t="s">
        <v>23</v>
      </c>
      <c r="AX355" s="6"/>
      <c r="AY355" s="6"/>
      <c r="AZ355" s="6"/>
      <c r="BA355" s="6"/>
      <c r="BB355" s="6"/>
      <c r="BC355" s="6"/>
      <c r="BD355" s="6"/>
      <c r="BE355" s="6"/>
      <c r="BF355" s="6"/>
      <c r="BG355" s="6"/>
      <c r="BH355" s="6"/>
      <c r="BI355" s="6" t="s">
        <v>78</v>
      </c>
      <c r="BJ355" s="6"/>
      <c r="BK355" s="6"/>
      <c r="BL355" s="6"/>
      <c r="BM355" s="6"/>
      <c r="BN355" s="6"/>
      <c r="BO355" s="6"/>
      <c r="BP355" s="6"/>
      <c r="BQ355" s="6"/>
      <c r="BR355" s="6"/>
      <c r="BS355" s="6"/>
      <c r="BT355" s="6"/>
      <c r="BU355" s="6"/>
      <c r="BV355" s="6" t="s">
        <v>38</v>
      </c>
      <c r="BW355" s="6"/>
      <c r="BX355" s="6"/>
      <c r="BY355" s="6"/>
      <c r="BZ355" s="6"/>
      <c r="CA355" s="6"/>
      <c r="CB355" s="6"/>
      <c r="CC355" s="6"/>
      <c r="CD355" s="6"/>
      <c r="CE355" s="6"/>
      <c r="CF355" s="6"/>
      <c r="CG355" s="6"/>
      <c r="CH355" s="6"/>
      <c r="CI355" s="6"/>
      <c r="CJ355" s="6"/>
      <c r="CK355" s="6"/>
      <c r="CL355" s="6"/>
      <c r="CM355" s="6"/>
      <c r="CN355" s="6"/>
      <c r="CO355" s="6"/>
      <c r="CP355" s="6"/>
      <c r="CQ355" s="6"/>
      <c r="CR355" s="6"/>
      <c r="CS355" s="28" t="s">
        <v>38</v>
      </c>
      <c r="CT355" s="6"/>
      <c r="CU355" s="6"/>
      <c r="CV355" s="6"/>
      <c r="CW355" s="6"/>
      <c r="CX355" s="6"/>
      <c r="CY355" s="6"/>
      <c r="CZ355" s="6"/>
      <c r="DA355" s="6"/>
      <c r="DB355" s="6"/>
      <c r="DC355" s="6"/>
      <c r="DD355" s="6" t="s">
        <v>38</v>
      </c>
      <c r="DE355" s="87"/>
      <c r="DF355" s="6"/>
      <c r="DG355" s="6"/>
      <c r="DH355" s="6"/>
      <c r="DI355" s="6"/>
      <c r="DJ355" s="6"/>
      <c r="DK355" s="6"/>
      <c r="DL355" s="6"/>
      <c r="DM355" s="6"/>
      <c r="DN355" s="6"/>
      <c r="DO355" s="87"/>
      <c r="DP355" s="6"/>
      <c r="DQ355" s="87"/>
      <c r="DR355" s="6"/>
      <c r="DS355" s="93" t="s">
        <v>1816</v>
      </c>
      <c r="DT355" s="17" t="s">
        <v>630</v>
      </c>
      <c r="DV355" s="34"/>
      <c r="DW355" s="57"/>
      <c r="DX355" s="57"/>
      <c r="DY355" s="57"/>
      <c r="DZ355" s="57"/>
      <c r="EA355" s="57"/>
      <c r="EB355" s="57"/>
      <c r="EC355" s="57"/>
      <c r="ED355" s="57"/>
      <c r="EE355" s="57"/>
      <c r="EF355" s="57"/>
      <c r="EG355" s="57"/>
      <c r="EH355" s="57"/>
      <c r="EI355" s="57"/>
      <c r="EJ355" s="57"/>
      <c r="EK355" s="57"/>
      <c r="EL355" s="57"/>
      <c r="EM355" s="57"/>
      <c r="EN355" s="57"/>
      <c r="EO355" s="57"/>
      <c r="EP355" s="57"/>
      <c r="EQ355" s="57"/>
      <c r="ER355" s="57"/>
      <c r="ES355" s="57"/>
    </row>
    <row r="356" spans="1:149" ht="14.55" customHeight="1" x14ac:dyDescent="0.3">
      <c r="A356" s="65">
        <v>352</v>
      </c>
      <c r="B356" s="7">
        <v>125</v>
      </c>
      <c r="C356" s="98" t="s">
        <v>1817</v>
      </c>
      <c r="D356" s="100" t="s">
        <v>1818</v>
      </c>
      <c r="E356" s="98" t="s">
        <v>1819</v>
      </c>
      <c r="F356" s="7">
        <v>2007</v>
      </c>
      <c r="G356" s="98" t="s">
        <v>664</v>
      </c>
      <c r="H356" s="98" t="s">
        <v>1820</v>
      </c>
      <c r="I356" s="6" t="s">
        <v>50</v>
      </c>
      <c r="J356" s="100" t="s">
        <v>1821</v>
      </c>
      <c r="K356" s="6" t="s">
        <v>267</v>
      </c>
      <c r="L356" s="6" t="s">
        <v>38</v>
      </c>
      <c r="M356" s="6" t="s">
        <v>100</v>
      </c>
      <c r="N356" s="6" t="s">
        <v>205</v>
      </c>
      <c r="O356" s="6" t="s">
        <v>25</v>
      </c>
      <c r="P356" s="6" t="s">
        <v>191</v>
      </c>
      <c r="Q356" s="6" t="s">
        <v>1822</v>
      </c>
      <c r="R356" s="6" t="s">
        <v>908</v>
      </c>
      <c r="S356" s="6" t="s">
        <v>434</v>
      </c>
      <c r="T356" s="6" t="s">
        <v>572</v>
      </c>
      <c r="U356" s="7">
        <v>2006</v>
      </c>
      <c r="V356" s="7">
        <v>2006</v>
      </c>
      <c r="W356" s="6"/>
      <c r="X356" s="6"/>
      <c r="Y356" s="6"/>
      <c r="Z356" s="6" t="s">
        <v>76</v>
      </c>
      <c r="AA356" s="6"/>
      <c r="AB356" s="6" t="s">
        <v>107</v>
      </c>
      <c r="AC356" s="6"/>
      <c r="AD356" s="6"/>
      <c r="AE356" s="6" t="s">
        <v>126</v>
      </c>
      <c r="AF356" s="6"/>
      <c r="AG356" s="6"/>
      <c r="AH356" s="6"/>
      <c r="AI356" s="6"/>
      <c r="AJ356" s="6"/>
      <c r="AK356" s="6"/>
      <c r="AL356" s="6"/>
      <c r="AM356" s="6"/>
      <c r="AN356" s="6"/>
      <c r="AO356" s="6"/>
      <c r="AP356" s="6"/>
      <c r="AQ356" s="6"/>
      <c r="AR356" s="6"/>
      <c r="AS356" s="6"/>
      <c r="AT356" s="6"/>
      <c r="AU356" s="6"/>
      <c r="AV356" s="6"/>
      <c r="AW356" s="6" t="s">
        <v>23</v>
      </c>
      <c r="AX356" s="6"/>
      <c r="AY356" s="6"/>
      <c r="AZ356" s="6"/>
      <c r="BA356" s="6" t="s">
        <v>124</v>
      </c>
      <c r="BB356" s="6"/>
      <c r="BC356" s="6" t="s">
        <v>124</v>
      </c>
      <c r="BD356" s="6"/>
      <c r="BE356" s="6"/>
      <c r="BF356" s="6" t="s">
        <v>80</v>
      </c>
      <c r="BG356" s="6"/>
      <c r="BH356" s="6"/>
      <c r="BI356" s="6"/>
      <c r="BJ356" s="6"/>
      <c r="BK356" s="6"/>
      <c r="BL356" s="6"/>
      <c r="BM356" s="6"/>
      <c r="BN356" s="6"/>
      <c r="BO356" s="6"/>
      <c r="BP356" s="6"/>
      <c r="BQ356" s="6"/>
      <c r="BR356" s="6"/>
      <c r="BS356" s="6"/>
      <c r="BT356" s="6"/>
      <c r="BU356" s="6"/>
      <c r="BV356" s="6" t="s">
        <v>38</v>
      </c>
      <c r="BW356" s="6"/>
      <c r="BX356" s="6"/>
      <c r="BY356" s="6"/>
      <c r="BZ356" s="6"/>
      <c r="CA356" s="6"/>
      <c r="CB356" s="6"/>
      <c r="CC356" s="6"/>
      <c r="CD356" s="6"/>
      <c r="CE356" s="6"/>
      <c r="CF356" s="6"/>
      <c r="CG356" s="6"/>
      <c r="CH356" s="6"/>
      <c r="CI356" s="6"/>
      <c r="CJ356" s="6"/>
      <c r="CK356" s="6"/>
      <c r="CL356" s="6"/>
      <c r="CM356" s="6"/>
      <c r="CN356" s="6"/>
      <c r="CO356" s="6"/>
      <c r="CP356" s="6"/>
      <c r="CQ356" s="6"/>
      <c r="CR356" s="6"/>
      <c r="CS356" s="28" t="s">
        <v>38</v>
      </c>
      <c r="CT356" s="6"/>
      <c r="CU356" s="6"/>
      <c r="CV356" s="6"/>
      <c r="CW356" s="6"/>
      <c r="CX356" s="6"/>
      <c r="CY356" s="6"/>
      <c r="CZ356" s="6"/>
      <c r="DA356" s="6"/>
      <c r="DB356" s="6"/>
      <c r="DC356" s="6"/>
      <c r="DD356" s="6" t="s">
        <v>38</v>
      </c>
      <c r="DE356" s="87"/>
      <c r="DF356" s="6"/>
      <c r="DG356" s="6"/>
      <c r="DH356" s="6"/>
      <c r="DI356" s="6"/>
      <c r="DJ356" s="6"/>
      <c r="DK356" s="6"/>
      <c r="DL356" s="6"/>
      <c r="DM356" s="6"/>
      <c r="DN356" s="6"/>
      <c r="DO356" s="87"/>
      <c r="DP356" s="6"/>
      <c r="DQ356" s="87"/>
      <c r="DR356" s="6"/>
      <c r="DS356" s="87"/>
      <c r="DT356" s="17"/>
      <c r="DV356" s="34"/>
      <c r="DW356" s="57"/>
      <c r="DX356" s="57"/>
      <c r="DY356" s="57"/>
      <c r="DZ356" s="57"/>
      <c r="EA356" s="57"/>
      <c r="EB356" s="57"/>
      <c r="EC356" s="57"/>
      <c r="ED356" s="57"/>
      <c r="EE356" s="57"/>
      <c r="EF356" s="57"/>
      <c r="EG356" s="57"/>
      <c r="EH356" s="57"/>
      <c r="EI356" s="57"/>
      <c r="EJ356" s="57"/>
      <c r="EK356" s="57"/>
      <c r="EL356" s="57"/>
      <c r="EM356" s="57"/>
      <c r="EN356" s="57"/>
      <c r="EO356" s="57"/>
      <c r="EP356" s="57"/>
      <c r="EQ356" s="57"/>
      <c r="ER356" s="57"/>
      <c r="ES356" s="57"/>
    </row>
    <row r="357" spans="1:149" ht="14.55" customHeight="1" x14ac:dyDescent="0.3">
      <c r="A357" s="65">
        <v>353</v>
      </c>
      <c r="B357" s="7">
        <v>126</v>
      </c>
      <c r="C357" s="98" t="s">
        <v>1823</v>
      </c>
      <c r="D357" s="98" t="s">
        <v>1824</v>
      </c>
      <c r="E357" s="98" t="s">
        <v>1825</v>
      </c>
      <c r="F357" s="7">
        <v>2017</v>
      </c>
      <c r="G357" s="98" t="s">
        <v>1826</v>
      </c>
      <c r="H357" s="98" t="s">
        <v>1827</v>
      </c>
      <c r="I357" s="6" t="s">
        <v>50</v>
      </c>
      <c r="J357" s="100" t="s">
        <v>1828</v>
      </c>
      <c r="K357" s="6" t="s">
        <v>580</v>
      </c>
      <c r="L357" s="6" t="s">
        <v>38</v>
      </c>
      <c r="M357" s="6" t="s">
        <v>100</v>
      </c>
      <c r="N357" s="6" t="s">
        <v>205</v>
      </c>
      <c r="O357" s="6" t="s">
        <v>25</v>
      </c>
      <c r="P357" s="6" t="s">
        <v>118</v>
      </c>
      <c r="Q357" s="6" t="s">
        <v>1829</v>
      </c>
      <c r="R357" s="6" t="s">
        <v>1317</v>
      </c>
      <c r="S357" s="6" t="s">
        <v>365</v>
      </c>
      <c r="T357" s="6" t="s">
        <v>1055</v>
      </c>
      <c r="U357" s="7">
        <v>2006</v>
      </c>
      <c r="V357" s="7">
        <v>2011</v>
      </c>
      <c r="W357" s="6"/>
      <c r="X357" s="6"/>
      <c r="Y357" s="6"/>
      <c r="Z357" s="6" t="s">
        <v>76</v>
      </c>
      <c r="AA357" s="6"/>
      <c r="AB357" s="6"/>
      <c r="AC357" s="6" t="s">
        <v>122</v>
      </c>
      <c r="AD357" s="6" t="s">
        <v>109</v>
      </c>
      <c r="AE357" s="6" t="s">
        <v>126</v>
      </c>
      <c r="AF357" s="6"/>
      <c r="AG357" s="6"/>
      <c r="AH357" s="6" t="s">
        <v>139</v>
      </c>
      <c r="AI357" s="6" t="s">
        <v>155</v>
      </c>
      <c r="AJ357" s="6"/>
      <c r="AK357" s="6"/>
      <c r="AL357" s="6"/>
      <c r="AM357" s="6"/>
      <c r="AN357" s="6"/>
      <c r="AO357" s="6" t="s">
        <v>168</v>
      </c>
      <c r="AP357" s="6"/>
      <c r="AQ357" s="6"/>
      <c r="AR357" s="6"/>
      <c r="AS357" s="6"/>
      <c r="AT357" s="6"/>
      <c r="AU357" s="6"/>
      <c r="AV357" s="6"/>
      <c r="AW357" s="6" t="s">
        <v>38</v>
      </c>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t="s">
        <v>23</v>
      </c>
      <c r="BW357" s="6"/>
      <c r="BX357" s="6"/>
      <c r="BY357" s="6"/>
      <c r="BZ357" s="6" t="s">
        <v>195</v>
      </c>
      <c r="CA357" s="6"/>
      <c r="CB357" s="6"/>
      <c r="CC357" s="6" t="s">
        <v>195</v>
      </c>
      <c r="CD357" s="6" t="s">
        <v>210</v>
      </c>
      <c r="CE357" s="6" t="s">
        <v>195</v>
      </c>
      <c r="CF357" s="6"/>
      <c r="CG357" s="6"/>
      <c r="CH357" s="6" t="s">
        <v>210</v>
      </c>
      <c r="CI357" s="6" t="s">
        <v>210</v>
      </c>
      <c r="CJ357" s="6"/>
      <c r="CK357" s="6"/>
      <c r="CL357" s="6"/>
      <c r="CM357" s="6" t="s">
        <v>210</v>
      </c>
      <c r="CN357" s="6"/>
      <c r="CO357" s="6"/>
      <c r="CP357" s="6"/>
      <c r="CQ357" s="6"/>
      <c r="CR357" s="6"/>
      <c r="CS357" s="28" t="s">
        <v>38</v>
      </c>
      <c r="CT357" s="6"/>
      <c r="CU357" s="6"/>
      <c r="CV357" s="6"/>
      <c r="CW357" s="6"/>
      <c r="CX357" s="6"/>
      <c r="CY357" s="6"/>
      <c r="CZ357" s="6"/>
      <c r="DA357" s="6"/>
      <c r="DB357" s="6"/>
      <c r="DC357" s="6"/>
      <c r="DD357" s="6" t="s">
        <v>38</v>
      </c>
      <c r="DE357" s="87"/>
      <c r="DF357" s="6"/>
      <c r="DG357" s="6"/>
      <c r="DH357" s="6"/>
      <c r="DI357" s="6"/>
      <c r="DJ357" s="6"/>
      <c r="DK357" s="6"/>
      <c r="DL357" s="6"/>
      <c r="DM357" s="6"/>
      <c r="DN357" s="6"/>
      <c r="DO357" s="87"/>
      <c r="DP357" s="6"/>
      <c r="DQ357" s="87"/>
      <c r="DR357" s="6"/>
      <c r="DS357" s="87"/>
      <c r="DT357" s="17"/>
      <c r="DV357" s="34"/>
      <c r="DW357" s="57"/>
      <c r="DX357" s="57"/>
      <c r="DY357" s="57"/>
      <c r="DZ357" s="57"/>
      <c r="EA357" s="57"/>
      <c r="EB357" s="57"/>
      <c r="EC357" s="57"/>
      <c r="ED357" s="57"/>
      <c r="EE357" s="57"/>
      <c r="EF357" s="57"/>
      <c r="EG357" s="57"/>
      <c r="EH357" s="57"/>
      <c r="EI357" s="57"/>
      <c r="EJ357" s="57"/>
      <c r="EK357" s="57"/>
      <c r="EL357" s="57"/>
      <c r="EM357" s="57"/>
      <c r="EN357" s="57"/>
      <c r="EO357" s="57"/>
      <c r="EP357" s="57"/>
      <c r="EQ357" s="57"/>
      <c r="ER357" s="57"/>
      <c r="ES357" s="57"/>
    </row>
    <row r="358" spans="1:149" ht="14.55" customHeight="1" x14ac:dyDescent="0.3">
      <c r="A358" s="65">
        <v>354</v>
      </c>
      <c r="B358" s="7">
        <v>127</v>
      </c>
      <c r="C358" s="98" t="s">
        <v>1830</v>
      </c>
      <c r="D358" s="100" t="s">
        <v>1831</v>
      </c>
      <c r="E358" s="98" t="s">
        <v>1832</v>
      </c>
      <c r="F358" s="7">
        <v>2013</v>
      </c>
      <c r="G358" s="98" t="s">
        <v>1833</v>
      </c>
      <c r="H358" s="98" t="s">
        <v>1834</v>
      </c>
      <c r="I358" s="6" t="s">
        <v>50</v>
      </c>
      <c r="J358" s="100" t="s">
        <v>1835</v>
      </c>
      <c r="K358" s="6" t="s">
        <v>980</v>
      </c>
      <c r="L358" s="6" t="s">
        <v>23</v>
      </c>
      <c r="M358" s="6" t="s">
        <v>86</v>
      </c>
      <c r="N358" s="6" t="s">
        <v>205</v>
      </c>
      <c r="O358" s="6" t="s">
        <v>25</v>
      </c>
      <c r="P358" s="6" t="s">
        <v>205</v>
      </c>
      <c r="Q358" s="6" t="s">
        <v>572</v>
      </c>
      <c r="R358" s="6" t="s">
        <v>572</v>
      </c>
      <c r="S358" s="6" t="s">
        <v>572</v>
      </c>
      <c r="T358" s="6" t="s">
        <v>572</v>
      </c>
      <c r="U358" s="7" t="s">
        <v>572</v>
      </c>
      <c r="V358" s="7" t="s">
        <v>572</v>
      </c>
      <c r="W358" s="6"/>
      <c r="X358" s="6"/>
      <c r="Y358" s="6"/>
      <c r="Z358" s="6" t="s">
        <v>76</v>
      </c>
      <c r="AA358" s="6"/>
      <c r="AB358" s="6" t="s">
        <v>107</v>
      </c>
      <c r="AC358" s="6"/>
      <c r="AD358" s="6"/>
      <c r="AE358" s="6" t="s">
        <v>126</v>
      </c>
      <c r="AF358" s="6"/>
      <c r="AG358" s="6"/>
      <c r="AH358" s="6"/>
      <c r="AI358" s="6"/>
      <c r="AJ358" s="6"/>
      <c r="AK358" s="6" t="s">
        <v>232</v>
      </c>
      <c r="AL358" s="6"/>
      <c r="AM358" s="6"/>
      <c r="AN358" s="6"/>
      <c r="AO358" s="6"/>
      <c r="AP358" s="6"/>
      <c r="AQ358" s="6"/>
      <c r="AR358" s="6"/>
      <c r="AS358" s="6"/>
      <c r="AT358" s="6"/>
      <c r="AU358" s="6"/>
      <c r="AV358" s="6"/>
      <c r="AW358" s="6" t="s">
        <v>23</v>
      </c>
      <c r="AX358" s="6"/>
      <c r="AY358" s="6"/>
      <c r="AZ358" s="6"/>
      <c r="BA358" s="6" t="s">
        <v>78</v>
      </c>
      <c r="BB358" s="6"/>
      <c r="BC358" s="6" t="s">
        <v>78</v>
      </c>
      <c r="BD358" s="6"/>
      <c r="BE358" s="6"/>
      <c r="BF358" s="6" t="s">
        <v>78</v>
      </c>
      <c r="BG358" s="6"/>
      <c r="BH358" s="6"/>
      <c r="BI358" s="6"/>
      <c r="BJ358" s="6"/>
      <c r="BK358" s="6" t="s">
        <v>80</v>
      </c>
      <c r="BL358" s="6"/>
      <c r="BM358" s="6"/>
      <c r="BN358" s="6"/>
      <c r="BO358" s="6"/>
      <c r="BP358" s="6"/>
      <c r="BQ358" s="6"/>
      <c r="BR358" s="6"/>
      <c r="BS358" s="6"/>
      <c r="BT358" s="6"/>
      <c r="BU358" s="6"/>
      <c r="BV358" s="6" t="s">
        <v>38</v>
      </c>
      <c r="BW358" s="6"/>
      <c r="BX358" s="6"/>
      <c r="BY358" s="6"/>
      <c r="BZ358" s="6"/>
      <c r="CA358" s="6"/>
      <c r="CB358" s="6"/>
      <c r="CC358" s="6"/>
      <c r="CD358" s="6"/>
      <c r="CE358" s="6"/>
      <c r="CF358" s="6"/>
      <c r="CG358" s="6"/>
      <c r="CH358" s="6"/>
      <c r="CI358" s="6"/>
      <c r="CJ358" s="6"/>
      <c r="CK358" s="6"/>
      <c r="CL358" s="6"/>
      <c r="CM358" s="6"/>
      <c r="CN358" s="6"/>
      <c r="CO358" s="6"/>
      <c r="CP358" s="6"/>
      <c r="CQ358" s="6"/>
      <c r="CR358" s="6"/>
      <c r="CS358" s="28" t="s">
        <v>38</v>
      </c>
      <c r="CT358" s="6"/>
      <c r="CU358" s="6"/>
      <c r="CV358" s="6"/>
      <c r="CW358" s="6"/>
      <c r="CX358" s="6"/>
      <c r="CY358" s="6"/>
      <c r="CZ358" s="6"/>
      <c r="DA358" s="6"/>
      <c r="DB358" s="6"/>
      <c r="DC358" s="6"/>
      <c r="DD358" s="6" t="s">
        <v>38</v>
      </c>
      <c r="DE358" s="87"/>
      <c r="DF358" s="6"/>
      <c r="DG358" s="6"/>
      <c r="DH358" s="6"/>
      <c r="DI358" s="6"/>
      <c r="DJ358" s="6"/>
      <c r="DK358" s="6"/>
      <c r="DL358" s="6"/>
      <c r="DM358" s="6"/>
      <c r="DN358" s="6"/>
      <c r="DO358" s="87"/>
      <c r="DP358" s="6"/>
      <c r="DQ358" s="87"/>
      <c r="DR358" s="6"/>
      <c r="DS358" s="93" t="s">
        <v>1836</v>
      </c>
      <c r="DT358" s="17" t="s">
        <v>66</v>
      </c>
      <c r="DV358" s="34"/>
      <c r="DW358" s="57"/>
      <c r="DX358" s="57"/>
      <c r="DY358" s="57"/>
      <c r="DZ358" s="57"/>
      <c r="EA358" s="57"/>
      <c r="EB358" s="57"/>
      <c r="EC358" s="57"/>
      <c r="ED358" s="57"/>
      <c r="EE358" s="57"/>
      <c r="EF358" s="57"/>
      <c r="EG358" s="57"/>
      <c r="EH358" s="57"/>
      <c r="EI358" s="57"/>
      <c r="EJ358" s="57"/>
      <c r="EK358" s="57"/>
      <c r="EL358" s="57"/>
      <c r="EM358" s="57"/>
      <c r="EN358" s="57"/>
      <c r="EO358" s="57"/>
      <c r="EP358" s="57"/>
      <c r="EQ358" s="57"/>
      <c r="ER358" s="57"/>
      <c r="ES358" s="57"/>
    </row>
    <row r="359" spans="1:149" ht="14.55" customHeight="1" x14ac:dyDescent="0.3">
      <c r="A359" s="65">
        <v>355</v>
      </c>
      <c r="B359" s="7">
        <v>128</v>
      </c>
      <c r="C359" s="98" t="s">
        <v>1837</v>
      </c>
      <c r="D359" s="98" t="s">
        <v>1838</v>
      </c>
      <c r="E359" s="98" t="s">
        <v>1839</v>
      </c>
      <c r="F359" s="7">
        <v>2006</v>
      </c>
      <c r="G359" s="98" t="s">
        <v>664</v>
      </c>
      <c r="H359" s="98" t="s">
        <v>1840</v>
      </c>
      <c r="I359" s="6" t="s">
        <v>50</v>
      </c>
      <c r="J359" s="100" t="s">
        <v>1841</v>
      </c>
      <c r="K359" s="6" t="s">
        <v>1842</v>
      </c>
      <c r="L359" s="6" t="s">
        <v>23</v>
      </c>
      <c r="M359" s="6" t="s">
        <v>86</v>
      </c>
      <c r="N359" s="6" t="s">
        <v>205</v>
      </c>
      <c r="O359" s="6" t="s">
        <v>25</v>
      </c>
      <c r="P359" s="6" t="s">
        <v>177</v>
      </c>
      <c r="Q359" s="6" t="s">
        <v>572</v>
      </c>
      <c r="R359" s="6" t="s">
        <v>572</v>
      </c>
      <c r="S359" s="6" t="s">
        <v>290</v>
      </c>
      <c r="T359" s="6" t="s">
        <v>1843</v>
      </c>
      <c r="U359" s="7">
        <v>2004</v>
      </c>
      <c r="V359" s="7">
        <v>2010</v>
      </c>
      <c r="W359" s="6"/>
      <c r="X359" s="6"/>
      <c r="Y359" s="6"/>
      <c r="Z359" s="6" t="s">
        <v>76</v>
      </c>
      <c r="AA359" s="6"/>
      <c r="AB359" s="6" t="s">
        <v>107</v>
      </c>
      <c r="AC359" s="6"/>
      <c r="AD359" s="6"/>
      <c r="AE359" s="6" t="s">
        <v>126</v>
      </c>
      <c r="AF359" s="6"/>
      <c r="AG359" s="6"/>
      <c r="AH359" s="6"/>
      <c r="AI359" s="6"/>
      <c r="AJ359" s="6"/>
      <c r="AK359" s="6" t="s">
        <v>232</v>
      </c>
      <c r="AL359" s="6"/>
      <c r="AM359" s="6"/>
      <c r="AN359" s="6"/>
      <c r="AO359" s="6"/>
      <c r="AP359" s="6"/>
      <c r="AQ359" s="6"/>
      <c r="AR359" s="6"/>
      <c r="AS359" s="6"/>
      <c r="AT359" s="6"/>
      <c r="AU359" s="6"/>
      <c r="AV359" s="6"/>
      <c r="AW359" s="6" t="s">
        <v>23</v>
      </c>
      <c r="AX359" s="6"/>
      <c r="AY359" s="6"/>
      <c r="AZ359" s="6"/>
      <c r="BA359" s="6" t="s">
        <v>78</v>
      </c>
      <c r="BB359" s="6"/>
      <c r="BC359" s="6" t="s">
        <v>78</v>
      </c>
      <c r="BD359" s="6"/>
      <c r="BE359" s="6"/>
      <c r="BF359" s="6" t="s">
        <v>78</v>
      </c>
      <c r="BG359" s="6"/>
      <c r="BH359" s="6"/>
      <c r="BI359" s="6"/>
      <c r="BJ359" s="6"/>
      <c r="BK359" s="6" t="s">
        <v>78</v>
      </c>
      <c r="BL359" s="6"/>
      <c r="BM359" s="6"/>
      <c r="BN359" s="6"/>
      <c r="BO359" s="6"/>
      <c r="BP359" s="6"/>
      <c r="BQ359" s="6"/>
      <c r="BR359" s="6"/>
      <c r="BS359" s="6"/>
      <c r="BT359" s="6"/>
      <c r="BU359" s="6"/>
      <c r="BV359" s="6" t="s">
        <v>38</v>
      </c>
      <c r="BW359" s="6"/>
      <c r="BX359" s="6"/>
      <c r="BY359" s="6"/>
      <c r="BZ359" s="6"/>
      <c r="CA359" s="6"/>
      <c r="CB359" s="6"/>
      <c r="CC359" s="6"/>
      <c r="CD359" s="6"/>
      <c r="CE359" s="6"/>
      <c r="CF359" s="6"/>
      <c r="CG359" s="6"/>
      <c r="CH359" s="6"/>
      <c r="CI359" s="6"/>
      <c r="CJ359" s="6"/>
      <c r="CK359" s="6"/>
      <c r="CL359" s="6"/>
      <c r="CM359" s="6"/>
      <c r="CN359" s="6"/>
      <c r="CO359" s="6"/>
      <c r="CP359" s="6"/>
      <c r="CQ359" s="6"/>
      <c r="CR359" s="6"/>
      <c r="CS359" s="28" t="s">
        <v>38</v>
      </c>
      <c r="CT359" s="6"/>
      <c r="CU359" s="6"/>
      <c r="CV359" s="6"/>
      <c r="CW359" s="6"/>
      <c r="CX359" s="6"/>
      <c r="CY359" s="6"/>
      <c r="CZ359" s="6"/>
      <c r="DA359" s="6"/>
      <c r="DB359" s="6"/>
      <c r="DC359" s="6"/>
      <c r="DD359" s="6" t="s">
        <v>38</v>
      </c>
      <c r="DE359" s="87"/>
      <c r="DF359" s="6"/>
      <c r="DG359" s="6"/>
      <c r="DH359" s="6"/>
      <c r="DI359" s="6"/>
      <c r="DJ359" s="6"/>
      <c r="DK359" s="6"/>
      <c r="DL359" s="6"/>
      <c r="DM359" s="6"/>
      <c r="DN359" s="6"/>
      <c r="DO359" s="87"/>
      <c r="DP359" s="6"/>
      <c r="DQ359" s="87"/>
      <c r="DR359" s="6"/>
      <c r="DS359" s="94" t="s">
        <v>4327</v>
      </c>
      <c r="DT359" s="17" t="s">
        <v>1844</v>
      </c>
      <c r="DV359" s="34"/>
      <c r="DW359" s="57"/>
      <c r="DX359" s="57"/>
      <c r="DY359" s="57"/>
      <c r="DZ359" s="57"/>
      <c r="EA359" s="57"/>
      <c r="EB359" s="57"/>
      <c r="EC359" s="57"/>
      <c r="ED359" s="57"/>
      <c r="EE359" s="57"/>
      <c r="EF359" s="57"/>
      <c r="EG359" s="57"/>
      <c r="EH359" s="57"/>
      <c r="EI359" s="57"/>
      <c r="EJ359" s="57"/>
      <c r="EK359" s="57"/>
      <c r="EL359" s="57"/>
      <c r="EM359" s="57"/>
      <c r="EN359" s="57"/>
      <c r="EO359" s="57"/>
      <c r="EP359" s="57"/>
      <c r="EQ359" s="57"/>
      <c r="ER359" s="57"/>
      <c r="ES359" s="57"/>
    </row>
    <row r="360" spans="1:149" ht="14.55" customHeight="1" x14ac:dyDescent="0.3">
      <c r="A360" s="65">
        <v>356</v>
      </c>
      <c r="B360" s="7">
        <v>128</v>
      </c>
      <c r="C360" s="98" t="s">
        <v>1837</v>
      </c>
      <c r="D360" s="98" t="s">
        <v>1838</v>
      </c>
      <c r="E360" s="98" t="s">
        <v>1839</v>
      </c>
      <c r="F360" s="7">
        <v>2006</v>
      </c>
      <c r="G360" s="98" t="s">
        <v>664</v>
      </c>
      <c r="H360" s="98" t="s">
        <v>1840</v>
      </c>
      <c r="I360" s="6" t="s">
        <v>50</v>
      </c>
      <c r="J360" s="100" t="s">
        <v>1841</v>
      </c>
      <c r="K360" s="6" t="s">
        <v>1842</v>
      </c>
      <c r="L360" s="6" t="s">
        <v>23</v>
      </c>
      <c r="M360" s="6" t="s">
        <v>86</v>
      </c>
      <c r="N360" s="6" t="s">
        <v>205</v>
      </c>
      <c r="O360" s="6" t="s">
        <v>25</v>
      </c>
      <c r="P360" s="6" t="s">
        <v>177</v>
      </c>
      <c r="Q360" s="6" t="s">
        <v>572</v>
      </c>
      <c r="R360" s="6" t="s">
        <v>572</v>
      </c>
      <c r="S360" s="6" t="s">
        <v>421</v>
      </c>
      <c r="T360" s="6" t="s">
        <v>1845</v>
      </c>
      <c r="U360" s="7">
        <v>2004</v>
      </c>
      <c r="V360" s="7">
        <v>2010</v>
      </c>
      <c r="W360" s="6"/>
      <c r="X360" s="6"/>
      <c r="Y360" s="6"/>
      <c r="Z360" s="6" t="s">
        <v>76</v>
      </c>
      <c r="AA360" s="6"/>
      <c r="AB360" s="6" t="s">
        <v>107</v>
      </c>
      <c r="AC360" s="6"/>
      <c r="AD360" s="6"/>
      <c r="AE360" s="6" t="s">
        <v>126</v>
      </c>
      <c r="AF360" s="6"/>
      <c r="AG360" s="6"/>
      <c r="AH360" s="6"/>
      <c r="AI360" s="6"/>
      <c r="AJ360" s="6"/>
      <c r="AK360" s="6" t="s">
        <v>232</v>
      </c>
      <c r="AL360" s="6"/>
      <c r="AM360" s="6"/>
      <c r="AN360" s="6"/>
      <c r="AO360" s="6"/>
      <c r="AP360" s="6"/>
      <c r="AQ360" s="6"/>
      <c r="AR360" s="6"/>
      <c r="AS360" s="6"/>
      <c r="AT360" s="6"/>
      <c r="AU360" s="6"/>
      <c r="AV360" s="6"/>
      <c r="AW360" s="6" t="s">
        <v>23</v>
      </c>
      <c r="AX360" s="6"/>
      <c r="AY360" s="6"/>
      <c r="AZ360" s="6"/>
      <c r="BA360" s="6" t="s">
        <v>78</v>
      </c>
      <c r="BB360" s="6"/>
      <c r="BC360" s="6" t="s">
        <v>78</v>
      </c>
      <c r="BD360" s="6"/>
      <c r="BE360" s="6"/>
      <c r="BF360" s="6" t="s">
        <v>78</v>
      </c>
      <c r="BG360" s="6"/>
      <c r="BH360" s="6"/>
      <c r="BI360" s="6"/>
      <c r="BJ360" s="6"/>
      <c r="BK360" s="6" t="s">
        <v>78</v>
      </c>
      <c r="BL360" s="6"/>
      <c r="BM360" s="6"/>
      <c r="BN360" s="6"/>
      <c r="BO360" s="6"/>
      <c r="BP360" s="6"/>
      <c r="BQ360" s="6"/>
      <c r="BR360" s="6"/>
      <c r="BS360" s="6"/>
      <c r="BT360" s="6"/>
      <c r="BU360" s="6"/>
      <c r="BV360" s="6" t="s">
        <v>38</v>
      </c>
      <c r="BW360" s="6"/>
      <c r="BX360" s="6"/>
      <c r="BY360" s="6"/>
      <c r="BZ360" s="6"/>
      <c r="CA360" s="6"/>
      <c r="CB360" s="6"/>
      <c r="CC360" s="6"/>
      <c r="CD360" s="6"/>
      <c r="CE360" s="6"/>
      <c r="CF360" s="6"/>
      <c r="CG360" s="6"/>
      <c r="CH360" s="6"/>
      <c r="CI360" s="6"/>
      <c r="CJ360" s="6"/>
      <c r="CK360" s="6"/>
      <c r="CL360" s="6"/>
      <c r="CM360" s="6"/>
      <c r="CN360" s="6"/>
      <c r="CO360" s="6"/>
      <c r="CP360" s="6"/>
      <c r="CQ360" s="6"/>
      <c r="CR360" s="6"/>
      <c r="CS360" s="28" t="s">
        <v>38</v>
      </c>
      <c r="CT360" s="6"/>
      <c r="CU360" s="6"/>
      <c r="CV360" s="6"/>
      <c r="CW360" s="6"/>
      <c r="CX360" s="6"/>
      <c r="CY360" s="6"/>
      <c r="CZ360" s="6"/>
      <c r="DA360" s="6"/>
      <c r="DB360" s="6"/>
      <c r="DC360" s="6"/>
      <c r="DD360" s="6" t="s">
        <v>38</v>
      </c>
      <c r="DE360" s="87"/>
      <c r="DF360" s="6"/>
      <c r="DG360" s="6"/>
      <c r="DH360" s="6"/>
      <c r="DI360" s="6"/>
      <c r="DJ360" s="6"/>
      <c r="DK360" s="6"/>
      <c r="DL360" s="6"/>
      <c r="DM360" s="6"/>
      <c r="DN360" s="6"/>
      <c r="DO360" s="87"/>
      <c r="DP360" s="6"/>
      <c r="DQ360" s="87"/>
      <c r="DR360" s="6"/>
      <c r="DS360" s="94" t="s">
        <v>4327</v>
      </c>
      <c r="DT360" s="17" t="s">
        <v>1844</v>
      </c>
      <c r="DV360" s="34"/>
      <c r="DW360" s="57"/>
      <c r="DX360" s="57"/>
      <c r="DY360" s="57"/>
      <c r="DZ360" s="57"/>
      <c r="EA360" s="57"/>
      <c r="EB360" s="57"/>
      <c r="EC360" s="57"/>
      <c r="ED360" s="57"/>
      <c r="EE360" s="57"/>
      <c r="EF360" s="57"/>
      <c r="EG360" s="57"/>
      <c r="EH360" s="57"/>
      <c r="EI360" s="57"/>
      <c r="EJ360" s="57"/>
      <c r="EK360" s="57"/>
      <c r="EL360" s="57"/>
      <c r="EM360" s="57"/>
      <c r="EN360" s="57"/>
      <c r="EO360" s="57"/>
      <c r="EP360" s="57"/>
      <c r="EQ360" s="57"/>
      <c r="ER360" s="57"/>
      <c r="ES360" s="57"/>
    </row>
    <row r="361" spans="1:149" ht="14.55" customHeight="1" x14ac:dyDescent="0.3">
      <c r="A361" s="65">
        <v>357</v>
      </c>
      <c r="B361" s="7">
        <v>128</v>
      </c>
      <c r="C361" s="98" t="s">
        <v>1837</v>
      </c>
      <c r="D361" s="98" t="s">
        <v>1838</v>
      </c>
      <c r="E361" s="98" t="s">
        <v>1839</v>
      </c>
      <c r="F361" s="7">
        <v>2006</v>
      </c>
      <c r="G361" s="98" t="s">
        <v>664</v>
      </c>
      <c r="H361" s="98" t="s">
        <v>1840</v>
      </c>
      <c r="I361" s="6" t="s">
        <v>50</v>
      </c>
      <c r="J361" s="100" t="s">
        <v>1841</v>
      </c>
      <c r="K361" s="6" t="s">
        <v>1842</v>
      </c>
      <c r="L361" s="6" t="s">
        <v>23</v>
      </c>
      <c r="M361" s="6" t="s">
        <v>86</v>
      </c>
      <c r="N361" s="6" t="s">
        <v>205</v>
      </c>
      <c r="O361" s="6" t="s">
        <v>25</v>
      </c>
      <c r="P361" s="6" t="s">
        <v>177</v>
      </c>
      <c r="Q361" s="6" t="s">
        <v>572</v>
      </c>
      <c r="R361" s="6" t="s">
        <v>572</v>
      </c>
      <c r="S361" s="6" t="s">
        <v>339</v>
      </c>
      <c r="T361" s="6" t="s">
        <v>1699</v>
      </c>
      <c r="U361" s="7">
        <v>2004</v>
      </c>
      <c r="V361" s="7">
        <v>2010</v>
      </c>
      <c r="W361" s="6"/>
      <c r="X361" s="6"/>
      <c r="Y361" s="6"/>
      <c r="Z361" s="6" t="s">
        <v>76</v>
      </c>
      <c r="AA361" s="6"/>
      <c r="AB361" s="6" t="s">
        <v>107</v>
      </c>
      <c r="AC361" s="6"/>
      <c r="AD361" s="6"/>
      <c r="AE361" s="6" t="s">
        <v>126</v>
      </c>
      <c r="AF361" s="6"/>
      <c r="AG361" s="6"/>
      <c r="AH361" s="6"/>
      <c r="AI361" s="6"/>
      <c r="AJ361" s="6"/>
      <c r="AK361" s="6" t="s">
        <v>232</v>
      </c>
      <c r="AL361" s="6"/>
      <c r="AM361" s="6"/>
      <c r="AN361" s="6"/>
      <c r="AO361" s="6"/>
      <c r="AP361" s="6"/>
      <c r="AQ361" s="6"/>
      <c r="AR361" s="6"/>
      <c r="AS361" s="6"/>
      <c r="AT361" s="6"/>
      <c r="AU361" s="6"/>
      <c r="AV361" s="6"/>
      <c r="AW361" s="6" t="s">
        <v>23</v>
      </c>
      <c r="AX361" s="6"/>
      <c r="AY361" s="6"/>
      <c r="AZ361" s="6"/>
      <c r="BA361" s="6" t="s">
        <v>78</v>
      </c>
      <c r="BB361" s="6"/>
      <c r="BC361" s="6" t="s">
        <v>78</v>
      </c>
      <c r="BD361" s="6"/>
      <c r="BE361" s="6"/>
      <c r="BF361" s="6" t="s">
        <v>78</v>
      </c>
      <c r="BG361" s="6"/>
      <c r="BH361" s="6"/>
      <c r="BI361" s="6"/>
      <c r="BJ361" s="6"/>
      <c r="BK361" s="6" t="s">
        <v>78</v>
      </c>
      <c r="BL361" s="6"/>
      <c r="BM361" s="6"/>
      <c r="BN361" s="6"/>
      <c r="BO361" s="6"/>
      <c r="BP361" s="6"/>
      <c r="BQ361" s="6"/>
      <c r="BR361" s="6"/>
      <c r="BS361" s="6"/>
      <c r="BT361" s="6"/>
      <c r="BU361" s="6"/>
      <c r="BV361" s="6" t="s">
        <v>38</v>
      </c>
      <c r="BW361" s="6"/>
      <c r="BX361" s="6"/>
      <c r="BY361" s="6"/>
      <c r="BZ361" s="6"/>
      <c r="CA361" s="6"/>
      <c r="CB361" s="6"/>
      <c r="CC361" s="6"/>
      <c r="CD361" s="6"/>
      <c r="CE361" s="6"/>
      <c r="CF361" s="6"/>
      <c r="CG361" s="6"/>
      <c r="CH361" s="6"/>
      <c r="CI361" s="6"/>
      <c r="CJ361" s="6"/>
      <c r="CK361" s="6"/>
      <c r="CL361" s="6"/>
      <c r="CM361" s="6"/>
      <c r="CN361" s="6"/>
      <c r="CO361" s="6"/>
      <c r="CP361" s="6"/>
      <c r="CQ361" s="6"/>
      <c r="CR361" s="6"/>
      <c r="CS361" s="28" t="s">
        <v>38</v>
      </c>
      <c r="CT361" s="6"/>
      <c r="CU361" s="6"/>
      <c r="CV361" s="6"/>
      <c r="CW361" s="6"/>
      <c r="CX361" s="6"/>
      <c r="CY361" s="6"/>
      <c r="CZ361" s="6"/>
      <c r="DA361" s="6"/>
      <c r="DB361" s="6"/>
      <c r="DC361" s="6"/>
      <c r="DD361" s="6" t="s">
        <v>38</v>
      </c>
      <c r="DE361" s="87"/>
      <c r="DF361" s="6"/>
      <c r="DG361" s="6"/>
      <c r="DH361" s="6"/>
      <c r="DI361" s="6"/>
      <c r="DJ361" s="6"/>
      <c r="DK361" s="6"/>
      <c r="DL361" s="6"/>
      <c r="DM361" s="6"/>
      <c r="DN361" s="6"/>
      <c r="DO361" s="87"/>
      <c r="DP361" s="6"/>
      <c r="DQ361" s="87"/>
      <c r="DR361" s="6"/>
      <c r="DS361" s="94" t="s">
        <v>4327</v>
      </c>
      <c r="DT361" s="17" t="s">
        <v>1844</v>
      </c>
      <c r="DV361" s="34"/>
      <c r="DW361" s="57"/>
      <c r="DX361" s="57"/>
      <c r="DY361" s="57"/>
      <c r="DZ361" s="57"/>
      <c r="EA361" s="57"/>
      <c r="EB361" s="57"/>
      <c r="EC361" s="57"/>
      <c r="ED361" s="57"/>
      <c r="EE361" s="57"/>
      <c r="EF361" s="57"/>
      <c r="EG361" s="57"/>
      <c r="EH361" s="57"/>
      <c r="EI361" s="57"/>
      <c r="EJ361" s="57"/>
      <c r="EK361" s="57"/>
      <c r="EL361" s="57"/>
      <c r="EM361" s="57"/>
      <c r="EN361" s="57"/>
      <c r="EO361" s="57"/>
      <c r="EP361" s="57"/>
      <c r="EQ361" s="57"/>
      <c r="ER361" s="57"/>
      <c r="ES361" s="57"/>
    </row>
    <row r="362" spans="1:149" ht="14.55" customHeight="1" x14ac:dyDescent="0.3">
      <c r="A362" s="65">
        <v>358</v>
      </c>
      <c r="B362" s="7">
        <v>128</v>
      </c>
      <c r="C362" s="98" t="s">
        <v>1837</v>
      </c>
      <c r="D362" s="98" t="s">
        <v>1838</v>
      </c>
      <c r="E362" s="98" t="s">
        <v>1839</v>
      </c>
      <c r="F362" s="7">
        <v>2006</v>
      </c>
      <c r="G362" s="98" t="s">
        <v>664</v>
      </c>
      <c r="H362" s="98" t="s">
        <v>1840</v>
      </c>
      <c r="I362" s="6" t="s">
        <v>50</v>
      </c>
      <c r="J362" s="100" t="s">
        <v>1841</v>
      </c>
      <c r="K362" s="6" t="s">
        <v>1842</v>
      </c>
      <c r="L362" s="6" t="s">
        <v>23</v>
      </c>
      <c r="M362" s="6" t="s">
        <v>86</v>
      </c>
      <c r="N362" s="6" t="s">
        <v>205</v>
      </c>
      <c r="O362" s="6" t="s">
        <v>25</v>
      </c>
      <c r="P362" s="6" t="s">
        <v>177</v>
      </c>
      <c r="Q362" s="6" t="s">
        <v>572</v>
      </c>
      <c r="R362" s="6" t="s">
        <v>572</v>
      </c>
      <c r="S362" s="6" t="s">
        <v>283</v>
      </c>
      <c r="T362" s="6" t="s">
        <v>1846</v>
      </c>
      <c r="U362" s="7">
        <v>2004</v>
      </c>
      <c r="V362" s="7">
        <v>2010</v>
      </c>
      <c r="W362" s="6"/>
      <c r="X362" s="6"/>
      <c r="Y362" s="6"/>
      <c r="Z362" s="6" t="s">
        <v>76</v>
      </c>
      <c r="AA362" s="6"/>
      <c r="AB362" s="6" t="s">
        <v>107</v>
      </c>
      <c r="AC362" s="6"/>
      <c r="AD362" s="6"/>
      <c r="AE362" s="6" t="s">
        <v>126</v>
      </c>
      <c r="AF362" s="6"/>
      <c r="AG362" s="6"/>
      <c r="AH362" s="6"/>
      <c r="AI362" s="6"/>
      <c r="AJ362" s="6"/>
      <c r="AK362" s="6" t="s">
        <v>232</v>
      </c>
      <c r="AL362" s="6"/>
      <c r="AM362" s="6"/>
      <c r="AN362" s="6"/>
      <c r="AO362" s="6"/>
      <c r="AP362" s="6"/>
      <c r="AQ362" s="6"/>
      <c r="AR362" s="6"/>
      <c r="AS362" s="6"/>
      <c r="AT362" s="6"/>
      <c r="AU362" s="6"/>
      <c r="AV362" s="6"/>
      <c r="AW362" s="6" t="s">
        <v>23</v>
      </c>
      <c r="AX362" s="6"/>
      <c r="AY362" s="6"/>
      <c r="AZ362" s="6"/>
      <c r="BA362" s="6" t="s">
        <v>78</v>
      </c>
      <c r="BB362" s="6"/>
      <c r="BC362" s="6" t="s">
        <v>78</v>
      </c>
      <c r="BD362" s="6"/>
      <c r="BE362" s="6"/>
      <c r="BF362" s="6" t="s">
        <v>78</v>
      </c>
      <c r="BG362" s="6"/>
      <c r="BH362" s="6"/>
      <c r="BI362" s="6"/>
      <c r="BJ362" s="6"/>
      <c r="BK362" s="6" t="s">
        <v>78</v>
      </c>
      <c r="BL362" s="6"/>
      <c r="BM362" s="6"/>
      <c r="BN362" s="6"/>
      <c r="BO362" s="6"/>
      <c r="BP362" s="6"/>
      <c r="BQ362" s="6"/>
      <c r="BR362" s="6"/>
      <c r="BS362" s="6"/>
      <c r="BT362" s="6"/>
      <c r="BU362" s="6"/>
      <c r="BV362" s="6" t="s">
        <v>38</v>
      </c>
      <c r="BW362" s="6"/>
      <c r="BX362" s="6"/>
      <c r="BY362" s="6"/>
      <c r="BZ362" s="6"/>
      <c r="CA362" s="6"/>
      <c r="CB362" s="6"/>
      <c r="CC362" s="6"/>
      <c r="CD362" s="6"/>
      <c r="CE362" s="6"/>
      <c r="CF362" s="6"/>
      <c r="CG362" s="6"/>
      <c r="CH362" s="6"/>
      <c r="CI362" s="6"/>
      <c r="CJ362" s="6"/>
      <c r="CK362" s="6"/>
      <c r="CL362" s="6"/>
      <c r="CM362" s="6"/>
      <c r="CN362" s="6"/>
      <c r="CO362" s="6"/>
      <c r="CP362" s="6"/>
      <c r="CQ362" s="6"/>
      <c r="CR362" s="6"/>
      <c r="CS362" s="28" t="s">
        <v>38</v>
      </c>
      <c r="CT362" s="6"/>
      <c r="CU362" s="6"/>
      <c r="CV362" s="6"/>
      <c r="CW362" s="6"/>
      <c r="CX362" s="6"/>
      <c r="CY362" s="6"/>
      <c r="CZ362" s="6"/>
      <c r="DA362" s="6"/>
      <c r="DB362" s="6"/>
      <c r="DC362" s="6"/>
      <c r="DD362" s="6" t="s">
        <v>38</v>
      </c>
      <c r="DE362" s="87"/>
      <c r="DF362" s="6"/>
      <c r="DG362" s="6"/>
      <c r="DH362" s="6"/>
      <c r="DI362" s="6"/>
      <c r="DJ362" s="6"/>
      <c r="DK362" s="6"/>
      <c r="DL362" s="6"/>
      <c r="DM362" s="6"/>
      <c r="DN362" s="6"/>
      <c r="DO362" s="87"/>
      <c r="DP362" s="6"/>
      <c r="DQ362" s="87"/>
      <c r="DR362" s="6"/>
      <c r="DS362" s="94" t="s">
        <v>4327</v>
      </c>
      <c r="DT362" s="17" t="s">
        <v>1844</v>
      </c>
      <c r="DV362" s="34"/>
      <c r="DW362" s="57"/>
      <c r="DX362" s="57"/>
      <c r="DY362" s="57"/>
      <c r="DZ362" s="57"/>
      <c r="EA362" s="57"/>
      <c r="EB362" s="57"/>
      <c r="EC362" s="57"/>
      <c r="ED362" s="57"/>
      <c r="EE362" s="57"/>
      <c r="EF362" s="57"/>
      <c r="EG362" s="57"/>
      <c r="EH362" s="57"/>
      <c r="EI362" s="57"/>
      <c r="EJ362" s="57"/>
      <c r="EK362" s="57"/>
      <c r="EL362" s="57"/>
      <c r="EM362" s="57"/>
      <c r="EN362" s="57"/>
      <c r="EO362" s="57"/>
      <c r="EP362" s="57"/>
      <c r="EQ362" s="57"/>
      <c r="ER362" s="57"/>
      <c r="ES362" s="57"/>
    </row>
    <row r="363" spans="1:149" ht="14.55" customHeight="1" x14ac:dyDescent="0.3">
      <c r="A363" s="65">
        <v>359</v>
      </c>
      <c r="B363" s="7">
        <v>128</v>
      </c>
      <c r="C363" s="98" t="s">
        <v>1837</v>
      </c>
      <c r="D363" s="98" t="s">
        <v>1838</v>
      </c>
      <c r="E363" s="98" t="s">
        <v>1839</v>
      </c>
      <c r="F363" s="7">
        <v>2006</v>
      </c>
      <c r="G363" s="98" t="s">
        <v>664</v>
      </c>
      <c r="H363" s="98" t="s">
        <v>1840</v>
      </c>
      <c r="I363" s="6" t="s">
        <v>50</v>
      </c>
      <c r="J363" s="100" t="s">
        <v>1841</v>
      </c>
      <c r="K363" s="6" t="s">
        <v>1842</v>
      </c>
      <c r="L363" s="6" t="s">
        <v>23</v>
      </c>
      <c r="M363" s="6" t="s">
        <v>86</v>
      </c>
      <c r="N363" s="6" t="s">
        <v>205</v>
      </c>
      <c r="O363" s="6" t="s">
        <v>25</v>
      </c>
      <c r="P363" s="6" t="s">
        <v>177</v>
      </c>
      <c r="Q363" s="6" t="s">
        <v>572</v>
      </c>
      <c r="R363" s="6" t="s">
        <v>572</v>
      </c>
      <c r="S363" s="6" t="s">
        <v>371</v>
      </c>
      <c r="T363" s="6" t="s">
        <v>1847</v>
      </c>
      <c r="U363" s="7">
        <v>2004</v>
      </c>
      <c r="V363" s="7">
        <v>2010</v>
      </c>
      <c r="W363" s="6"/>
      <c r="X363" s="6"/>
      <c r="Y363" s="6"/>
      <c r="Z363" s="6" t="s">
        <v>76</v>
      </c>
      <c r="AA363" s="6"/>
      <c r="AB363" s="6" t="s">
        <v>107</v>
      </c>
      <c r="AC363" s="6"/>
      <c r="AD363" s="6"/>
      <c r="AE363" s="6" t="s">
        <v>126</v>
      </c>
      <c r="AF363" s="6"/>
      <c r="AG363" s="6"/>
      <c r="AH363" s="6"/>
      <c r="AI363" s="6"/>
      <c r="AJ363" s="6"/>
      <c r="AK363" s="6" t="s">
        <v>232</v>
      </c>
      <c r="AL363" s="6"/>
      <c r="AM363" s="6"/>
      <c r="AN363" s="6"/>
      <c r="AO363" s="6"/>
      <c r="AP363" s="6"/>
      <c r="AQ363" s="6"/>
      <c r="AR363" s="6"/>
      <c r="AS363" s="6"/>
      <c r="AT363" s="6"/>
      <c r="AU363" s="6"/>
      <c r="AV363" s="6"/>
      <c r="AW363" s="6" t="s">
        <v>23</v>
      </c>
      <c r="AX363" s="6"/>
      <c r="AY363" s="6"/>
      <c r="AZ363" s="6"/>
      <c r="BA363" s="6" t="s">
        <v>78</v>
      </c>
      <c r="BB363" s="6"/>
      <c r="BC363" s="6" t="s">
        <v>78</v>
      </c>
      <c r="BD363" s="6"/>
      <c r="BE363" s="6"/>
      <c r="BF363" s="6" t="s">
        <v>78</v>
      </c>
      <c r="BG363" s="6"/>
      <c r="BH363" s="6"/>
      <c r="BI363" s="6"/>
      <c r="BJ363" s="6"/>
      <c r="BK363" s="6" t="s">
        <v>78</v>
      </c>
      <c r="BL363" s="6"/>
      <c r="BM363" s="6"/>
      <c r="BN363" s="6"/>
      <c r="BO363" s="6"/>
      <c r="BP363" s="6"/>
      <c r="BQ363" s="6"/>
      <c r="BR363" s="6"/>
      <c r="BS363" s="6"/>
      <c r="BT363" s="6"/>
      <c r="BU363" s="6"/>
      <c r="BV363" s="6" t="s">
        <v>38</v>
      </c>
      <c r="BW363" s="6"/>
      <c r="BX363" s="6"/>
      <c r="BY363" s="6"/>
      <c r="BZ363" s="6"/>
      <c r="CA363" s="6"/>
      <c r="CB363" s="6"/>
      <c r="CC363" s="6"/>
      <c r="CD363" s="6"/>
      <c r="CE363" s="6"/>
      <c r="CF363" s="6"/>
      <c r="CG363" s="6"/>
      <c r="CH363" s="6"/>
      <c r="CI363" s="6"/>
      <c r="CJ363" s="6"/>
      <c r="CK363" s="6"/>
      <c r="CL363" s="6"/>
      <c r="CM363" s="6"/>
      <c r="CN363" s="6"/>
      <c r="CO363" s="6"/>
      <c r="CP363" s="6"/>
      <c r="CQ363" s="6"/>
      <c r="CR363" s="6"/>
      <c r="CS363" s="28" t="s">
        <v>38</v>
      </c>
      <c r="CT363" s="6"/>
      <c r="CU363" s="6"/>
      <c r="CV363" s="6"/>
      <c r="CW363" s="6"/>
      <c r="CX363" s="6"/>
      <c r="CY363" s="6"/>
      <c r="CZ363" s="6"/>
      <c r="DA363" s="6"/>
      <c r="DB363" s="6"/>
      <c r="DC363" s="6"/>
      <c r="DD363" s="6" t="s">
        <v>38</v>
      </c>
      <c r="DE363" s="87"/>
      <c r="DF363" s="6"/>
      <c r="DG363" s="6"/>
      <c r="DH363" s="6"/>
      <c r="DI363" s="6"/>
      <c r="DJ363" s="6"/>
      <c r="DK363" s="6"/>
      <c r="DL363" s="6"/>
      <c r="DM363" s="6"/>
      <c r="DN363" s="6"/>
      <c r="DO363" s="87"/>
      <c r="DP363" s="6"/>
      <c r="DQ363" s="87"/>
      <c r="DR363" s="6"/>
      <c r="DS363" s="94" t="s">
        <v>4327</v>
      </c>
      <c r="DT363" s="17" t="s">
        <v>1844</v>
      </c>
      <c r="DV363" s="34"/>
      <c r="DW363" s="57"/>
      <c r="DX363" s="57"/>
      <c r="DY363" s="57"/>
      <c r="DZ363" s="57"/>
      <c r="EA363" s="57"/>
      <c r="EB363" s="57"/>
      <c r="EC363" s="57"/>
      <c r="ED363" s="57"/>
      <c r="EE363" s="57"/>
      <c r="EF363" s="57"/>
      <c r="EG363" s="57"/>
      <c r="EH363" s="57"/>
      <c r="EI363" s="57"/>
      <c r="EJ363" s="57"/>
      <c r="EK363" s="57"/>
      <c r="EL363" s="57"/>
      <c r="EM363" s="57"/>
      <c r="EN363" s="57"/>
      <c r="EO363" s="57"/>
      <c r="EP363" s="57"/>
      <c r="EQ363" s="57"/>
      <c r="ER363" s="57"/>
      <c r="ES363" s="57"/>
    </row>
    <row r="364" spans="1:149" ht="14.55" customHeight="1" x14ac:dyDescent="0.3">
      <c r="A364" s="65">
        <v>360</v>
      </c>
      <c r="B364" s="7">
        <v>129</v>
      </c>
      <c r="C364" s="98" t="s">
        <v>1848</v>
      </c>
      <c r="D364" s="125" t="s">
        <v>1849</v>
      </c>
      <c r="E364" s="98" t="s">
        <v>1850</v>
      </c>
      <c r="F364" s="7">
        <v>2000</v>
      </c>
      <c r="G364" s="98" t="s">
        <v>724</v>
      </c>
      <c r="H364" s="98" t="s">
        <v>1851</v>
      </c>
      <c r="I364" s="6" t="s">
        <v>50</v>
      </c>
      <c r="J364" s="100" t="s">
        <v>1852</v>
      </c>
      <c r="K364" s="6" t="s">
        <v>718</v>
      </c>
      <c r="L364" s="6" t="s">
        <v>38</v>
      </c>
      <c r="M364" s="6" t="s">
        <v>100</v>
      </c>
      <c r="N364" s="6" t="s">
        <v>205</v>
      </c>
      <c r="O364" s="6" t="s">
        <v>25</v>
      </c>
      <c r="P364" s="6" t="s">
        <v>191</v>
      </c>
      <c r="Q364" s="6" t="s">
        <v>1853</v>
      </c>
      <c r="R364" s="6" t="s">
        <v>908</v>
      </c>
      <c r="S364" s="6" t="s">
        <v>434</v>
      </c>
      <c r="T364" s="6" t="s">
        <v>572</v>
      </c>
      <c r="U364" s="7">
        <v>1998</v>
      </c>
      <c r="V364" s="7">
        <v>1998</v>
      </c>
      <c r="W364" s="6"/>
      <c r="X364" s="6"/>
      <c r="Y364" s="6"/>
      <c r="Z364" s="6" t="s">
        <v>76</v>
      </c>
      <c r="AA364" s="6"/>
      <c r="AB364" s="6" t="s">
        <v>107</v>
      </c>
      <c r="AC364" s="6"/>
      <c r="AD364" s="6"/>
      <c r="AE364" s="6" t="s">
        <v>126</v>
      </c>
      <c r="AF364" s="6"/>
      <c r="AG364" s="6"/>
      <c r="AH364" s="6"/>
      <c r="AI364" s="6"/>
      <c r="AJ364" s="6"/>
      <c r="AK364" s="6"/>
      <c r="AL364" s="6"/>
      <c r="AM364" s="6"/>
      <c r="AN364" s="6"/>
      <c r="AO364" s="6"/>
      <c r="AP364" s="6"/>
      <c r="AQ364" s="6"/>
      <c r="AR364" s="6"/>
      <c r="AS364" s="6"/>
      <c r="AT364" s="6"/>
      <c r="AU364" s="6"/>
      <c r="AV364" s="6"/>
      <c r="AW364" s="6" t="s">
        <v>23</v>
      </c>
      <c r="AX364" s="6"/>
      <c r="AY364" s="6"/>
      <c r="AZ364" s="6"/>
      <c r="BA364" s="6" t="s">
        <v>78</v>
      </c>
      <c r="BB364" s="6"/>
      <c r="BC364" s="6" t="s">
        <v>106</v>
      </c>
      <c r="BD364" s="6"/>
      <c r="BE364" s="6"/>
      <c r="BF364" s="6" t="s">
        <v>106</v>
      </c>
      <c r="BG364" s="6"/>
      <c r="BH364" s="6"/>
      <c r="BI364" s="6"/>
      <c r="BJ364" s="6"/>
      <c r="BK364" s="6"/>
      <c r="BL364" s="6"/>
      <c r="BM364" s="6"/>
      <c r="BN364" s="6"/>
      <c r="BO364" s="6"/>
      <c r="BP364" s="6"/>
      <c r="BQ364" s="6"/>
      <c r="BR364" s="6"/>
      <c r="BS364" s="6"/>
      <c r="BT364" s="6"/>
      <c r="BU364" s="6"/>
      <c r="BV364" s="6" t="s">
        <v>38</v>
      </c>
      <c r="BW364" s="6"/>
      <c r="BX364" s="6"/>
      <c r="BY364" s="6"/>
      <c r="BZ364" s="6"/>
      <c r="CA364" s="6"/>
      <c r="CB364" s="6"/>
      <c r="CC364" s="6"/>
      <c r="CD364" s="6"/>
      <c r="CE364" s="6"/>
      <c r="CF364" s="6"/>
      <c r="CG364" s="6"/>
      <c r="CH364" s="6"/>
      <c r="CI364" s="6"/>
      <c r="CJ364" s="6"/>
      <c r="CK364" s="6"/>
      <c r="CL364" s="6"/>
      <c r="CM364" s="6"/>
      <c r="CN364" s="6"/>
      <c r="CO364" s="6"/>
      <c r="CP364" s="6"/>
      <c r="CQ364" s="6"/>
      <c r="CR364" s="6"/>
      <c r="CS364" s="28" t="s">
        <v>38</v>
      </c>
      <c r="CT364" s="6"/>
      <c r="CU364" s="6"/>
      <c r="CV364" s="6"/>
      <c r="CW364" s="6"/>
      <c r="CX364" s="6"/>
      <c r="CY364" s="6"/>
      <c r="CZ364" s="6"/>
      <c r="DA364" s="6"/>
      <c r="DB364" s="6"/>
      <c r="DC364" s="6"/>
      <c r="DD364" s="6" t="s">
        <v>38</v>
      </c>
      <c r="DE364" s="87"/>
      <c r="DF364" s="6"/>
      <c r="DG364" s="6"/>
      <c r="DH364" s="6"/>
      <c r="DI364" s="6"/>
      <c r="DJ364" s="6"/>
      <c r="DK364" s="6"/>
      <c r="DL364" s="6"/>
      <c r="DM364" s="6"/>
      <c r="DN364" s="6"/>
      <c r="DO364" s="87"/>
      <c r="DP364" s="6"/>
      <c r="DQ364" s="87"/>
      <c r="DR364" s="6"/>
      <c r="DS364" s="93" t="s">
        <v>1854</v>
      </c>
      <c r="DT364" s="17" t="s">
        <v>630</v>
      </c>
      <c r="DV364" s="34"/>
      <c r="DW364" s="57"/>
      <c r="DX364" s="57"/>
      <c r="DY364" s="57"/>
      <c r="DZ364" s="57"/>
      <c r="EA364" s="57"/>
      <c r="EB364" s="57"/>
      <c r="EC364" s="57"/>
      <c r="ED364" s="57"/>
      <c r="EE364" s="57"/>
      <c r="EF364" s="57"/>
      <c r="EG364" s="57"/>
      <c r="EH364" s="57"/>
      <c r="EI364" s="57"/>
      <c r="EJ364" s="57"/>
      <c r="EK364" s="57"/>
      <c r="EL364" s="57"/>
      <c r="EM364" s="57"/>
      <c r="EN364" s="57"/>
      <c r="EO364" s="57"/>
      <c r="EP364" s="57"/>
      <c r="EQ364" s="57"/>
      <c r="ER364" s="57"/>
      <c r="ES364" s="57"/>
    </row>
    <row r="365" spans="1:149" ht="14.55" customHeight="1" x14ac:dyDescent="0.3">
      <c r="A365" s="65">
        <v>361</v>
      </c>
      <c r="B365" s="7">
        <v>130</v>
      </c>
      <c r="C365" s="98" t="s">
        <v>1855</v>
      </c>
      <c r="D365" s="125" t="s">
        <v>1856</v>
      </c>
      <c r="E365" s="98" t="s">
        <v>1857</v>
      </c>
      <c r="F365" s="7">
        <v>2018</v>
      </c>
      <c r="G365" s="100" t="s">
        <v>1084</v>
      </c>
      <c r="H365" s="98" t="s">
        <v>1858</v>
      </c>
      <c r="I365" s="6" t="s">
        <v>50</v>
      </c>
      <c r="J365" s="134" t="s">
        <v>4328</v>
      </c>
      <c r="K365" s="6" t="s">
        <v>1859</v>
      </c>
      <c r="L365" s="6" t="s">
        <v>23</v>
      </c>
      <c r="M365" s="6" t="s">
        <v>86</v>
      </c>
      <c r="N365" s="6" t="s">
        <v>205</v>
      </c>
      <c r="O365" s="6" t="s">
        <v>25</v>
      </c>
      <c r="P365" s="6" t="s">
        <v>191</v>
      </c>
      <c r="Q365" s="6" t="s">
        <v>572</v>
      </c>
      <c r="R365" s="6" t="s">
        <v>572</v>
      </c>
      <c r="S365" s="6" t="s">
        <v>333</v>
      </c>
      <c r="T365" s="6" t="s">
        <v>1860</v>
      </c>
      <c r="U365" s="7">
        <v>2015</v>
      </c>
      <c r="V365" s="7">
        <v>2030</v>
      </c>
      <c r="W365" s="6"/>
      <c r="X365" s="6"/>
      <c r="Y365" s="6"/>
      <c r="Z365" s="6"/>
      <c r="AA365" s="6"/>
      <c r="AB365" s="6"/>
      <c r="AC365" s="6"/>
      <c r="AD365" s="6"/>
      <c r="AE365" s="6" t="s">
        <v>126</v>
      </c>
      <c r="AF365" s="6"/>
      <c r="AG365" s="6"/>
      <c r="AH365" s="6" t="s">
        <v>139</v>
      </c>
      <c r="AI365" s="6" t="s">
        <v>155</v>
      </c>
      <c r="AJ365" s="6"/>
      <c r="AK365" s="6"/>
      <c r="AL365" s="6"/>
      <c r="AM365" s="6"/>
      <c r="AN365" s="6"/>
      <c r="AO365" s="6"/>
      <c r="AP365" s="6"/>
      <c r="AQ365" s="6"/>
      <c r="AR365" s="6"/>
      <c r="AS365" s="6"/>
      <c r="AT365" s="6"/>
      <c r="AU365" s="6" t="s">
        <v>183</v>
      </c>
      <c r="AV365" s="6"/>
      <c r="AW365" s="6" t="s">
        <v>23</v>
      </c>
      <c r="AX365" s="6"/>
      <c r="AY365" s="6"/>
      <c r="AZ365" s="6"/>
      <c r="BA365" s="6"/>
      <c r="BB365" s="6"/>
      <c r="BC365" s="6"/>
      <c r="BD365" s="6"/>
      <c r="BE365" s="6"/>
      <c r="BF365" s="6" t="s">
        <v>78</v>
      </c>
      <c r="BG365" s="6"/>
      <c r="BH365" s="6"/>
      <c r="BI365" s="6" t="s">
        <v>78</v>
      </c>
      <c r="BJ365" s="6" t="s">
        <v>78</v>
      </c>
      <c r="BK365" s="6"/>
      <c r="BL365" s="6"/>
      <c r="BM365" s="6"/>
      <c r="BN365" s="6"/>
      <c r="BO365" s="6"/>
      <c r="BP365" s="6"/>
      <c r="BQ365" s="6"/>
      <c r="BR365" s="6"/>
      <c r="BS365" s="6"/>
      <c r="BT365" s="6" t="s">
        <v>78</v>
      </c>
      <c r="BU365" s="6"/>
      <c r="BV365" s="6" t="s">
        <v>38</v>
      </c>
      <c r="BW365" s="6"/>
      <c r="BX365" s="6"/>
      <c r="BY365" s="6"/>
      <c r="BZ365" s="6"/>
      <c r="CA365" s="6"/>
      <c r="CB365" s="6"/>
      <c r="CC365" s="6"/>
      <c r="CD365" s="6"/>
      <c r="CE365" s="6"/>
      <c r="CF365" s="6"/>
      <c r="CG365" s="6"/>
      <c r="CH365" s="6"/>
      <c r="CI365" s="6"/>
      <c r="CJ365" s="6"/>
      <c r="CK365" s="6"/>
      <c r="CL365" s="6"/>
      <c r="CM365" s="6"/>
      <c r="CN365" s="6"/>
      <c r="CO365" s="6"/>
      <c r="CP365" s="6"/>
      <c r="CQ365" s="6"/>
      <c r="CR365" s="6"/>
      <c r="CS365" s="28" t="s">
        <v>38</v>
      </c>
      <c r="CT365" s="6"/>
      <c r="CU365" s="6"/>
      <c r="CV365" s="6"/>
      <c r="CW365" s="6"/>
      <c r="CX365" s="6"/>
      <c r="CY365" s="6"/>
      <c r="CZ365" s="6"/>
      <c r="DA365" s="6"/>
      <c r="DB365" s="6"/>
      <c r="DC365" s="6"/>
      <c r="DD365" s="6" t="s">
        <v>23</v>
      </c>
      <c r="DE365" s="93" t="s">
        <v>1861</v>
      </c>
      <c r="DF365" s="6" t="s">
        <v>270</v>
      </c>
      <c r="DG365" s="6"/>
      <c r="DH365" s="6"/>
      <c r="DI365" s="6"/>
      <c r="DJ365" s="6" t="s">
        <v>126</v>
      </c>
      <c r="DK365" s="6" t="s">
        <v>139</v>
      </c>
      <c r="DL365" s="6"/>
      <c r="DM365" s="6"/>
      <c r="DN365" s="6"/>
      <c r="DO365" s="87"/>
      <c r="DP365" s="6"/>
      <c r="DQ365" s="87"/>
      <c r="DR365" s="6"/>
      <c r="DS365" s="93" t="s">
        <v>1862</v>
      </c>
      <c r="DT365" s="17" t="s">
        <v>1516</v>
      </c>
      <c r="DV365" s="34"/>
      <c r="DW365" s="57"/>
      <c r="DX365" s="57"/>
      <c r="DY365" s="57"/>
      <c r="DZ365" s="57"/>
      <c r="EA365" s="57"/>
      <c r="EB365" s="57"/>
      <c r="EC365" s="57"/>
      <c r="ED365" s="57"/>
      <c r="EE365" s="57"/>
      <c r="EF365" s="57"/>
      <c r="EG365" s="57"/>
      <c r="EH365" s="57"/>
      <c r="EI365" s="57"/>
      <c r="EJ365" s="57"/>
      <c r="EK365" s="57"/>
      <c r="EL365" s="57"/>
      <c r="EM365" s="57"/>
      <c r="EN365" s="57"/>
      <c r="EO365" s="57"/>
      <c r="EP365" s="57"/>
      <c r="EQ365" s="57"/>
      <c r="ER365" s="57"/>
      <c r="ES365" s="57"/>
    </row>
    <row r="366" spans="1:149" ht="14.55" customHeight="1" x14ac:dyDescent="0.3">
      <c r="A366" s="65">
        <v>362</v>
      </c>
      <c r="B366" s="7">
        <v>130</v>
      </c>
      <c r="C366" s="98" t="s">
        <v>1855</v>
      </c>
      <c r="D366" s="125" t="s">
        <v>1856</v>
      </c>
      <c r="E366" s="98" t="s">
        <v>1857</v>
      </c>
      <c r="F366" s="7">
        <v>2018</v>
      </c>
      <c r="G366" s="100" t="s">
        <v>1084</v>
      </c>
      <c r="H366" s="98" t="s">
        <v>1858</v>
      </c>
      <c r="I366" s="6" t="s">
        <v>50</v>
      </c>
      <c r="J366" s="100" t="s">
        <v>1863</v>
      </c>
      <c r="K366" s="6" t="s">
        <v>1864</v>
      </c>
      <c r="L366" s="6" t="s">
        <v>23</v>
      </c>
      <c r="M366" s="6" t="s">
        <v>86</v>
      </c>
      <c r="N366" s="6" t="s">
        <v>205</v>
      </c>
      <c r="O366" s="6" t="s">
        <v>25</v>
      </c>
      <c r="P366" s="6" t="s">
        <v>191</v>
      </c>
      <c r="Q366" s="6" t="s">
        <v>572</v>
      </c>
      <c r="R366" s="6" t="s">
        <v>572</v>
      </c>
      <c r="S366" s="6" t="s">
        <v>333</v>
      </c>
      <c r="T366" s="6" t="s">
        <v>1860</v>
      </c>
      <c r="U366" s="7">
        <v>2015</v>
      </c>
      <c r="V366" s="7">
        <v>2030</v>
      </c>
      <c r="W366" s="6"/>
      <c r="X366" s="6"/>
      <c r="Y366" s="6"/>
      <c r="Z366" s="6"/>
      <c r="AA366" s="6"/>
      <c r="AB366" s="6"/>
      <c r="AC366" s="6"/>
      <c r="AD366" s="6"/>
      <c r="AE366" s="6" t="s">
        <v>126</v>
      </c>
      <c r="AF366" s="6"/>
      <c r="AG366" s="6"/>
      <c r="AH366" s="6" t="s">
        <v>139</v>
      </c>
      <c r="AI366" s="6" t="s">
        <v>155</v>
      </c>
      <c r="AJ366" s="6"/>
      <c r="AK366" s="6"/>
      <c r="AL366" s="6"/>
      <c r="AM366" s="6"/>
      <c r="AN366" s="6"/>
      <c r="AO366" s="6"/>
      <c r="AP366" s="6"/>
      <c r="AQ366" s="6"/>
      <c r="AR366" s="6"/>
      <c r="AS366" s="6"/>
      <c r="AT366" s="6"/>
      <c r="AU366" s="6" t="s">
        <v>183</v>
      </c>
      <c r="AV366" s="6"/>
      <c r="AW366" s="6" t="s">
        <v>23</v>
      </c>
      <c r="AX366" s="6"/>
      <c r="AY366" s="6"/>
      <c r="AZ366" s="6"/>
      <c r="BA366" s="6"/>
      <c r="BB366" s="6"/>
      <c r="BC366" s="6"/>
      <c r="BD366" s="6"/>
      <c r="BE366" s="6"/>
      <c r="BF366" s="6" t="s">
        <v>78</v>
      </c>
      <c r="BG366" s="6"/>
      <c r="BH366" s="6"/>
      <c r="BI366" s="6" t="s">
        <v>78</v>
      </c>
      <c r="BJ366" s="6" t="s">
        <v>78</v>
      </c>
      <c r="BK366" s="6"/>
      <c r="BL366" s="6"/>
      <c r="BM366" s="6"/>
      <c r="BN366" s="6"/>
      <c r="BO366" s="6"/>
      <c r="BP366" s="6"/>
      <c r="BQ366" s="6"/>
      <c r="BR366" s="6"/>
      <c r="BS366" s="6"/>
      <c r="BT366" s="6" t="s">
        <v>106</v>
      </c>
      <c r="BU366" s="6"/>
      <c r="BV366" s="6" t="s">
        <v>38</v>
      </c>
      <c r="BW366" s="6"/>
      <c r="BX366" s="6"/>
      <c r="BY366" s="6"/>
      <c r="BZ366" s="6"/>
      <c r="CA366" s="6"/>
      <c r="CB366" s="6"/>
      <c r="CC366" s="6"/>
      <c r="CD366" s="6"/>
      <c r="CE366" s="6"/>
      <c r="CF366" s="6"/>
      <c r="CG366" s="6"/>
      <c r="CH366" s="6"/>
      <c r="CI366" s="6"/>
      <c r="CJ366" s="6"/>
      <c r="CK366" s="6"/>
      <c r="CL366" s="6"/>
      <c r="CM366" s="6"/>
      <c r="CN366" s="6"/>
      <c r="CO366" s="6"/>
      <c r="CP366" s="6"/>
      <c r="CQ366" s="6"/>
      <c r="CR366" s="6"/>
      <c r="CS366" s="28" t="s">
        <v>38</v>
      </c>
      <c r="CT366" s="6"/>
      <c r="CU366" s="6"/>
      <c r="CV366" s="6"/>
      <c r="CW366" s="6"/>
      <c r="CX366" s="6"/>
      <c r="CY366" s="6"/>
      <c r="CZ366" s="6"/>
      <c r="DA366" s="6"/>
      <c r="DB366" s="6"/>
      <c r="DC366" s="6"/>
      <c r="DD366" s="6" t="s">
        <v>23</v>
      </c>
      <c r="DE366" s="93" t="s">
        <v>1861</v>
      </c>
      <c r="DF366" s="6" t="s">
        <v>270</v>
      </c>
      <c r="DG366" s="6"/>
      <c r="DH366" s="6"/>
      <c r="DI366" s="6"/>
      <c r="DJ366" s="6" t="s">
        <v>126</v>
      </c>
      <c r="DK366" s="6" t="s">
        <v>139</v>
      </c>
      <c r="DL366" s="6"/>
      <c r="DM366" s="6"/>
      <c r="DN366" s="6"/>
      <c r="DO366" s="87"/>
      <c r="DP366" s="6"/>
      <c r="DQ366" s="87"/>
      <c r="DR366" s="6"/>
      <c r="DS366" s="93" t="s">
        <v>1862</v>
      </c>
      <c r="DT366" s="17" t="s">
        <v>1516</v>
      </c>
      <c r="DV366" s="34"/>
      <c r="DW366" s="57"/>
      <c r="DX366" s="57"/>
      <c r="DY366" s="57"/>
      <c r="DZ366" s="57"/>
      <c r="EA366" s="57"/>
      <c r="EB366" s="57"/>
      <c r="EC366" s="57"/>
      <c r="ED366" s="57"/>
      <c r="EE366" s="57"/>
      <c r="EF366" s="57"/>
      <c r="EG366" s="57"/>
      <c r="EH366" s="57"/>
      <c r="EI366" s="57"/>
      <c r="EJ366" s="57"/>
      <c r="EK366" s="57"/>
      <c r="EL366" s="57"/>
      <c r="EM366" s="57"/>
      <c r="EN366" s="57"/>
      <c r="EO366" s="57"/>
      <c r="EP366" s="57"/>
      <c r="EQ366" s="57"/>
      <c r="ER366" s="57"/>
      <c r="ES366" s="57"/>
    </row>
    <row r="367" spans="1:149" ht="14.55" customHeight="1" x14ac:dyDescent="0.3">
      <c r="A367" s="65">
        <v>363</v>
      </c>
      <c r="B367" s="7">
        <v>131</v>
      </c>
      <c r="C367" s="98" t="s">
        <v>1865</v>
      </c>
      <c r="D367" s="100" t="s">
        <v>1866</v>
      </c>
      <c r="E367" s="98" t="s">
        <v>1867</v>
      </c>
      <c r="F367" s="7">
        <v>2012</v>
      </c>
      <c r="G367" s="100" t="s">
        <v>807</v>
      </c>
      <c r="H367" s="98" t="s">
        <v>1868</v>
      </c>
      <c r="I367" s="6" t="s">
        <v>50</v>
      </c>
      <c r="J367" s="100" t="s">
        <v>1869</v>
      </c>
      <c r="K367" s="6" t="s">
        <v>1279</v>
      </c>
      <c r="L367" s="6" t="s">
        <v>38</v>
      </c>
      <c r="M367" s="6" t="s">
        <v>86</v>
      </c>
      <c r="N367" s="6" t="s">
        <v>205</v>
      </c>
      <c r="O367" s="6" t="s">
        <v>25</v>
      </c>
      <c r="P367" s="6" t="s">
        <v>205</v>
      </c>
      <c r="Q367" s="6" t="s">
        <v>572</v>
      </c>
      <c r="R367" s="6" t="s">
        <v>572</v>
      </c>
      <c r="S367" s="6" t="s">
        <v>572</v>
      </c>
      <c r="T367" s="6" t="s">
        <v>572</v>
      </c>
      <c r="U367" s="7">
        <v>2007</v>
      </c>
      <c r="V367" s="7">
        <v>2007</v>
      </c>
      <c r="W367" s="6"/>
      <c r="X367" s="6"/>
      <c r="Y367" s="6"/>
      <c r="Z367" s="6"/>
      <c r="AA367" s="6" t="s">
        <v>66</v>
      </c>
      <c r="AB367" s="6"/>
      <c r="AC367" s="6"/>
      <c r="AD367" s="6"/>
      <c r="AE367" s="6"/>
      <c r="AF367" s="6"/>
      <c r="AG367" s="6"/>
      <c r="AH367" s="6"/>
      <c r="AI367" s="6"/>
      <c r="AJ367" s="6"/>
      <c r="AK367" s="6"/>
      <c r="AL367" s="6"/>
      <c r="AM367" s="6"/>
      <c r="AN367" s="6"/>
      <c r="AO367" s="6"/>
      <c r="AP367" s="6"/>
      <c r="AQ367" s="6"/>
      <c r="AR367" s="6"/>
      <c r="AS367" s="6"/>
      <c r="AT367" s="6"/>
      <c r="AU367" s="6"/>
      <c r="AV367" s="6"/>
      <c r="AW367" s="6" t="s">
        <v>38</v>
      </c>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t="s">
        <v>23</v>
      </c>
      <c r="BW367" s="6"/>
      <c r="BX367" s="6"/>
      <c r="BY367" s="6"/>
      <c r="BZ367" s="6"/>
      <c r="CA367" s="6" t="s">
        <v>195</v>
      </c>
      <c r="CB367" s="6"/>
      <c r="CC367" s="6"/>
      <c r="CD367" s="6"/>
      <c r="CE367" s="6"/>
      <c r="CF367" s="6"/>
      <c r="CG367" s="6"/>
      <c r="CH367" s="6"/>
      <c r="CI367" s="6"/>
      <c r="CJ367" s="6"/>
      <c r="CK367" s="6"/>
      <c r="CL367" s="6"/>
      <c r="CM367" s="6"/>
      <c r="CN367" s="6"/>
      <c r="CO367" s="6"/>
      <c r="CP367" s="6"/>
      <c r="CQ367" s="6"/>
      <c r="CR367" s="6"/>
      <c r="CS367" s="28" t="s">
        <v>23</v>
      </c>
      <c r="CT367" s="6"/>
      <c r="CU367" s="6" t="s">
        <v>66</v>
      </c>
      <c r="CV367" s="6"/>
      <c r="CW367" s="6"/>
      <c r="CX367" s="6"/>
      <c r="CY367" s="6"/>
      <c r="CZ367" s="6"/>
      <c r="DA367" s="6"/>
      <c r="DB367" s="6"/>
      <c r="DC367" s="6"/>
      <c r="DD367" s="6" t="s">
        <v>38</v>
      </c>
      <c r="DE367" s="87"/>
      <c r="DF367" s="6"/>
      <c r="DG367" s="6"/>
      <c r="DH367" s="6"/>
      <c r="DI367" s="6"/>
      <c r="DJ367" s="6"/>
      <c r="DK367" s="6"/>
      <c r="DL367" s="6"/>
      <c r="DM367" s="6"/>
      <c r="DN367" s="6"/>
      <c r="DO367" s="87"/>
      <c r="DP367" s="6"/>
      <c r="DQ367" s="87"/>
      <c r="DR367" s="6"/>
      <c r="DS367" s="87"/>
      <c r="DT367" s="17"/>
      <c r="DV367" s="34"/>
      <c r="DW367" s="57"/>
      <c r="DX367" s="57"/>
      <c r="DY367" s="57"/>
      <c r="DZ367" s="57"/>
      <c r="EA367" s="57"/>
      <c r="EB367" s="57"/>
      <c r="EC367" s="57"/>
      <c r="ED367" s="57"/>
      <c r="EE367" s="57"/>
      <c r="EF367" s="57"/>
      <c r="EG367" s="57"/>
      <c r="EH367" s="57"/>
      <c r="EI367" s="57"/>
      <c r="EJ367" s="57"/>
      <c r="EK367" s="57"/>
      <c r="EL367" s="57"/>
      <c r="EM367" s="57"/>
      <c r="EN367" s="57"/>
      <c r="EO367" s="57"/>
      <c r="EP367" s="57"/>
      <c r="EQ367" s="57"/>
      <c r="ER367" s="57"/>
      <c r="ES367" s="57"/>
    </row>
    <row r="368" spans="1:149" ht="14.55" customHeight="1" x14ac:dyDescent="0.3">
      <c r="A368" s="65">
        <v>364</v>
      </c>
      <c r="B368" s="7">
        <v>132</v>
      </c>
      <c r="C368" s="98" t="s">
        <v>1870</v>
      </c>
      <c r="D368" s="100" t="s">
        <v>1871</v>
      </c>
      <c r="E368" s="98" t="s">
        <v>1872</v>
      </c>
      <c r="F368" s="7">
        <v>2008</v>
      </c>
      <c r="G368" s="100" t="s">
        <v>807</v>
      </c>
      <c r="H368" s="98" t="s">
        <v>1873</v>
      </c>
      <c r="I368" s="6" t="s">
        <v>50</v>
      </c>
      <c r="J368" s="100" t="s">
        <v>1874</v>
      </c>
      <c r="K368" s="6" t="s">
        <v>359</v>
      </c>
      <c r="L368" s="6" t="s">
        <v>38</v>
      </c>
      <c r="M368" s="6" t="s">
        <v>100</v>
      </c>
      <c r="N368" s="6" t="s">
        <v>205</v>
      </c>
      <c r="O368" s="6" t="s">
        <v>25</v>
      </c>
      <c r="P368" s="6" t="s">
        <v>191</v>
      </c>
      <c r="Q368" s="6" t="s">
        <v>572</v>
      </c>
      <c r="R368" s="6" t="s">
        <v>572</v>
      </c>
      <c r="S368" s="6" t="s">
        <v>371</v>
      </c>
      <c r="T368" s="6" t="s">
        <v>1875</v>
      </c>
      <c r="U368" s="7">
        <v>2005</v>
      </c>
      <c r="V368" s="7">
        <v>2006</v>
      </c>
      <c r="W368" s="6"/>
      <c r="X368" s="6"/>
      <c r="Y368" s="6" t="s">
        <v>58</v>
      </c>
      <c r="Z368" s="6"/>
      <c r="AA368" s="6"/>
      <c r="AB368" s="6"/>
      <c r="AC368" s="6"/>
      <c r="AD368" s="6"/>
      <c r="AE368" s="6" t="s">
        <v>126</v>
      </c>
      <c r="AF368" s="6"/>
      <c r="AG368" s="6" t="s">
        <v>180</v>
      </c>
      <c r="AH368" s="6"/>
      <c r="AI368" s="6" t="s">
        <v>155</v>
      </c>
      <c r="AJ368" s="6"/>
      <c r="AK368" s="6"/>
      <c r="AL368" s="6"/>
      <c r="AM368" s="6"/>
      <c r="AN368" s="6"/>
      <c r="AO368" s="6"/>
      <c r="AP368" s="6"/>
      <c r="AQ368" s="6"/>
      <c r="AR368" s="6"/>
      <c r="AS368" s="6"/>
      <c r="AT368" s="6"/>
      <c r="AU368" s="6"/>
      <c r="AV368" s="6"/>
      <c r="AW368" s="6" t="s">
        <v>38</v>
      </c>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t="s">
        <v>23</v>
      </c>
      <c r="BW368" s="6"/>
      <c r="BX368" s="6"/>
      <c r="BY368" s="6" t="s">
        <v>195</v>
      </c>
      <c r="BZ368" s="6"/>
      <c r="CA368" s="6"/>
      <c r="CB368" s="6"/>
      <c r="CC368" s="6"/>
      <c r="CD368" s="6"/>
      <c r="CE368" s="6" t="s">
        <v>195</v>
      </c>
      <c r="CF368" s="6"/>
      <c r="CG368" s="6" t="s">
        <v>195</v>
      </c>
      <c r="CH368" s="6"/>
      <c r="CI368" s="6" t="s">
        <v>195</v>
      </c>
      <c r="CJ368" s="6"/>
      <c r="CK368" s="6"/>
      <c r="CL368" s="6"/>
      <c r="CM368" s="6"/>
      <c r="CN368" s="6"/>
      <c r="CO368" s="6"/>
      <c r="CP368" s="6"/>
      <c r="CQ368" s="6"/>
      <c r="CR368" s="6"/>
      <c r="CS368" s="28" t="s">
        <v>38</v>
      </c>
      <c r="CT368" s="6"/>
      <c r="CU368" s="6"/>
      <c r="CV368" s="6"/>
      <c r="CW368" s="6"/>
      <c r="CX368" s="6"/>
      <c r="CY368" s="6"/>
      <c r="CZ368" s="6"/>
      <c r="DA368" s="6"/>
      <c r="DB368" s="6"/>
      <c r="DC368" s="6"/>
      <c r="DD368" s="6" t="s">
        <v>38</v>
      </c>
      <c r="DE368" s="87"/>
      <c r="DF368" s="6"/>
      <c r="DG368" s="6"/>
      <c r="DH368" s="6"/>
      <c r="DI368" s="6"/>
      <c r="DJ368" s="6"/>
      <c r="DK368" s="6"/>
      <c r="DL368" s="6"/>
      <c r="DM368" s="6"/>
      <c r="DN368" s="6"/>
      <c r="DO368" s="87"/>
      <c r="DP368" s="6"/>
      <c r="DQ368" s="87"/>
      <c r="DR368" s="6"/>
      <c r="DS368" s="87"/>
      <c r="DT368" s="17"/>
      <c r="DV368" s="34"/>
      <c r="DW368" s="57"/>
      <c r="DX368" s="57"/>
      <c r="DY368" s="57"/>
      <c r="DZ368" s="57"/>
      <c r="EA368" s="57"/>
      <c r="EB368" s="57"/>
      <c r="EC368" s="57"/>
      <c r="ED368" s="57"/>
      <c r="EE368" s="57"/>
      <c r="EF368" s="57"/>
      <c r="EG368" s="57"/>
      <c r="EH368" s="57"/>
      <c r="EI368" s="57"/>
      <c r="EJ368" s="57"/>
      <c r="EK368" s="57"/>
      <c r="EL368" s="57"/>
      <c r="EM368" s="57"/>
      <c r="EN368" s="57"/>
      <c r="EO368" s="57"/>
      <c r="EP368" s="57"/>
      <c r="EQ368" s="57"/>
      <c r="ER368" s="57"/>
      <c r="ES368" s="57"/>
    </row>
    <row r="369" spans="1:149" ht="14.55" customHeight="1" x14ac:dyDescent="0.3">
      <c r="A369" s="65">
        <v>365</v>
      </c>
      <c r="B369" s="7">
        <v>133</v>
      </c>
      <c r="C369" s="98" t="s">
        <v>1876</v>
      </c>
      <c r="D369" s="125" t="s">
        <v>1877</v>
      </c>
      <c r="E369" s="98" t="s">
        <v>1878</v>
      </c>
      <c r="F369" s="7">
        <v>2019</v>
      </c>
      <c r="G369" s="122" t="s">
        <v>1879</v>
      </c>
      <c r="H369" s="98" t="s">
        <v>1880</v>
      </c>
      <c r="I369" s="6" t="s">
        <v>50</v>
      </c>
      <c r="J369" s="98" t="s">
        <v>1881</v>
      </c>
      <c r="K369" s="6" t="s">
        <v>666</v>
      </c>
      <c r="L369" s="6" t="s">
        <v>38</v>
      </c>
      <c r="M369" s="6" t="s">
        <v>100</v>
      </c>
      <c r="N369" s="6" t="s">
        <v>205</v>
      </c>
      <c r="O369" s="6" t="s">
        <v>25</v>
      </c>
      <c r="P369" s="6" t="s">
        <v>191</v>
      </c>
      <c r="Q369" s="6" t="s">
        <v>572</v>
      </c>
      <c r="R369" s="6" t="s">
        <v>572</v>
      </c>
      <c r="S369" s="6" t="s">
        <v>120</v>
      </c>
      <c r="T369" s="6" t="s">
        <v>1506</v>
      </c>
      <c r="U369" s="7">
        <v>2016</v>
      </c>
      <c r="V369" s="7">
        <v>2016</v>
      </c>
      <c r="W369" s="6"/>
      <c r="X369" s="6"/>
      <c r="Y369" s="6"/>
      <c r="Z369" s="6" t="s">
        <v>76</v>
      </c>
      <c r="AA369" s="6"/>
      <c r="AB369" s="6" t="s">
        <v>107</v>
      </c>
      <c r="AC369" s="6"/>
      <c r="AD369" s="6"/>
      <c r="AE369" s="6" t="s">
        <v>126</v>
      </c>
      <c r="AF369" s="6"/>
      <c r="AG369" s="6"/>
      <c r="AH369" s="6"/>
      <c r="AI369" s="6"/>
      <c r="AJ369" s="6"/>
      <c r="AK369" s="6" t="s">
        <v>232</v>
      </c>
      <c r="AL369" s="6"/>
      <c r="AM369" s="6"/>
      <c r="AN369" s="6"/>
      <c r="AO369" s="6"/>
      <c r="AP369" s="6"/>
      <c r="AQ369" s="6"/>
      <c r="AR369" s="6"/>
      <c r="AS369" s="6"/>
      <c r="AT369" s="6"/>
      <c r="AU369" s="6"/>
      <c r="AV369" s="6"/>
      <c r="AW369" s="6" t="s">
        <v>23</v>
      </c>
      <c r="AX369" s="6"/>
      <c r="AY369" s="6"/>
      <c r="AZ369" s="6"/>
      <c r="BA369" s="6" t="s">
        <v>78</v>
      </c>
      <c r="BB369" s="6"/>
      <c r="BC369" s="6" t="s">
        <v>78</v>
      </c>
      <c r="BD369" s="6"/>
      <c r="BE369" s="6"/>
      <c r="BF369" s="6" t="s">
        <v>78</v>
      </c>
      <c r="BG369" s="6"/>
      <c r="BH369" s="6"/>
      <c r="BI369" s="6"/>
      <c r="BJ369" s="6"/>
      <c r="BK369" s="6" t="s">
        <v>78</v>
      </c>
      <c r="BL369" s="6"/>
      <c r="BM369" s="6"/>
      <c r="BN369" s="6"/>
      <c r="BO369" s="6"/>
      <c r="BP369" s="6"/>
      <c r="BQ369" s="6"/>
      <c r="BR369" s="6"/>
      <c r="BS369" s="6"/>
      <c r="BT369" s="6"/>
      <c r="BU369" s="6"/>
      <c r="BV369" s="6" t="s">
        <v>38</v>
      </c>
      <c r="BW369" s="6"/>
      <c r="BX369" s="6"/>
      <c r="BY369" s="6"/>
      <c r="BZ369" s="6"/>
      <c r="CA369" s="6"/>
      <c r="CB369" s="6"/>
      <c r="CC369" s="6"/>
      <c r="CD369" s="6"/>
      <c r="CE369" s="6"/>
      <c r="CF369" s="6"/>
      <c r="CG369" s="6"/>
      <c r="CH369" s="6"/>
      <c r="CI369" s="6"/>
      <c r="CJ369" s="6"/>
      <c r="CK369" s="6"/>
      <c r="CL369" s="6"/>
      <c r="CM369" s="6"/>
      <c r="CN369" s="6"/>
      <c r="CO369" s="6"/>
      <c r="CP369" s="6"/>
      <c r="CQ369" s="6"/>
      <c r="CR369" s="6"/>
      <c r="CS369" s="28" t="s">
        <v>38</v>
      </c>
      <c r="CT369" s="6"/>
      <c r="CU369" s="6"/>
      <c r="CV369" s="6"/>
      <c r="CW369" s="6"/>
      <c r="CX369" s="6"/>
      <c r="CY369" s="6"/>
      <c r="CZ369" s="6"/>
      <c r="DA369" s="6"/>
      <c r="DB369" s="6"/>
      <c r="DC369" s="6"/>
      <c r="DD369" s="6" t="s">
        <v>38</v>
      </c>
      <c r="DE369" s="87"/>
      <c r="DF369" s="6"/>
      <c r="DG369" s="6"/>
      <c r="DH369" s="6"/>
      <c r="DI369" s="6"/>
      <c r="DJ369" s="6"/>
      <c r="DK369" s="6"/>
      <c r="DL369" s="6"/>
      <c r="DM369" s="6"/>
      <c r="DN369" s="6"/>
      <c r="DO369" s="87"/>
      <c r="DP369" s="6"/>
      <c r="DQ369" s="87"/>
      <c r="DR369" s="6"/>
      <c r="DS369" s="87" t="s">
        <v>4329</v>
      </c>
      <c r="DT369" s="17" t="s">
        <v>1882</v>
      </c>
      <c r="DV369" s="34"/>
      <c r="DW369" s="57"/>
      <c r="DX369" s="57"/>
      <c r="DY369" s="57"/>
      <c r="DZ369" s="57"/>
      <c r="EA369" s="57"/>
      <c r="EB369" s="57"/>
      <c r="EC369" s="57"/>
      <c r="ED369" s="57"/>
      <c r="EE369" s="57"/>
      <c r="EF369" s="57"/>
      <c r="EG369" s="57"/>
      <c r="EH369" s="57"/>
      <c r="EI369" s="57"/>
      <c r="EJ369" s="57"/>
      <c r="EK369" s="57"/>
      <c r="EL369" s="57"/>
      <c r="EM369" s="57"/>
      <c r="EN369" s="57"/>
      <c r="EO369" s="57"/>
      <c r="EP369" s="57"/>
      <c r="EQ369" s="57"/>
      <c r="ER369" s="57"/>
      <c r="ES369" s="57"/>
    </row>
    <row r="370" spans="1:149" ht="14.55" customHeight="1" x14ac:dyDescent="0.3">
      <c r="A370" s="65">
        <v>366</v>
      </c>
      <c r="B370" s="7">
        <v>134</v>
      </c>
      <c r="C370" s="98" t="s">
        <v>1883</v>
      </c>
      <c r="D370" s="98" t="s">
        <v>1884</v>
      </c>
      <c r="E370" s="98" t="s">
        <v>1885</v>
      </c>
      <c r="F370" s="7">
        <v>2008</v>
      </c>
      <c r="G370" s="98" t="s">
        <v>664</v>
      </c>
      <c r="H370" s="98" t="s">
        <v>1886</v>
      </c>
      <c r="I370" s="6" t="s">
        <v>50</v>
      </c>
      <c r="J370" s="100" t="s">
        <v>1887</v>
      </c>
      <c r="K370" s="6" t="s">
        <v>1243</v>
      </c>
      <c r="L370" s="6" t="s">
        <v>38</v>
      </c>
      <c r="M370" s="6" t="s">
        <v>86</v>
      </c>
      <c r="N370" s="6" t="s">
        <v>205</v>
      </c>
      <c r="O370" s="6" t="s">
        <v>25</v>
      </c>
      <c r="P370" s="6" t="s">
        <v>56</v>
      </c>
      <c r="Q370" s="6" t="s">
        <v>572</v>
      </c>
      <c r="R370" s="6" t="s">
        <v>572</v>
      </c>
      <c r="S370" s="6" t="s">
        <v>426</v>
      </c>
      <c r="T370" s="6" t="s">
        <v>593</v>
      </c>
      <c r="U370" s="7">
        <v>1995</v>
      </c>
      <c r="V370" s="7">
        <v>1996</v>
      </c>
      <c r="W370" s="6"/>
      <c r="X370" s="6"/>
      <c r="Y370" s="6"/>
      <c r="Z370" s="6" t="s">
        <v>76</v>
      </c>
      <c r="AA370" s="6"/>
      <c r="AB370" s="6" t="s">
        <v>107</v>
      </c>
      <c r="AC370" s="6"/>
      <c r="AD370" s="6"/>
      <c r="AE370" s="6" t="s">
        <v>126</v>
      </c>
      <c r="AF370" s="6"/>
      <c r="AG370" s="6"/>
      <c r="AH370" s="6"/>
      <c r="AI370" s="6"/>
      <c r="AJ370" s="6"/>
      <c r="AK370" s="6" t="s">
        <v>232</v>
      </c>
      <c r="AL370" s="6"/>
      <c r="AM370" s="6"/>
      <c r="AN370" s="6"/>
      <c r="AO370" s="6"/>
      <c r="AP370" s="6" t="s">
        <v>278</v>
      </c>
      <c r="AQ370" s="6"/>
      <c r="AR370" s="6"/>
      <c r="AS370" s="6"/>
      <c r="AT370" s="6"/>
      <c r="AU370" s="6"/>
      <c r="AV370" s="6"/>
      <c r="AW370" s="6" t="s">
        <v>23</v>
      </c>
      <c r="AX370" s="6"/>
      <c r="AY370" s="6"/>
      <c r="AZ370" s="6"/>
      <c r="BA370" s="6" t="s">
        <v>78</v>
      </c>
      <c r="BB370" s="6"/>
      <c r="BC370" s="6" t="s">
        <v>78</v>
      </c>
      <c r="BD370" s="6"/>
      <c r="BE370" s="6"/>
      <c r="BF370" s="6" t="s">
        <v>78</v>
      </c>
      <c r="BG370" s="6"/>
      <c r="BH370" s="6"/>
      <c r="BI370" s="6"/>
      <c r="BJ370" s="6"/>
      <c r="BK370" s="6" t="s">
        <v>78</v>
      </c>
      <c r="BL370" s="6"/>
      <c r="BM370" s="6"/>
      <c r="BN370" s="6"/>
      <c r="BO370" s="6" t="s">
        <v>78</v>
      </c>
      <c r="BP370" s="6"/>
      <c r="BQ370" s="6"/>
      <c r="BR370" s="6"/>
      <c r="BS370" s="6"/>
      <c r="BT370" s="6"/>
      <c r="BU370" s="6"/>
      <c r="BV370" s="6" t="s">
        <v>38</v>
      </c>
      <c r="BW370" s="6"/>
      <c r="BX370" s="6"/>
      <c r="BY370" s="6"/>
      <c r="BZ370" s="6"/>
      <c r="CA370" s="6"/>
      <c r="CB370" s="6"/>
      <c r="CC370" s="6"/>
      <c r="CD370" s="6"/>
      <c r="CE370" s="6"/>
      <c r="CF370" s="6"/>
      <c r="CG370" s="6"/>
      <c r="CH370" s="6"/>
      <c r="CI370" s="6"/>
      <c r="CJ370" s="6"/>
      <c r="CK370" s="6"/>
      <c r="CL370" s="6"/>
      <c r="CM370" s="6"/>
      <c r="CN370" s="6"/>
      <c r="CO370" s="6"/>
      <c r="CP370" s="6"/>
      <c r="CQ370" s="6"/>
      <c r="CR370" s="6"/>
      <c r="CS370" s="28" t="s">
        <v>38</v>
      </c>
      <c r="CT370" s="6"/>
      <c r="CU370" s="6"/>
      <c r="CV370" s="6"/>
      <c r="CW370" s="6"/>
      <c r="CX370" s="6"/>
      <c r="CY370" s="6"/>
      <c r="CZ370" s="6"/>
      <c r="DA370" s="6"/>
      <c r="DB370" s="6"/>
      <c r="DC370" s="6"/>
      <c r="DD370" s="6" t="s">
        <v>38</v>
      </c>
      <c r="DE370" s="87"/>
      <c r="DF370" s="6"/>
      <c r="DG370" s="6"/>
      <c r="DH370" s="6"/>
      <c r="DI370" s="6"/>
      <c r="DJ370" s="6"/>
      <c r="DK370" s="6"/>
      <c r="DL370" s="6"/>
      <c r="DM370" s="6"/>
      <c r="DN370" s="6"/>
      <c r="DO370" s="87"/>
      <c r="DP370" s="6"/>
      <c r="DQ370" s="87"/>
      <c r="DR370" s="6"/>
      <c r="DS370" s="93" t="s">
        <v>1888</v>
      </c>
      <c r="DT370" s="17" t="s">
        <v>273</v>
      </c>
      <c r="DV370" s="34"/>
      <c r="DW370" s="57"/>
      <c r="DX370" s="57"/>
      <c r="DY370" s="57"/>
      <c r="DZ370" s="57"/>
      <c r="EA370" s="57"/>
      <c r="EB370" s="57"/>
      <c r="EC370" s="57"/>
      <c r="ED370" s="57"/>
      <c r="EE370" s="57"/>
      <c r="EF370" s="57"/>
      <c r="EG370" s="57"/>
      <c r="EH370" s="57"/>
      <c r="EI370" s="57"/>
      <c r="EJ370" s="57"/>
      <c r="EK370" s="57"/>
      <c r="EL370" s="57"/>
      <c r="EM370" s="57"/>
      <c r="EN370" s="57"/>
      <c r="EO370" s="57"/>
      <c r="EP370" s="57"/>
      <c r="EQ370" s="57"/>
      <c r="ER370" s="57"/>
      <c r="ES370" s="57"/>
    </row>
    <row r="371" spans="1:149" ht="14.55" customHeight="1" x14ac:dyDescent="0.3">
      <c r="A371" s="65">
        <v>367</v>
      </c>
      <c r="B371" s="7">
        <v>134</v>
      </c>
      <c r="C371" s="98" t="s">
        <v>1883</v>
      </c>
      <c r="D371" s="98" t="s">
        <v>1884</v>
      </c>
      <c r="E371" s="98" t="s">
        <v>1885</v>
      </c>
      <c r="F371" s="7">
        <v>2008</v>
      </c>
      <c r="G371" s="98" t="s">
        <v>664</v>
      </c>
      <c r="H371" s="98" t="s">
        <v>1886</v>
      </c>
      <c r="I371" s="6" t="s">
        <v>50</v>
      </c>
      <c r="J371" s="98" t="s">
        <v>1889</v>
      </c>
      <c r="K371" s="6" t="s">
        <v>1890</v>
      </c>
      <c r="L371" s="6" t="s">
        <v>23</v>
      </c>
      <c r="M371" s="6" t="s">
        <v>86</v>
      </c>
      <c r="N371" s="6" t="s">
        <v>205</v>
      </c>
      <c r="O371" s="6" t="s">
        <v>25</v>
      </c>
      <c r="P371" s="6" t="s">
        <v>56</v>
      </c>
      <c r="Q371" s="6" t="s">
        <v>572</v>
      </c>
      <c r="R371" s="6" t="s">
        <v>572</v>
      </c>
      <c r="S371" s="6" t="s">
        <v>426</v>
      </c>
      <c r="T371" s="6" t="s">
        <v>593</v>
      </c>
      <c r="U371" s="7">
        <v>1995</v>
      </c>
      <c r="V371" s="7">
        <v>1996</v>
      </c>
      <c r="W371" s="6"/>
      <c r="X371" s="6"/>
      <c r="Y371" s="6"/>
      <c r="Z371" s="6" t="s">
        <v>76</v>
      </c>
      <c r="AA371" s="6"/>
      <c r="AB371" s="6" t="s">
        <v>107</v>
      </c>
      <c r="AC371" s="6"/>
      <c r="AD371" s="6"/>
      <c r="AE371" s="6" t="s">
        <v>126</v>
      </c>
      <c r="AF371" s="6"/>
      <c r="AG371" s="6"/>
      <c r="AH371" s="6"/>
      <c r="AI371" s="6"/>
      <c r="AJ371" s="6"/>
      <c r="AK371" s="6" t="s">
        <v>232</v>
      </c>
      <c r="AL371" s="6"/>
      <c r="AM371" s="6"/>
      <c r="AN371" s="6"/>
      <c r="AO371" s="6"/>
      <c r="AP371" s="6" t="s">
        <v>278</v>
      </c>
      <c r="AQ371" s="6"/>
      <c r="AR371" s="6"/>
      <c r="AS371" s="6"/>
      <c r="AT371" s="6"/>
      <c r="AU371" s="6"/>
      <c r="AV371" s="6"/>
      <c r="AW371" s="6" t="s">
        <v>23</v>
      </c>
      <c r="AX371" s="6"/>
      <c r="AY371" s="6"/>
      <c r="AZ371" s="6"/>
      <c r="BA371" s="6" t="s">
        <v>78</v>
      </c>
      <c r="BB371" s="6"/>
      <c r="BC371" s="6" t="s">
        <v>78</v>
      </c>
      <c r="BD371" s="6"/>
      <c r="BE371" s="6"/>
      <c r="BF371" s="6" t="s">
        <v>78</v>
      </c>
      <c r="BG371" s="6"/>
      <c r="BH371" s="6"/>
      <c r="BI371" s="6"/>
      <c r="BJ371" s="6"/>
      <c r="BK371" s="6" t="s">
        <v>78</v>
      </c>
      <c r="BL371" s="6"/>
      <c r="BM371" s="6"/>
      <c r="BN371" s="6"/>
      <c r="BO371" s="6" t="s">
        <v>78</v>
      </c>
      <c r="BP371" s="6"/>
      <c r="BQ371" s="6"/>
      <c r="BR371" s="6"/>
      <c r="BS371" s="6"/>
      <c r="BT371" s="6"/>
      <c r="BU371" s="6"/>
      <c r="BV371" s="6" t="s">
        <v>38</v>
      </c>
      <c r="BW371" s="6"/>
      <c r="BX371" s="6"/>
      <c r="BY371" s="6"/>
      <c r="BZ371" s="6"/>
      <c r="CA371" s="6"/>
      <c r="CB371" s="6"/>
      <c r="CC371" s="6"/>
      <c r="CD371" s="6"/>
      <c r="CE371" s="6"/>
      <c r="CF371" s="6"/>
      <c r="CG371" s="6"/>
      <c r="CH371" s="6"/>
      <c r="CI371" s="6"/>
      <c r="CJ371" s="6"/>
      <c r="CK371" s="6"/>
      <c r="CL371" s="6"/>
      <c r="CM371" s="6"/>
      <c r="CN371" s="6"/>
      <c r="CO371" s="6"/>
      <c r="CP371" s="6"/>
      <c r="CQ371" s="6"/>
      <c r="CR371" s="6"/>
      <c r="CS371" s="28" t="s">
        <v>38</v>
      </c>
      <c r="CT371" s="6"/>
      <c r="CU371" s="6"/>
      <c r="CV371" s="6"/>
      <c r="CW371" s="6"/>
      <c r="CX371" s="6"/>
      <c r="CY371" s="6"/>
      <c r="CZ371" s="6"/>
      <c r="DA371" s="6"/>
      <c r="DB371" s="6"/>
      <c r="DC371" s="6"/>
      <c r="DD371" s="6" t="s">
        <v>38</v>
      </c>
      <c r="DE371" s="87"/>
      <c r="DF371" s="6"/>
      <c r="DG371" s="6"/>
      <c r="DH371" s="6"/>
      <c r="DI371" s="6"/>
      <c r="DJ371" s="6"/>
      <c r="DK371" s="6"/>
      <c r="DL371" s="6"/>
      <c r="DM371" s="6"/>
      <c r="DN371" s="6"/>
      <c r="DO371" s="87"/>
      <c r="DP371" s="6"/>
      <c r="DQ371" s="87"/>
      <c r="DR371" s="6"/>
      <c r="DS371" s="93" t="s">
        <v>1888</v>
      </c>
      <c r="DT371" s="17" t="s">
        <v>273</v>
      </c>
      <c r="DV371" s="34"/>
      <c r="DW371" s="57"/>
      <c r="DX371" s="57"/>
      <c r="DY371" s="57"/>
      <c r="DZ371" s="57"/>
      <c r="EA371" s="57"/>
      <c r="EB371" s="57"/>
      <c r="EC371" s="57"/>
      <c r="ED371" s="57"/>
      <c r="EE371" s="57"/>
      <c r="EF371" s="57"/>
      <c r="EG371" s="57"/>
      <c r="EH371" s="57"/>
      <c r="EI371" s="57"/>
      <c r="EJ371" s="57"/>
      <c r="EK371" s="57"/>
      <c r="EL371" s="57"/>
      <c r="EM371" s="57"/>
      <c r="EN371" s="57"/>
      <c r="EO371" s="57"/>
      <c r="EP371" s="57"/>
      <c r="EQ371" s="57"/>
      <c r="ER371" s="57"/>
      <c r="ES371" s="57"/>
    </row>
    <row r="372" spans="1:149" ht="14.55" customHeight="1" x14ac:dyDescent="0.3">
      <c r="A372" s="65">
        <v>368</v>
      </c>
      <c r="B372" s="7">
        <v>134</v>
      </c>
      <c r="C372" s="98" t="s">
        <v>1883</v>
      </c>
      <c r="D372" s="98" t="s">
        <v>1884</v>
      </c>
      <c r="E372" s="98" t="s">
        <v>1885</v>
      </c>
      <c r="F372" s="7">
        <v>2008</v>
      </c>
      <c r="G372" s="98" t="s">
        <v>664</v>
      </c>
      <c r="H372" s="98" t="s">
        <v>1886</v>
      </c>
      <c r="I372" s="6" t="s">
        <v>50</v>
      </c>
      <c r="J372" s="98" t="s">
        <v>1891</v>
      </c>
      <c r="K372" s="6" t="s">
        <v>1892</v>
      </c>
      <c r="L372" s="6" t="s">
        <v>23</v>
      </c>
      <c r="M372" s="6" t="s">
        <v>86</v>
      </c>
      <c r="N372" s="6" t="s">
        <v>205</v>
      </c>
      <c r="O372" s="6" t="s">
        <v>25</v>
      </c>
      <c r="P372" s="6" t="s">
        <v>56</v>
      </c>
      <c r="Q372" s="6" t="s">
        <v>572</v>
      </c>
      <c r="R372" s="6" t="s">
        <v>572</v>
      </c>
      <c r="S372" s="6" t="s">
        <v>426</v>
      </c>
      <c r="T372" s="6" t="s">
        <v>593</v>
      </c>
      <c r="U372" s="7">
        <v>1995</v>
      </c>
      <c r="V372" s="7">
        <v>1996</v>
      </c>
      <c r="W372" s="6"/>
      <c r="X372" s="6"/>
      <c r="Y372" s="6"/>
      <c r="Z372" s="6" t="s">
        <v>76</v>
      </c>
      <c r="AA372" s="6"/>
      <c r="AB372" s="6" t="s">
        <v>107</v>
      </c>
      <c r="AC372" s="6"/>
      <c r="AD372" s="6"/>
      <c r="AE372" s="6" t="s">
        <v>126</v>
      </c>
      <c r="AF372" s="6"/>
      <c r="AG372" s="6"/>
      <c r="AH372" s="6"/>
      <c r="AI372" s="6"/>
      <c r="AJ372" s="6"/>
      <c r="AK372" s="6" t="s">
        <v>232</v>
      </c>
      <c r="AL372" s="6"/>
      <c r="AM372" s="6"/>
      <c r="AN372" s="6"/>
      <c r="AO372" s="6"/>
      <c r="AP372" s="6" t="s">
        <v>278</v>
      </c>
      <c r="AQ372" s="6"/>
      <c r="AR372" s="6"/>
      <c r="AS372" s="6"/>
      <c r="AT372" s="6"/>
      <c r="AU372" s="6"/>
      <c r="AV372" s="6"/>
      <c r="AW372" s="6" t="s">
        <v>23</v>
      </c>
      <c r="AX372" s="6"/>
      <c r="AY372" s="6"/>
      <c r="AZ372" s="6"/>
      <c r="BA372" s="6" t="s">
        <v>78</v>
      </c>
      <c r="BB372" s="6"/>
      <c r="BC372" s="6" t="s">
        <v>78</v>
      </c>
      <c r="BD372" s="6"/>
      <c r="BE372" s="6"/>
      <c r="BF372" s="6" t="s">
        <v>78</v>
      </c>
      <c r="BG372" s="6"/>
      <c r="BH372" s="6"/>
      <c r="BI372" s="6"/>
      <c r="BJ372" s="6"/>
      <c r="BK372" s="6" t="s">
        <v>78</v>
      </c>
      <c r="BL372" s="6"/>
      <c r="BM372" s="6"/>
      <c r="BN372" s="6"/>
      <c r="BO372" s="6" t="s">
        <v>78</v>
      </c>
      <c r="BP372" s="6"/>
      <c r="BQ372" s="6"/>
      <c r="BR372" s="6"/>
      <c r="BS372" s="6"/>
      <c r="BT372" s="6"/>
      <c r="BU372" s="6"/>
      <c r="BV372" s="6" t="s">
        <v>38</v>
      </c>
      <c r="BW372" s="6"/>
      <c r="BX372" s="6"/>
      <c r="BY372" s="6"/>
      <c r="BZ372" s="6"/>
      <c r="CA372" s="6"/>
      <c r="CB372" s="6"/>
      <c r="CC372" s="6"/>
      <c r="CD372" s="6"/>
      <c r="CE372" s="6"/>
      <c r="CF372" s="6"/>
      <c r="CG372" s="6"/>
      <c r="CH372" s="6"/>
      <c r="CI372" s="6"/>
      <c r="CJ372" s="6"/>
      <c r="CK372" s="6"/>
      <c r="CL372" s="6"/>
      <c r="CM372" s="6"/>
      <c r="CN372" s="6"/>
      <c r="CO372" s="6"/>
      <c r="CP372" s="6"/>
      <c r="CQ372" s="6"/>
      <c r="CR372" s="6"/>
      <c r="CS372" s="28" t="s">
        <v>38</v>
      </c>
      <c r="CT372" s="6"/>
      <c r="CU372" s="6"/>
      <c r="CV372" s="6"/>
      <c r="CW372" s="6"/>
      <c r="CX372" s="6"/>
      <c r="CY372" s="6"/>
      <c r="CZ372" s="6"/>
      <c r="DA372" s="6"/>
      <c r="DB372" s="6"/>
      <c r="DC372" s="6"/>
      <c r="DD372" s="6" t="s">
        <v>38</v>
      </c>
      <c r="DE372" s="87"/>
      <c r="DF372" s="6"/>
      <c r="DG372" s="6"/>
      <c r="DH372" s="6"/>
      <c r="DI372" s="6"/>
      <c r="DJ372" s="6"/>
      <c r="DK372" s="6"/>
      <c r="DL372" s="6"/>
      <c r="DM372" s="6"/>
      <c r="DN372" s="6"/>
      <c r="DO372" s="87"/>
      <c r="DP372" s="6"/>
      <c r="DQ372" s="87"/>
      <c r="DR372" s="6"/>
      <c r="DS372" s="93" t="s">
        <v>1888</v>
      </c>
      <c r="DT372" s="17" t="s">
        <v>273</v>
      </c>
      <c r="DV372" s="34"/>
      <c r="DW372" s="57"/>
      <c r="DX372" s="57"/>
      <c r="DY372" s="57"/>
      <c r="DZ372" s="57"/>
      <c r="EA372" s="57"/>
      <c r="EB372" s="57"/>
      <c r="EC372" s="57"/>
      <c r="ED372" s="57"/>
      <c r="EE372" s="57"/>
      <c r="EF372" s="57"/>
      <c r="EG372" s="57"/>
      <c r="EH372" s="57"/>
      <c r="EI372" s="57"/>
      <c r="EJ372" s="57"/>
      <c r="EK372" s="57"/>
      <c r="EL372" s="57"/>
      <c r="EM372" s="57"/>
      <c r="EN372" s="57"/>
      <c r="EO372" s="57"/>
      <c r="EP372" s="57"/>
      <c r="EQ372" s="57"/>
      <c r="ER372" s="57"/>
      <c r="ES372" s="57"/>
    </row>
    <row r="373" spans="1:149" ht="14.55" customHeight="1" x14ac:dyDescent="0.3">
      <c r="A373" s="65">
        <v>369</v>
      </c>
      <c r="B373" s="7">
        <v>135</v>
      </c>
      <c r="C373" s="98" t="s">
        <v>1893</v>
      </c>
      <c r="D373" s="100" t="s">
        <v>1894</v>
      </c>
      <c r="E373" s="98" t="s">
        <v>1895</v>
      </c>
      <c r="F373" s="7">
        <v>2008</v>
      </c>
      <c r="G373" s="100" t="s">
        <v>687</v>
      </c>
      <c r="H373" s="98" t="s">
        <v>1896</v>
      </c>
      <c r="I373" s="6" t="s">
        <v>50</v>
      </c>
      <c r="J373" s="100" t="s">
        <v>1897</v>
      </c>
      <c r="K373" s="6" t="s">
        <v>1243</v>
      </c>
      <c r="L373" s="6" t="s">
        <v>38</v>
      </c>
      <c r="M373" s="6" t="s">
        <v>86</v>
      </c>
      <c r="N373" s="6" t="s">
        <v>205</v>
      </c>
      <c r="O373" s="6" t="s">
        <v>25</v>
      </c>
      <c r="P373" s="6" t="s">
        <v>56</v>
      </c>
      <c r="Q373" s="6" t="s">
        <v>572</v>
      </c>
      <c r="R373" s="6" t="s">
        <v>572</v>
      </c>
      <c r="S373" s="6" t="s">
        <v>426</v>
      </c>
      <c r="T373" s="6" t="s">
        <v>593</v>
      </c>
      <c r="U373" s="7">
        <v>1995</v>
      </c>
      <c r="V373" s="7">
        <v>1996</v>
      </c>
      <c r="W373" s="6"/>
      <c r="X373" s="6"/>
      <c r="Y373" s="6"/>
      <c r="Z373" s="6" t="s">
        <v>76</v>
      </c>
      <c r="AA373" s="6"/>
      <c r="AB373" s="6" t="s">
        <v>107</v>
      </c>
      <c r="AC373" s="6"/>
      <c r="AD373" s="6"/>
      <c r="AE373" s="6" t="s">
        <v>126</v>
      </c>
      <c r="AF373" s="6"/>
      <c r="AG373" s="6"/>
      <c r="AH373" s="6"/>
      <c r="AI373" s="6"/>
      <c r="AJ373" s="6"/>
      <c r="AK373" s="6" t="s">
        <v>232</v>
      </c>
      <c r="AL373" s="6"/>
      <c r="AM373" s="6"/>
      <c r="AN373" s="6"/>
      <c r="AO373" s="6" t="s">
        <v>168</v>
      </c>
      <c r="AP373" s="6"/>
      <c r="AQ373" s="6"/>
      <c r="AR373" s="6"/>
      <c r="AS373" s="6"/>
      <c r="AT373" s="6"/>
      <c r="AU373" s="6"/>
      <c r="AV373" s="6"/>
      <c r="AW373" s="6" t="s">
        <v>23</v>
      </c>
      <c r="AX373" s="6"/>
      <c r="AY373" s="6"/>
      <c r="AZ373" s="6"/>
      <c r="BA373" s="6" t="s">
        <v>78</v>
      </c>
      <c r="BB373" s="6"/>
      <c r="BC373" s="6" t="s">
        <v>78</v>
      </c>
      <c r="BD373" s="6"/>
      <c r="BE373" s="6"/>
      <c r="BF373" s="6" t="s">
        <v>78</v>
      </c>
      <c r="BG373" s="6"/>
      <c r="BH373" s="6"/>
      <c r="BI373" s="6"/>
      <c r="BJ373" s="6"/>
      <c r="BK373" s="6" t="s">
        <v>78</v>
      </c>
      <c r="BL373" s="6"/>
      <c r="BM373" s="6"/>
      <c r="BN373" s="6" t="s">
        <v>78</v>
      </c>
      <c r="BO373" s="6"/>
      <c r="BP373" s="6"/>
      <c r="BQ373" s="6"/>
      <c r="BR373" s="6"/>
      <c r="BS373" s="6"/>
      <c r="BT373" s="6"/>
      <c r="BU373" s="6"/>
      <c r="BV373" s="6" t="s">
        <v>38</v>
      </c>
      <c r="BW373" s="6"/>
      <c r="BX373" s="6"/>
      <c r="BY373" s="6"/>
      <c r="BZ373" s="6"/>
      <c r="CA373" s="6"/>
      <c r="CB373" s="6"/>
      <c r="CC373" s="6"/>
      <c r="CD373" s="6"/>
      <c r="CE373" s="6"/>
      <c r="CF373" s="6"/>
      <c r="CG373" s="6"/>
      <c r="CH373" s="6"/>
      <c r="CI373" s="6"/>
      <c r="CJ373" s="6"/>
      <c r="CK373" s="6"/>
      <c r="CL373" s="6"/>
      <c r="CM373" s="6"/>
      <c r="CN373" s="6"/>
      <c r="CO373" s="6"/>
      <c r="CP373" s="6"/>
      <c r="CQ373" s="6"/>
      <c r="CR373" s="6"/>
      <c r="CS373" s="28" t="s">
        <v>38</v>
      </c>
      <c r="CT373" s="6"/>
      <c r="CU373" s="6"/>
      <c r="CV373" s="6"/>
      <c r="CW373" s="6"/>
      <c r="CX373" s="6"/>
      <c r="CY373" s="6"/>
      <c r="CZ373" s="6"/>
      <c r="DA373" s="6"/>
      <c r="DB373" s="6"/>
      <c r="DC373" s="6"/>
      <c r="DD373" s="6" t="s">
        <v>38</v>
      </c>
      <c r="DE373" s="87"/>
      <c r="DF373" s="6"/>
      <c r="DG373" s="6"/>
      <c r="DH373" s="6"/>
      <c r="DI373" s="6"/>
      <c r="DJ373" s="6"/>
      <c r="DK373" s="6"/>
      <c r="DL373" s="6"/>
      <c r="DM373" s="6"/>
      <c r="DN373" s="6"/>
      <c r="DO373" s="87"/>
      <c r="DP373" s="6"/>
      <c r="DQ373" s="87"/>
      <c r="DR373" s="6"/>
      <c r="DS373" s="93" t="s">
        <v>1898</v>
      </c>
      <c r="DT373" s="17" t="s">
        <v>1899</v>
      </c>
      <c r="DV373" s="34"/>
      <c r="DW373" s="57"/>
      <c r="DX373" s="57"/>
      <c r="DY373" s="57"/>
      <c r="DZ373" s="57"/>
      <c r="EA373" s="57"/>
      <c r="EB373" s="57"/>
      <c r="EC373" s="57"/>
      <c r="ED373" s="57"/>
      <c r="EE373" s="57"/>
      <c r="EF373" s="57"/>
      <c r="EG373" s="57"/>
      <c r="EH373" s="57"/>
      <c r="EI373" s="57"/>
      <c r="EJ373" s="57"/>
      <c r="EK373" s="57"/>
      <c r="EL373" s="57"/>
      <c r="EM373" s="57"/>
      <c r="EN373" s="57"/>
      <c r="EO373" s="57"/>
      <c r="EP373" s="57"/>
      <c r="EQ373" s="57"/>
      <c r="ER373" s="57"/>
      <c r="ES373" s="57"/>
    </row>
    <row r="374" spans="1:149" ht="14.55" customHeight="1" x14ac:dyDescent="0.3">
      <c r="A374" s="65">
        <v>370</v>
      </c>
      <c r="B374" s="7">
        <v>136</v>
      </c>
      <c r="C374" s="98" t="s">
        <v>1900</v>
      </c>
      <c r="D374" s="100" t="s">
        <v>1901</v>
      </c>
      <c r="E374" s="98" t="s">
        <v>1902</v>
      </c>
      <c r="F374" s="7">
        <v>2013</v>
      </c>
      <c r="G374" s="100" t="s">
        <v>807</v>
      </c>
      <c r="H374" s="98" t="s">
        <v>1903</v>
      </c>
      <c r="I374" s="6" t="s">
        <v>50</v>
      </c>
      <c r="J374" s="100" t="s">
        <v>1904</v>
      </c>
      <c r="K374" s="6" t="s">
        <v>616</v>
      </c>
      <c r="L374" s="6" t="s">
        <v>38</v>
      </c>
      <c r="M374" s="6" t="s">
        <v>86</v>
      </c>
      <c r="N374" s="6" t="s">
        <v>205</v>
      </c>
      <c r="O374" s="6" t="s">
        <v>25</v>
      </c>
      <c r="P374" s="6" t="s">
        <v>56</v>
      </c>
      <c r="Q374" s="6" t="s">
        <v>572</v>
      </c>
      <c r="R374" s="6" t="s">
        <v>572</v>
      </c>
      <c r="S374" s="6" t="s">
        <v>166</v>
      </c>
      <c r="T374" s="6" t="s">
        <v>993</v>
      </c>
      <c r="U374" s="7">
        <v>2006</v>
      </c>
      <c r="V374" s="7">
        <v>2010</v>
      </c>
      <c r="W374" s="6"/>
      <c r="X374" s="6"/>
      <c r="Y374" s="6"/>
      <c r="Z374" s="6"/>
      <c r="AA374" s="6"/>
      <c r="AB374" s="6"/>
      <c r="AC374" s="6"/>
      <c r="AD374" s="6" t="s">
        <v>109</v>
      </c>
      <c r="AE374" s="6"/>
      <c r="AF374" s="6"/>
      <c r="AG374" s="6"/>
      <c r="AH374" s="6"/>
      <c r="AI374" s="6"/>
      <c r="AJ374" s="6"/>
      <c r="AK374" s="6"/>
      <c r="AL374" s="6"/>
      <c r="AM374" s="6"/>
      <c r="AN374" s="6"/>
      <c r="AO374" s="6"/>
      <c r="AP374" s="6"/>
      <c r="AQ374" s="6"/>
      <c r="AR374" s="6"/>
      <c r="AS374" s="6"/>
      <c r="AT374" s="6"/>
      <c r="AU374" s="6"/>
      <c r="AV374" s="6"/>
      <c r="AW374" s="6" t="s">
        <v>23</v>
      </c>
      <c r="AX374" s="6"/>
      <c r="AY374" s="6"/>
      <c r="AZ374" s="6"/>
      <c r="BA374" s="6"/>
      <c r="BB374" s="6"/>
      <c r="BC374" s="6"/>
      <c r="BD374" s="6"/>
      <c r="BE374" s="6" t="s">
        <v>78</v>
      </c>
      <c r="BF374" s="6"/>
      <c r="BG374" s="6"/>
      <c r="BH374" s="6"/>
      <c r="BI374" s="6"/>
      <c r="BJ374" s="6"/>
      <c r="BK374" s="6"/>
      <c r="BL374" s="6"/>
      <c r="BM374" s="6"/>
      <c r="BN374" s="6"/>
      <c r="BO374" s="6"/>
      <c r="BP374" s="6"/>
      <c r="BQ374" s="6"/>
      <c r="BR374" s="6"/>
      <c r="BS374" s="6"/>
      <c r="BT374" s="6"/>
      <c r="BU374" s="6"/>
      <c r="BV374" s="6" t="s">
        <v>38</v>
      </c>
      <c r="BW374" s="6"/>
      <c r="BX374" s="6"/>
      <c r="BY374" s="6"/>
      <c r="BZ374" s="6"/>
      <c r="CA374" s="6"/>
      <c r="CB374" s="6"/>
      <c r="CC374" s="6"/>
      <c r="CD374" s="6"/>
      <c r="CE374" s="6"/>
      <c r="CF374" s="6"/>
      <c r="CG374" s="6"/>
      <c r="CH374" s="6"/>
      <c r="CI374" s="6"/>
      <c r="CJ374" s="6"/>
      <c r="CK374" s="6"/>
      <c r="CL374" s="6"/>
      <c r="CM374" s="6"/>
      <c r="CN374" s="6"/>
      <c r="CO374" s="6"/>
      <c r="CP374" s="6"/>
      <c r="CQ374" s="6"/>
      <c r="CR374" s="6"/>
      <c r="CS374" s="28" t="s">
        <v>38</v>
      </c>
      <c r="CT374" s="6"/>
      <c r="CU374" s="6"/>
      <c r="CV374" s="6"/>
      <c r="CW374" s="6"/>
      <c r="CX374" s="6"/>
      <c r="CY374" s="6"/>
      <c r="CZ374" s="6"/>
      <c r="DA374" s="6"/>
      <c r="DB374" s="6"/>
      <c r="DC374" s="6"/>
      <c r="DD374" s="6" t="s">
        <v>38</v>
      </c>
      <c r="DE374" s="87"/>
      <c r="DF374" s="6"/>
      <c r="DG374" s="6"/>
      <c r="DH374" s="6"/>
      <c r="DI374" s="6"/>
      <c r="DJ374" s="6"/>
      <c r="DK374" s="6"/>
      <c r="DL374" s="6"/>
      <c r="DM374" s="6"/>
      <c r="DN374" s="6"/>
      <c r="DO374" s="87"/>
      <c r="DP374" s="6"/>
      <c r="DQ374" s="87"/>
      <c r="DR374" s="6"/>
      <c r="DS374" s="93"/>
      <c r="DT374" s="17"/>
      <c r="DV374" s="34"/>
      <c r="DW374" s="57"/>
      <c r="DX374" s="57"/>
      <c r="DY374" s="57"/>
      <c r="DZ374" s="57"/>
      <c r="EA374" s="57"/>
      <c r="EB374" s="57"/>
      <c r="EC374" s="57"/>
      <c r="ED374" s="57"/>
      <c r="EE374" s="57"/>
      <c r="EF374" s="57"/>
      <c r="EG374" s="57"/>
      <c r="EH374" s="57"/>
      <c r="EI374" s="57"/>
      <c r="EJ374" s="57"/>
      <c r="EK374" s="57"/>
      <c r="EL374" s="57"/>
      <c r="EM374" s="57"/>
      <c r="EN374" s="57"/>
      <c r="EO374" s="57"/>
      <c r="EP374" s="57"/>
      <c r="EQ374" s="57"/>
      <c r="ER374" s="57"/>
      <c r="ES374" s="57"/>
    </row>
    <row r="375" spans="1:149" ht="14.55" customHeight="1" x14ac:dyDescent="0.3">
      <c r="A375" s="65">
        <v>371</v>
      </c>
      <c r="B375" s="7">
        <v>136</v>
      </c>
      <c r="C375" s="98" t="s">
        <v>1900</v>
      </c>
      <c r="D375" s="100" t="s">
        <v>1901</v>
      </c>
      <c r="E375" s="98" t="s">
        <v>1902</v>
      </c>
      <c r="F375" s="7">
        <v>2013</v>
      </c>
      <c r="G375" s="100" t="s">
        <v>807</v>
      </c>
      <c r="H375" s="98" t="s">
        <v>1903</v>
      </c>
      <c r="I375" s="6" t="s">
        <v>50</v>
      </c>
      <c r="J375" s="100" t="s">
        <v>1904</v>
      </c>
      <c r="K375" s="6" t="s">
        <v>616</v>
      </c>
      <c r="L375" s="6" t="s">
        <v>38</v>
      </c>
      <c r="M375" s="6" t="s">
        <v>86</v>
      </c>
      <c r="N375" s="6" t="s">
        <v>205</v>
      </c>
      <c r="O375" s="6" t="s">
        <v>25</v>
      </c>
      <c r="P375" s="6" t="s">
        <v>56</v>
      </c>
      <c r="Q375" s="6" t="s">
        <v>572</v>
      </c>
      <c r="R375" s="6" t="s">
        <v>572</v>
      </c>
      <c r="S375" s="6" t="s">
        <v>166</v>
      </c>
      <c r="T375" s="6" t="s">
        <v>1905</v>
      </c>
      <c r="U375" s="7">
        <v>2006</v>
      </c>
      <c r="V375" s="7">
        <v>2010</v>
      </c>
      <c r="W375" s="6"/>
      <c r="X375" s="6"/>
      <c r="Y375" s="6"/>
      <c r="Z375" s="6"/>
      <c r="AA375" s="6"/>
      <c r="AB375" s="6"/>
      <c r="AC375" s="6"/>
      <c r="AD375" s="6" t="s">
        <v>109</v>
      </c>
      <c r="AE375" s="6"/>
      <c r="AF375" s="6"/>
      <c r="AG375" s="6"/>
      <c r="AH375" s="6"/>
      <c r="AI375" s="6"/>
      <c r="AJ375" s="6"/>
      <c r="AK375" s="6"/>
      <c r="AL375" s="6"/>
      <c r="AM375" s="6"/>
      <c r="AN375" s="6"/>
      <c r="AO375" s="6"/>
      <c r="AP375" s="6"/>
      <c r="AQ375" s="6"/>
      <c r="AR375" s="6"/>
      <c r="AS375" s="6"/>
      <c r="AT375" s="6"/>
      <c r="AU375" s="6"/>
      <c r="AV375" s="6"/>
      <c r="AW375" s="6" t="s">
        <v>23</v>
      </c>
      <c r="AX375" s="6"/>
      <c r="AY375" s="6"/>
      <c r="AZ375" s="6"/>
      <c r="BA375" s="6"/>
      <c r="BB375" s="6"/>
      <c r="BC375" s="6"/>
      <c r="BD375" s="6"/>
      <c r="BE375" s="6" t="s">
        <v>124</v>
      </c>
      <c r="BF375" s="6"/>
      <c r="BG375" s="6"/>
      <c r="BH375" s="6"/>
      <c r="BI375" s="6"/>
      <c r="BJ375" s="6"/>
      <c r="BK375" s="6"/>
      <c r="BL375" s="6"/>
      <c r="BM375" s="6"/>
      <c r="BN375" s="6"/>
      <c r="BO375" s="6"/>
      <c r="BP375" s="6"/>
      <c r="BQ375" s="6"/>
      <c r="BR375" s="6"/>
      <c r="BS375" s="6"/>
      <c r="BT375" s="6"/>
      <c r="BU375" s="6"/>
      <c r="BV375" s="6" t="s">
        <v>38</v>
      </c>
      <c r="BW375" s="6"/>
      <c r="BX375" s="6"/>
      <c r="BY375" s="6"/>
      <c r="BZ375" s="6"/>
      <c r="CA375" s="6"/>
      <c r="CB375" s="6"/>
      <c r="CC375" s="6"/>
      <c r="CD375" s="6"/>
      <c r="CE375" s="6"/>
      <c r="CF375" s="6"/>
      <c r="CG375" s="6"/>
      <c r="CH375" s="6"/>
      <c r="CI375" s="6"/>
      <c r="CJ375" s="6"/>
      <c r="CK375" s="6"/>
      <c r="CL375" s="6"/>
      <c r="CM375" s="6"/>
      <c r="CN375" s="6"/>
      <c r="CO375" s="6"/>
      <c r="CP375" s="6"/>
      <c r="CQ375" s="6"/>
      <c r="CR375" s="6"/>
      <c r="CS375" s="28" t="s">
        <v>38</v>
      </c>
      <c r="CT375" s="6"/>
      <c r="CU375" s="6"/>
      <c r="CV375" s="6"/>
      <c r="CW375" s="6"/>
      <c r="CX375" s="6"/>
      <c r="CY375" s="6"/>
      <c r="CZ375" s="6"/>
      <c r="DA375" s="6"/>
      <c r="DB375" s="6"/>
      <c r="DC375" s="6"/>
      <c r="DD375" s="6" t="s">
        <v>38</v>
      </c>
      <c r="DE375" s="87"/>
      <c r="DF375" s="6"/>
      <c r="DG375" s="6"/>
      <c r="DH375" s="6"/>
      <c r="DI375" s="6"/>
      <c r="DJ375" s="6"/>
      <c r="DK375" s="6"/>
      <c r="DL375" s="6"/>
      <c r="DM375" s="6"/>
      <c r="DN375" s="6"/>
      <c r="DO375" s="87"/>
      <c r="DP375" s="6"/>
      <c r="DQ375" s="87"/>
      <c r="DR375" s="6"/>
      <c r="DS375" s="87"/>
      <c r="DT375" s="17"/>
      <c r="DV375" s="34"/>
      <c r="DW375" s="57"/>
      <c r="DX375" s="57"/>
      <c r="DY375" s="57"/>
      <c r="DZ375" s="57"/>
      <c r="EA375" s="57"/>
      <c r="EB375" s="57"/>
      <c r="EC375" s="57"/>
      <c r="ED375" s="57"/>
      <c r="EE375" s="57"/>
      <c r="EF375" s="57"/>
      <c r="EG375" s="57"/>
      <c r="EH375" s="57"/>
      <c r="EI375" s="57"/>
      <c r="EJ375" s="57"/>
      <c r="EK375" s="57"/>
      <c r="EL375" s="57"/>
      <c r="EM375" s="57"/>
      <c r="EN375" s="57"/>
      <c r="EO375" s="57"/>
      <c r="EP375" s="57"/>
      <c r="EQ375" s="57"/>
      <c r="ER375" s="57"/>
      <c r="ES375" s="57"/>
    </row>
    <row r="376" spans="1:149" ht="14.55" customHeight="1" x14ac:dyDescent="0.3">
      <c r="A376" s="65">
        <v>372</v>
      </c>
      <c r="B376" s="7">
        <v>136</v>
      </c>
      <c r="C376" s="98" t="s">
        <v>1900</v>
      </c>
      <c r="D376" s="100" t="s">
        <v>1901</v>
      </c>
      <c r="E376" s="98" t="s">
        <v>1902</v>
      </c>
      <c r="F376" s="7">
        <v>2013</v>
      </c>
      <c r="G376" s="100" t="s">
        <v>807</v>
      </c>
      <c r="H376" s="98" t="s">
        <v>1903</v>
      </c>
      <c r="I376" s="6" t="s">
        <v>50</v>
      </c>
      <c r="J376" s="100" t="s">
        <v>1904</v>
      </c>
      <c r="K376" s="6" t="s">
        <v>616</v>
      </c>
      <c r="L376" s="6" t="s">
        <v>38</v>
      </c>
      <c r="M376" s="6" t="s">
        <v>86</v>
      </c>
      <c r="N376" s="6" t="s">
        <v>205</v>
      </c>
      <c r="O376" s="6" t="s">
        <v>25</v>
      </c>
      <c r="P376" s="6" t="s">
        <v>56</v>
      </c>
      <c r="Q376" s="6" t="s">
        <v>572</v>
      </c>
      <c r="R376" s="6" t="s">
        <v>572</v>
      </c>
      <c r="S376" s="6" t="s">
        <v>166</v>
      </c>
      <c r="T376" s="6" t="s">
        <v>1727</v>
      </c>
      <c r="U376" s="7">
        <v>2006</v>
      </c>
      <c r="V376" s="7">
        <v>2010</v>
      </c>
      <c r="W376" s="6"/>
      <c r="X376" s="6"/>
      <c r="Y376" s="6"/>
      <c r="Z376" s="6"/>
      <c r="AA376" s="6"/>
      <c r="AB376" s="6"/>
      <c r="AC376" s="6"/>
      <c r="AD376" s="6" t="s">
        <v>109</v>
      </c>
      <c r="AE376" s="6"/>
      <c r="AF376" s="6"/>
      <c r="AG376" s="6"/>
      <c r="AH376" s="6"/>
      <c r="AI376" s="6"/>
      <c r="AJ376" s="6"/>
      <c r="AK376" s="6"/>
      <c r="AL376" s="6"/>
      <c r="AM376" s="6"/>
      <c r="AN376" s="6"/>
      <c r="AO376" s="6"/>
      <c r="AP376" s="6"/>
      <c r="AQ376" s="6"/>
      <c r="AR376" s="6"/>
      <c r="AS376" s="6"/>
      <c r="AT376" s="6"/>
      <c r="AU376" s="6"/>
      <c r="AV376" s="6"/>
      <c r="AW376" s="6" t="s">
        <v>23</v>
      </c>
      <c r="AX376" s="6"/>
      <c r="AY376" s="6"/>
      <c r="AZ376" s="6"/>
      <c r="BA376" s="6"/>
      <c r="BB376" s="6"/>
      <c r="BC376" s="6"/>
      <c r="BD376" s="6"/>
      <c r="BE376" s="6" t="s">
        <v>78</v>
      </c>
      <c r="BF376" s="6"/>
      <c r="BG376" s="6"/>
      <c r="BH376" s="6"/>
      <c r="BI376" s="6"/>
      <c r="BJ376" s="6"/>
      <c r="BK376" s="6"/>
      <c r="BL376" s="6"/>
      <c r="BM376" s="6"/>
      <c r="BN376" s="6"/>
      <c r="BO376" s="6"/>
      <c r="BP376" s="6"/>
      <c r="BQ376" s="6"/>
      <c r="BR376" s="6"/>
      <c r="BS376" s="6"/>
      <c r="BT376" s="6"/>
      <c r="BU376" s="6"/>
      <c r="BV376" s="6" t="s">
        <v>38</v>
      </c>
      <c r="BW376" s="6"/>
      <c r="BX376" s="6"/>
      <c r="BY376" s="6"/>
      <c r="BZ376" s="6"/>
      <c r="CA376" s="6"/>
      <c r="CB376" s="6"/>
      <c r="CC376" s="6"/>
      <c r="CD376" s="6"/>
      <c r="CE376" s="6"/>
      <c r="CF376" s="6"/>
      <c r="CG376" s="6"/>
      <c r="CH376" s="6"/>
      <c r="CI376" s="6"/>
      <c r="CJ376" s="6"/>
      <c r="CK376" s="6"/>
      <c r="CL376" s="6"/>
      <c r="CM376" s="6"/>
      <c r="CN376" s="6"/>
      <c r="CO376" s="6"/>
      <c r="CP376" s="6"/>
      <c r="CQ376" s="6"/>
      <c r="CR376" s="6"/>
      <c r="CS376" s="28" t="s">
        <v>38</v>
      </c>
      <c r="CT376" s="6"/>
      <c r="CU376" s="6"/>
      <c r="CV376" s="6"/>
      <c r="CW376" s="6"/>
      <c r="CX376" s="6"/>
      <c r="CY376" s="6"/>
      <c r="CZ376" s="6"/>
      <c r="DA376" s="6"/>
      <c r="DB376" s="6"/>
      <c r="DC376" s="6"/>
      <c r="DD376" s="6" t="s">
        <v>38</v>
      </c>
      <c r="DE376" s="87"/>
      <c r="DF376" s="6"/>
      <c r="DG376" s="6"/>
      <c r="DH376" s="6"/>
      <c r="DI376" s="6"/>
      <c r="DJ376" s="6"/>
      <c r="DK376" s="6"/>
      <c r="DL376" s="6"/>
      <c r="DM376" s="6"/>
      <c r="DN376" s="6"/>
      <c r="DO376" s="87"/>
      <c r="DP376" s="6"/>
      <c r="DQ376" s="87"/>
      <c r="DR376" s="6"/>
      <c r="DS376" s="87"/>
      <c r="DT376" s="17"/>
      <c r="DV376" s="34"/>
      <c r="DW376" s="57"/>
      <c r="DX376" s="57"/>
      <c r="DY376" s="57"/>
      <c r="DZ376" s="57"/>
      <c r="EA376" s="57"/>
      <c r="EB376" s="57"/>
      <c r="EC376" s="57"/>
      <c r="ED376" s="57"/>
      <c r="EE376" s="57"/>
      <c r="EF376" s="57"/>
      <c r="EG376" s="57"/>
      <c r="EH376" s="57"/>
      <c r="EI376" s="57"/>
      <c r="EJ376" s="57"/>
      <c r="EK376" s="57"/>
      <c r="EL376" s="57"/>
      <c r="EM376" s="57"/>
      <c r="EN376" s="57"/>
      <c r="EO376" s="57"/>
      <c r="EP376" s="57"/>
      <c r="EQ376" s="57"/>
      <c r="ER376" s="57"/>
      <c r="ES376" s="57"/>
    </row>
    <row r="377" spans="1:149" ht="14.55" customHeight="1" x14ac:dyDescent="0.3">
      <c r="A377" s="65">
        <v>373</v>
      </c>
      <c r="B377" s="7">
        <v>136</v>
      </c>
      <c r="C377" s="98" t="s">
        <v>1900</v>
      </c>
      <c r="D377" s="100" t="s">
        <v>1901</v>
      </c>
      <c r="E377" s="98" t="s">
        <v>1902</v>
      </c>
      <c r="F377" s="7">
        <v>2013</v>
      </c>
      <c r="G377" s="100" t="s">
        <v>807</v>
      </c>
      <c r="H377" s="98" t="s">
        <v>1903</v>
      </c>
      <c r="I377" s="6" t="s">
        <v>50</v>
      </c>
      <c r="J377" s="98" t="s">
        <v>1906</v>
      </c>
      <c r="K377" s="6" t="s">
        <v>616</v>
      </c>
      <c r="L377" s="6" t="s">
        <v>38</v>
      </c>
      <c r="M377" s="6" t="s">
        <v>86</v>
      </c>
      <c r="N377" s="6" t="s">
        <v>205</v>
      </c>
      <c r="O377" s="6" t="s">
        <v>25</v>
      </c>
      <c r="P377" s="6" t="s">
        <v>56</v>
      </c>
      <c r="Q377" s="6" t="s">
        <v>572</v>
      </c>
      <c r="R377" s="6" t="s">
        <v>572</v>
      </c>
      <c r="S377" s="6" t="s">
        <v>166</v>
      </c>
      <c r="T377" s="6" t="s">
        <v>993</v>
      </c>
      <c r="U377" s="7">
        <v>2006</v>
      </c>
      <c r="V377" s="7">
        <v>2010</v>
      </c>
      <c r="W377" s="6"/>
      <c r="X377" s="6"/>
      <c r="Y377" s="6"/>
      <c r="Z377" s="6"/>
      <c r="AA377" s="6"/>
      <c r="AB377" s="6"/>
      <c r="AC377" s="6"/>
      <c r="AD377" s="6"/>
      <c r="AE377" s="6" t="s">
        <v>126</v>
      </c>
      <c r="AF377" s="6"/>
      <c r="AG377" s="6"/>
      <c r="AH377" s="6"/>
      <c r="AI377" s="6"/>
      <c r="AJ377" s="6"/>
      <c r="AK377" s="6"/>
      <c r="AL377" s="6"/>
      <c r="AM377" s="6"/>
      <c r="AN377" s="6"/>
      <c r="AO377" s="6"/>
      <c r="AP377" s="6"/>
      <c r="AQ377" s="6"/>
      <c r="AR377" s="6"/>
      <c r="AS377" s="6"/>
      <c r="AT377" s="6"/>
      <c r="AU377" s="6" t="s">
        <v>183</v>
      </c>
      <c r="AV377" s="6"/>
      <c r="AW377" s="6" t="s">
        <v>23</v>
      </c>
      <c r="AX377" s="6"/>
      <c r="AY377" s="6"/>
      <c r="AZ377" s="6"/>
      <c r="BA377" s="6"/>
      <c r="BB377" s="6"/>
      <c r="BC377" s="6"/>
      <c r="BD377" s="6"/>
      <c r="BE377" s="6"/>
      <c r="BF377" s="6" t="s">
        <v>78</v>
      </c>
      <c r="BG377" s="6"/>
      <c r="BH377" s="6"/>
      <c r="BI377" s="6"/>
      <c r="BJ377" s="6"/>
      <c r="BK377" s="6"/>
      <c r="BL377" s="6"/>
      <c r="BM377" s="6"/>
      <c r="BN377" s="6"/>
      <c r="BO377" s="6"/>
      <c r="BP377" s="6"/>
      <c r="BQ377" s="6"/>
      <c r="BR377" s="6"/>
      <c r="BS377" s="6"/>
      <c r="BT377" s="6" t="s">
        <v>78</v>
      </c>
      <c r="BU377" s="6"/>
      <c r="BV377" s="6" t="s">
        <v>38</v>
      </c>
      <c r="BW377" s="6"/>
      <c r="BX377" s="6"/>
      <c r="BY377" s="6"/>
      <c r="BZ377" s="6"/>
      <c r="CA377" s="6"/>
      <c r="CB377" s="6"/>
      <c r="CC377" s="6"/>
      <c r="CD377" s="6"/>
      <c r="CE377" s="6"/>
      <c r="CF377" s="6"/>
      <c r="CG377" s="6"/>
      <c r="CH377" s="6"/>
      <c r="CI377" s="6"/>
      <c r="CJ377" s="6"/>
      <c r="CK377" s="6"/>
      <c r="CL377" s="6"/>
      <c r="CM377" s="6"/>
      <c r="CN377" s="6"/>
      <c r="CO377" s="6"/>
      <c r="CP377" s="6"/>
      <c r="CQ377" s="6"/>
      <c r="CR377" s="6"/>
      <c r="CS377" s="28" t="s">
        <v>38</v>
      </c>
      <c r="CT377" s="6"/>
      <c r="CU377" s="6"/>
      <c r="CV377" s="6"/>
      <c r="CW377" s="6"/>
      <c r="CX377" s="6"/>
      <c r="CY377" s="6"/>
      <c r="CZ377" s="6"/>
      <c r="DA377" s="6"/>
      <c r="DB377" s="6"/>
      <c r="DC377" s="6"/>
      <c r="DD377" s="6" t="s">
        <v>38</v>
      </c>
      <c r="DE377" s="87"/>
      <c r="DF377" s="6"/>
      <c r="DG377" s="6"/>
      <c r="DH377" s="6"/>
      <c r="DI377" s="6"/>
      <c r="DJ377" s="6"/>
      <c r="DK377" s="6"/>
      <c r="DL377" s="6"/>
      <c r="DM377" s="6"/>
      <c r="DN377" s="6"/>
      <c r="DO377" s="87"/>
      <c r="DP377" s="6"/>
      <c r="DQ377" s="87"/>
      <c r="DR377" s="6"/>
      <c r="DS377" s="93" t="s">
        <v>1907</v>
      </c>
      <c r="DT377" s="17" t="s">
        <v>630</v>
      </c>
      <c r="DV377" s="34"/>
      <c r="DW377" s="57"/>
      <c r="DX377" s="57"/>
      <c r="DY377" s="57"/>
      <c r="DZ377" s="57"/>
      <c r="EA377" s="57"/>
      <c r="EB377" s="57"/>
      <c r="EC377" s="57"/>
      <c r="ED377" s="57"/>
      <c r="EE377" s="57"/>
      <c r="EF377" s="57"/>
      <c r="EG377" s="57"/>
      <c r="EH377" s="57"/>
      <c r="EI377" s="57"/>
      <c r="EJ377" s="57"/>
      <c r="EK377" s="57"/>
      <c r="EL377" s="57"/>
      <c r="EM377" s="57"/>
      <c r="EN377" s="57"/>
      <c r="EO377" s="57"/>
      <c r="EP377" s="57"/>
      <c r="EQ377" s="57"/>
      <c r="ER377" s="57"/>
      <c r="ES377" s="57"/>
    </row>
    <row r="378" spans="1:149" ht="14.55" customHeight="1" x14ac:dyDescent="0.3">
      <c r="A378" s="65">
        <v>374</v>
      </c>
      <c r="B378" s="7">
        <v>136</v>
      </c>
      <c r="C378" s="98" t="s">
        <v>1900</v>
      </c>
      <c r="D378" s="100" t="s">
        <v>1901</v>
      </c>
      <c r="E378" s="98" t="s">
        <v>1902</v>
      </c>
      <c r="F378" s="7">
        <v>2013</v>
      </c>
      <c r="G378" s="100" t="s">
        <v>807</v>
      </c>
      <c r="H378" s="98" t="s">
        <v>1903</v>
      </c>
      <c r="I378" s="6" t="s">
        <v>50</v>
      </c>
      <c r="J378" s="98" t="s">
        <v>1906</v>
      </c>
      <c r="K378" s="6" t="s">
        <v>616</v>
      </c>
      <c r="L378" s="6" t="s">
        <v>38</v>
      </c>
      <c r="M378" s="6" t="s">
        <v>86</v>
      </c>
      <c r="N378" s="6" t="s">
        <v>205</v>
      </c>
      <c r="O378" s="6" t="s">
        <v>25</v>
      </c>
      <c r="P378" s="6" t="s">
        <v>56</v>
      </c>
      <c r="Q378" s="6" t="s">
        <v>572</v>
      </c>
      <c r="R378" s="6" t="s">
        <v>572</v>
      </c>
      <c r="S378" s="6" t="s">
        <v>166</v>
      </c>
      <c r="T378" s="6" t="s">
        <v>1905</v>
      </c>
      <c r="U378" s="7">
        <v>2006</v>
      </c>
      <c r="V378" s="7">
        <v>2010</v>
      </c>
      <c r="W378" s="6"/>
      <c r="X378" s="6"/>
      <c r="Y378" s="6"/>
      <c r="Z378" s="6"/>
      <c r="AA378" s="6"/>
      <c r="AB378" s="6"/>
      <c r="AC378" s="6"/>
      <c r="AD378" s="6"/>
      <c r="AE378" s="6" t="s">
        <v>126</v>
      </c>
      <c r="AF378" s="6"/>
      <c r="AG378" s="6"/>
      <c r="AH378" s="6"/>
      <c r="AI378" s="6"/>
      <c r="AJ378" s="6"/>
      <c r="AK378" s="6"/>
      <c r="AL378" s="6"/>
      <c r="AM378" s="6"/>
      <c r="AN378" s="6"/>
      <c r="AO378" s="6"/>
      <c r="AP378" s="6"/>
      <c r="AQ378" s="6"/>
      <c r="AR378" s="6"/>
      <c r="AS378" s="6"/>
      <c r="AT378" s="6"/>
      <c r="AU378" s="6" t="s">
        <v>183</v>
      </c>
      <c r="AV378" s="6"/>
      <c r="AW378" s="6" t="s">
        <v>23</v>
      </c>
      <c r="AX378" s="6"/>
      <c r="AY378" s="6"/>
      <c r="AZ378" s="6"/>
      <c r="BA378" s="6"/>
      <c r="BB378" s="6"/>
      <c r="BC378" s="6"/>
      <c r="BD378" s="6"/>
      <c r="BE378" s="6"/>
      <c r="BF378" s="6" t="s">
        <v>78</v>
      </c>
      <c r="BG378" s="6"/>
      <c r="BH378" s="6"/>
      <c r="BI378" s="6"/>
      <c r="BJ378" s="6"/>
      <c r="BK378" s="6"/>
      <c r="BL378" s="6"/>
      <c r="BM378" s="6"/>
      <c r="BN378" s="6"/>
      <c r="BO378" s="6"/>
      <c r="BP378" s="6"/>
      <c r="BQ378" s="6"/>
      <c r="BR378" s="6"/>
      <c r="BS378" s="6"/>
      <c r="BT378" s="6" t="s">
        <v>78</v>
      </c>
      <c r="BU378" s="6"/>
      <c r="BV378" s="6" t="s">
        <v>38</v>
      </c>
      <c r="BW378" s="6"/>
      <c r="BX378" s="6"/>
      <c r="BY378" s="6"/>
      <c r="BZ378" s="6"/>
      <c r="CA378" s="6"/>
      <c r="CB378" s="6"/>
      <c r="CC378" s="6"/>
      <c r="CD378" s="6"/>
      <c r="CE378" s="6"/>
      <c r="CF378" s="6"/>
      <c r="CG378" s="6"/>
      <c r="CH378" s="6"/>
      <c r="CI378" s="6"/>
      <c r="CJ378" s="6"/>
      <c r="CK378" s="6"/>
      <c r="CL378" s="6"/>
      <c r="CM378" s="6"/>
      <c r="CN378" s="6"/>
      <c r="CO378" s="6"/>
      <c r="CP378" s="6"/>
      <c r="CQ378" s="6"/>
      <c r="CR378" s="6"/>
      <c r="CS378" s="28" t="s">
        <v>38</v>
      </c>
      <c r="CT378" s="6"/>
      <c r="CU378" s="6"/>
      <c r="CV378" s="6"/>
      <c r="CW378" s="6"/>
      <c r="CX378" s="6"/>
      <c r="CY378" s="6"/>
      <c r="CZ378" s="6"/>
      <c r="DA378" s="6"/>
      <c r="DB378" s="6"/>
      <c r="DC378" s="6"/>
      <c r="DD378" s="6" t="s">
        <v>38</v>
      </c>
      <c r="DE378" s="87"/>
      <c r="DF378" s="6"/>
      <c r="DG378" s="6"/>
      <c r="DH378" s="6"/>
      <c r="DI378" s="6"/>
      <c r="DJ378" s="6"/>
      <c r="DK378" s="6"/>
      <c r="DL378" s="6"/>
      <c r="DM378" s="6"/>
      <c r="DN378" s="6"/>
      <c r="DO378" s="87"/>
      <c r="DP378" s="6"/>
      <c r="DQ378" s="87"/>
      <c r="DR378" s="6"/>
      <c r="DS378" s="93" t="s">
        <v>1908</v>
      </c>
      <c r="DT378" s="17" t="s">
        <v>630</v>
      </c>
      <c r="DV378" s="34"/>
      <c r="DW378" s="57"/>
      <c r="DX378" s="57"/>
      <c r="DY378" s="57"/>
      <c r="DZ378" s="57"/>
      <c r="EA378" s="57"/>
      <c r="EB378" s="57"/>
      <c r="EC378" s="57"/>
      <c r="ED378" s="57"/>
      <c r="EE378" s="57"/>
      <c r="EF378" s="57"/>
      <c r="EG378" s="57"/>
      <c r="EH378" s="57"/>
      <c r="EI378" s="57"/>
      <c r="EJ378" s="57"/>
      <c r="EK378" s="57"/>
      <c r="EL378" s="57"/>
      <c r="EM378" s="57"/>
      <c r="EN378" s="57"/>
      <c r="EO378" s="57"/>
      <c r="EP378" s="57"/>
      <c r="EQ378" s="57"/>
      <c r="ER378" s="57"/>
      <c r="ES378" s="57"/>
    </row>
    <row r="379" spans="1:149" ht="14.55" customHeight="1" x14ac:dyDescent="0.3">
      <c r="A379" s="65">
        <v>375</v>
      </c>
      <c r="B379" s="7">
        <v>136</v>
      </c>
      <c r="C379" s="98" t="s">
        <v>1900</v>
      </c>
      <c r="D379" s="100" t="s">
        <v>1901</v>
      </c>
      <c r="E379" s="98" t="s">
        <v>1902</v>
      </c>
      <c r="F379" s="7">
        <v>2013</v>
      </c>
      <c r="G379" s="100" t="s">
        <v>807</v>
      </c>
      <c r="H379" s="98" t="s">
        <v>1903</v>
      </c>
      <c r="I379" s="6" t="s">
        <v>50</v>
      </c>
      <c r="J379" s="98" t="s">
        <v>1906</v>
      </c>
      <c r="K379" s="6" t="s">
        <v>616</v>
      </c>
      <c r="L379" s="6" t="s">
        <v>38</v>
      </c>
      <c r="M379" s="6" t="s">
        <v>86</v>
      </c>
      <c r="N379" s="6" t="s">
        <v>205</v>
      </c>
      <c r="O379" s="6" t="s">
        <v>25</v>
      </c>
      <c r="P379" s="6" t="s">
        <v>56</v>
      </c>
      <c r="Q379" s="6" t="s">
        <v>572</v>
      </c>
      <c r="R379" s="6" t="s">
        <v>572</v>
      </c>
      <c r="S379" s="6" t="s">
        <v>166</v>
      </c>
      <c r="T379" s="6" t="s">
        <v>1727</v>
      </c>
      <c r="U379" s="7">
        <v>2006</v>
      </c>
      <c r="V379" s="7">
        <v>2010</v>
      </c>
      <c r="W379" s="6"/>
      <c r="X379" s="6"/>
      <c r="Y379" s="6"/>
      <c r="Z379" s="6"/>
      <c r="AA379" s="6"/>
      <c r="AB379" s="6"/>
      <c r="AC379" s="6"/>
      <c r="AD379" s="6"/>
      <c r="AE379" s="6" t="s">
        <v>126</v>
      </c>
      <c r="AF379" s="6"/>
      <c r="AG379" s="6"/>
      <c r="AH379" s="6"/>
      <c r="AI379" s="6"/>
      <c r="AJ379" s="6"/>
      <c r="AK379" s="6"/>
      <c r="AL379" s="6"/>
      <c r="AM379" s="6"/>
      <c r="AN379" s="6"/>
      <c r="AO379" s="6"/>
      <c r="AP379" s="6"/>
      <c r="AQ379" s="6"/>
      <c r="AR379" s="6"/>
      <c r="AS379" s="6"/>
      <c r="AT379" s="6"/>
      <c r="AU379" s="6" t="s">
        <v>183</v>
      </c>
      <c r="AV379" s="6"/>
      <c r="AW379" s="6" t="s">
        <v>23</v>
      </c>
      <c r="AX379" s="6"/>
      <c r="AY379" s="6"/>
      <c r="AZ379" s="6"/>
      <c r="BA379" s="6"/>
      <c r="BB379" s="6"/>
      <c r="BC379" s="6"/>
      <c r="BD379" s="6"/>
      <c r="BE379" s="6"/>
      <c r="BF379" s="6" t="s">
        <v>78</v>
      </c>
      <c r="BG379" s="6"/>
      <c r="BH379" s="6"/>
      <c r="BI379" s="6"/>
      <c r="BJ379" s="6"/>
      <c r="BK379" s="6"/>
      <c r="BL379" s="6"/>
      <c r="BM379" s="6"/>
      <c r="BN379" s="6"/>
      <c r="BO379" s="6"/>
      <c r="BP379" s="6"/>
      <c r="BQ379" s="6"/>
      <c r="BR379" s="6"/>
      <c r="BS379" s="6"/>
      <c r="BT379" s="6" t="s">
        <v>78</v>
      </c>
      <c r="BU379" s="6"/>
      <c r="BV379" s="6" t="s">
        <v>38</v>
      </c>
      <c r="BW379" s="6"/>
      <c r="BX379" s="6"/>
      <c r="BY379" s="6"/>
      <c r="BZ379" s="6"/>
      <c r="CA379" s="6"/>
      <c r="CB379" s="6"/>
      <c r="CC379" s="6"/>
      <c r="CD379" s="6"/>
      <c r="CE379" s="6"/>
      <c r="CF379" s="6"/>
      <c r="CG379" s="6"/>
      <c r="CH379" s="6"/>
      <c r="CI379" s="6"/>
      <c r="CJ379" s="6"/>
      <c r="CK379" s="6"/>
      <c r="CL379" s="6"/>
      <c r="CM379" s="6"/>
      <c r="CN379" s="6"/>
      <c r="CO379" s="6"/>
      <c r="CP379" s="6"/>
      <c r="CQ379" s="6"/>
      <c r="CR379" s="6"/>
      <c r="CS379" s="28" t="s">
        <v>38</v>
      </c>
      <c r="CT379" s="6"/>
      <c r="CU379" s="6"/>
      <c r="CV379" s="6"/>
      <c r="CW379" s="6"/>
      <c r="CX379" s="6"/>
      <c r="CY379" s="6"/>
      <c r="CZ379" s="6"/>
      <c r="DA379" s="6"/>
      <c r="DB379" s="6"/>
      <c r="DC379" s="6"/>
      <c r="DD379" s="6" t="s">
        <v>38</v>
      </c>
      <c r="DE379" s="87"/>
      <c r="DF379" s="6"/>
      <c r="DG379" s="6"/>
      <c r="DH379" s="6"/>
      <c r="DI379" s="6"/>
      <c r="DJ379" s="6"/>
      <c r="DK379" s="6"/>
      <c r="DL379" s="6"/>
      <c r="DM379" s="6"/>
      <c r="DN379" s="6"/>
      <c r="DO379" s="87"/>
      <c r="DP379" s="6"/>
      <c r="DQ379" s="87"/>
      <c r="DR379" s="6"/>
      <c r="DS379" s="93" t="s">
        <v>1909</v>
      </c>
      <c r="DT379" s="17" t="s">
        <v>630</v>
      </c>
      <c r="DV379" s="34"/>
      <c r="DW379" s="57"/>
      <c r="DX379" s="57"/>
      <c r="DY379" s="57"/>
      <c r="DZ379" s="57"/>
      <c r="EA379" s="57"/>
      <c r="EB379" s="57"/>
      <c r="EC379" s="57"/>
      <c r="ED379" s="57"/>
      <c r="EE379" s="57"/>
      <c r="EF379" s="57"/>
      <c r="EG379" s="57"/>
      <c r="EH379" s="57"/>
      <c r="EI379" s="57"/>
      <c r="EJ379" s="57"/>
      <c r="EK379" s="57"/>
      <c r="EL379" s="57"/>
      <c r="EM379" s="57"/>
      <c r="EN379" s="57"/>
      <c r="EO379" s="57"/>
      <c r="EP379" s="57"/>
      <c r="EQ379" s="57"/>
      <c r="ER379" s="57"/>
      <c r="ES379" s="57"/>
    </row>
    <row r="380" spans="1:149" ht="14.55" customHeight="1" x14ac:dyDescent="0.3">
      <c r="A380" s="65">
        <v>376</v>
      </c>
      <c r="B380" s="7">
        <v>137</v>
      </c>
      <c r="C380" s="98" t="s">
        <v>1910</v>
      </c>
      <c r="D380" s="100" t="s">
        <v>1911</v>
      </c>
      <c r="E380" s="98" t="s">
        <v>1912</v>
      </c>
      <c r="F380" s="7">
        <v>2019</v>
      </c>
      <c r="G380" s="100" t="s">
        <v>1113</v>
      </c>
      <c r="H380" s="98" t="s">
        <v>1913</v>
      </c>
      <c r="I380" s="6" t="s">
        <v>50</v>
      </c>
      <c r="J380" s="100" t="s">
        <v>1914</v>
      </c>
      <c r="K380" s="6" t="s">
        <v>841</v>
      </c>
      <c r="L380" s="6" t="s">
        <v>38</v>
      </c>
      <c r="M380" s="6" t="s">
        <v>86</v>
      </c>
      <c r="N380" s="6" t="s">
        <v>205</v>
      </c>
      <c r="O380" s="6" t="s">
        <v>25</v>
      </c>
      <c r="P380" s="6" t="s">
        <v>177</v>
      </c>
      <c r="Q380" s="6" t="s">
        <v>572</v>
      </c>
      <c r="R380" s="6" t="s">
        <v>572</v>
      </c>
      <c r="S380" s="6" t="s">
        <v>56</v>
      </c>
      <c r="T380" s="6" t="s">
        <v>1915</v>
      </c>
      <c r="U380" s="7">
        <v>2008</v>
      </c>
      <c r="V380" s="7">
        <v>2008</v>
      </c>
      <c r="W380" s="6"/>
      <c r="X380" s="6"/>
      <c r="Y380" s="6"/>
      <c r="Z380" s="6" t="s">
        <v>76</v>
      </c>
      <c r="AA380" s="6"/>
      <c r="AB380" s="6"/>
      <c r="AC380" s="6"/>
      <c r="AD380" s="6" t="s">
        <v>109</v>
      </c>
      <c r="AE380" s="6"/>
      <c r="AF380" s="6"/>
      <c r="AG380" s="6"/>
      <c r="AH380" s="6"/>
      <c r="AI380" s="6" t="s">
        <v>155</v>
      </c>
      <c r="AJ380" s="6"/>
      <c r="AK380" s="6"/>
      <c r="AL380" s="6"/>
      <c r="AM380" s="6"/>
      <c r="AN380" s="6"/>
      <c r="AO380" s="6" t="s">
        <v>168</v>
      </c>
      <c r="AP380" s="6"/>
      <c r="AQ380" s="6"/>
      <c r="AR380" s="6"/>
      <c r="AS380" s="6"/>
      <c r="AT380" s="6"/>
      <c r="AU380" s="6"/>
      <c r="AV380" s="6"/>
      <c r="AW380" s="6" t="s">
        <v>38</v>
      </c>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t="s">
        <v>23</v>
      </c>
      <c r="BW380" s="6"/>
      <c r="BX380" s="6"/>
      <c r="BY380" s="6"/>
      <c r="BZ380" s="6" t="s">
        <v>195</v>
      </c>
      <c r="CA380" s="6"/>
      <c r="CB380" s="6"/>
      <c r="CC380" s="6"/>
      <c r="CD380" s="6" t="s">
        <v>195</v>
      </c>
      <c r="CE380" s="6"/>
      <c r="CF380" s="6"/>
      <c r="CG380" s="6"/>
      <c r="CH380" s="6"/>
      <c r="CI380" s="6" t="s">
        <v>195</v>
      </c>
      <c r="CJ380" s="6"/>
      <c r="CK380" s="6"/>
      <c r="CL380" s="6"/>
      <c r="CM380" s="6" t="s">
        <v>195</v>
      </c>
      <c r="CN380" s="6"/>
      <c r="CO380" s="6"/>
      <c r="CP380" s="6"/>
      <c r="CQ380" s="6"/>
      <c r="CR380" s="6"/>
      <c r="CS380" s="28" t="s">
        <v>38</v>
      </c>
      <c r="CT380" s="6"/>
      <c r="CU380" s="6"/>
      <c r="CV380" s="6"/>
      <c r="CW380" s="6"/>
      <c r="CX380" s="6"/>
      <c r="CY380" s="6"/>
      <c r="CZ380" s="6"/>
      <c r="DA380" s="6"/>
      <c r="DB380" s="6"/>
      <c r="DC380" s="6"/>
      <c r="DD380" s="6" t="s">
        <v>38</v>
      </c>
      <c r="DE380" s="87"/>
      <c r="DF380" s="6"/>
      <c r="DG380" s="6"/>
      <c r="DH380" s="6"/>
      <c r="DI380" s="6"/>
      <c r="DJ380" s="6"/>
      <c r="DK380" s="6"/>
      <c r="DL380" s="6"/>
      <c r="DM380" s="6"/>
      <c r="DN380" s="6"/>
      <c r="DO380" s="87"/>
      <c r="DP380" s="6"/>
      <c r="DQ380" s="87"/>
      <c r="DR380" s="6"/>
      <c r="DS380" s="87"/>
      <c r="DT380" s="17"/>
      <c r="DV380" s="34"/>
      <c r="DW380" s="57"/>
      <c r="DX380" s="57"/>
      <c r="DY380" s="57"/>
      <c r="DZ380" s="57"/>
      <c r="EA380" s="57"/>
      <c r="EB380" s="57"/>
      <c r="EC380" s="57"/>
      <c r="ED380" s="57"/>
      <c r="EE380" s="57"/>
      <c r="EF380" s="57"/>
      <c r="EG380" s="57"/>
      <c r="EH380" s="57"/>
      <c r="EI380" s="57"/>
      <c r="EJ380" s="57"/>
      <c r="EK380" s="57"/>
      <c r="EL380" s="57"/>
      <c r="EM380" s="57"/>
      <c r="EN380" s="57"/>
      <c r="EO380" s="57"/>
      <c r="EP380" s="57"/>
      <c r="EQ380" s="57"/>
      <c r="ER380" s="57"/>
      <c r="ES380" s="57"/>
    </row>
    <row r="381" spans="1:149" ht="14.55" customHeight="1" x14ac:dyDescent="0.3">
      <c r="A381" s="65">
        <v>377</v>
      </c>
      <c r="B381" s="7">
        <v>138</v>
      </c>
      <c r="C381" s="98" t="s">
        <v>1916</v>
      </c>
      <c r="D381" s="100" t="s">
        <v>1917</v>
      </c>
      <c r="E381" s="98" t="s">
        <v>1918</v>
      </c>
      <c r="F381" s="7">
        <v>2016</v>
      </c>
      <c r="G381" s="100" t="s">
        <v>807</v>
      </c>
      <c r="H381" s="98" t="s">
        <v>1919</v>
      </c>
      <c r="I381" s="6" t="s">
        <v>50</v>
      </c>
      <c r="J381" s="100" t="s">
        <v>1920</v>
      </c>
      <c r="K381" s="6" t="s">
        <v>718</v>
      </c>
      <c r="L381" s="6" t="s">
        <v>38</v>
      </c>
      <c r="M381" s="6" t="s">
        <v>86</v>
      </c>
      <c r="N381" s="6" t="s">
        <v>205</v>
      </c>
      <c r="O381" s="6" t="s">
        <v>25</v>
      </c>
      <c r="P381" s="6" t="s">
        <v>177</v>
      </c>
      <c r="Q381" s="6" t="s">
        <v>572</v>
      </c>
      <c r="R381" s="6" t="s">
        <v>572</v>
      </c>
      <c r="S381" s="6" t="s">
        <v>395</v>
      </c>
      <c r="T381" s="6" t="s">
        <v>1117</v>
      </c>
      <c r="U381" s="7">
        <v>2012</v>
      </c>
      <c r="V381" s="7">
        <v>2012</v>
      </c>
      <c r="W381" s="6"/>
      <c r="X381" s="6"/>
      <c r="Y381" s="6"/>
      <c r="Z381" s="6"/>
      <c r="AA381" s="6"/>
      <c r="AB381" s="6"/>
      <c r="AC381" s="6"/>
      <c r="AD381" s="6" t="s">
        <v>109</v>
      </c>
      <c r="AE381" s="6"/>
      <c r="AF381" s="6"/>
      <c r="AG381" s="6"/>
      <c r="AH381" s="6"/>
      <c r="AI381" s="6" t="s">
        <v>155</v>
      </c>
      <c r="AJ381" s="6"/>
      <c r="AK381" s="6"/>
      <c r="AL381" s="6"/>
      <c r="AM381" s="6"/>
      <c r="AN381" s="6"/>
      <c r="AO381" s="6"/>
      <c r="AP381" s="6"/>
      <c r="AQ381" s="6"/>
      <c r="AR381" s="6"/>
      <c r="AS381" s="6"/>
      <c r="AT381" s="6"/>
      <c r="AU381" s="6"/>
      <c r="AV381" s="6"/>
      <c r="AW381" s="6" t="s">
        <v>38</v>
      </c>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t="s">
        <v>23</v>
      </c>
      <c r="BW381" s="6"/>
      <c r="BX381" s="6"/>
      <c r="BY381" s="6"/>
      <c r="BZ381" s="6"/>
      <c r="CA381" s="6"/>
      <c r="CB381" s="6"/>
      <c r="CC381" s="6"/>
      <c r="CD381" s="6" t="s">
        <v>195</v>
      </c>
      <c r="CE381" s="6"/>
      <c r="CF381" s="6"/>
      <c r="CG381" s="6"/>
      <c r="CH381" s="6"/>
      <c r="CI381" s="6" t="s">
        <v>195</v>
      </c>
      <c r="CJ381" s="6"/>
      <c r="CK381" s="6"/>
      <c r="CL381" s="6"/>
      <c r="CM381" s="6"/>
      <c r="CN381" s="6"/>
      <c r="CO381" s="6"/>
      <c r="CP381" s="6"/>
      <c r="CQ381" s="6"/>
      <c r="CR381" s="6"/>
      <c r="CS381" s="28" t="s">
        <v>38</v>
      </c>
      <c r="CT381" s="6"/>
      <c r="CU381" s="6"/>
      <c r="CV381" s="6"/>
      <c r="CW381" s="6"/>
      <c r="CX381" s="6"/>
      <c r="CY381" s="6"/>
      <c r="CZ381" s="6"/>
      <c r="DA381" s="6"/>
      <c r="DB381" s="6"/>
      <c r="DC381" s="6"/>
      <c r="DD381" s="6" t="s">
        <v>38</v>
      </c>
      <c r="DE381" s="87"/>
      <c r="DF381" s="6"/>
      <c r="DG381" s="6"/>
      <c r="DH381" s="6"/>
      <c r="DI381" s="6"/>
      <c r="DJ381" s="6"/>
      <c r="DK381" s="6"/>
      <c r="DL381" s="6"/>
      <c r="DM381" s="6"/>
      <c r="DN381" s="6"/>
      <c r="DO381" s="87"/>
      <c r="DP381" s="6"/>
      <c r="DQ381" s="87"/>
      <c r="DR381" s="6"/>
      <c r="DS381" s="87"/>
      <c r="DT381" s="17"/>
      <c r="DV381" s="34"/>
      <c r="DW381" s="57"/>
      <c r="DX381" s="57"/>
      <c r="DY381" s="57"/>
      <c r="DZ381" s="57"/>
      <c r="EA381" s="57"/>
      <c r="EB381" s="57"/>
      <c r="EC381" s="57"/>
      <c r="ED381" s="57"/>
      <c r="EE381" s="57"/>
      <c r="EF381" s="57"/>
      <c r="EG381" s="57"/>
      <c r="EH381" s="57"/>
      <c r="EI381" s="57"/>
      <c r="EJ381" s="57"/>
      <c r="EK381" s="57"/>
      <c r="EL381" s="57"/>
      <c r="EM381" s="57"/>
      <c r="EN381" s="57"/>
      <c r="EO381" s="57"/>
      <c r="EP381" s="57"/>
      <c r="EQ381" s="57"/>
      <c r="ER381" s="57"/>
      <c r="ES381" s="57"/>
    </row>
    <row r="382" spans="1:149" ht="14.55" customHeight="1" x14ac:dyDescent="0.3">
      <c r="A382" s="65">
        <v>378</v>
      </c>
      <c r="B382" s="7">
        <v>138</v>
      </c>
      <c r="C382" s="98" t="s">
        <v>1916</v>
      </c>
      <c r="D382" s="100" t="s">
        <v>1917</v>
      </c>
      <c r="E382" s="98" t="s">
        <v>1918</v>
      </c>
      <c r="F382" s="7">
        <v>2016</v>
      </c>
      <c r="G382" s="100" t="s">
        <v>807</v>
      </c>
      <c r="H382" s="98" t="s">
        <v>1919</v>
      </c>
      <c r="I382" s="6" t="s">
        <v>50</v>
      </c>
      <c r="J382" s="98" t="s">
        <v>1921</v>
      </c>
      <c r="K382" s="6" t="s">
        <v>257</v>
      </c>
      <c r="L382" s="6" t="s">
        <v>38</v>
      </c>
      <c r="M382" s="6" t="s">
        <v>86</v>
      </c>
      <c r="N382" s="6" t="s">
        <v>205</v>
      </c>
      <c r="O382" s="6" t="s">
        <v>25</v>
      </c>
      <c r="P382" s="6" t="s">
        <v>177</v>
      </c>
      <c r="Q382" s="6" t="s">
        <v>572</v>
      </c>
      <c r="R382" s="6" t="s">
        <v>572</v>
      </c>
      <c r="S382" s="6" t="s">
        <v>395</v>
      </c>
      <c r="T382" s="6" t="s">
        <v>1117</v>
      </c>
      <c r="U382" s="7">
        <v>2012</v>
      </c>
      <c r="V382" s="7">
        <v>2012</v>
      </c>
      <c r="W382" s="6"/>
      <c r="X382" s="6"/>
      <c r="Y382" s="6"/>
      <c r="Z382" s="6"/>
      <c r="AA382" s="6"/>
      <c r="AB382" s="6"/>
      <c r="AC382" s="6"/>
      <c r="AD382" s="6" t="s">
        <v>109</v>
      </c>
      <c r="AE382" s="6"/>
      <c r="AF382" s="6"/>
      <c r="AG382" s="6"/>
      <c r="AH382" s="6"/>
      <c r="AI382" s="6" t="s">
        <v>155</v>
      </c>
      <c r="AJ382" s="6"/>
      <c r="AK382" s="6"/>
      <c r="AL382" s="6"/>
      <c r="AM382" s="6"/>
      <c r="AN382" s="6"/>
      <c r="AO382" s="6"/>
      <c r="AP382" s="6"/>
      <c r="AQ382" s="6"/>
      <c r="AR382" s="6"/>
      <c r="AS382" s="6"/>
      <c r="AT382" s="6"/>
      <c r="AU382" s="6"/>
      <c r="AV382" s="6"/>
      <c r="AW382" s="6" t="s">
        <v>38</v>
      </c>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t="s">
        <v>23</v>
      </c>
      <c r="BW382" s="6"/>
      <c r="BX382" s="6"/>
      <c r="BY382" s="6"/>
      <c r="BZ382" s="6"/>
      <c r="CA382" s="6"/>
      <c r="CB382" s="6"/>
      <c r="CC382" s="6"/>
      <c r="CD382" s="6" t="s">
        <v>195</v>
      </c>
      <c r="CE382" s="6"/>
      <c r="CF382" s="6"/>
      <c r="CG382" s="6"/>
      <c r="CH382" s="6"/>
      <c r="CI382" s="6" t="s">
        <v>195</v>
      </c>
      <c r="CJ382" s="6"/>
      <c r="CK382" s="6"/>
      <c r="CL382" s="6"/>
      <c r="CM382" s="6"/>
      <c r="CN382" s="6"/>
      <c r="CO382" s="6"/>
      <c r="CP382" s="6"/>
      <c r="CQ382" s="6"/>
      <c r="CR382" s="6"/>
      <c r="CS382" s="28" t="s">
        <v>38</v>
      </c>
      <c r="CT382" s="6"/>
      <c r="CU382" s="6"/>
      <c r="CV382" s="6"/>
      <c r="CW382" s="6"/>
      <c r="CX382" s="6"/>
      <c r="CY382" s="6"/>
      <c r="CZ382" s="6"/>
      <c r="DA382" s="6"/>
      <c r="DB382" s="6"/>
      <c r="DC382" s="6"/>
      <c r="DD382" s="6" t="s">
        <v>38</v>
      </c>
      <c r="DE382" s="87"/>
      <c r="DF382" s="6"/>
      <c r="DG382" s="6"/>
      <c r="DH382" s="6"/>
      <c r="DI382" s="6"/>
      <c r="DJ382" s="6"/>
      <c r="DK382" s="6"/>
      <c r="DL382" s="6"/>
      <c r="DM382" s="6"/>
      <c r="DN382" s="6"/>
      <c r="DO382" s="87"/>
      <c r="DP382" s="6"/>
      <c r="DQ382" s="87"/>
      <c r="DR382" s="6"/>
      <c r="DS382" s="87"/>
      <c r="DT382" s="17"/>
      <c r="DV382" s="34"/>
      <c r="DW382" s="57"/>
      <c r="DX382" s="57"/>
      <c r="DY382" s="57"/>
      <c r="DZ382" s="57"/>
      <c r="EA382" s="57"/>
      <c r="EB382" s="57"/>
      <c r="EC382" s="57"/>
      <c r="ED382" s="57"/>
      <c r="EE382" s="57"/>
      <c r="EF382" s="57"/>
      <c r="EG382" s="57"/>
      <c r="EH382" s="57"/>
      <c r="EI382" s="57"/>
      <c r="EJ382" s="57"/>
      <c r="EK382" s="57"/>
      <c r="EL382" s="57"/>
      <c r="EM382" s="57"/>
      <c r="EN382" s="57"/>
      <c r="EO382" s="57"/>
      <c r="EP382" s="57"/>
      <c r="EQ382" s="57"/>
      <c r="ER382" s="57"/>
      <c r="ES382" s="57"/>
    </row>
    <row r="383" spans="1:149" ht="14.55" customHeight="1" x14ac:dyDescent="0.3">
      <c r="A383" s="65">
        <v>379</v>
      </c>
      <c r="B383" s="7">
        <v>138</v>
      </c>
      <c r="C383" s="98" t="s">
        <v>1916</v>
      </c>
      <c r="D383" s="100" t="s">
        <v>1917</v>
      </c>
      <c r="E383" s="98" t="s">
        <v>1918</v>
      </c>
      <c r="F383" s="7">
        <v>2016</v>
      </c>
      <c r="G383" s="100" t="s">
        <v>807</v>
      </c>
      <c r="H383" s="98" t="s">
        <v>1919</v>
      </c>
      <c r="I383" s="6" t="s">
        <v>50</v>
      </c>
      <c r="J383" s="98" t="s">
        <v>1922</v>
      </c>
      <c r="K383" s="6" t="s">
        <v>1338</v>
      </c>
      <c r="L383" s="6" t="s">
        <v>23</v>
      </c>
      <c r="M383" s="6" t="s">
        <v>86</v>
      </c>
      <c r="N383" s="6" t="s">
        <v>205</v>
      </c>
      <c r="O383" s="6" t="s">
        <v>25</v>
      </c>
      <c r="P383" s="6" t="s">
        <v>177</v>
      </c>
      <c r="Q383" s="6" t="s">
        <v>572</v>
      </c>
      <c r="R383" s="6" t="s">
        <v>572</v>
      </c>
      <c r="S383" s="6" t="s">
        <v>395</v>
      </c>
      <c r="T383" s="6" t="s">
        <v>1117</v>
      </c>
      <c r="U383" s="7">
        <v>2012</v>
      </c>
      <c r="V383" s="7">
        <v>2012</v>
      </c>
      <c r="W383" s="6"/>
      <c r="X383" s="6"/>
      <c r="Y383" s="6"/>
      <c r="Z383" s="6"/>
      <c r="AA383" s="6"/>
      <c r="AB383" s="6"/>
      <c r="AC383" s="6"/>
      <c r="AD383" s="6" t="s">
        <v>109</v>
      </c>
      <c r="AE383" s="6"/>
      <c r="AF383" s="6"/>
      <c r="AG383" s="6"/>
      <c r="AH383" s="6"/>
      <c r="AI383" s="6" t="s">
        <v>155</v>
      </c>
      <c r="AJ383" s="6"/>
      <c r="AK383" s="6"/>
      <c r="AL383" s="6"/>
      <c r="AM383" s="6"/>
      <c r="AN383" s="6"/>
      <c r="AO383" s="6"/>
      <c r="AP383" s="6"/>
      <c r="AQ383" s="6"/>
      <c r="AR383" s="6"/>
      <c r="AS383" s="6"/>
      <c r="AT383" s="6"/>
      <c r="AU383" s="6"/>
      <c r="AV383" s="6"/>
      <c r="AW383" s="6" t="s">
        <v>38</v>
      </c>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t="s">
        <v>23</v>
      </c>
      <c r="BW383" s="6"/>
      <c r="BX383" s="6"/>
      <c r="BY383" s="6"/>
      <c r="BZ383" s="6"/>
      <c r="CA383" s="6"/>
      <c r="CB383" s="6"/>
      <c r="CC383" s="6"/>
      <c r="CD383" s="6" t="s">
        <v>195</v>
      </c>
      <c r="CE383" s="6"/>
      <c r="CF383" s="6"/>
      <c r="CG383" s="6"/>
      <c r="CH383" s="6"/>
      <c r="CI383" s="6" t="s">
        <v>195</v>
      </c>
      <c r="CJ383" s="6"/>
      <c r="CK383" s="6"/>
      <c r="CL383" s="6"/>
      <c r="CM383" s="6"/>
      <c r="CN383" s="6"/>
      <c r="CO383" s="6"/>
      <c r="CP383" s="6"/>
      <c r="CQ383" s="6"/>
      <c r="CR383" s="6"/>
      <c r="CS383" s="28" t="s">
        <v>38</v>
      </c>
      <c r="CT383" s="6"/>
      <c r="CU383" s="6"/>
      <c r="CV383" s="6"/>
      <c r="CW383" s="6"/>
      <c r="CX383" s="6"/>
      <c r="CY383" s="6"/>
      <c r="CZ383" s="6"/>
      <c r="DA383" s="6"/>
      <c r="DB383" s="6"/>
      <c r="DC383" s="6"/>
      <c r="DD383" s="6" t="s">
        <v>38</v>
      </c>
      <c r="DE383" s="87"/>
      <c r="DF383" s="6"/>
      <c r="DG383" s="6"/>
      <c r="DH383" s="6"/>
      <c r="DI383" s="6"/>
      <c r="DJ383" s="6"/>
      <c r="DK383" s="6"/>
      <c r="DL383" s="6"/>
      <c r="DM383" s="6"/>
      <c r="DN383" s="6"/>
      <c r="DO383" s="87"/>
      <c r="DP383" s="6"/>
      <c r="DQ383" s="87"/>
      <c r="DR383" s="6"/>
      <c r="DS383" s="87"/>
      <c r="DT383" s="17"/>
      <c r="DV383" s="34"/>
      <c r="DW383" s="57"/>
      <c r="DX383" s="57"/>
      <c r="DY383" s="57"/>
      <c r="DZ383" s="57"/>
      <c r="EA383" s="57"/>
      <c r="EB383" s="57"/>
      <c r="EC383" s="57"/>
      <c r="ED383" s="57"/>
      <c r="EE383" s="57"/>
      <c r="EF383" s="57"/>
      <c r="EG383" s="57"/>
      <c r="EH383" s="57"/>
      <c r="EI383" s="57"/>
      <c r="EJ383" s="57"/>
      <c r="EK383" s="57"/>
      <c r="EL383" s="57"/>
      <c r="EM383" s="57"/>
      <c r="EN383" s="57"/>
      <c r="EO383" s="57"/>
      <c r="EP383" s="57"/>
      <c r="EQ383" s="57"/>
      <c r="ER383" s="57"/>
      <c r="ES383" s="57"/>
    </row>
    <row r="384" spans="1:149" ht="14.55" customHeight="1" x14ac:dyDescent="0.3">
      <c r="A384" s="65">
        <v>380</v>
      </c>
      <c r="B384" s="7">
        <v>139</v>
      </c>
      <c r="C384" s="98" t="s">
        <v>1923</v>
      </c>
      <c r="D384" s="100" t="s">
        <v>1924</v>
      </c>
      <c r="E384" s="98" t="s">
        <v>1925</v>
      </c>
      <c r="F384" s="7">
        <v>2001</v>
      </c>
      <c r="G384" s="98" t="s">
        <v>850</v>
      </c>
      <c r="H384" s="98" t="s">
        <v>1926</v>
      </c>
      <c r="I384" s="6" t="s">
        <v>50</v>
      </c>
      <c r="J384" s="100" t="s">
        <v>1927</v>
      </c>
      <c r="K384" s="6" t="s">
        <v>296</v>
      </c>
      <c r="L384" s="6" t="s">
        <v>38</v>
      </c>
      <c r="M384" s="6" t="s">
        <v>100</v>
      </c>
      <c r="N384" s="6" t="s">
        <v>205</v>
      </c>
      <c r="O384" s="6" t="s">
        <v>25</v>
      </c>
      <c r="P384" s="6" t="s">
        <v>72</v>
      </c>
      <c r="Q384" s="6" t="s">
        <v>572</v>
      </c>
      <c r="R384" s="6" t="s">
        <v>572</v>
      </c>
      <c r="S384" s="6" t="s">
        <v>353</v>
      </c>
      <c r="T384" s="6" t="s">
        <v>733</v>
      </c>
      <c r="U384" s="7">
        <v>1998</v>
      </c>
      <c r="V384" s="7">
        <v>2010</v>
      </c>
      <c r="W384" s="6"/>
      <c r="X384" s="6"/>
      <c r="Y384" s="6"/>
      <c r="Z384" s="6" t="s">
        <v>76</v>
      </c>
      <c r="AA384" s="6"/>
      <c r="AB384" s="6"/>
      <c r="AC384" s="6"/>
      <c r="AD384" s="6" t="s">
        <v>109</v>
      </c>
      <c r="AE384" s="6"/>
      <c r="AF384" s="6"/>
      <c r="AG384" s="6"/>
      <c r="AH384" s="6"/>
      <c r="AI384" s="6"/>
      <c r="AJ384" s="6"/>
      <c r="AK384" s="6"/>
      <c r="AL384" s="6"/>
      <c r="AM384" s="6"/>
      <c r="AN384" s="6"/>
      <c r="AO384" s="6"/>
      <c r="AP384" s="6"/>
      <c r="AQ384" s="6"/>
      <c r="AR384" s="6"/>
      <c r="AS384" s="6"/>
      <c r="AT384" s="6"/>
      <c r="AU384" s="6"/>
      <c r="AV384" s="6"/>
      <c r="AW384" s="6" t="s">
        <v>38</v>
      </c>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t="s">
        <v>23</v>
      </c>
      <c r="BW384" s="6"/>
      <c r="BX384" s="6"/>
      <c r="BY384" s="6"/>
      <c r="BZ384" s="6" t="s">
        <v>210</v>
      </c>
      <c r="CA384" s="6"/>
      <c r="CB384" s="6"/>
      <c r="CC384" s="6"/>
      <c r="CD384" s="6" t="s">
        <v>210</v>
      </c>
      <c r="CE384" s="6"/>
      <c r="CF384" s="6"/>
      <c r="CG384" s="6"/>
      <c r="CH384" s="6"/>
      <c r="CI384" s="6"/>
      <c r="CJ384" s="6"/>
      <c r="CK384" s="6"/>
      <c r="CL384" s="6"/>
      <c r="CM384" s="6"/>
      <c r="CN384" s="6"/>
      <c r="CO384" s="6"/>
      <c r="CP384" s="6"/>
      <c r="CQ384" s="6"/>
      <c r="CR384" s="6"/>
      <c r="CS384" s="28" t="s">
        <v>38</v>
      </c>
      <c r="CT384" s="6"/>
      <c r="CU384" s="6"/>
      <c r="CV384" s="6"/>
      <c r="CW384" s="6"/>
      <c r="CX384" s="6"/>
      <c r="CY384" s="6"/>
      <c r="CZ384" s="6"/>
      <c r="DA384" s="6"/>
      <c r="DB384" s="6"/>
      <c r="DC384" s="6"/>
      <c r="DD384" s="6" t="s">
        <v>38</v>
      </c>
      <c r="DE384" s="87"/>
      <c r="DF384" s="6"/>
      <c r="DG384" s="6"/>
      <c r="DH384" s="6"/>
      <c r="DI384" s="6"/>
      <c r="DJ384" s="6"/>
      <c r="DK384" s="6"/>
      <c r="DL384" s="6"/>
      <c r="DM384" s="6"/>
      <c r="DN384" s="6"/>
      <c r="DO384" s="87"/>
      <c r="DP384" s="6"/>
      <c r="DQ384" s="87"/>
      <c r="DR384" s="6"/>
      <c r="DS384" s="93"/>
      <c r="DT384" s="17"/>
      <c r="DV384" s="34"/>
      <c r="DW384" s="57"/>
      <c r="DX384" s="57"/>
      <c r="DY384" s="57"/>
      <c r="DZ384" s="57"/>
      <c r="EA384" s="57"/>
      <c r="EB384" s="57"/>
      <c r="EC384" s="57"/>
      <c r="ED384" s="57"/>
      <c r="EE384" s="57"/>
      <c r="EF384" s="57"/>
      <c r="EG384" s="57"/>
      <c r="EH384" s="57"/>
      <c r="EI384" s="57"/>
      <c r="EJ384" s="57"/>
      <c r="EK384" s="57"/>
      <c r="EL384" s="57"/>
      <c r="EM384" s="57"/>
      <c r="EN384" s="57"/>
      <c r="EO384" s="57"/>
      <c r="EP384" s="57"/>
      <c r="EQ384" s="57"/>
      <c r="ER384" s="57"/>
      <c r="ES384" s="57"/>
    </row>
    <row r="385" spans="1:149" ht="14.55" customHeight="1" x14ac:dyDescent="0.3">
      <c r="A385" s="65">
        <v>381</v>
      </c>
      <c r="B385" s="7">
        <v>139</v>
      </c>
      <c r="C385" s="98" t="s">
        <v>1923</v>
      </c>
      <c r="D385" s="100" t="s">
        <v>1924</v>
      </c>
      <c r="E385" s="98" t="s">
        <v>1925</v>
      </c>
      <c r="F385" s="7">
        <v>2001</v>
      </c>
      <c r="G385" s="98" t="s">
        <v>850</v>
      </c>
      <c r="H385" s="98" t="s">
        <v>1926</v>
      </c>
      <c r="I385" s="6" t="s">
        <v>50</v>
      </c>
      <c r="J385" s="100" t="s">
        <v>1928</v>
      </c>
      <c r="K385" s="6" t="s">
        <v>296</v>
      </c>
      <c r="L385" s="6" t="s">
        <v>38</v>
      </c>
      <c r="M385" s="6" t="s">
        <v>100</v>
      </c>
      <c r="N385" s="6" t="s">
        <v>205</v>
      </c>
      <c r="O385" s="6" t="s">
        <v>25</v>
      </c>
      <c r="P385" s="6" t="s">
        <v>72</v>
      </c>
      <c r="Q385" s="6" t="s">
        <v>572</v>
      </c>
      <c r="R385" s="6" t="s">
        <v>572</v>
      </c>
      <c r="S385" s="6" t="s">
        <v>353</v>
      </c>
      <c r="T385" s="6" t="s">
        <v>733</v>
      </c>
      <c r="U385" s="7">
        <v>1998</v>
      </c>
      <c r="V385" s="7">
        <v>2010</v>
      </c>
      <c r="W385" s="6"/>
      <c r="X385" s="6"/>
      <c r="Y385" s="6"/>
      <c r="Z385" s="6" t="s">
        <v>76</v>
      </c>
      <c r="AA385" s="6"/>
      <c r="AB385" s="6"/>
      <c r="AC385" s="6"/>
      <c r="AD385" s="6" t="s">
        <v>109</v>
      </c>
      <c r="AE385" s="6"/>
      <c r="AF385" s="6"/>
      <c r="AG385" s="6"/>
      <c r="AH385" s="6"/>
      <c r="AI385" s="6"/>
      <c r="AJ385" s="6"/>
      <c r="AK385" s="6"/>
      <c r="AL385" s="6"/>
      <c r="AM385" s="6"/>
      <c r="AN385" s="6"/>
      <c r="AO385" s="6"/>
      <c r="AP385" s="6"/>
      <c r="AQ385" s="6"/>
      <c r="AR385" s="6"/>
      <c r="AS385" s="6"/>
      <c r="AT385" s="6"/>
      <c r="AU385" s="6"/>
      <c r="AV385" s="6"/>
      <c r="AW385" s="6" t="s">
        <v>38</v>
      </c>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t="s">
        <v>23</v>
      </c>
      <c r="BW385" s="6"/>
      <c r="BX385" s="6"/>
      <c r="BY385" s="6"/>
      <c r="BZ385" s="6" t="s">
        <v>210</v>
      </c>
      <c r="CA385" s="6"/>
      <c r="CB385" s="6"/>
      <c r="CC385" s="6"/>
      <c r="CD385" s="6" t="s">
        <v>210</v>
      </c>
      <c r="CE385" s="6"/>
      <c r="CF385" s="6"/>
      <c r="CG385" s="6"/>
      <c r="CH385" s="6"/>
      <c r="CI385" s="6"/>
      <c r="CJ385" s="6"/>
      <c r="CK385" s="6"/>
      <c r="CL385" s="6"/>
      <c r="CM385" s="6"/>
      <c r="CN385" s="6"/>
      <c r="CO385" s="6"/>
      <c r="CP385" s="6"/>
      <c r="CQ385" s="6"/>
      <c r="CR385" s="6"/>
      <c r="CS385" s="28" t="s">
        <v>38</v>
      </c>
      <c r="CT385" s="6"/>
      <c r="CU385" s="6"/>
      <c r="CV385" s="6"/>
      <c r="CW385" s="6"/>
      <c r="CX385" s="6"/>
      <c r="CY385" s="6"/>
      <c r="CZ385" s="6"/>
      <c r="DA385" s="6"/>
      <c r="DB385" s="6"/>
      <c r="DC385" s="6"/>
      <c r="DD385" s="6" t="s">
        <v>38</v>
      </c>
      <c r="DE385" s="87"/>
      <c r="DF385" s="6"/>
      <c r="DG385" s="6"/>
      <c r="DH385" s="6"/>
      <c r="DI385" s="6"/>
      <c r="DJ385" s="6"/>
      <c r="DK385" s="6"/>
      <c r="DL385" s="6"/>
      <c r="DM385" s="6"/>
      <c r="DN385" s="6"/>
      <c r="DO385" s="87"/>
      <c r="DP385" s="6"/>
      <c r="DQ385" s="87"/>
      <c r="DR385" s="6"/>
      <c r="DS385" s="93"/>
      <c r="DT385" s="17"/>
      <c r="DV385" s="34"/>
      <c r="DW385" s="57"/>
      <c r="DX385" s="57"/>
      <c r="DY385" s="57"/>
      <c r="DZ385" s="57"/>
      <c r="EA385" s="57"/>
      <c r="EB385" s="57"/>
      <c r="EC385" s="57"/>
      <c r="ED385" s="57"/>
      <c r="EE385" s="57"/>
      <c r="EF385" s="57"/>
      <c r="EG385" s="57"/>
      <c r="EH385" s="57"/>
      <c r="EI385" s="57"/>
      <c r="EJ385" s="57"/>
      <c r="EK385" s="57"/>
      <c r="EL385" s="57"/>
      <c r="EM385" s="57"/>
      <c r="EN385" s="57"/>
      <c r="EO385" s="57"/>
      <c r="EP385" s="57"/>
      <c r="EQ385" s="57"/>
      <c r="ER385" s="57"/>
      <c r="ES385" s="57"/>
    </row>
    <row r="386" spans="1:149" ht="14.55" customHeight="1" x14ac:dyDescent="0.3">
      <c r="A386" s="65">
        <v>382</v>
      </c>
      <c r="B386" s="7">
        <v>140</v>
      </c>
      <c r="C386" s="98" t="s">
        <v>1929</v>
      </c>
      <c r="D386" s="100" t="s">
        <v>1930</v>
      </c>
      <c r="E386" s="98" t="s">
        <v>1931</v>
      </c>
      <c r="F386" s="7">
        <v>2013</v>
      </c>
      <c r="G386" s="100" t="s">
        <v>604</v>
      </c>
      <c r="H386" s="98" t="s">
        <v>1932</v>
      </c>
      <c r="I386" s="6" t="s">
        <v>50</v>
      </c>
      <c r="J386" s="100" t="s">
        <v>1933</v>
      </c>
      <c r="K386" s="6" t="s">
        <v>257</v>
      </c>
      <c r="L386" s="6" t="s">
        <v>38</v>
      </c>
      <c r="M386" s="6" t="s">
        <v>100</v>
      </c>
      <c r="N386" s="6" t="s">
        <v>205</v>
      </c>
      <c r="O386" s="6" t="s">
        <v>25</v>
      </c>
      <c r="P386" s="6" t="s">
        <v>191</v>
      </c>
      <c r="Q386" s="6" t="s">
        <v>572</v>
      </c>
      <c r="R386" s="6" t="s">
        <v>572</v>
      </c>
      <c r="S386" s="6" t="s">
        <v>432</v>
      </c>
      <c r="T386" s="6" t="s">
        <v>629</v>
      </c>
      <c r="U386" s="7">
        <v>2008</v>
      </c>
      <c r="V386" s="7">
        <v>2012</v>
      </c>
      <c r="W386" s="6"/>
      <c r="X386" s="6"/>
      <c r="Y386" s="6"/>
      <c r="Z386" s="6"/>
      <c r="AA386" s="6"/>
      <c r="AB386" s="6"/>
      <c r="AC386" s="6"/>
      <c r="AD386" s="6"/>
      <c r="AE386" s="6" t="s">
        <v>126</v>
      </c>
      <c r="AF386" s="6"/>
      <c r="AG386" s="6"/>
      <c r="AH386" s="6"/>
      <c r="AI386" s="6" t="s">
        <v>155</v>
      </c>
      <c r="AJ386" s="6"/>
      <c r="AK386" s="6"/>
      <c r="AL386" s="6"/>
      <c r="AM386" s="6"/>
      <c r="AN386" s="6"/>
      <c r="AO386" s="6"/>
      <c r="AP386" s="6"/>
      <c r="AQ386" s="6"/>
      <c r="AR386" s="6"/>
      <c r="AS386" s="6"/>
      <c r="AT386" s="6"/>
      <c r="AU386" s="6"/>
      <c r="AV386" s="6"/>
      <c r="AW386" s="6" t="s">
        <v>38</v>
      </c>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t="s">
        <v>23</v>
      </c>
      <c r="BW386" s="6"/>
      <c r="BX386" s="6"/>
      <c r="BY386" s="6"/>
      <c r="BZ386" s="6"/>
      <c r="CA386" s="6"/>
      <c r="CB386" s="6"/>
      <c r="CC386" s="6"/>
      <c r="CD386" s="6"/>
      <c r="CE386" s="6" t="s">
        <v>195</v>
      </c>
      <c r="CF386" s="6"/>
      <c r="CG386" s="6"/>
      <c r="CH386" s="6"/>
      <c r="CI386" s="6" t="s">
        <v>195</v>
      </c>
      <c r="CJ386" s="6"/>
      <c r="CK386" s="6"/>
      <c r="CL386" s="6"/>
      <c r="CM386" s="6"/>
      <c r="CN386" s="6"/>
      <c r="CO386" s="6"/>
      <c r="CP386" s="6"/>
      <c r="CQ386" s="6"/>
      <c r="CR386" s="6"/>
      <c r="CS386" s="28" t="s">
        <v>38</v>
      </c>
      <c r="CT386" s="6"/>
      <c r="CU386" s="6"/>
      <c r="CV386" s="6"/>
      <c r="CW386" s="6"/>
      <c r="CX386" s="6"/>
      <c r="CY386" s="6"/>
      <c r="CZ386" s="6"/>
      <c r="DA386" s="6"/>
      <c r="DB386" s="6"/>
      <c r="DC386" s="6"/>
      <c r="DD386" s="6" t="s">
        <v>38</v>
      </c>
      <c r="DE386" s="87"/>
      <c r="DF386" s="6"/>
      <c r="DG386" s="6"/>
      <c r="DH386" s="6"/>
      <c r="DI386" s="6"/>
      <c r="DJ386" s="6"/>
      <c r="DK386" s="6"/>
      <c r="DL386" s="6"/>
      <c r="DM386" s="6"/>
      <c r="DN386" s="6"/>
      <c r="DO386" s="87"/>
      <c r="DP386" s="6"/>
      <c r="DQ386" s="87"/>
      <c r="DR386" s="6"/>
      <c r="DS386" s="87"/>
      <c r="DT386" s="17"/>
      <c r="DV386" s="34"/>
      <c r="DW386" s="57"/>
      <c r="DX386" s="57"/>
      <c r="DY386" s="57"/>
      <c r="DZ386" s="57"/>
      <c r="EA386" s="57"/>
      <c r="EB386" s="57"/>
      <c r="EC386" s="57"/>
      <c r="ED386" s="57"/>
      <c r="EE386" s="57"/>
      <c r="EF386" s="57"/>
      <c r="EG386" s="57"/>
      <c r="EH386" s="57"/>
      <c r="EI386" s="57"/>
      <c r="EJ386" s="57"/>
      <c r="EK386" s="57"/>
      <c r="EL386" s="57"/>
      <c r="EM386" s="57"/>
      <c r="EN386" s="57"/>
      <c r="EO386" s="57"/>
      <c r="EP386" s="57"/>
      <c r="EQ386" s="57"/>
      <c r="ER386" s="57"/>
      <c r="ES386" s="57"/>
    </row>
    <row r="387" spans="1:149" ht="14.55" customHeight="1" x14ac:dyDescent="0.3">
      <c r="A387" s="65">
        <v>383</v>
      </c>
      <c r="B387" s="7">
        <v>141</v>
      </c>
      <c r="C387" s="98" t="s">
        <v>1934</v>
      </c>
      <c r="D387" s="100" t="s">
        <v>1935</v>
      </c>
      <c r="E387" s="98" t="s">
        <v>1936</v>
      </c>
      <c r="F387" s="7">
        <v>2020</v>
      </c>
      <c r="G387" s="100" t="s">
        <v>1510</v>
      </c>
      <c r="H387" s="98" t="s">
        <v>1937</v>
      </c>
      <c r="I387" s="6" t="s">
        <v>50</v>
      </c>
      <c r="J387" s="100" t="s">
        <v>1938</v>
      </c>
      <c r="K387" s="6" t="s">
        <v>718</v>
      </c>
      <c r="L387" s="6" t="s">
        <v>38</v>
      </c>
      <c r="M387" s="6" t="s">
        <v>86</v>
      </c>
      <c r="N387" s="6" t="s">
        <v>205</v>
      </c>
      <c r="O387" s="6" t="s">
        <v>25</v>
      </c>
      <c r="P387" s="6" t="s">
        <v>191</v>
      </c>
      <c r="Q387" s="6" t="s">
        <v>572</v>
      </c>
      <c r="R387" s="6" t="s">
        <v>572</v>
      </c>
      <c r="S387" s="6" t="s">
        <v>120</v>
      </c>
      <c r="T387" s="6" t="s">
        <v>1939</v>
      </c>
      <c r="U387" s="7">
        <v>2015</v>
      </c>
      <c r="V387" s="7">
        <v>2015</v>
      </c>
      <c r="W387" s="6"/>
      <c r="X387" s="6"/>
      <c r="Y387" s="6"/>
      <c r="Z387" s="6" t="s">
        <v>76</v>
      </c>
      <c r="AA387" s="6"/>
      <c r="AB387" s="6"/>
      <c r="AC387" s="6"/>
      <c r="AD387" s="6"/>
      <c r="AE387" s="6" t="s">
        <v>126</v>
      </c>
      <c r="AF387" s="6"/>
      <c r="AG387" s="6"/>
      <c r="AH387" s="6" t="s">
        <v>139</v>
      </c>
      <c r="AI387" s="6" t="s">
        <v>155</v>
      </c>
      <c r="AJ387" s="6"/>
      <c r="AK387" s="6"/>
      <c r="AL387" s="6"/>
      <c r="AM387" s="6"/>
      <c r="AN387" s="6"/>
      <c r="AO387" s="6" t="s">
        <v>168</v>
      </c>
      <c r="AP387" s="6"/>
      <c r="AQ387" s="6"/>
      <c r="AR387" s="6"/>
      <c r="AS387" s="6"/>
      <c r="AT387" s="6"/>
      <c r="AU387" s="6"/>
      <c r="AV387" s="6"/>
      <c r="AW387" s="6" t="s">
        <v>23</v>
      </c>
      <c r="AX387" s="6"/>
      <c r="AY387" s="6"/>
      <c r="AZ387" s="6"/>
      <c r="BA387" s="6" t="s">
        <v>78</v>
      </c>
      <c r="BB387" s="6"/>
      <c r="BC387" s="6"/>
      <c r="BD387" s="6"/>
      <c r="BE387" s="6"/>
      <c r="BF387" s="6" t="s">
        <v>78</v>
      </c>
      <c r="BG387" s="6"/>
      <c r="BH387" s="6"/>
      <c r="BI387" s="6" t="s">
        <v>78</v>
      </c>
      <c r="BJ387" s="6" t="s">
        <v>78</v>
      </c>
      <c r="BK387" s="6"/>
      <c r="BL387" s="6"/>
      <c r="BM387" s="6"/>
      <c r="BN387" s="6" t="s">
        <v>78</v>
      </c>
      <c r="BO387" s="6"/>
      <c r="BP387" s="6"/>
      <c r="BQ387" s="6"/>
      <c r="BR387" s="6"/>
      <c r="BS387" s="6"/>
      <c r="BT387" s="6"/>
      <c r="BU387" s="6"/>
      <c r="BV387" s="6" t="s">
        <v>38</v>
      </c>
      <c r="BW387" s="6"/>
      <c r="BX387" s="6"/>
      <c r="BY387" s="6"/>
      <c r="BZ387" s="6"/>
      <c r="CA387" s="6"/>
      <c r="CB387" s="6"/>
      <c r="CC387" s="6"/>
      <c r="CD387" s="6"/>
      <c r="CE387" s="6"/>
      <c r="CF387" s="6"/>
      <c r="CG387" s="6"/>
      <c r="CH387" s="6"/>
      <c r="CI387" s="6"/>
      <c r="CJ387" s="6"/>
      <c r="CK387" s="6"/>
      <c r="CL387" s="6"/>
      <c r="CM387" s="6"/>
      <c r="CN387" s="6"/>
      <c r="CO387" s="6"/>
      <c r="CP387" s="6"/>
      <c r="CQ387" s="6"/>
      <c r="CR387" s="6"/>
      <c r="CS387" s="28" t="s">
        <v>38</v>
      </c>
      <c r="CT387" s="6"/>
      <c r="CU387" s="6"/>
      <c r="CV387" s="6"/>
      <c r="CW387" s="6"/>
      <c r="CX387" s="6"/>
      <c r="CY387" s="6"/>
      <c r="CZ387" s="6"/>
      <c r="DA387" s="6"/>
      <c r="DB387" s="6"/>
      <c r="DC387" s="6"/>
      <c r="DD387" s="6" t="s">
        <v>38</v>
      </c>
      <c r="DE387" s="87"/>
      <c r="DF387" s="6"/>
      <c r="DG387" s="6"/>
      <c r="DH387" s="6"/>
      <c r="DI387" s="6"/>
      <c r="DJ387" s="6"/>
      <c r="DK387" s="6"/>
      <c r="DL387" s="6"/>
      <c r="DM387" s="6"/>
      <c r="DN387" s="6"/>
      <c r="DO387" s="87"/>
      <c r="DP387" s="6"/>
      <c r="DQ387" s="93" t="s">
        <v>1940</v>
      </c>
      <c r="DR387" s="6" t="s">
        <v>212</v>
      </c>
      <c r="DS387" s="93" t="s">
        <v>1941</v>
      </c>
      <c r="DT387" s="17" t="s">
        <v>630</v>
      </c>
      <c r="DV387" s="34"/>
      <c r="DW387" s="57"/>
      <c r="DX387" s="57"/>
      <c r="DY387" s="57"/>
      <c r="DZ387" s="57"/>
      <c r="EA387" s="57"/>
      <c r="EB387" s="57"/>
      <c r="EC387" s="57"/>
      <c r="ED387" s="57"/>
      <c r="EE387" s="57"/>
      <c r="EF387" s="57"/>
      <c r="EG387" s="57"/>
      <c r="EH387" s="57"/>
      <c r="EI387" s="57"/>
      <c r="EJ387" s="57"/>
      <c r="EK387" s="57"/>
      <c r="EL387" s="57"/>
      <c r="EM387" s="57"/>
      <c r="EN387" s="57"/>
      <c r="EO387" s="57"/>
      <c r="EP387" s="57"/>
      <c r="EQ387" s="57"/>
      <c r="ER387" s="57"/>
      <c r="ES387" s="57"/>
    </row>
    <row r="388" spans="1:149" ht="14.55" customHeight="1" x14ac:dyDescent="0.3">
      <c r="A388" s="65">
        <v>384</v>
      </c>
      <c r="B388" s="7">
        <v>141</v>
      </c>
      <c r="C388" s="98" t="s">
        <v>1934</v>
      </c>
      <c r="D388" s="100" t="s">
        <v>1935</v>
      </c>
      <c r="E388" s="98" t="s">
        <v>1936</v>
      </c>
      <c r="F388" s="7">
        <v>2020</v>
      </c>
      <c r="G388" s="100" t="s">
        <v>1510</v>
      </c>
      <c r="H388" s="98" t="s">
        <v>1937</v>
      </c>
      <c r="I388" s="6" t="s">
        <v>50</v>
      </c>
      <c r="J388" s="98" t="s">
        <v>1942</v>
      </c>
      <c r="K388" s="6" t="s">
        <v>718</v>
      </c>
      <c r="L388" s="6" t="s">
        <v>38</v>
      </c>
      <c r="M388" s="6" t="s">
        <v>86</v>
      </c>
      <c r="N388" s="6" t="s">
        <v>205</v>
      </c>
      <c r="O388" s="6" t="s">
        <v>25</v>
      </c>
      <c r="P388" s="6" t="s">
        <v>191</v>
      </c>
      <c r="Q388" s="6" t="s">
        <v>572</v>
      </c>
      <c r="R388" s="6" t="s">
        <v>572</v>
      </c>
      <c r="S388" s="6" t="s">
        <v>120</v>
      </c>
      <c r="T388" s="6" t="s">
        <v>1939</v>
      </c>
      <c r="U388" s="7">
        <v>2015</v>
      </c>
      <c r="V388" s="7">
        <v>2015</v>
      </c>
      <c r="W388" s="6"/>
      <c r="X388" s="6"/>
      <c r="Y388" s="6"/>
      <c r="Z388" s="6" t="s">
        <v>76</v>
      </c>
      <c r="AA388" s="6"/>
      <c r="AB388" s="6"/>
      <c r="AC388" s="6"/>
      <c r="AD388" s="6"/>
      <c r="AE388" s="6" t="s">
        <v>126</v>
      </c>
      <c r="AF388" s="6"/>
      <c r="AG388" s="6"/>
      <c r="AH388" s="6" t="s">
        <v>139</v>
      </c>
      <c r="AI388" s="6" t="s">
        <v>155</v>
      </c>
      <c r="AJ388" s="6"/>
      <c r="AK388" s="6"/>
      <c r="AL388" s="6"/>
      <c r="AM388" s="6"/>
      <c r="AN388" s="6"/>
      <c r="AO388" s="6" t="s">
        <v>168</v>
      </c>
      <c r="AP388" s="6"/>
      <c r="AQ388" s="6"/>
      <c r="AR388" s="6"/>
      <c r="AS388" s="6"/>
      <c r="AT388" s="6"/>
      <c r="AU388" s="6"/>
      <c r="AV388" s="6"/>
      <c r="AW388" s="6" t="s">
        <v>23</v>
      </c>
      <c r="AX388" s="6"/>
      <c r="AY388" s="6"/>
      <c r="AZ388" s="6"/>
      <c r="BA388" s="6" t="s">
        <v>78</v>
      </c>
      <c r="BB388" s="6"/>
      <c r="BC388" s="6"/>
      <c r="BD388" s="6"/>
      <c r="BE388" s="6"/>
      <c r="BF388" s="6" t="s">
        <v>78</v>
      </c>
      <c r="BG388" s="6"/>
      <c r="BH388" s="6"/>
      <c r="BI388" s="6" t="s">
        <v>78</v>
      </c>
      <c r="BJ388" s="6" t="s">
        <v>78</v>
      </c>
      <c r="BK388" s="6"/>
      <c r="BL388" s="6"/>
      <c r="BM388" s="6"/>
      <c r="BN388" s="6" t="s">
        <v>78</v>
      </c>
      <c r="BO388" s="6"/>
      <c r="BP388" s="6"/>
      <c r="BQ388" s="6"/>
      <c r="BR388" s="6"/>
      <c r="BS388" s="6"/>
      <c r="BT388" s="6"/>
      <c r="BU388" s="6"/>
      <c r="BV388" s="6" t="s">
        <v>38</v>
      </c>
      <c r="BW388" s="6"/>
      <c r="BX388" s="6"/>
      <c r="BY388" s="6"/>
      <c r="BZ388" s="6"/>
      <c r="CA388" s="6"/>
      <c r="CB388" s="6"/>
      <c r="CC388" s="6"/>
      <c r="CD388" s="6"/>
      <c r="CE388" s="6"/>
      <c r="CF388" s="6"/>
      <c r="CG388" s="6"/>
      <c r="CH388" s="6"/>
      <c r="CI388" s="6"/>
      <c r="CJ388" s="6"/>
      <c r="CK388" s="6"/>
      <c r="CL388" s="6"/>
      <c r="CM388" s="6"/>
      <c r="CN388" s="6"/>
      <c r="CO388" s="6"/>
      <c r="CP388" s="6"/>
      <c r="CQ388" s="6"/>
      <c r="CR388" s="6"/>
      <c r="CS388" s="28" t="s">
        <v>38</v>
      </c>
      <c r="CT388" s="6"/>
      <c r="CU388" s="6"/>
      <c r="CV388" s="6"/>
      <c r="CW388" s="6"/>
      <c r="CX388" s="6"/>
      <c r="CY388" s="6"/>
      <c r="CZ388" s="6"/>
      <c r="DA388" s="6"/>
      <c r="DB388" s="6"/>
      <c r="DC388" s="6"/>
      <c r="DD388" s="6" t="s">
        <v>38</v>
      </c>
      <c r="DE388" s="87"/>
      <c r="DF388" s="6"/>
      <c r="DG388" s="6"/>
      <c r="DH388" s="6"/>
      <c r="DI388" s="6"/>
      <c r="DJ388" s="6"/>
      <c r="DK388" s="6"/>
      <c r="DL388" s="6"/>
      <c r="DM388" s="6"/>
      <c r="DN388" s="6"/>
      <c r="DO388" s="87"/>
      <c r="DP388" s="6"/>
      <c r="DQ388" s="93" t="s">
        <v>1940</v>
      </c>
      <c r="DR388" s="6" t="s">
        <v>212</v>
      </c>
      <c r="DS388" s="93" t="s">
        <v>1941</v>
      </c>
      <c r="DT388" s="17" t="s">
        <v>630</v>
      </c>
      <c r="DV388" s="34"/>
      <c r="DW388" s="57"/>
      <c r="DX388" s="57"/>
      <c r="DY388" s="57"/>
      <c r="DZ388" s="57"/>
      <c r="EA388" s="57"/>
      <c r="EB388" s="57"/>
      <c r="EC388" s="57"/>
      <c r="ED388" s="57"/>
      <c r="EE388" s="57"/>
      <c r="EF388" s="57"/>
      <c r="EG388" s="57"/>
      <c r="EH388" s="57"/>
      <c r="EI388" s="57"/>
      <c r="EJ388" s="57"/>
      <c r="EK388" s="57"/>
      <c r="EL388" s="57"/>
      <c r="EM388" s="57"/>
      <c r="EN388" s="57"/>
      <c r="EO388" s="57"/>
      <c r="EP388" s="57"/>
      <c r="EQ388" s="57"/>
      <c r="ER388" s="57"/>
      <c r="ES388" s="57"/>
    </row>
    <row r="389" spans="1:149" ht="14.55" customHeight="1" x14ac:dyDescent="0.3">
      <c r="A389" s="65">
        <v>385</v>
      </c>
      <c r="B389" s="7">
        <v>141</v>
      </c>
      <c r="C389" s="98" t="s">
        <v>1934</v>
      </c>
      <c r="D389" s="100" t="s">
        <v>1935</v>
      </c>
      <c r="E389" s="98" t="s">
        <v>1936</v>
      </c>
      <c r="F389" s="7">
        <v>2020</v>
      </c>
      <c r="G389" s="100" t="s">
        <v>1510</v>
      </c>
      <c r="H389" s="98" t="s">
        <v>1937</v>
      </c>
      <c r="I389" s="6" t="s">
        <v>50</v>
      </c>
      <c r="J389" s="98" t="s">
        <v>1943</v>
      </c>
      <c r="K389" s="6" t="s">
        <v>718</v>
      </c>
      <c r="L389" s="6" t="s">
        <v>38</v>
      </c>
      <c r="M389" s="6" t="s">
        <v>86</v>
      </c>
      <c r="N389" s="6" t="s">
        <v>205</v>
      </c>
      <c r="O389" s="6" t="s">
        <v>25</v>
      </c>
      <c r="P389" s="6" t="s">
        <v>191</v>
      </c>
      <c r="Q389" s="6" t="s">
        <v>572</v>
      </c>
      <c r="R389" s="6" t="s">
        <v>572</v>
      </c>
      <c r="S389" s="6" t="s">
        <v>120</v>
      </c>
      <c r="T389" s="6" t="s">
        <v>1939</v>
      </c>
      <c r="U389" s="7">
        <v>2015</v>
      </c>
      <c r="V389" s="7">
        <v>2015</v>
      </c>
      <c r="W389" s="6"/>
      <c r="X389" s="6"/>
      <c r="Y389" s="6"/>
      <c r="Z389" s="6" t="s">
        <v>76</v>
      </c>
      <c r="AA389" s="6"/>
      <c r="AB389" s="6"/>
      <c r="AC389" s="6"/>
      <c r="AD389" s="6"/>
      <c r="AE389" s="6" t="s">
        <v>126</v>
      </c>
      <c r="AF389" s="6"/>
      <c r="AG389" s="6"/>
      <c r="AH389" s="6" t="s">
        <v>139</v>
      </c>
      <c r="AI389" s="6" t="s">
        <v>155</v>
      </c>
      <c r="AJ389" s="6"/>
      <c r="AK389" s="6"/>
      <c r="AL389" s="6"/>
      <c r="AM389" s="6"/>
      <c r="AN389" s="6"/>
      <c r="AO389" s="6" t="s">
        <v>168</v>
      </c>
      <c r="AP389" s="6"/>
      <c r="AQ389" s="6"/>
      <c r="AR389" s="6"/>
      <c r="AS389" s="6"/>
      <c r="AT389" s="6"/>
      <c r="AU389" s="6"/>
      <c r="AV389" s="6"/>
      <c r="AW389" s="6" t="s">
        <v>23</v>
      </c>
      <c r="AX389" s="6"/>
      <c r="AY389" s="6"/>
      <c r="AZ389" s="6"/>
      <c r="BA389" s="6" t="s">
        <v>80</v>
      </c>
      <c r="BB389" s="6"/>
      <c r="BC389" s="6"/>
      <c r="BD389" s="6"/>
      <c r="BE389" s="6"/>
      <c r="BF389" s="6" t="s">
        <v>80</v>
      </c>
      <c r="BG389" s="6"/>
      <c r="BH389" s="6"/>
      <c r="BI389" s="6" t="s">
        <v>80</v>
      </c>
      <c r="BJ389" s="6" t="s">
        <v>80</v>
      </c>
      <c r="BK389" s="6"/>
      <c r="BL389" s="6"/>
      <c r="BM389" s="6"/>
      <c r="BN389" s="6" t="s">
        <v>80</v>
      </c>
      <c r="BO389" s="6"/>
      <c r="BP389" s="6"/>
      <c r="BQ389" s="6"/>
      <c r="BR389" s="6"/>
      <c r="BS389" s="6"/>
      <c r="BT389" s="6"/>
      <c r="BU389" s="6"/>
      <c r="BV389" s="6" t="s">
        <v>38</v>
      </c>
      <c r="BW389" s="6"/>
      <c r="BX389" s="6"/>
      <c r="BY389" s="6"/>
      <c r="BZ389" s="6"/>
      <c r="CA389" s="6"/>
      <c r="CB389" s="6"/>
      <c r="CC389" s="6"/>
      <c r="CD389" s="6"/>
      <c r="CE389" s="6"/>
      <c r="CF389" s="6"/>
      <c r="CG389" s="6"/>
      <c r="CH389" s="6"/>
      <c r="CI389" s="6"/>
      <c r="CJ389" s="6"/>
      <c r="CK389" s="6"/>
      <c r="CL389" s="6"/>
      <c r="CM389" s="6"/>
      <c r="CN389" s="6"/>
      <c r="CO389" s="6"/>
      <c r="CP389" s="6"/>
      <c r="CQ389" s="6"/>
      <c r="CR389" s="6"/>
      <c r="CS389" s="28" t="s">
        <v>38</v>
      </c>
      <c r="CT389" s="6"/>
      <c r="CU389" s="6"/>
      <c r="CV389" s="6"/>
      <c r="CW389" s="6"/>
      <c r="CX389" s="6"/>
      <c r="CY389" s="6"/>
      <c r="CZ389" s="6"/>
      <c r="DA389" s="6"/>
      <c r="DB389" s="6"/>
      <c r="DC389" s="6"/>
      <c r="DD389" s="6" t="s">
        <v>38</v>
      </c>
      <c r="DE389" s="87"/>
      <c r="DF389" s="6"/>
      <c r="DG389" s="6"/>
      <c r="DH389" s="6"/>
      <c r="DI389" s="6"/>
      <c r="DJ389" s="6"/>
      <c r="DK389" s="6"/>
      <c r="DL389" s="6"/>
      <c r="DM389" s="6"/>
      <c r="DN389" s="6"/>
      <c r="DO389" s="87"/>
      <c r="DP389" s="6"/>
      <c r="DQ389" s="87"/>
      <c r="DR389" s="6"/>
      <c r="DS389" s="87"/>
      <c r="DT389" s="17"/>
      <c r="DV389" s="34"/>
      <c r="DW389" s="57"/>
      <c r="DX389" s="57"/>
      <c r="DY389" s="57"/>
      <c r="DZ389" s="57"/>
      <c r="EA389" s="57"/>
      <c r="EB389" s="57"/>
      <c r="EC389" s="57"/>
      <c r="ED389" s="57"/>
      <c r="EE389" s="57"/>
      <c r="EF389" s="57"/>
      <c r="EG389" s="57"/>
      <c r="EH389" s="57"/>
      <c r="EI389" s="57"/>
      <c r="EJ389" s="57"/>
      <c r="EK389" s="57"/>
      <c r="EL389" s="57"/>
      <c r="EM389" s="57"/>
      <c r="EN389" s="57"/>
      <c r="EO389" s="57"/>
      <c r="EP389" s="57"/>
      <c r="EQ389" s="57"/>
      <c r="ER389" s="57"/>
      <c r="ES389" s="57"/>
    </row>
    <row r="390" spans="1:149" ht="14.55" customHeight="1" x14ac:dyDescent="0.3">
      <c r="A390" s="65">
        <v>386</v>
      </c>
      <c r="B390" s="7">
        <v>142</v>
      </c>
      <c r="C390" s="98" t="s">
        <v>1944</v>
      </c>
      <c r="D390" s="125" t="s">
        <v>1945</v>
      </c>
      <c r="E390" s="98" t="s">
        <v>1946</v>
      </c>
      <c r="F390" s="7">
        <v>2018</v>
      </c>
      <c r="G390" s="98" t="s">
        <v>1947</v>
      </c>
      <c r="H390" s="98" t="s">
        <v>1948</v>
      </c>
      <c r="I390" s="6" t="s">
        <v>50</v>
      </c>
      <c r="J390" s="100" t="s">
        <v>1949</v>
      </c>
      <c r="K390" s="6" t="s">
        <v>666</v>
      </c>
      <c r="L390" s="6" t="s">
        <v>38</v>
      </c>
      <c r="M390" s="6" t="s">
        <v>86</v>
      </c>
      <c r="N390" s="6" t="s">
        <v>205</v>
      </c>
      <c r="O390" s="6" t="s">
        <v>25</v>
      </c>
      <c r="P390" s="6" t="s">
        <v>205</v>
      </c>
      <c r="Q390" s="6" t="s">
        <v>572</v>
      </c>
      <c r="R390" s="6" t="s">
        <v>572</v>
      </c>
      <c r="S390" s="6" t="s">
        <v>572</v>
      </c>
      <c r="T390" s="6" t="s">
        <v>572</v>
      </c>
      <c r="U390" s="7" t="s">
        <v>572</v>
      </c>
      <c r="V390" s="7" t="s">
        <v>572</v>
      </c>
      <c r="W390" s="6"/>
      <c r="X390" s="6"/>
      <c r="Y390" s="6"/>
      <c r="Z390" s="6"/>
      <c r="AA390" s="6"/>
      <c r="AB390" s="6"/>
      <c r="AC390" s="6"/>
      <c r="AD390" s="6"/>
      <c r="AE390" s="6" t="s">
        <v>126</v>
      </c>
      <c r="AF390" s="6"/>
      <c r="AG390" s="6"/>
      <c r="AH390" s="6" t="s">
        <v>139</v>
      </c>
      <c r="AI390" s="6"/>
      <c r="AJ390" s="6"/>
      <c r="AK390" s="6"/>
      <c r="AL390" s="6"/>
      <c r="AM390" s="6"/>
      <c r="AN390" s="6"/>
      <c r="AO390" s="6"/>
      <c r="AP390" s="6"/>
      <c r="AQ390" s="6"/>
      <c r="AR390" s="6"/>
      <c r="AS390" s="6"/>
      <c r="AT390" s="6"/>
      <c r="AU390" s="6"/>
      <c r="AV390" s="6"/>
      <c r="AW390" s="6" t="s">
        <v>23</v>
      </c>
      <c r="AX390" s="6"/>
      <c r="AY390" s="6"/>
      <c r="AZ390" s="6"/>
      <c r="BA390" s="6"/>
      <c r="BB390" s="6"/>
      <c r="BC390" s="6"/>
      <c r="BD390" s="6"/>
      <c r="BE390" s="6"/>
      <c r="BF390" s="6" t="s">
        <v>78</v>
      </c>
      <c r="BG390" s="6"/>
      <c r="BH390" s="6"/>
      <c r="BI390" s="6" t="s">
        <v>78</v>
      </c>
      <c r="BJ390" s="6"/>
      <c r="BK390" s="6"/>
      <c r="BL390" s="6"/>
      <c r="BM390" s="6"/>
      <c r="BN390" s="6"/>
      <c r="BO390" s="6"/>
      <c r="BP390" s="6"/>
      <c r="BQ390" s="6"/>
      <c r="BR390" s="6"/>
      <c r="BS390" s="6"/>
      <c r="BT390" s="6"/>
      <c r="BU390" s="6"/>
      <c r="BV390" s="6" t="s">
        <v>38</v>
      </c>
      <c r="BW390" s="6"/>
      <c r="BX390" s="6"/>
      <c r="BY390" s="6"/>
      <c r="BZ390" s="6"/>
      <c r="CA390" s="6"/>
      <c r="CB390" s="6"/>
      <c r="CC390" s="6"/>
      <c r="CD390" s="6"/>
      <c r="CE390" s="6"/>
      <c r="CF390" s="6"/>
      <c r="CG390" s="6"/>
      <c r="CH390" s="6"/>
      <c r="CI390" s="6"/>
      <c r="CJ390" s="6"/>
      <c r="CK390" s="6"/>
      <c r="CL390" s="6"/>
      <c r="CM390" s="6"/>
      <c r="CN390" s="6"/>
      <c r="CO390" s="6"/>
      <c r="CP390" s="6"/>
      <c r="CQ390" s="6"/>
      <c r="CR390" s="6"/>
      <c r="CS390" s="28" t="s">
        <v>38</v>
      </c>
      <c r="CT390" s="6"/>
      <c r="CU390" s="6"/>
      <c r="CV390" s="6"/>
      <c r="CW390" s="6"/>
      <c r="CX390" s="6"/>
      <c r="CY390" s="6"/>
      <c r="CZ390" s="6"/>
      <c r="DA390" s="6"/>
      <c r="DB390" s="6"/>
      <c r="DC390" s="6"/>
      <c r="DD390" s="6" t="s">
        <v>38</v>
      </c>
      <c r="DE390" s="87"/>
      <c r="DF390" s="6"/>
      <c r="DG390" s="6"/>
      <c r="DH390" s="6"/>
      <c r="DI390" s="6"/>
      <c r="DJ390" s="6"/>
      <c r="DK390" s="6"/>
      <c r="DL390" s="6"/>
      <c r="DM390" s="6"/>
      <c r="DN390" s="6"/>
      <c r="DO390" s="87"/>
      <c r="DP390" s="6"/>
      <c r="DQ390" s="87"/>
      <c r="DR390" s="6"/>
      <c r="DS390" s="93" t="s">
        <v>1950</v>
      </c>
      <c r="DT390" s="17" t="s">
        <v>1951</v>
      </c>
      <c r="DV390" s="34"/>
      <c r="DW390" s="57"/>
      <c r="DX390" s="57"/>
      <c r="DY390" s="57"/>
      <c r="DZ390" s="57"/>
      <c r="EA390" s="57"/>
      <c r="EB390" s="57"/>
      <c r="EC390" s="57"/>
      <c r="ED390" s="57"/>
      <c r="EE390" s="57"/>
      <c r="EF390" s="57"/>
      <c r="EG390" s="57"/>
      <c r="EH390" s="57"/>
      <c r="EI390" s="57"/>
      <c r="EJ390" s="57"/>
      <c r="EK390" s="57"/>
      <c r="EL390" s="57"/>
      <c r="EM390" s="57"/>
      <c r="EN390" s="57"/>
      <c r="EO390" s="57"/>
      <c r="EP390" s="57"/>
      <c r="EQ390" s="57"/>
      <c r="ER390" s="57"/>
      <c r="ES390" s="57"/>
    </row>
    <row r="391" spans="1:149" ht="14.55" customHeight="1" x14ac:dyDescent="0.3">
      <c r="A391" s="65">
        <v>387</v>
      </c>
      <c r="B391" s="7">
        <v>142</v>
      </c>
      <c r="C391" s="98" t="s">
        <v>1944</v>
      </c>
      <c r="D391" s="125" t="s">
        <v>1945</v>
      </c>
      <c r="E391" s="98" t="s">
        <v>1946</v>
      </c>
      <c r="F391" s="7">
        <v>2018</v>
      </c>
      <c r="G391" s="98" t="s">
        <v>1947</v>
      </c>
      <c r="H391" s="98" t="s">
        <v>1948</v>
      </c>
      <c r="I391" s="6" t="s">
        <v>50</v>
      </c>
      <c r="J391" s="100" t="s">
        <v>1952</v>
      </c>
      <c r="K391" s="6" t="s">
        <v>666</v>
      </c>
      <c r="L391" s="6" t="s">
        <v>38</v>
      </c>
      <c r="M391" s="6" t="s">
        <v>86</v>
      </c>
      <c r="N391" s="6" t="s">
        <v>205</v>
      </c>
      <c r="O391" s="6" t="s">
        <v>25</v>
      </c>
      <c r="P391" s="6" t="s">
        <v>205</v>
      </c>
      <c r="Q391" s="6" t="s">
        <v>572</v>
      </c>
      <c r="R391" s="6" t="s">
        <v>572</v>
      </c>
      <c r="S391" s="6" t="s">
        <v>572</v>
      </c>
      <c r="T391" s="6" t="s">
        <v>572</v>
      </c>
      <c r="U391" s="7" t="s">
        <v>572</v>
      </c>
      <c r="V391" s="7" t="s">
        <v>572</v>
      </c>
      <c r="W391" s="6"/>
      <c r="X391" s="6"/>
      <c r="Y391" s="6"/>
      <c r="Z391" s="6"/>
      <c r="AA391" s="6"/>
      <c r="AB391" s="6"/>
      <c r="AC391" s="6"/>
      <c r="AD391" s="6"/>
      <c r="AE391" s="6" t="s">
        <v>126</v>
      </c>
      <c r="AF391" s="6"/>
      <c r="AG391" s="6"/>
      <c r="AH391" s="6" t="s">
        <v>139</v>
      </c>
      <c r="AI391" s="6"/>
      <c r="AJ391" s="6"/>
      <c r="AK391" s="6"/>
      <c r="AL391" s="6"/>
      <c r="AM391" s="6"/>
      <c r="AN391" s="6"/>
      <c r="AO391" s="6"/>
      <c r="AP391" s="6"/>
      <c r="AQ391" s="6"/>
      <c r="AR391" s="6"/>
      <c r="AS391" s="6"/>
      <c r="AT391" s="6"/>
      <c r="AU391" s="6"/>
      <c r="AV391" s="6"/>
      <c r="AW391" s="6" t="s">
        <v>23</v>
      </c>
      <c r="AX391" s="6"/>
      <c r="AY391" s="6"/>
      <c r="AZ391" s="6"/>
      <c r="BA391" s="6"/>
      <c r="BB391" s="6"/>
      <c r="BC391" s="6"/>
      <c r="BD391" s="6"/>
      <c r="BE391" s="6"/>
      <c r="BF391" s="6" t="s">
        <v>78</v>
      </c>
      <c r="BG391" s="6"/>
      <c r="BH391" s="6"/>
      <c r="BI391" s="6" t="s">
        <v>78</v>
      </c>
      <c r="BJ391" s="6"/>
      <c r="BK391" s="6"/>
      <c r="BL391" s="6"/>
      <c r="BM391" s="6"/>
      <c r="BN391" s="6"/>
      <c r="BO391" s="6"/>
      <c r="BP391" s="6"/>
      <c r="BQ391" s="6"/>
      <c r="BR391" s="6"/>
      <c r="BS391" s="6"/>
      <c r="BT391" s="6"/>
      <c r="BU391" s="6"/>
      <c r="BV391" s="6" t="s">
        <v>38</v>
      </c>
      <c r="BW391" s="6"/>
      <c r="BX391" s="6"/>
      <c r="BY391" s="6"/>
      <c r="BZ391" s="6"/>
      <c r="CA391" s="6"/>
      <c r="CB391" s="6"/>
      <c r="CC391" s="6"/>
      <c r="CD391" s="6"/>
      <c r="CE391" s="6"/>
      <c r="CF391" s="6"/>
      <c r="CG391" s="6"/>
      <c r="CH391" s="6"/>
      <c r="CI391" s="6"/>
      <c r="CJ391" s="6"/>
      <c r="CK391" s="6"/>
      <c r="CL391" s="6"/>
      <c r="CM391" s="6"/>
      <c r="CN391" s="6"/>
      <c r="CO391" s="6"/>
      <c r="CP391" s="6"/>
      <c r="CQ391" s="6"/>
      <c r="CR391" s="6"/>
      <c r="CS391" s="28" t="s">
        <v>38</v>
      </c>
      <c r="CT391" s="6"/>
      <c r="CU391" s="6"/>
      <c r="CV391" s="6"/>
      <c r="CW391" s="6"/>
      <c r="CX391" s="6"/>
      <c r="CY391" s="6"/>
      <c r="CZ391" s="6"/>
      <c r="DA391" s="6"/>
      <c r="DB391" s="6"/>
      <c r="DC391" s="6"/>
      <c r="DD391" s="6" t="s">
        <v>38</v>
      </c>
      <c r="DE391" s="87"/>
      <c r="DF391" s="6"/>
      <c r="DG391" s="6"/>
      <c r="DH391" s="6"/>
      <c r="DI391" s="6"/>
      <c r="DJ391" s="6"/>
      <c r="DK391" s="6"/>
      <c r="DL391" s="6"/>
      <c r="DM391" s="6"/>
      <c r="DN391" s="6"/>
      <c r="DO391" s="87"/>
      <c r="DP391" s="6"/>
      <c r="DQ391" s="87"/>
      <c r="DR391" s="6"/>
      <c r="DS391" s="93" t="s">
        <v>1953</v>
      </c>
      <c r="DT391" s="17" t="s">
        <v>1951</v>
      </c>
      <c r="DV391" s="34"/>
      <c r="DW391" s="57"/>
      <c r="DX391" s="57"/>
      <c r="DY391" s="57"/>
      <c r="DZ391" s="57"/>
      <c r="EA391" s="57"/>
      <c r="EB391" s="57"/>
      <c r="EC391" s="57"/>
      <c r="ED391" s="57"/>
      <c r="EE391" s="57"/>
      <c r="EF391" s="57"/>
      <c r="EG391" s="57"/>
      <c r="EH391" s="57"/>
      <c r="EI391" s="57"/>
      <c r="EJ391" s="57"/>
      <c r="EK391" s="57"/>
      <c r="EL391" s="57"/>
      <c r="EM391" s="57"/>
      <c r="EN391" s="57"/>
      <c r="EO391" s="57"/>
      <c r="EP391" s="57"/>
      <c r="EQ391" s="57"/>
      <c r="ER391" s="57"/>
      <c r="ES391" s="57"/>
    </row>
    <row r="392" spans="1:149" ht="14.55" customHeight="1" x14ac:dyDescent="0.3">
      <c r="A392" s="65">
        <v>388</v>
      </c>
      <c r="B392" s="7">
        <v>142</v>
      </c>
      <c r="C392" s="98" t="s">
        <v>1944</v>
      </c>
      <c r="D392" s="125" t="s">
        <v>1945</v>
      </c>
      <c r="E392" s="98" t="s">
        <v>1946</v>
      </c>
      <c r="F392" s="7">
        <v>2018</v>
      </c>
      <c r="G392" s="98" t="s">
        <v>1947</v>
      </c>
      <c r="H392" s="98" t="s">
        <v>1948</v>
      </c>
      <c r="I392" s="6" t="s">
        <v>50</v>
      </c>
      <c r="J392" s="100" t="s">
        <v>1954</v>
      </c>
      <c r="K392" s="6" t="s">
        <v>666</v>
      </c>
      <c r="L392" s="6" t="s">
        <v>38</v>
      </c>
      <c r="M392" s="6" t="s">
        <v>86</v>
      </c>
      <c r="N392" s="6" t="s">
        <v>205</v>
      </c>
      <c r="O392" s="6" t="s">
        <v>25</v>
      </c>
      <c r="P392" s="6" t="s">
        <v>205</v>
      </c>
      <c r="Q392" s="6" t="s">
        <v>572</v>
      </c>
      <c r="R392" s="6" t="s">
        <v>572</v>
      </c>
      <c r="S392" s="6" t="s">
        <v>572</v>
      </c>
      <c r="T392" s="6" t="s">
        <v>572</v>
      </c>
      <c r="U392" s="7" t="s">
        <v>572</v>
      </c>
      <c r="V392" s="7" t="s">
        <v>572</v>
      </c>
      <c r="W392" s="6"/>
      <c r="X392" s="6"/>
      <c r="Y392" s="6"/>
      <c r="Z392" s="6"/>
      <c r="AA392" s="6"/>
      <c r="AB392" s="6"/>
      <c r="AC392" s="6"/>
      <c r="AD392" s="6"/>
      <c r="AE392" s="6" t="s">
        <v>126</v>
      </c>
      <c r="AF392" s="6"/>
      <c r="AG392" s="6"/>
      <c r="AH392" s="6" t="s">
        <v>139</v>
      </c>
      <c r="AI392" s="6"/>
      <c r="AJ392" s="6"/>
      <c r="AK392" s="6"/>
      <c r="AL392" s="6"/>
      <c r="AM392" s="6"/>
      <c r="AN392" s="6"/>
      <c r="AO392" s="6"/>
      <c r="AP392" s="6"/>
      <c r="AQ392" s="6"/>
      <c r="AR392" s="6"/>
      <c r="AS392" s="6"/>
      <c r="AT392" s="6"/>
      <c r="AU392" s="6"/>
      <c r="AV392" s="6"/>
      <c r="AW392" s="6" t="s">
        <v>23</v>
      </c>
      <c r="AX392" s="6"/>
      <c r="AY392" s="6"/>
      <c r="AZ392" s="6"/>
      <c r="BA392" s="6"/>
      <c r="BB392" s="6"/>
      <c r="BC392" s="6"/>
      <c r="BD392" s="6"/>
      <c r="BE392" s="6"/>
      <c r="BF392" s="6" t="s">
        <v>78</v>
      </c>
      <c r="BG392" s="6"/>
      <c r="BH392" s="6"/>
      <c r="BI392" s="6" t="s">
        <v>78</v>
      </c>
      <c r="BJ392" s="6"/>
      <c r="BK392" s="6"/>
      <c r="BL392" s="6"/>
      <c r="BM392" s="6"/>
      <c r="BN392" s="6"/>
      <c r="BO392" s="6"/>
      <c r="BP392" s="6"/>
      <c r="BQ392" s="6"/>
      <c r="BR392" s="6"/>
      <c r="BS392" s="6"/>
      <c r="BT392" s="6"/>
      <c r="BU392" s="6"/>
      <c r="BV392" s="6" t="s">
        <v>38</v>
      </c>
      <c r="BW392" s="6"/>
      <c r="BX392" s="6"/>
      <c r="BY392" s="6"/>
      <c r="BZ392" s="6"/>
      <c r="CA392" s="6"/>
      <c r="CB392" s="6"/>
      <c r="CC392" s="6"/>
      <c r="CD392" s="6"/>
      <c r="CE392" s="6"/>
      <c r="CF392" s="6"/>
      <c r="CG392" s="6"/>
      <c r="CH392" s="6"/>
      <c r="CI392" s="6"/>
      <c r="CJ392" s="6"/>
      <c r="CK392" s="6"/>
      <c r="CL392" s="6"/>
      <c r="CM392" s="6"/>
      <c r="CN392" s="6"/>
      <c r="CO392" s="6"/>
      <c r="CP392" s="6"/>
      <c r="CQ392" s="6"/>
      <c r="CR392" s="6"/>
      <c r="CS392" s="28" t="s">
        <v>38</v>
      </c>
      <c r="CT392" s="6"/>
      <c r="CU392" s="6"/>
      <c r="CV392" s="6"/>
      <c r="CW392" s="6"/>
      <c r="CX392" s="6"/>
      <c r="CY392" s="6"/>
      <c r="CZ392" s="6"/>
      <c r="DA392" s="6"/>
      <c r="DB392" s="6"/>
      <c r="DC392" s="6"/>
      <c r="DD392" s="6" t="s">
        <v>38</v>
      </c>
      <c r="DE392" s="87"/>
      <c r="DF392" s="6"/>
      <c r="DG392" s="6"/>
      <c r="DH392" s="6"/>
      <c r="DI392" s="6"/>
      <c r="DJ392" s="6"/>
      <c r="DK392" s="6"/>
      <c r="DL392" s="6"/>
      <c r="DM392" s="6"/>
      <c r="DN392" s="6"/>
      <c r="DO392" s="87"/>
      <c r="DP392" s="6"/>
      <c r="DQ392" s="87"/>
      <c r="DR392" s="6"/>
      <c r="DS392" s="93" t="s">
        <v>1955</v>
      </c>
      <c r="DT392" s="17" t="s">
        <v>630</v>
      </c>
      <c r="DV392" s="34"/>
      <c r="DW392" s="57"/>
      <c r="DX392" s="57"/>
      <c r="DY392" s="57"/>
      <c r="DZ392" s="57"/>
      <c r="EA392" s="57"/>
      <c r="EB392" s="57"/>
      <c r="EC392" s="57"/>
      <c r="ED392" s="57"/>
      <c r="EE392" s="57"/>
      <c r="EF392" s="57"/>
      <c r="EG392" s="57"/>
      <c r="EH392" s="57"/>
      <c r="EI392" s="57"/>
      <c r="EJ392" s="57"/>
      <c r="EK392" s="57"/>
      <c r="EL392" s="57"/>
      <c r="EM392" s="57"/>
      <c r="EN392" s="57"/>
      <c r="EO392" s="57"/>
      <c r="EP392" s="57"/>
      <c r="EQ392" s="57"/>
      <c r="ER392" s="57"/>
      <c r="ES392" s="57"/>
    </row>
    <row r="393" spans="1:149" ht="14.55" customHeight="1" x14ac:dyDescent="0.3">
      <c r="A393" s="65">
        <v>389</v>
      </c>
      <c r="B393" s="7">
        <v>142</v>
      </c>
      <c r="C393" s="98" t="s">
        <v>1944</v>
      </c>
      <c r="D393" s="125" t="s">
        <v>1945</v>
      </c>
      <c r="E393" s="98" t="s">
        <v>1946</v>
      </c>
      <c r="F393" s="7">
        <v>2018</v>
      </c>
      <c r="G393" s="98" t="s">
        <v>1947</v>
      </c>
      <c r="H393" s="98" t="s">
        <v>1948</v>
      </c>
      <c r="I393" s="6" t="s">
        <v>50</v>
      </c>
      <c r="J393" s="100" t="s">
        <v>1956</v>
      </c>
      <c r="K393" s="6" t="s">
        <v>752</v>
      </c>
      <c r="L393" s="6" t="s">
        <v>23</v>
      </c>
      <c r="M393" s="6" t="s">
        <v>86</v>
      </c>
      <c r="N393" s="6" t="s">
        <v>205</v>
      </c>
      <c r="O393" s="6" t="s">
        <v>25</v>
      </c>
      <c r="P393" s="6" t="s">
        <v>205</v>
      </c>
      <c r="Q393" s="6" t="s">
        <v>572</v>
      </c>
      <c r="R393" s="6" t="s">
        <v>572</v>
      </c>
      <c r="S393" s="6" t="s">
        <v>572</v>
      </c>
      <c r="T393" s="6" t="s">
        <v>572</v>
      </c>
      <c r="U393" s="7" t="s">
        <v>572</v>
      </c>
      <c r="V393" s="7" t="s">
        <v>572</v>
      </c>
      <c r="W393" s="6"/>
      <c r="X393" s="6"/>
      <c r="Y393" s="6"/>
      <c r="Z393" s="6"/>
      <c r="AA393" s="6"/>
      <c r="AB393" s="6"/>
      <c r="AC393" s="6"/>
      <c r="AD393" s="6"/>
      <c r="AE393" s="6" t="s">
        <v>126</v>
      </c>
      <c r="AF393" s="6"/>
      <c r="AG393" s="6"/>
      <c r="AH393" s="6" t="s">
        <v>139</v>
      </c>
      <c r="AI393" s="6"/>
      <c r="AJ393" s="6"/>
      <c r="AK393" s="6"/>
      <c r="AL393" s="6"/>
      <c r="AM393" s="6"/>
      <c r="AN393" s="6"/>
      <c r="AO393" s="6"/>
      <c r="AP393" s="6"/>
      <c r="AQ393" s="6"/>
      <c r="AR393" s="6"/>
      <c r="AS393" s="6"/>
      <c r="AT393" s="6"/>
      <c r="AU393" s="6"/>
      <c r="AV393" s="6"/>
      <c r="AW393" s="6" t="s">
        <v>23</v>
      </c>
      <c r="AX393" s="6"/>
      <c r="AY393" s="6"/>
      <c r="AZ393" s="6"/>
      <c r="BA393" s="6"/>
      <c r="BB393" s="6"/>
      <c r="BC393" s="6"/>
      <c r="BD393" s="6"/>
      <c r="BE393" s="6"/>
      <c r="BF393" s="6" t="s">
        <v>78</v>
      </c>
      <c r="BG393" s="6"/>
      <c r="BH393" s="6"/>
      <c r="BI393" s="6" t="s">
        <v>78</v>
      </c>
      <c r="BJ393" s="6"/>
      <c r="BK393" s="6"/>
      <c r="BL393" s="6"/>
      <c r="BM393" s="6"/>
      <c r="BN393" s="6"/>
      <c r="BO393" s="6"/>
      <c r="BP393" s="6"/>
      <c r="BQ393" s="6"/>
      <c r="BR393" s="6"/>
      <c r="BS393" s="6"/>
      <c r="BT393" s="6"/>
      <c r="BU393" s="6"/>
      <c r="BV393" s="6" t="s">
        <v>38</v>
      </c>
      <c r="BW393" s="6"/>
      <c r="BX393" s="6"/>
      <c r="BY393" s="6"/>
      <c r="BZ393" s="6"/>
      <c r="CA393" s="6"/>
      <c r="CB393" s="6"/>
      <c r="CC393" s="6"/>
      <c r="CD393" s="6"/>
      <c r="CE393" s="6"/>
      <c r="CF393" s="6"/>
      <c r="CG393" s="6"/>
      <c r="CH393" s="6"/>
      <c r="CI393" s="6"/>
      <c r="CJ393" s="6"/>
      <c r="CK393" s="6"/>
      <c r="CL393" s="6"/>
      <c r="CM393" s="6"/>
      <c r="CN393" s="6"/>
      <c r="CO393" s="6"/>
      <c r="CP393" s="6"/>
      <c r="CQ393" s="6"/>
      <c r="CR393" s="6"/>
      <c r="CS393" s="28" t="s">
        <v>38</v>
      </c>
      <c r="CT393" s="6"/>
      <c r="CU393" s="6"/>
      <c r="CV393" s="6"/>
      <c r="CW393" s="6"/>
      <c r="CX393" s="6"/>
      <c r="CY393" s="6"/>
      <c r="CZ393" s="6"/>
      <c r="DA393" s="6"/>
      <c r="DB393" s="6"/>
      <c r="DC393" s="6"/>
      <c r="DD393" s="6" t="s">
        <v>38</v>
      </c>
      <c r="DE393" s="87"/>
      <c r="DF393" s="6"/>
      <c r="DG393" s="6"/>
      <c r="DH393" s="6"/>
      <c r="DI393" s="6"/>
      <c r="DJ393" s="6"/>
      <c r="DK393" s="6"/>
      <c r="DL393" s="6"/>
      <c r="DM393" s="6"/>
      <c r="DN393" s="6"/>
      <c r="DO393" s="87"/>
      <c r="DP393" s="6"/>
      <c r="DQ393" s="87"/>
      <c r="DR393" s="6"/>
      <c r="DS393" s="93" t="s">
        <v>4095</v>
      </c>
      <c r="DT393" s="17" t="s">
        <v>1957</v>
      </c>
      <c r="DV393" s="34"/>
      <c r="DW393" s="57"/>
      <c r="DX393" s="57"/>
      <c r="DY393" s="57"/>
      <c r="DZ393" s="57"/>
      <c r="EA393" s="57"/>
      <c r="EB393" s="57"/>
      <c r="EC393" s="57"/>
      <c r="ED393" s="57"/>
      <c r="EE393" s="57"/>
      <c r="EF393" s="57"/>
      <c r="EG393" s="57"/>
      <c r="EH393" s="57"/>
      <c r="EI393" s="57"/>
      <c r="EJ393" s="57"/>
      <c r="EK393" s="57"/>
      <c r="EL393" s="57"/>
      <c r="EM393" s="57"/>
      <c r="EN393" s="57"/>
      <c r="EO393" s="57"/>
      <c r="EP393" s="57"/>
      <c r="EQ393" s="57"/>
      <c r="ER393" s="57"/>
      <c r="ES393" s="57"/>
    </row>
    <row r="394" spans="1:149" ht="14.55" customHeight="1" x14ac:dyDescent="0.3">
      <c r="A394" s="65">
        <v>390</v>
      </c>
      <c r="B394" s="7">
        <v>142</v>
      </c>
      <c r="C394" s="98" t="s">
        <v>1944</v>
      </c>
      <c r="D394" s="125" t="s">
        <v>1945</v>
      </c>
      <c r="E394" s="98" t="s">
        <v>1946</v>
      </c>
      <c r="F394" s="7">
        <v>2018</v>
      </c>
      <c r="G394" s="98" t="s">
        <v>1947</v>
      </c>
      <c r="H394" s="98" t="s">
        <v>1948</v>
      </c>
      <c r="I394" s="6" t="s">
        <v>50</v>
      </c>
      <c r="J394" s="100" t="s">
        <v>1958</v>
      </c>
      <c r="K394" s="6" t="s">
        <v>752</v>
      </c>
      <c r="L394" s="6" t="s">
        <v>23</v>
      </c>
      <c r="M394" s="6" t="s">
        <v>86</v>
      </c>
      <c r="N394" s="6" t="s">
        <v>205</v>
      </c>
      <c r="O394" s="6" t="s">
        <v>25</v>
      </c>
      <c r="P394" s="6" t="s">
        <v>205</v>
      </c>
      <c r="Q394" s="6" t="s">
        <v>572</v>
      </c>
      <c r="R394" s="6" t="s">
        <v>572</v>
      </c>
      <c r="S394" s="6" t="s">
        <v>572</v>
      </c>
      <c r="T394" s="6" t="s">
        <v>572</v>
      </c>
      <c r="U394" s="7" t="s">
        <v>572</v>
      </c>
      <c r="V394" s="7" t="s">
        <v>572</v>
      </c>
      <c r="W394" s="6"/>
      <c r="X394" s="6"/>
      <c r="Y394" s="6"/>
      <c r="Z394" s="6"/>
      <c r="AA394" s="6"/>
      <c r="AB394" s="6"/>
      <c r="AC394" s="6"/>
      <c r="AD394" s="6"/>
      <c r="AE394" s="6" t="s">
        <v>126</v>
      </c>
      <c r="AF394" s="6"/>
      <c r="AG394" s="6"/>
      <c r="AH394" s="6" t="s">
        <v>139</v>
      </c>
      <c r="AI394" s="6"/>
      <c r="AJ394" s="6"/>
      <c r="AK394" s="6"/>
      <c r="AL394" s="6"/>
      <c r="AM394" s="6"/>
      <c r="AN394" s="6"/>
      <c r="AO394" s="6"/>
      <c r="AP394" s="6"/>
      <c r="AQ394" s="6"/>
      <c r="AR394" s="6"/>
      <c r="AS394" s="6"/>
      <c r="AT394" s="6"/>
      <c r="AU394" s="6"/>
      <c r="AV394" s="6"/>
      <c r="AW394" s="6" t="s">
        <v>23</v>
      </c>
      <c r="AX394" s="6"/>
      <c r="AY394" s="6"/>
      <c r="AZ394" s="6"/>
      <c r="BA394" s="6"/>
      <c r="BB394" s="6"/>
      <c r="BC394" s="6"/>
      <c r="BD394" s="6"/>
      <c r="BE394" s="6"/>
      <c r="BF394" s="6" t="s">
        <v>78</v>
      </c>
      <c r="BG394" s="6"/>
      <c r="BH394" s="6"/>
      <c r="BI394" s="6" t="s">
        <v>78</v>
      </c>
      <c r="BJ394" s="6"/>
      <c r="BK394" s="6"/>
      <c r="BL394" s="6"/>
      <c r="BM394" s="6"/>
      <c r="BN394" s="6"/>
      <c r="BO394" s="6"/>
      <c r="BP394" s="6"/>
      <c r="BQ394" s="6"/>
      <c r="BR394" s="6"/>
      <c r="BS394" s="6"/>
      <c r="BT394" s="6"/>
      <c r="BU394" s="6"/>
      <c r="BV394" s="6" t="s">
        <v>38</v>
      </c>
      <c r="BW394" s="6"/>
      <c r="BX394" s="6"/>
      <c r="BY394" s="6"/>
      <c r="BZ394" s="6"/>
      <c r="CA394" s="6"/>
      <c r="CB394" s="6"/>
      <c r="CC394" s="6"/>
      <c r="CD394" s="6"/>
      <c r="CE394" s="6"/>
      <c r="CF394" s="6"/>
      <c r="CG394" s="6"/>
      <c r="CH394" s="6"/>
      <c r="CI394" s="6"/>
      <c r="CJ394" s="6"/>
      <c r="CK394" s="6"/>
      <c r="CL394" s="6"/>
      <c r="CM394" s="6"/>
      <c r="CN394" s="6"/>
      <c r="CO394" s="6"/>
      <c r="CP394" s="6"/>
      <c r="CQ394" s="6"/>
      <c r="CR394" s="6"/>
      <c r="CS394" s="28" t="s">
        <v>38</v>
      </c>
      <c r="CT394" s="6"/>
      <c r="CU394" s="6"/>
      <c r="CV394" s="6"/>
      <c r="CW394" s="6"/>
      <c r="CX394" s="6"/>
      <c r="CY394" s="6"/>
      <c r="CZ394" s="6"/>
      <c r="DA394" s="6"/>
      <c r="DB394" s="6"/>
      <c r="DC394" s="6"/>
      <c r="DD394" s="6" t="s">
        <v>38</v>
      </c>
      <c r="DE394" s="87"/>
      <c r="DF394" s="6"/>
      <c r="DG394" s="6"/>
      <c r="DH394" s="6"/>
      <c r="DI394" s="6"/>
      <c r="DJ394" s="6"/>
      <c r="DK394" s="6"/>
      <c r="DL394" s="6"/>
      <c r="DM394" s="6"/>
      <c r="DN394" s="6"/>
      <c r="DO394" s="87"/>
      <c r="DP394" s="6"/>
      <c r="DQ394" s="87"/>
      <c r="DR394" s="6"/>
      <c r="DS394" s="93" t="s">
        <v>1959</v>
      </c>
      <c r="DT394" s="17" t="s">
        <v>1957</v>
      </c>
      <c r="DV394" s="34"/>
      <c r="DW394" s="57"/>
      <c r="DX394" s="57"/>
      <c r="DY394" s="57"/>
      <c r="DZ394" s="57"/>
      <c r="EA394" s="57"/>
      <c r="EB394" s="57"/>
      <c r="EC394" s="57"/>
      <c r="ED394" s="57"/>
      <c r="EE394" s="57"/>
      <c r="EF394" s="57"/>
      <c r="EG394" s="57"/>
      <c r="EH394" s="57"/>
      <c r="EI394" s="57"/>
      <c r="EJ394" s="57"/>
      <c r="EK394" s="57"/>
      <c r="EL394" s="57"/>
      <c r="EM394" s="57"/>
      <c r="EN394" s="57"/>
      <c r="EO394" s="57"/>
      <c r="EP394" s="57"/>
      <c r="EQ394" s="57"/>
      <c r="ER394" s="57"/>
      <c r="ES394" s="57"/>
    </row>
    <row r="395" spans="1:149" ht="14.55" customHeight="1" x14ac:dyDescent="0.3">
      <c r="A395" s="65">
        <v>391</v>
      </c>
      <c r="B395" s="7">
        <v>143</v>
      </c>
      <c r="C395" s="98" t="s">
        <v>1960</v>
      </c>
      <c r="D395" s="125" t="s">
        <v>1961</v>
      </c>
      <c r="E395" s="98" t="s">
        <v>1962</v>
      </c>
      <c r="F395" s="7">
        <v>2014</v>
      </c>
      <c r="G395" s="100" t="s">
        <v>1963</v>
      </c>
      <c r="H395" s="98" t="s">
        <v>1964</v>
      </c>
      <c r="I395" s="6" t="s">
        <v>50</v>
      </c>
      <c r="J395" s="100" t="s">
        <v>1965</v>
      </c>
      <c r="K395" s="6" t="s">
        <v>1966</v>
      </c>
      <c r="L395" s="6" t="s">
        <v>23</v>
      </c>
      <c r="M395" s="6" t="s">
        <v>86</v>
      </c>
      <c r="N395" s="6" t="s">
        <v>205</v>
      </c>
      <c r="O395" s="6" t="s">
        <v>25</v>
      </c>
      <c r="P395" s="6" t="s">
        <v>191</v>
      </c>
      <c r="Q395" s="6" t="s">
        <v>572</v>
      </c>
      <c r="R395" s="6" t="s">
        <v>572</v>
      </c>
      <c r="S395" s="6" t="s">
        <v>434</v>
      </c>
      <c r="T395" s="6" t="s">
        <v>1967</v>
      </c>
      <c r="U395" s="7" t="s">
        <v>572</v>
      </c>
      <c r="V395" s="7" t="s">
        <v>572</v>
      </c>
      <c r="W395" s="6"/>
      <c r="X395" s="6"/>
      <c r="Y395" s="6"/>
      <c r="Z395" s="6" t="s">
        <v>76</v>
      </c>
      <c r="AA395" s="6"/>
      <c r="AB395" s="6"/>
      <c r="AC395" s="6"/>
      <c r="AD395" s="6"/>
      <c r="AE395" s="6" t="s">
        <v>126</v>
      </c>
      <c r="AF395" s="6"/>
      <c r="AG395" s="6"/>
      <c r="AH395" s="6"/>
      <c r="AI395" s="6" t="s">
        <v>155</v>
      </c>
      <c r="AJ395" s="6"/>
      <c r="AK395" s="6"/>
      <c r="AL395" s="6"/>
      <c r="AM395" s="6"/>
      <c r="AN395" s="6"/>
      <c r="AO395" s="6" t="s">
        <v>168</v>
      </c>
      <c r="AP395" s="6"/>
      <c r="AQ395" s="6"/>
      <c r="AR395" s="6"/>
      <c r="AS395" s="6"/>
      <c r="AT395" s="6"/>
      <c r="AU395" s="6" t="s">
        <v>183</v>
      </c>
      <c r="AV395" s="6"/>
      <c r="AW395" s="6" t="s">
        <v>23</v>
      </c>
      <c r="AX395" s="6"/>
      <c r="AY395" s="6"/>
      <c r="AZ395" s="6"/>
      <c r="BA395" s="6" t="s">
        <v>78</v>
      </c>
      <c r="BB395" s="6"/>
      <c r="BC395" s="6"/>
      <c r="BD395" s="6"/>
      <c r="BE395" s="6"/>
      <c r="BF395" s="6" t="s">
        <v>78</v>
      </c>
      <c r="BG395" s="6"/>
      <c r="BH395" s="6"/>
      <c r="BI395" s="6"/>
      <c r="BJ395" s="6" t="s">
        <v>78</v>
      </c>
      <c r="BK395" s="6"/>
      <c r="BL395" s="6"/>
      <c r="BM395" s="6"/>
      <c r="BN395" s="6" t="s">
        <v>78</v>
      </c>
      <c r="BO395" s="6"/>
      <c r="BP395" s="6"/>
      <c r="BQ395" s="6"/>
      <c r="BR395" s="6"/>
      <c r="BS395" s="6"/>
      <c r="BT395" s="6" t="s">
        <v>78</v>
      </c>
      <c r="BU395" s="6"/>
      <c r="BV395" s="6" t="s">
        <v>38</v>
      </c>
      <c r="BW395" s="6"/>
      <c r="BX395" s="6"/>
      <c r="BY395" s="6"/>
      <c r="BZ395" s="6"/>
      <c r="CA395" s="6"/>
      <c r="CB395" s="6"/>
      <c r="CC395" s="6"/>
      <c r="CD395" s="6"/>
      <c r="CE395" s="6"/>
      <c r="CF395" s="6"/>
      <c r="CG395" s="6"/>
      <c r="CH395" s="6"/>
      <c r="CI395" s="6"/>
      <c r="CJ395" s="6"/>
      <c r="CK395" s="6"/>
      <c r="CL395" s="6"/>
      <c r="CM395" s="6"/>
      <c r="CN395" s="6"/>
      <c r="CO395" s="6"/>
      <c r="CP395" s="6"/>
      <c r="CQ395" s="6"/>
      <c r="CR395" s="6"/>
      <c r="CS395" s="28" t="s">
        <v>38</v>
      </c>
      <c r="CT395" s="6"/>
      <c r="CU395" s="6"/>
      <c r="CV395" s="6"/>
      <c r="CW395" s="6"/>
      <c r="CX395" s="6"/>
      <c r="CY395" s="6"/>
      <c r="CZ395" s="6"/>
      <c r="DA395" s="6"/>
      <c r="DB395" s="6"/>
      <c r="DC395" s="6"/>
      <c r="DD395" s="6" t="s">
        <v>38</v>
      </c>
      <c r="DE395" s="87"/>
      <c r="DF395" s="6"/>
      <c r="DG395" s="6"/>
      <c r="DH395" s="6"/>
      <c r="DI395" s="6"/>
      <c r="DJ395" s="6"/>
      <c r="DK395" s="6"/>
      <c r="DL395" s="6"/>
      <c r="DM395" s="6"/>
      <c r="DN395" s="6"/>
      <c r="DO395" s="87"/>
      <c r="DP395" s="6"/>
      <c r="DQ395" s="93" t="s">
        <v>1968</v>
      </c>
      <c r="DR395" s="6" t="s">
        <v>1969</v>
      </c>
      <c r="DS395" s="93" t="s">
        <v>1970</v>
      </c>
      <c r="DT395" s="17" t="s">
        <v>1971</v>
      </c>
      <c r="DV395" s="34"/>
      <c r="DW395" s="57"/>
      <c r="DX395" s="57"/>
      <c r="DY395" s="57"/>
      <c r="DZ395" s="57"/>
      <c r="EA395" s="57"/>
      <c r="EB395" s="57"/>
      <c r="EC395" s="57"/>
      <c r="ED395" s="57"/>
      <c r="EE395" s="57"/>
      <c r="EF395" s="57"/>
      <c r="EG395" s="57"/>
      <c r="EH395" s="57"/>
      <c r="EI395" s="57"/>
      <c r="EJ395" s="57"/>
      <c r="EK395" s="57"/>
      <c r="EL395" s="57"/>
      <c r="EM395" s="57"/>
      <c r="EN395" s="57"/>
      <c r="EO395" s="57"/>
      <c r="EP395" s="57"/>
      <c r="EQ395" s="57"/>
      <c r="ER395" s="57"/>
      <c r="ES395" s="57"/>
    </row>
    <row r="396" spans="1:149" ht="14.55" customHeight="1" x14ac:dyDescent="0.3">
      <c r="A396" s="65">
        <v>392</v>
      </c>
      <c r="B396" s="7">
        <v>144</v>
      </c>
      <c r="C396" s="98" t="s">
        <v>1972</v>
      </c>
      <c r="D396" s="100" t="s">
        <v>1973</v>
      </c>
      <c r="E396" s="98" t="s">
        <v>1962</v>
      </c>
      <c r="F396" s="7">
        <v>2014</v>
      </c>
      <c r="G396" s="98" t="s">
        <v>850</v>
      </c>
      <c r="H396" s="98" t="s">
        <v>1974</v>
      </c>
      <c r="I396" s="6" t="s">
        <v>50</v>
      </c>
      <c r="J396" s="100" t="s">
        <v>1975</v>
      </c>
      <c r="K396" s="6" t="s">
        <v>1027</v>
      </c>
      <c r="L396" s="6" t="s">
        <v>38</v>
      </c>
      <c r="M396" s="6" t="s">
        <v>86</v>
      </c>
      <c r="N396" s="6" t="s">
        <v>205</v>
      </c>
      <c r="O396" s="6" t="s">
        <v>25</v>
      </c>
      <c r="P396" s="6" t="s">
        <v>191</v>
      </c>
      <c r="Q396" s="6" t="s">
        <v>572</v>
      </c>
      <c r="R396" s="6" t="s">
        <v>572</v>
      </c>
      <c r="S396" s="6" t="s">
        <v>434</v>
      </c>
      <c r="T396" s="6" t="s">
        <v>1967</v>
      </c>
      <c r="U396" s="7" t="s">
        <v>572</v>
      </c>
      <c r="V396" s="7" t="s">
        <v>572</v>
      </c>
      <c r="W396" s="6" t="s">
        <v>29</v>
      </c>
      <c r="X396" s="6"/>
      <c r="Y396" s="6"/>
      <c r="Z396" s="6" t="s">
        <v>76</v>
      </c>
      <c r="AA396" s="6"/>
      <c r="AB396" s="6"/>
      <c r="AC396" s="6"/>
      <c r="AD396" s="6"/>
      <c r="AE396" s="6" t="s">
        <v>126</v>
      </c>
      <c r="AF396" s="6"/>
      <c r="AG396" s="6"/>
      <c r="AH396" s="6" t="s">
        <v>139</v>
      </c>
      <c r="AI396" s="6" t="s">
        <v>155</v>
      </c>
      <c r="AJ396" s="6"/>
      <c r="AK396" s="6"/>
      <c r="AL396" s="6"/>
      <c r="AM396" s="6"/>
      <c r="AN396" s="6"/>
      <c r="AO396" s="6" t="s">
        <v>168</v>
      </c>
      <c r="AP396" s="6"/>
      <c r="AQ396" s="6"/>
      <c r="AR396" s="6"/>
      <c r="AS396" s="6"/>
      <c r="AT396" s="6"/>
      <c r="AU396" s="6" t="s">
        <v>183</v>
      </c>
      <c r="AV396" s="6"/>
      <c r="AW396" s="6" t="s">
        <v>23</v>
      </c>
      <c r="AX396" s="6" t="s">
        <v>80</v>
      </c>
      <c r="AY396" s="6"/>
      <c r="AZ396" s="6"/>
      <c r="BA396" s="6" t="s">
        <v>78</v>
      </c>
      <c r="BB396" s="6"/>
      <c r="BC396" s="6"/>
      <c r="BD396" s="6"/>
      <c r="BE396" s="6"/>
      <c r="BF396" s="6" t="s">
        <v>78</v>
      </c>
      <c r="BG396" s="6"/>
      <c r="BH396" s="6"/>
      <c r="BI396" s="6" t="s">
        <v>78</v>
      </c>
      <c r="BJ396" s="6" t="s">
        <v>78</v>
      </c>
      <c r="BK396" s="6"/>
      <c r="BL396" s="6"/>
      <c r="BM396" s="6"/>
      <c r="BN396" s="6" t="s">
        <v>78</v>
      </c>
      <c r="BO396" s="6"/>
      <c r="BP396" s="6"/>
      <c r="BQ396" s="6"/>
      <c r="BR396" s="6"/>
      <c r="BS396" s="6"/>
      <c r="BT396" s="6" t="s">
        <v>78</v>
      </c>
      <c r="BU396" s="6"/>
      <c r="BV396" s="6" t="s">
        <v>38</v>
      </c>
      <c r="BW396" s="6"/>
      <c r="BX396" s="6"/>
      <c r="BY396" s="6"/>
      <c r="BZ396" s="6"/>
      <c r="CA396" s="6"/>
      <c r="CB396" s="6"/>
      <c r="CC396" s="6"/>
      <c r="CD396" s="6"/>
      <c r="CE396" s="6"/>
      <c r="CF396" s="6"/>
      <c r="CG396" s="6"/>
      <c r="CH396" s="6"/>
      <c r="CI396" s="6"/>
      <c r="CJ396" s="6"/>
      <c r="CK396" s="6"/>
      <c r="CL396" s="6"/>
      <c r="CM396" s="6"/>
      <c r="CN396" s="6"/>
      <c r="CO396" s="6"/>
      <c r="CP396" s="6"/>
      <c r="CQ396" s="6"/>
      <c r="CR396" s="6"/>
      <c r="CS396" s="28" t="s">
        <v>38</v>
      </c>
      <c r="CT396" s="6"/>
      <c r="CU396" s="6"/>
      <c r="CV396" s="6"/>
      <c r="CW396" s="6"/>
      <c r="CX396" s="6"/>
      <c r="CY396" s="6"/>
      <c r="CZ396" s="6"/>
      <c r="DA396" s="6"/>
      <c r="DB396" s="6"/>
      <c r="DC396" s="6"/>
      <c r="DD396" s="6" t="s">
        <v>38</v>
      </c>
      <c r="DE396" s="87"/>
      <c r="DF396" s="6"/>
      <c r="DG396" s="6"/>
      <c r="DH396" s="6"/>
      <c r="DI396" s="6"/>
      <c r="DJ396" s="6"/>
      <c r="DK396" s="6"/>
      <c r="DL396" s="6"/>
      <c r="DM396" s="6"/>
      <c r="DN396" s="6"/>
      <c r="DO396" s="87"/>
      <c r="DP396" s="6"/>
      <c r="DQ396" s="93" t="s">
        <v>1976</v>
      </c>
      <c r="DR396" s="6" t="s">
        <v>212</v>
      </c>
      <c r="DS396" s="93" t="s">
        <v>1977</v>
      </c>
      <c r="DT396" s="17" t="s">
        <v>1978</v>
      </c>
      <c r="DV396" s="34"/>
      <c r="DW396" s="57"/>
      <c r="DX396" s="57"/>
      <c r="DY396" s="57"/>
      <c r="DZ396" s="57"/>
      <c r="EA396" s="57"/>
      <c r="EB396" s="57"/>
      <c r="EC396" s="57"/>
      <c r="ED396" s="57"/>
      <c r="EE396" s="57"/>
      <c r="EF396" s="57"/>
      <c r="EG396" s="57"/>
      <c r="EH396" s="57"/>
      <c r="EI396" s="57"/>
      <c r="EJ396" s="57"/>
      <c r="EK396" s="57"/>
      <c r="EL396" s="57"/>
      <c r="EM396" s="57"/>
      <c r="EN396" s="57"/>
      <c r="EO396" s="57"/>
      <c r="EP396" s="57"/>
      <c r="EQ396" s="57"/>
      <c r="ER396" s="57"/>
      <c r="ES396" s="57"/>
    </row>
    <row r="397" spans="1:149" ht="14.55" customHeight="1" x14ac:dyDescent="0.3">
      <c r="A397" s="65">
        <v>393</v>
      </c>
      <c r="B397" s="7">
        <v>144</v>
      </c>
      <c r="C397" s="98" t="s">
        <v>1972</v>
      </c>
      <c r="D397" s="100" t="s">
        <v>1973</v>
      </c>
      <c r="E397" s="98" t="s">
        <v>1962</v>
      </c>
      <c r="F397" s="7">
        <v>2014</v>
      </c>
      <c r="G397" s="98" t="s">
        <v>850</v>
      </c>
      <c r="H397" s="98" t="s">
        <v>1974</v>
      </c>
      <c r="I397" s="6" t="s">
        <v>50</v>
      </c>
      <c r="J397" s="100" t="s">
        <v>1979</v>
      </c>
      <c r="K397" s="6" t="s">
        <v>935</v>
      </c>
      <c r="L397" s="6" t="s">
        <v>38</v>
      </c>
      <c r="M397" s="6" t="s">
        <v>86</v>
      </c>
      <c r="N397" s="6" t="s">
        <v>205</v>
      </c>
      <c r="O397" s="6" t="s">
        <v>25</v>
      </c>
      <c r="P397" s="6" t="s">
        <v>191</v>
      </c>
      <c r="Q397" s="6" t="s">
        <v>572</v>
      </c>
      <c r="R397" s="6" t="s">
        <v>572</v>
      </c>
      <c r="S397" s="6" t="s">
        <v>434</v>
      </c>
      <c r="T397" s="6" t="s">
        <v>1967</v>
      </c>
      <c r="U397" s="7" t="s">
        <v>572</v>
      </c>
      <c r="V397" s="7" t="s">
        <v>572</v>
      </c>
      <c r="W397" s="6" t="s">
        <v>29</v>
      </c>
      <c r="X397" s="6"/>
      <c r="Y397" s="6"/>
      <c r="Z397" s="6" t="s">
        <v>76</v>
      </c>
      <c r="AA397" s="6"/>
      <c r="AB397" s="6"/>
      <c r="AC397" s="6"/>
      <c r="AD397" s="6"/>
      <c r="AE397" s="6" t="s">
        <v>126</v>
      </c>
      <c r="AF397" s="6"/>
      <c r="AG397" s="6"/>
      <c r="AH397" s="6" t="s">
        <v>139</v>
      </c>
      <c r="AI397" s="6" t="s">
        <v>155</v>
      </c>
      <c r="AJ397" s="6"/>
      <c r="AK397" s="6"/>
      <c r="AL397" s="6"/>
      <c r="AM397" s="6"/>
      <c r="AN397" s="6"/>
      <c r="AO397" s="6" t="s">
        <v>168</v>
      </c>
      <c r="AP397" s="6"/>
      <c r="AQ397" s="6"/>
      <c r="AR397" s="6"/>
      <c r="AS397" s="6"/>
      <c r="AT397" s="6"/>
      <c r="AU397" s="6" t="s">
        <v>183</v>
      </c>
      <c r="AV397" s="6"/>
      <c r="AW397" s="6" t="s">
        <v>23</v>
      </c>
      <c r="AX397" s="6" t="s">
        <v>78</v>
      </c>
      <c r="AY397" s="6"/>
      <c r="AZ397" s="6"/>
      <c r="BA397" s="6" t="s">
        <v>78</v>
      </c>
      <c r="BB397" s="6"/>
      <c r="BC397" s="6"/>
      <c r="BD397" s="6"/>
      <c r="BE397" s="6"/>
      <c r="BF397" s="6" t="s">
        <v>78</v>
      </c>
      <c r="BG397" s="6"/>
      <c r="BH397" s="6"/>
      <c r="BI397" s="6" t="s">
        <v>78</v>
      </c>
      <c r="BJ397" s="6" t="s">
        <v>78</v>
      </c>
      <c r="BK397" s="6"/>
      <c r="BL397" s="6"/>
      <c r="BM397" s="6"/>
      <c r="BN397" s="6" t="s">
        <v>78</v>
      </c>
      <c r="BO397" s="6"/>
      <c r="BP397" s="6"/>
      <c r="BQ397" s="6"/>
      <c r="BR397" s="6"/>
      <c r="BS397" s="6"/>
      <c r="BT397" s="6" t="s">
        <v>78</v>
      </c>
      <c r="BU397" s="6"/>
      <c r="BV397" s="6" t="s">
        <v>38</v>
      </c>
      <c r="BW397" s="6"/>
      <c r="BX397" s="6"/>
      <c r="BY397" s="6"/>
      <c r="BZ397" s="6"/>
      <c r="CA397" s="6"/>
      <c r="CB397" s="6"/>
      <c r="CC397" s="6"/>
      <c r="CD397" s="6"/>
      <c r="CE397" s="6"/>
      <c r="CF397" s="6"/>
      <c r="CG397" s="6"/>
      <c r="CH397" s="6"/>
      <c r="CI397" s="6"/>
      <c r="CJ397" s="6"/>
      <c r="CK397" s="6"/>
      <c r="CL397" s="6"/>
      <c r="CM397" s="6"/>
      <c r="CN397" s="6"/>
      <c r="CO397" s="6"/>
      <c r="CP397" s="6"/>
      <c r="CQ397" s="6"/>
      <c r="CR397" s="6"/>
      <c r="CS397" s="28" t="s">
        <v>38</v>
      </c>
      <c r="CT397" s="6"/>
      <c r="CU397" s="6"/>
      <c r="CV397" s="6"/>
      <c r="CW397" s="6"/>
      <c r="CX397" s="6"/>
      <c r="CY397" s="6"/>
      <c r="CZ397" s="6"/>
      <c r="DA397" s="6"/>
      <c r="DB397" s="6"/>
      <c r="DC397" s="6"/>
      <c r="DD397" s="6" t="s">
        <v>38</v>
      </c>
      <c r="DE397" s="87"/>
      <c r="DF397" s="6"/>
      <c r="DG397" s="6"/>
      <c r="DH397" s="6"/>
      <c r="DI397" s="6"/>
      <c r="DJ397" s="6"/>
      <c r="DK397" s="6"/>
      <c r="DL397" s="6"/>
      <c r="DM397" s="6"/>
      <c r="DN397" s="6"/>
      <c r="DO397" s="87"/>
      <c r="DP397" s="6"/>
      <c r="DQ397" s="93" t="s">
        <v>1976</v>
      </c>
      <c r="DR397" s="6" t="s">
        <v>212</v>
      </c>
      <c r="DS397" s="93" t="s">
        <v>1980</v>
      </c>
      <c r="DT397" s="17" t="s">
        <v>1981</v>
      </c>
      <c r="DV397" s="34"/>
      <c r="DW397" s="57"/>
      <c r="DX397" s="57"/>
      <c r="DY397" s="57"/>
      <c r="DZ397" s="57"/>
      <c r="EA397" s="57"/>
      <c r="EB397" s="57"/>
      <c r="EC397" s="57"/>
      <c r="ED397" s="57"/>
      <c r="EE397" s="57"/>
      <c r="EF397" s="57"/>
      <c r="EG397" s="57"/>
      <c r="EH397" s="57"/>
      <c r="EI397" s="57"/>
      <c r="EJ397" s="57"/>
      <c r="EK397" s="57"/>
      <c r="EL397" s="57"/>
      <c r="EM397" s="57"/>
      <c r="EN397" s="57"/>
      <c r="EO397" s="57"/>
      <c r="EP397" s="57"/>
      <c r="EQ397" s="57"/>
      <c r="ER397" s="57"/>
      <c r="ES397" s="57"/>
    </row>
    <row r="398" spans="1:149" ht="14.55" customHeight="1" x14ac:dyDescent="0.3">
      <c r="A398" s="65">
        <v>394</v>
      </c>
      <c r="B398" s="7">
        <v>144</v>
      </c>
      <c r="C398" s="98" t="s">
        <v>1972</v>
      </c>
      <c r="D398" s="100" t="s">
        <v>1973</v>
      </c>
      <c r="E398" s="98" t="s">
        <v>1962</v>
      </c>
      <c r="F398" s="7">
        <v>2014</v>
      </c>
      <c r="G398" s="98" t="s">
        <v>850</v>
      </c>
      <c r="H398" s="98" t="s">
        <v>1974</v>
      </c>
      <c r="I398" s="6" t="s">
        <v>50</v>
      </c>
      <c r="J398" s="100" t="s">
        <v>1982</v>
      </c>
      <c r="K398" s="6" t="s">
        <v>935</v>
      </c>
      <c r="L398" s="6" t="s">
        <v>38</v>
      </c>
      <c r="M398" s="6" t="s">
        <v>86</v>
      </c>
      <c r="N398" s="6" t="s">
        <v>205</v>
      </c>
      <c r="O398" s="6" t="s">
        <v>25</v>
      </c>
      <c r="P398" s="6" t="s">
        <v>191</v>
      </c>
      <c r="Q398" s="6" t="s">
        <v>572</v>
      </c>
      <c r="R398" s="6" t="s">
        <v>572</v>
      </c>
      <c r="S398" s="6" t="s">
        <v>434</v>
      </c>
      <c r="T398" s="6" t="s">
        <v>1967</v>
      </c>
      <c r="U398" s="7" t="s">
        <v>572</v>
      </c>
      <c r="V398" s="7" t="s">
        <v>572</v>
      </c>
      <c r="W398" s="6" t="s">
        <v>29</v>
      </c>
      <c r="X398" s="6"/>
      <c r="Y398" s="6"/>
      <c r="Z398" s="6" t="s">
        <v>76</v>
      </c>
      <c r="AA398" s="6"/>
      <c r="AB398" s="6"/>
      <c r="AC398" s="6"/>
      <c r="AD398" s="6"/>
      <c r="AE398" s="6" t="s">
        <v>126</v>
      </c>
      <c r="AF398" s="6"/>
      <c r="AG398" s="6"/>
      <c r="AH398" s="6" t="s">
        <v>139</v>
      </c>
      <c r="AI398" s="6" t="s">
        <v>155</v>
      </c>
      <c r="AJ398" s="6"/>
      <c r="AK398" s="6"/>
      <c r="AL398" s="6"/>
      <c r="AM398" s="6"/>
      <c r="AN398" s="6"/>
      <c r="AO398" s="6" t="s">
        <v>168</v>
      </c>
      <c r="AP398" s="6"/>
      <c r="AQ398" s="6"/>
      <c r="AR398" s="6"/>
      <c r="AS398" s="6"/>
      <c r="AT398" s="6"/>
      <c r="AU398" s="6" t="s">
        <v>183</v>
      </c>
      <c r="AV398" s="6"/>
      <c r="AW398" s="6" t="s">
        <v>23</v>
      </c>
      <c r="AX398" s="6" t="s">
        <v>78</v>
      </c>
      <c r="AY398" s="6"/>
      <c r="AZ398" s="6"/>
      <c r="BA398" s="6" t="s">
        <v>78</v>
      </c>
      <c r="BB398" s="6"/>
      <c r="BC398" s="6"/>
      <c r="BD398" s="6"/>
      <c r="BE398" s="6"/>
      <c r="BF398" s="6" t="s">
        <v>78</v>
      </c>
      <c r="BG398" s="6"/>
      <c r="BH398" s="6"/>
      <c r="BI398" s="6" t="s">
        <v>78</v>
      </c>
      <c r="BJ398" s="6" t="s">
        <v>78</v>
      </c>
      <c r="BK398" s="6"/>
      <c r="BL398" s="6"/>
      <c r="BM398" s="6"/>
      <c r="BN398" s="6" t="s">
        <v>78</v>
      </c>
      <c r="BO398" s="6"/>
      <c r="BP398" s="6"/>
      <c r="BQ398" s="6"/>
      <c r="BR398" s="6"/>
      <c r="BS398" s="6"/>
      <c r="BT398" s="6" t="s">
        <v>78</v>
      </c>
      <c r="BU398" s="6"/>
      <c r="BV398" s="6" t="s">
        <v>38</v>
      </c>
      <c r="BW398" s="6"/>
      <c r="BX398" s="6"/>
      <c r="BY398" s="6"/>
      <c r="BZ398" s="6"/>
      <c r="CA398" s="6"/>
      <c r="CB398" s="6"/>
      <c r="CC398" s="6"/>
      <c r="CD398" s="6"/>
      <c r="CE398" s="6"/>
      <c r="CF398" s="6"/>
      <c r="CG398" s="6"/>
      <c r="CH398" s="6"/>
      <c r="CI398" s="6"/>
      <c r="CJ398" s="6"/>
      <c r="CK398" s="6"/>
      <c r="CL398" s="6"/>
      <c r="CM398" s="6"/>
      <c r="CN398" s="6"/>
      <c r="CO398" s="6"/>
      <c r="CP398" s="6"/>
      <c r="CQ398" s="6"/>
      <c r="CR398" s="6"/>
      <c r="CS398" s="28" t="s">
        <v>38</v>
      </c>
      <c r="CT398" s="6"/>
      <c r="CU398" s="6"/>
      <c r="CV398" s="6"/>
      <c r="CW398" s="6"/>
      <c r="CX398" s="6"/>
      <c r="CY398" s="6"/>
      <c r="CZ398" s="6"/>
      <c r="DA398" s="6"/>
      <c r="DB398" s="6"/>
      <c r="DC398" s="6"/>
      <c r="DD398" s="6" t="s">
        <v>38</v>
      </c>
      <c r="DE398" s="87"/>
      <c r="DF398" s="6"/>
      <c r="DG398" s="6"/>
      <c r="DH398" s="6"/>
      <c r="DI398" s="6"/>
      <c r="DJ398" s="6"/>
      <c r="DK398" s="6"/>
      <c r="DL398" s="6"/>
      <c r="DM398" s="6"/>
      <c r="DN398" s="6"/>
      <c r="DO398" s="87"/>
      <c r="DP398" s="6"/>
      <c r="DQ398" s="93" t="s">
        <v>1976</v>
      </c>
      <c r="DR398" s="6" t="s">
        <v>212</v>
      </c>
      <c r="DS398" s="93" t="s">
        <v>1980</v>
      </c>
      <c r="DT398" s="17" t="s">
        <v>1981</v>
      </c>
      <c r="DV398" s="34"/>
      <c r="DW398" s="57"/>
      <c r="DX398" s="57"/>
      <c r="DY398" s="57"/>
      <c r="DZ398" s="57"/>
      <c r="EA398" s="57"/>
      <c r="EB398" s="57"/>
      <c r="EC398" s="57"/>
      <c r="ED398" s="57"/>
      <c r="EE398" s="57"/>
      <c r="EF398" s="57"/>
      <c r="EG398" s="57"/>
      <c r="EH398" s="57"/>
      <c r="EI398" s="57"/>
      <c r="EJ398" s="57"/>
      <c r="EK398" s="57"/>
      <c r="EL398" s="57"/>
      <c r="EM398" s="57"/>
      <c r="EN398" s="57"/>
      <c r="EO398" s="57"/>
      <c r="EP398" s="57"/>
      <c r="EQ398" s="57"/>
      <c r="ER398" s="57"/>
      <c r="ES398" s="57"/>
    </row>
    <row r="399" spans="1:149" ht="14.55" customHeight="1" x14ac:dyDescent="0.3">
      <c r="A399" s="65">
        <v>395</v>
      </c>
      <c r="B399" s="7">
        <v>144</v>
      </c>
      <c r="C399" s="98" t="s">
        <v>1972</v>
      </c>
      <c r="D399" s="100" t="s">
        <v>1973</v>
      </c>
      <c r="E399" s="98" t="s">
        <v>1962</v>
      </c>
      <c r="F399" s="7">
        <v>2014</v>
      </c>
      <c r="G399" s="98" t="s">
        <v>850</v>
      </c>
      <c r="H399" s="98" t="s">
        <v>1974</v>
      </c>
      <c r="I399" s="6" t="s">
        <v>50</v>
      </c>
      <c r="J399" s="100" t="s">
        <v>1983</v>
      </c>
      <c r="K399" s="6" t="s">
        <v>935</v>
      </c>
      <c r="L399" s="6" t="s">
        <v>38</v>
      </c>
      <c r="M399" s="6" t="s">
        <v>86</v>
      </c>
      <c r="N399" s="6" t="s">
        <v>205</v>
      </c>
      <c r="O399" s="6" t="s">
        <v>25</v>
      </c>
      <c r="P399" s="6" t="s">
        <v>191</v>
      </c>
      <c r="Q399" s="6" t="s">
        <v>572</v>
      </c>
      <c r="R399" s="6" t="s">
        <v>572</v>
      </c>
      <c r="S399" s="6" t="s">
        <v>434</v>
      </c>
      <c r="T399" s="6" t="s">
        <v>1967</v>
      </c>
      <c r="U399" s="7" t="s">
        <v>572</v>
      </c>
      <c r="V399" s="7" t="s">
        <v>572</v>
      </c>
      <c r="W399" s="6" t="s">
        <v>29</v>
      </c>
      <c r="X399" s="6"/>
      <c r="Y399" s="6"/>
      <c r="Z399" s="6" t="s">
        <v>76</v>
      </c>
      <c r="AA399" s="6"/>
      <c r="AB399" s="6"/>
      <c r="AC399" s="6"/>
      <c r="AD399" s="6"/>
      <c r="AE399" s="6" t="s">
        <v>126</v>
      </c>
      <c r="AF399" s="6"/>
      <c r="AG399" s="6"/>
      <c r="AH399" s="6" t="s">
        <v>139</v>
      </c>
      <c r="AI399" s="6" t="s">
        <v>155</v>
      </c>
      <c r="AJ399" s="6"/>
      <c r="AK399" s="6"/>
      <c r="AL399" s="6"/>
      <c r="AM399" s="6"/>
      <c r="AN399" s="6"/>
      <c r="AO399" s="6" t="s">
        <v>168</v>
      </c>
      <c r="AP399" s="6"/>
      <c r="AQ399" s="6"/>
      <c r="AR399" s="6"/>
      <c r="AS399" s="6"/>
      <c r="AT399" s="6"/>
      <c r="AU399" s="6" t="s">
        <v>183</v>
      </c>
      <c r="AV399" s="6"/>
      <c r="AW399" s="6" t="s">
        <v>23</v>
      </c>
      <c r="AX399" s="6" t="s">
        <v>78</v>
      </c>
      <c r="AY399" s="6"/>
      <c r="AZ399" s="6"/>
      <c r="BA399" s="6" t="s">
        <v>78</v>
      </c>
      <c r="BB399" s="6"/>
      <c r="BC399" s="6"/>
      <c r="BD399" s="6"/>
      <c r="BE399" s="6"/>
      <c r="BF399" s="6" t="s">
        <v>78</v>
      </c>
      <c r="BG399" s="6"/>
      <c r="BH399" s="6"/>
      <c r="BI399" s="6" t="s">
        <v>78</v>
      </c>
      <c r="BJ399" s="6" t="s">
        <v>78</v>
      </c>
      <c r="BK399" s="6"/>
      <c r="BL399" s="6"/>
      <c r="BM399" s="6"/>
      <c r="BN399" s="6" t="s">
        <v>78</v>
      </c>
      <c r="BO399" s="6"/>
      <c r="BP399" s="6"/>
      <c r="BQ399" s="6"/>
      <c r="BR399" s="6"/>
      <c r="BS399" s="6"/>
      <c r="BT399" s="6" t="s">
        <v>78</v>
      </c>
      <c r="BU399" s="6"/>
      <c r="BV399" s="6" t="s">
        <v>38</v>
      </c>
      <c r="BW399" s="6"/>
      <c r="BX399" s="6"/>
      <c r="BY399" s="6"/>
      <c r="BZ399" s="6"/>
      <c r="CA399" s="6"/>
      <c r="CB399" s="6"/>
      <c r="CC399" s="6"/>
      <c r="CD399" s="6"/>
      <c r="CE399" s="6"/>
      <c r="CF399" s="6"/>
      <c r="CG399" s="6"/>
      <c r="CH399" s="6"/>
      <c r="CI399" s="6"/>
      <c r="CJ399" s="6"/>
      <c r="CK399" s="6"/>
      <c r="CL399" s="6"/>
      <c r="CM399" s="6"/>
      <c r="CN399" s="6"/>
      <c r="CO399" s="6"/>
      <c r="CP399" s="6"/>
      <c r="CQ399" s="6"/>
      <c r="CR399" s="6"/>
      <c r="CS399" s="28" t="s">
        <v>38</v>
      </c>
      <c r="CT399" s="6"/>
      <c r="CU399" s="6"/>
      <c r="CV399" s="6"/>
      <c r="CW399" s="6"/>
      <c r="CX399" s="6"/>
      <c r="CY399" s="6"/>
      <c r="CZ399" s="6"/>
      <c r="DA399" s="6"/>
      <c r="DB399" s="6"/>
      <c r="DC399" s="6"/>
      <c r="DD399" s="6" t="s">
        <v>38</v>
      </c>
      <c r="DE399" s="87"/>
      <c r="DF399" s="6"/>
      <c r="DG399" s="6"/>
      <c r="DH399" s="6"/>
      <c r="DI399" s="6"/>
      <c r="DJ399" s="6"/>
      <c r="DK399" s="6"/>
      <c r="DL399" s="6"/>
      <c r="DM399" s="6"/>
      <c r="DN399" s="6"/>
      <c r="DO399" s="87"/>
      <c r="DP399" s="6"/>
      <c r="DQ399" s="87"/>
      <c r="DR399" s="6"/>
      <c r="DS399" s="93" t="s">
        <v>1984</v>
      </c>
      <c r="DT399" s="17" t="s">
        <v>1985</v>
      </c>
      <c r="DV399" s="34"/>
      <c r="DW399" s="57"/>
      <c r="DX399" s="57"/>
      <c r="DY399" s="57"/>
      <c r="DZ399" s="57"/>
      <c r="EA399" s="57"/>
      <c r="EB399" s="57"/>
      <c r="EC399" s="57"/>
      <c r="ED399" s="57"/>
      <c r="EE399" s="57"/>
      <c r="EF399" s="57"/>
      <c r="EG399" s="57"/>
      <c r="EH399" s="57"/>
      <c r="EI399" s="57"/>
      <c r="EJ399" s="57"/>
      <c r="EK399" s="57"/>
      <c r="EL399" s="57"/>
      <c r="EM399" s="57"/>
      <c r="EN399" s="57"/>
      <c r="EO399" s="57"/>
      <c r="EP399" s="57"/>
      <c r="EQ399" s="57"/>
      <c r="ER399" s="57"/>
      <c r="ES399" s="57"/>
    </row>
    <row r="400" spans="1:149" ht="14.55" customHeight="1" x14ac:dyDescent="0.3">
      <c r="A400" s="65">
        <v>396</v>
      </c>
      <c r="B400" s="7">
        <v>144</v>
      </c>
      <c r="C400" s="98" t="s">
        <v>1972</v>
      </c>
      <c r="D400" s="100" t="s">
        <v>1973</v>
      </c>
      <c r="E400" s="98" t="s">
        <v>1962</v>
      </c>
      <c r="F400" s="7">
        <v>2014</v>
      </c>
      <c r="G400" s="98" t="s">
        <v>850</v>
      </c>
      <c r="H400" s="98" t="s">
        <v>1974</v>
      </c>
      <c r="I400" s="6" t="s">
        <v>50</v>
      </c>
      <c r="J400" s="100" t="s">
        <v>1986</v>
      </c>
      <c r="K400" s="6" t="s">
        <v>935</v>
      </c>
      <c r="L400" s="6" t="s">
        <v>38</v>
      </c>
      <c r="M400" s="6" t="s">
        <v>86</v>
      </c>
      <c r="N400" s="6" t="s">
        <v>205</v>
      </c>
      <c r="O400" s="6" t="s">
        <v>25</v>
      </c>
      <c r="P400" s="6" t="s">
        <v>191</v>
      </c>
      <c r="Q400" s="6" t="s">
        <v>572</v>
      </c>
      <c r="R400" s="6" t="s">
        <v>572</v>
      </c>
      <c r="S400" s="6" t="s">
        <v>434</v>
      </c>
      <c r="T400" s="6" t="s">
        <v>1967</v>
      </c>
      <c r="U400" s="7" t="s">
        <v>572</v>
      </c>
      <c r="V400" s="7" t="s">
        <v>572</v>
      </c>
      <c r="W400" s="6" t="s">
        <v>29</v>
      </c>
      <c r="X400" s="6"/>
      <c r="Y400" s="6"/>
      <c r="Z400" s="6" t="s">
        <v>76</v>
      </c>
      <c r="AA400" s="6"/>
      <c r="AB400" s="6"/>
      <c r="AC400" s="6"/>
      <c r="AD400" s="6"/>
      <c r="AE400" s="6" t="s">
        <v>126</v>
      </c>
      <c r="AF400" s="6"/>
      <c r="AG400" s="6"/>
      <c r="AH400" s="6" t="s">
        <v>139</v>
      </c>
      <c r="AI400" s="6" t="s">
        <v>155</v>
      </c>
      <c r="AJ400" s="6"/>
      <c r="AK400" s="6"/>
      <c r="AL400" s="6"/>
      <c r="AM400" s="6"/>
      <c r="AN400" s="6"/>
      <c r="AO400" s="6" t="s">
        <v>168</v>
      </c>
      <c r="AP400" s="6"/>
      <c r="AQ400" s="6"/>
      <c r="AR400" s="6"/>
      <c r="AS400" s="6"/>
      <c r="AT400" s="6"/>
      <c r="AU400" s="6" t="s">
        <v>183</v>
      </c>
      <c r="AV400" s="6"/>
      <c r="AW400" s="6" t="s">
        <v>23</v>
      </c>
      <c r="AX400" s="6" t="s">
        <v>78</v>
      </c>
      <c r="AY400" s="6"/>
      <c r="AZ400" s="6"/>
      <c r="BA400" s="6" t="s">
        <v>78</v>
      </c>
      <c r="BB400" s="6"/>
      <c r="BC400" s="6"/>
      <c r="BD400" s="6"/>
      <c r="BE400" s="6"/>
      <c r="BF400" s="6" t="s">
        <v>78</v>
      </c>
      <c r="BG400" s="6"/>
      <c r="BH400" s="6"/>
      <c r="BI400" s="6" t="s">
        <v>78</v>
      </c>
      <c r="BJ400" s="6" t="s">
        <v>78</v>
      </c>
      <c r="BK400" s="6"/>
      <c r="BL400" s="6"/>
      <c r="BM400" s="6"/>
      <c r="BN400" s="6" t="s">
        <v>78</v>
      </c>
      <c r="BO400" s="6"/>
      <c r="BP400" s="6"/>
      <c r="BQ400" s="6"/>
      <c r="BR400" s="6"/>
      <c r="BS400" s="6"/>
      <c r="BT400" s="6" t="s">
        <v>78</v>
      </c>
      <c r="BU400" s="6"/>
      <c r="BV400" s="6" t="s">
        <v>38</v>
      </c>
      <c r="BW400" s="6"/>
      <c r="BX400" s="6"/>
      <c r="BY400" s="6"/>
      <c r="BZ400" s="6"/>
      <c r="CA400" s="6"/>
      <c r="CB400" s="6"/>
      <c r="CC400" s="6"/>
      <c r="CD400" s="6"/>
      <c r="CE400" s="6"/>
      <c r="CF400" s="6"/>
      <c r="CG400" s="6"/>
      <c r="CH400" s="6"/>
      <c r="CI400" s="6"/>
      <c r="CJ400" s="6"/>
      <c r="CK400" s="6"/>
      <c r="CL400" s="6"/>
      <c r="CM400" s="6"/>
      <c r="CN400" s="6"/>
      <c r="CO400" s="6"/>
      <c r="CP400" s="6"/>
      <c r="CQ400" s="6"/>
      <c r="CR400" s="6"/>
      <c r="CS400" s="28" t="s">
        <v>38</v>
      </c>
      <c r="CT400" s="6"/>
      <c r="CU400" s="6"/>
      <c r="CV400" s="6"/>
      <c r="CW400" s="6"/>
      <c r="CX400" s="6"/>
      <c r="CY400" s="6"/>
      <c r="CZ400" s="6"/>
      <c r="DA400" s="6"/>
      <c r="DB400" s="6"/>
      <c r="DC400" s="6"/>
      <c r="DD400" s="6" t="s">
        <v>38</v>
      </c>
      <c r="DE400" s="87"/>
      <c r="DF400" s="6"/>
      <c r="DG400" s="6"/>
      <c r="DH400" s="6"/>
      <c r="DI400" s="6"/>
      <c r="DJ400" s="6"/>
      <c r="DK400" s="6"/>
      <c r="DL400" s="6"/>
      <c r="DM400" s="6"/>
      <c r="DN400" s="6"/>
      <c r="DO400" s="87"/>
      <c r="DP400" s="6"/>
      <c r="DQ400" s="87"/>
      <c r="DR400" s="6"/>
      <c r="DS400" s="93" t="s">
        <v>1984</v>
      </c>
      <c r="DT400" s="17" t="s">
        <v>1985</v>
      </c>
      <c r="DV400" s="34"/>
      <c r="DW400" s="57"/>
      <c r="DX400" s="57"/>
      <c r="DY400" s="57"/>
      <c r="DZ400" s="57"/>
      <c r="EA400" s="57"/>
      <c r="EB400" s="57"/>
      <c r="EC400" s="57"/>
      <c r="ED400" s="57"/>
      <c r="EE400" s="57"/>
      <c r="EF400" s="57"/>
      <c r="EG400" s="57"/>
      <c r="EH400" s="57"/>
      <c r="EI400" s="57"/>
      <c r="EJ400" s="57"/>
      <c r="EK400" s="57"/>
      <c r="EL400" s="57"/>
      <c r="EM400" s="57"/>
      <c r="EN400" s="57"/>
      <c r="EO400" s="57"/>
      <c r="EP400" s="57"/>
      <c r="EQ400" s="57"/>
      <c r="ER400" s="57"/>
      <c r="ES400" s="57"/>
    </row>
    <row r="401" spans="1:149" ht="14.55" customHeight="1" x14ac:dyDescent="0.3">
      <c r="A401" s="65">
        <v>397</v>
      </c>
      <c r="B401" s="7">
        <v>144</v>
      </c>
      <c r="C401" s="98" t="s">
        <v>1972</v>
      </c>
      <c r="D401" s="100" t="s">
        <v>1973</v>
      </c>
      <c r="E401" s="98" t="s">
        <v>1962</v>
      </c>
      <c r="F401" s="7">
        <v>2014</v>
      </c>
      <c r="G401" s="98" t="s">
        <v>850</v>
      </c>
      <c r="H401" s="98" t="s">
        <v>1974</v>
      </c>
      <c r="I401" s="6" t="s">
        <v>50</v>
      </c>
      <c r="J401" s="100" t="s">
        <v>1987</v>
      </c>
      <c r="K401" s="6" t="s">
        <v>1027</v>
      </c>
      <c r="L401" s="6" t="s">
        <v>38</v>
      </c>
      <c r="M401" s="6" t="s">
        <v>86</v>
      </c>
      <c r="N401" s="6" t="s">
        <v>205</v>
      </c>
      <c r="O401" s="6" t="s">
        <v>25</v>
      </c>
      <c r="P401" s="6" t="s">
        <v>191</v>
      </c>
      <c r="Q401" s="6" t="s">
        <v>572</v>
      </c>
      <c r="R401" s="6" t="s">
        <v>572</v>
      </c>
      <c r="S401" s="6" t="s">
        <v>434</v>
      </c>
      <c r="T401" s="6" t="s">
        <v>1967</v>
      </c>
      <c r="U401" s="7" t="s">
        <v>572</v>
      </c>
      <c r="V401" s="7" t="s">
        <v>572</v>
      </c>
      <c r="W401" s="6" t="s">
        <v>29</v>
      </c>
      <c r="X401" s="6"/>
      <c r="Y401" s="6"/>
      <c r="Z401" s="6" t="s">
        <v>76</v>
      </c>
      <c r="AA401" s="6"/>
      <c r="AB401" s="6"/>
      <c r="AC401" s="6"/>
      <c r="AD401" s="6"/>
      <c r="AE401" s="6" t="s">
        <v>126</v>
      </c>
      <c r="AF401" s="6"/>
      <c r="AG401" s="6"/>
      <c r="AH401" s="6" t="s">
        <v>139</v>
      </c>
      <c r="AI401" s="6" t="s">
        <v>155</v>
      </c>
      <c r="AJ401" s="6"/>
      <c r="AK401" s="6"/>
      <c r="AL401" s="6"/>
      <c r="AM401" s="6"/>
      <c r="AN401" s="6"/>
      <c r="AO401" s="6" t="s">
        <v>168</v>
      </c>
      <c r="AP401" s="6"/>
      <c r="AQ401" s="6"/>
      <c r="AR401" s="6"/>
      <c r="AS401" s="6"/>
      <c r="AT401" s="6"/>
      <c r="AU401" s="6" t="s">
        <v>183</v>
      </c>
      <c r="AV401" s="6"/>
      <c r="AW401" s="6" t="s">
        <v>23</v>
      </c>
      <c r="AX401" s="6" t="s">
        <v>78</v>
      </c>
      <c r="AY401" s="6"/>
      <c r="AZ401" s="6"/>
      <c r="BA401" s="6" t="s">
        <v>78</v>
      </c>
      <c r="BB401" s="6"/>
      <c r="BC401" s="6"/>
      <c r="BD401" s="6"/>
      <c r="BE401" s="6"/>
      <c r="BF401" s="6" t="s">
        <v>78</v>
      </c>
      <c r="BG401" s="6"/>
      <c r="BH401" s="6"/>
      <c r="BI401" s="6" t="s">
        <v>78</v>
      </c>
      <c r="BJ401" s="6" t="s">
        <v>80</v>
      </c>
      <c r="BK401" s="6"/>
      <c r="BL401" s="6"/>
      <c r="BM401" s="6"/>
      <c r="BN401" s="6" t="s">
        <v>78</v>
      </c>
      <c r="BO401" s="6"/>
      <c r="BP401" s="6"/>
      <c r="BQ401" s="6"/>
      <c r="BR401" s="6"/>
      <c r="BS401" s="6"/>
      <c r="BT401" s="6" t="s">
        <v>78</v>
      </c>
      <c r="BU401" s="6"/>
      <c r="BV401" s="6" t="s">
        <v>38</v>
      </c>
      <c r="BW401" s="6"/>
      <c r="BX401" s="6"/>
      <c r="BY401" s="6"/>
      <c r="BZ401" s="6"/>
      <c r="CA401" s="6"/>
      <c r="CB401" s="6"/>
      <c r="CC401" s="6"/>
      <c r="CD401" s="6"/>
      <c r="CE401" s="6"/>
      <c r="CF401" s="6"/>
      <c r="CG401" s="6"/>
      <c r="CH401" s="6"/>
      <c r="CI401" s="6"/>
      <c r="CJ401" s="6"/>
      <c r="CK401" s="6"/>
      <c r="CL401" s="6"/>
      <c r="CM401" s="6"/>
      <c r="CN401" s="6"/>
      <c r="CO401" s="6"/>
      <c r="CP401" s="6"/>
      <c r="CQ401" s="6"/>
      <c r="CR401" s="6"/>
      <c r="CS401" s="28" t="s">
        <v>38</v>
      </c>
      <c r="CT401" s="6"/>
      <c r="CU401" s="6"/>
      <c r="CV401" s="6"/>
      <c r="CW401" s="6"/>
      <c r="CX401" s="6"/>
      <c r="CY401" s="6"/>
      <c r="CZ401" s="6"/>
      <c r="DA401" s="6"/>
      <c r="DB401" s="6"/>
      <c r="DC401" s="6"/>
      <c r="DD401" s="6" t="s">
        <v>38</v>
      </c>
      <c r="DE401" s="87"/>
      <c r="DF401" s="6"/>
      <c r="DG401" s="6"/>
      <c r="DH401" s="6"/>
      <c r="DI401" s="6"/>
      <c r="DJ401" s="6"/>
      <c r="DK401" s="6"/>
      <c r="DL401" s="6"/>
      <c r="DM401" s="6"/>
      <c r="DN401" s="6"/>
      <c r="DO401" s="87"/>
      <c r="DP401" s="6"/>
      <c r="DQ401" s="87"/>
      <c r="DR401" s="6"/>
      <c r="DS401" s="93" t="s">
        <v>1988</v>
      </c>
      <c r="DT401" s="17" t="s">
        <v>273</v>
      </c>
      <c r="DV401" s="34"/>
      <c r="DW401" s="57"/>
      <c r="DX401" s="57"/>
      <c r="DY401" s="57"/>
      <c r="DZ401" s="57"/>
      <c r="EA401" s="57"/>
      <c r="EB401" s="57"/>
      <c r="EC401" s="57"/>
      <c r="ED401" s="57"/>
      <c r="EE401" s="57"/>
      <c r="EF401" s="57"/>
      <c r="EG401" s="57"/>
      <c r="EH401" s="57"/>
      <c r="EI401" s="57"/>
      <c r="EJ401" s="57"/>
      <c r="EK401" s="57"/>
      <c r="EL401" s="57"/>
      <c r="EM401" s="57"/>
      <c r="EN401" s="57"/>
      <c r="EO401" s="57"/>
      <c r="EP401" s="57"/>
      <c r="EQ401" s="57"/>
      <c r="ER401" s="57"/>
      <c r="ES401" s="57"/>
    </row>
    <row r="402" spans="1:149" ht="14.55" customHeight="1" x14ac:dyDescent="0.3">
      <c r="A402" s="65">
        <v>398</v>
      </c>
      <c r="B402" s="7">
        <v>145</v>
      </c>
      <c r="C402" s="98" t="s">
        <v>1989</v>
      </c>
      <c r="D402" s="100" t="s">
        <v>1990</v>
      </c>
      <c r="E402" s="98" t="s">
        <v>1991</v>
      </c>
      <c r="F402" s="7">
        <v>2018</v>
      </c>
      <c r="G402" s="100" t="s">
        <v>1992</v>
      </c>
      <c r="H402" s="98" t="s">
        <v>1993</v>
      </c>
      <c r="I402" s="6" t="s">
        <v>50</v>
      </c>
      <c r="J402" s="100" t="s">
        <v>1994</v>
      </c>
      <c r="K402" s="6" t="s">
        <v>580</v>
      </c>
      <c r="L402" s="6" t="s">
        <v>38</v>
      </c>
      <c r="M402" s="6" t="s">
        <v>86</v>
      </c>
      <c r="N402" s="6" t="s">
        <v>205</v>
      </c>
      <c r="O402" s="6" t="s">
        <v>25</v>
      </c>
      <c r="P402" s="6" t="s">
        <v>56</v>
      </c>
      <c r="Q402" s="6" t="s">
        <v>572</v>
      </c>
      <c r="R402" s="6" t="s">
        <v>572</v>
      </c>
      <c r="S402" s="6" t="s">
        <v>324</v>
      </c>
      <c r="T402" s="6" t="s">
        <v>1995</v>
      </c>
      <c r="U402" s="7">
        <v>2015</v>
      </c>
      <c r="V402" s="7">
        <v>2021</v>
      </c>
      <c r="W402" s="6"/>
      <c r="X402" s="6"/>
      <c r="Y402" s="6"/>
      <c r="Z402" s="6" t="s">
        <v>76</v>
      </c>
      <c r="AA402" s="6"/>
      <c r="AB402" s="6"/>
      <c r="AC402" s="6" t="s">
        <v>122</v>
      </c>
      <c r="AD402" s="6"/>
      <c r="AE402" s="6"/>
      <c r="AF402" s="6"/>
      <c r="AG402" s="6"/>
      <c r="AH402" s="6"/>
      <c r="AI402" s="6"/>
      <c r="AJ402" s="6"/>
      <c r="AK402" s="6"/>
      <c r="AL402" s="6"/>
      <c r="AM402" s="6"/>
      <c r="AN402" s="6"/>
      <c r="AO402" s="6"/>
      <c r="AP402" s="6"/>
      <c r="AQ402" s="6"/>
      <c r="AR402" s="6"/>
      <c r="AS402" s="6"/>
      <c r="AT402" s="6"/>
      <c r="AU402" s="6"/>
      <c r="AV402" s="6"/>
      <c r="AW402" s="6" t="s">
        <v>23</v>
      </c>
      <c r="AX402" s="6"/>
      <c r="AY402" s="6"/>
      <c r="AZ402" s="6"/>
      <c r="BA402" s="6" t="s">
        <v>80</v>
      </c>
      <c r="BB402" s="6"/>
      <c r="BC402" s="6"/>
      <c r="BD402" s="6" t="s">
        <v>80</v>
      </c>
      <c r="BE402" s="6"/>
      <c r="BF402" s="6"/>
      <c r="BG402" s="6"/>
      <c r="BH402" s="6"/>
      <c r="BI402" s="6"/>
      <c r="BJ402" s="6"/>
      <c r="BK402" s="6"/>
      <c r="BL402" s="6"/>
      <c r="BM402" s="6"/>
      <c r="BN402" s="6"/>
      <c r="BO402" s="6"/>
      <c r="BP402" s="6"/>
      <c r="BQ402" s="6"/>
      <c r="BR402" s="6"/>
      <c r="BS402" s="6"/>
      <c r="BT402" s="6"/>
      <c r="BU402" s="6"/>
      <c r="BV402" s="6" t="s">
        <v>38</v>
      </c>
      <c r="BW402" s="6"/>
      <c r="BX402" s="6"/>
      <c r="BY402" s="6"/>
      <c r="BZ402" s="6"/>
      <c r="CA402" s="6"/>
      <c r="CB402" s="6"/>
      <c r="CC402" s="6"/>
      <c r="CD402" s="6"/>
      <c r="CE402" s="6"/>
      <c r="CF402" s="6"/>
      <c r="CG402" s="6"/>
      <c r="CH402" s="6"/>
      <c r="CI402" s="6"/>
      <c r="CJ402" s="6"/>
      <c r="CK402" s="6"/>
      <c r="CL402" s="6"/>
      <c r="CM402" s="6"/>
      <c r="CN402" s="6"/>
      <c r="CO402" s="6"/>
      <c r="CP402" s="6"/>
      <c r="CQ402" s="6"/>
      <c r="CR402" s="6"/>
      <c r="CS402" s="28" t="s">
        <v>38</v>
      </c>
      <c r="CT402" s="6"/>
      <c r="CU402" s="6"/>
      <c r="CV402" s="6"/>
      <c r="CW402" s="6"/>
      <c r="CX402" s="6"/>
      <c r="CY402" s="6"/>
      <c r="CZ402" s="6"/>
      <c r="DA402" s="6"/>
      <c r="DB402" s="6"/>
      <c r="DC402" s="6"/>
      <c r="DD402" s="6" t="s">
        <v>38</v>
      </c>
      <c r="DE402" s="87"/>
      <c r="DF402" s="6"/>
      <c r="DG402" s="6"/>
      <c r="DH402" s="6"/>
      <c r="DI402" s="6"/>
      <c r="DJ402" s="6"/>
      <c r="DK402" s="6"/>
      <c r="DL402" s="6"/>
      <c r="DM402" s="6"/>
      <c r="DN402" s="6"/>
      <c r="DO402" s="87"/>
      <c r="DP402" s="6"/>
      <c r="DQ402" s="87"/>
      <c r="DR402" s="6"/>
      <c r="DS402" s="87"/>
      <c r="DT402" s="17"/>
      <c r="DV402" s="34"/>
      <c r="DW402" s="57"/>
      <c r="DX402" s="57"/>
      <c r="DY402" s="57"/>
      <c r="DZ402" s="57"/>
      <c r="EA402" s="57"/>
      <c r="EB402" s="57"/>
      <c r="EC402" s="57"/>
      <c r="ED402" s="57"/>
      <c r="EE402" s="57"/>
      <c r="EF402" s="57"/>
      <c r="EG402" s="57"/>
      <c r="EH402" s="57"/>
      <c r="EI402" s="57"/>
      <c r="EJ402" s="57"/>
      <c r="EK402" s="57"/>
      <c r="EL402" s="57"/>
      <c r="EM402" s="57"/>
      <c r="EN402" s="57"/>
      <c r="EO402" s="57"/>
      <c r="EP402" s="57"/>
      <c r="EQ402" s="57"/>
      <c r="ER402" s="57"/>
      <c r="ES402" s="57"/>
    </row>
    <row r="403" spans="1:149" ht="14.55" customHeight="1" x14ac:dyDescent="0.3">
      <c r="A403" s="65">
        <v>399</v>
      </c>
      <c r="B403" s="7">
        <v>145</v>
      </c>
      <c r="C403" s="98" t="s">
        <v>1989</v>
      </c>
      <c r="D403" s="100" t="s">
        <v>1990</v>
      </c>
      <c r="E403" s="98" t="s">
        <v>1991</v>
      </c>
      <c r="F403" s="7">
        <v>2018</v>
      </c>
      <c r="G403" s="100" t="s">
        <v>1992</v>
      </c>
      <c r="H403" s="98" t="s">
        <v>1993</v>
      </c>
      <c r="I403" s="6" t="s">
        <v>50</v>
      </c>
      <c r="J403" s="98" t="s">
        <v>1996</v>
      </c>
      <c r="K403" s="6" t="s">
        <v>580</v>
      </c>
      <c r="L403" s="6" t="s">
        <v>38</v>
      </c>
      <c r="M403" s="6" t="s">
        <v>86</v>
      </c>
      <c r="N403" s="6" t="s">
        <v>205</v>
      </c>
      <c r="O403" s="6" t="s">
        <v>25</v>
      </c>
      <c r="P403" s="6" t="s">
        <v>56</v>
      </c>
      <c r="Q403" s="6" t="s">
        <v>572</v>
      </c>
      <c r="R403" s="6" t="s">
        <v>572</v>
      </c>
      <c r="S403" s="6" t="s">
        <v>324</v>
      </c>
      <c r="T403" s="6" t="s">
        <v>1995</v>
      </c>
      <c r="U403" s="7">
        <v>2015</v>
      </c>
      <c r="V403" s="7">
        <v>2021</v>
      </c>
      <c r="W403" s="6"/>
      <c r="X403" s="6"/>
      <c r="Y403" s="6"/>
      <c r="Z403" s="6" t="s">
        <v>76</v>
      </c>
      <c r="AA403" s="6"/>
      <c r="AB403" s="6"/>
      <c r="AC403" s="6" t="s">
        <v>122</v>
      </c>
      <c r="AD403" s="6"/>
      <c r="AE403" s="6"/>
      <c r="AF403" s="6"/>
      <c r="AG403" s="6"/>
      <c r="AH403" s="6"/>
      <c r="AI403" s="6"/>
      <c r="AJ403" s="6"/>
      <c r="AK403" s="6"/>
      <c r="AL403" s="6"/>
      <c r="AM403" s="6"/>
      <c r="AN403" s="6"/>
      <c r="AO403" s="6"/>
      <c r="AP403" s="6"/>
      <c r="AQ403" s="6"/>
      <c r="AR403" s="6"/>
      <c r="AS403" s="6"/>
      <c r="AT403" s="6"/>
      <c r="AU403" s="6"/>
      <c r="AV403" s="6"/>
      <c r="AW403" s="6" t="s">
        <v>23</v>
      </c>
      <c r="AX403" s="6"/>
      <c r="AY403" s="6"/>
      <c r="AZ403" s="6"/>
      <c r="BA403" s="6" t="s">
        <v>78</v>
      </c>
      <c r="BB403" s="6"/>
      <c r="BC403" s="6"/>
      <c r="BD403" s="6" t="s">
        <v>78</v>
      </c>
      <c r="BE403" s="6"/>
      <c r="BF403" s="6"/>
      <c r="BG403" s="6"/>
      <c r="BH403" s="6"/>
      <c r="BI403" s="6"/>
      <c r="BJ403" s="6"/>
      <c r="BK403" s="6"/>
      <c r="BL403" s="6"/>
      <c r="BM403" s="6"/>
      <c r="BN403" s="6"/>
      <c r="BO403" s="6"/>
      <c r="BP403" s="6"/>
      <c r="BQ403" s="6"/>
      <c r="BR403" s="6"/>
      <c r="BS403" s="6"/>
      <c r="BT403" s="6"/>
      <c r="BU403" s="6"/>
      <c r="BV403" s="6" t="s">
        <v>38</v>
      </c>
      <c r="BW403" s="6"/>
      <c r="BX403" s="6"/>
      <c r="BY403" s="6"/>
      <c r="BZ403" s="6"/>
      <c r="CA403" s="6"/>
      <c r="CB403" s="6"/>
      <c r="CC403" s="6"/>
      <c r="CD403" s="6"/>
      <c r="CE403" s="6"/>
      <c r="CF403" s="6"/>
      <c r="CG403" s="6"/>
      <c r="CH403" s="6"/>
      <c r="CI403" s="6"/>
      <c r="CJ403" s="6"/>
      <c r="CK403" s="6"/>
      <c r="CL403" s="6"/>
      <c r="CM403" s="6"/>
      <c r="CN403" s="6"/>
      <c r="CO403" s="6"/>
      <c r="CP403" s="6"/>
      <c r="CQ403" s="6"/>
      <c r="CR403" s="6"/>
      <c r="CS403" s="28" t="s">
        <v>38</v>
      </c>
      <c r="CT403" s="6"/>
      <c r="CU403" s="6"/>
      <c r="CV403" s="6"/>
      <c r="CW403" s="6"/>
      <c r="CX403" s="6"/>
      <c r="CY403" s="6"/>
      <c r="CZ403" s="6"/>
      <c r="DA403" s="6"/>
      <c r="DB403" s="6"/>
      <c r="DC403" s="6"/>
      <c r="DD403" s="6" t="s">
        <v>38</v>
      </c>
      <c r="DE403" s="87"/>
      <c r="DF403" s="6"/>
      <c r="DG403" s="6"/>
      <c r="DH403" s="6"/>
      <c r="DI403" s="6"/>
      <c r="DJ403" s="6"/>
      <c r="DK403" s="6"/>
      <c r="DL403" s="6"/>
      <c r="DM403" s="6"/>
      <c r="DN403" s="6"/>
      <c r="DO403" s="87"/>
      <c r="DP403" s="6"/>
      <c r="DQ403" s="93" t="s">
        <v>1997</v>
      </c>
      <c r="DR403" s="6" t="s">
        <v>915</v>
      </c>
      <c r="DS403" s="87"/>
      <c r="DT403" s="17"/>
      <c r="DV403" s="34"/>
      <c r="DW403" s="57"/>
      <c r="DX403" s="57"/>
      <c r="DY403" s="57"/>
      <c r="DZ403" s="57"/>
      <c r="EA403" s="57"/>
      <c r="EB403" s="57"/>
      <c r="EC403" s="57"/>
      <c r="ED403" s="57"/>
      <c r="EE403" s="57"/>
      <c r="EF403" s="57"/>
      <c r="EG403" s="57"/>
      <c r="EH403" s="57"/>
      <c r="EI403" s="57"/>
      <c r="EJ403" s="57"/>
      <c r="EK403" s="57"/>
      <c r="EL403" s="57"/>
      <c r="EM403" s="57"/>
      <c r="EN403" s="57"/>
      <c r="EO403" s="57"/>
      <c r="EP403" s="57"/>
      <c r="EQ403" s="57"/>
      <c r="ER403" s="57"/>
      <c r="ES403" s="57"/>
    </row>
    <row r="404" spans="1:149" ht="14.55" customHeight="1" x14ac:dyDescent="0.3">
      <c r="A404" s="65">
        <v>400</v>
      </c>
      <c r="B404" s="7">
        <v>146</v>
      </c>
      <c r="C404" s="98" t="s">
        <v>1998</v>
      </c>
      <c r="D404" s="100" t="s">
        <v>1999</v>
      </c>
      <c r="E404" s="98" t="s">
        <v>2000</v>
      </c>
      <c r="F404" s="7">
        <v>2017</v>
      </c>
      <c r="G404" s="98" t="s">
        <v>2001</v>
      </c>
      <c r="H404" s="98" t="s">
        <v>2002</v>
      </c>
      <c r="I404" s="6" t="s">
        <v>50</v>
      </c>
      <c r="J404" s="100" t="s">
        <v>2003</v>
      </c>
      <c r="K404" s="6" t="s">
        <v>935</v>
      </c>
      <c r="L404" s="6" t="s">
        <v>38</v>
      </c>
      <c r="M404" s="6" t="s">
        <v>86</v>
      </c>
      <c r="N404" s="6" t="s">
        <v>205</v>
      </c>
      <c r="O404" s="6" t="s">
        <v>25</v>
      </c>
      <c r="P404" s="6" t="s">
        <v>177</v>
      </c>
      <c r="Q404" s="6" t="s">
        <v>572</v>
      </c>
      <c r="R404" s="6" t="s">
        <v>572</v>
      </c>
      <c r="S404" s="6" t="s">
        <v>395</v>
      </c>
      <c r="T404" s="6" t="s">
        <v>1805</v>
      </c>
      <c r="U404" s="7">
        <v>2014</v>
      </c>
      <c r="V404" s="7">
        <v>2014</v>
      </c>
      <c r="W404" s="6"/>
      <c r="X404" s="6"/>
      <c r="Y404" s="6"/>
      <c r="Z404" s="6"/>
      <c r="AA404" s="6"/>
      <c r="AB404" s="6"/>
      <c r="AC404" s="6"/>
      <c r="AD404" s="6"/>
      <c r="AE404" s="6"/>
      <c r="AF404" s="6"/>
      <c r="AG404" s="6"/>
      <c r="AH404" s="6" t="s">
        <v>139</v>
      </c>
      <c r="AI404" s="6"/>
      <c r="AJ404" s="6"/>
      <c r="AK404" s="6"/>
      <c r="AL404" s="6"/>
      <c r="AM404" s="6"/>
      <c r="AN404" s="6"/>
      <c r="AO404" s="6"/>
      <c r="AP404" s="6"/>
      <c r="AQ404" s="6"/>
      <c r="AR404" s="6"/>
      <c r="AS404" s="6"/>
      <c r="AT404" s="6"/>
      <c r="AU404" s="6"/>
      <c r="AV404" s="6"/>
      <c r="AW404" s="6" t="s">
        <v>23</v>
      </c>
      <c r="AX404" s="6"/>
      <c r="AY404" s="6"/>
      <c r="AZ404" s="6"/>
      <c r="BA404" s="6"/>
      <c r="BB404" s="6"/>
      <c r="BC404" s="6"/>
      <c r="BD404" s="6"/>
      <c r="BE404" s="6"/>
      <c r="BF404" s="6"/>
      <c r="BG404" s="6"/>
      <c r="BH404" s="6"/>
      <c r="BI404" s="6" t="s">
        <v>78</v>
      </c>
      <c r="BJ404" s="6"/>
      <c r="BK404" s="6"/>
      <c r="BL404" s="6"/>
      <c r="BM404" s="6"/>
      <c r="BN404" s="6"/>
      <c r="BO404" s="6"/>
      <c r="BP404" s="6"/>
      <c r="BQ404" s="6"/>
      <c r="BR404" s="6"/>
      <c r="BS404" s="6"/>
      <c r="BT404" s="6"/>
      <c r="BU404" s="6"/>
      <c r="BV404" s="6" t="s">
        <v>23</v>
      </c>
      <c r="BW404" s="6"/>
      <c r="BX404" s="6"/>
      <c r="BY404" s="6"/>
      <c r="BZ404" s="6"/>
      <c r="CA404" s="6"/>
      <c r="CB404" s="6"/>
      <c r="CC404" s="6"/>
      <c r="CD404" s="6"/>
      <c r="CE404" s="6"/>
      <c r="CF404" s="6"/>
      <c r="CG404" s="6"/>
      <c r="CH404" s="6" t="s">
        <v>195</v>
      </c>
      <c r="CI404" s="6"/>
      <c r="CJ404" s="6"/>
      <c r="CK404" s="6"/>
      <c r="CL404" s="6"/>
      <c r="CM404" s="6"/>
      <c r="CN404" s="6"/>
      <c r="CO404" s="6"/>
      <c r="CP404" s="6"/>
      <c r="CQ404" s="6"/>
      <c r="CR404" s="6"/>
      <c r="CS404" s="28" t="s">
        <v>38</v>
      </c>
      <c r="CT404" s="6"/>
      <c r="CU404" s="6"/>
      <c r="CV404" s="6"/>
      <c r="CW404" s="6"/>
      <c r="CX404" s="6"/>
      <c r="CY404" s="6"/>
      <c r="CZ404" s="6"/>
      <c r="DA404" s="6"/>
      <c r="DB404" s="6"/>
      <c r="DC404" s="6"/>
      <c r="DD404" s="6" t="s">
        <v>38</v>
      </c>
      <c r="DE404" s="87"/>
      <c r="DF404" s="6"/>
      <c r="DG404" s="6"/>
      <c r="DH404" s="6"/>
      <c r="DI404" s="6"/>
      <c r="DJ404" s="6"/>
      <c r="DK404" s="6"/>
      <c r="DL404" s="6"/>
      <c r="DM404" s="6"/>
      <c r="DN404" s="6"/>
      <c r="DO404" s="87"/>
      <c r="DP404" s="6"/>
      <c r="DQ404" s="87"/>
      <c r="DR404" s="6"/>
      <c r="DS404" s="93" t="s">
        <v>2004</v>
      </c>
      <c r="DT404" s="17" t="s">
        <v>2005</v>
      </c>
      <c r="DV404" s="34"/>
      <c r="DW404" s="57"/>
      <c r="DX404" s="57"/>
      <c r="DY404" s="57"/>
      <c r="DZ404" s="57"/>
      <c r="EA404" s="57"/>
      <c r="EB404" s="57"/>
      <c r="EC404" s="57"/>
      <c r="ED404" s="57"/>
      <c r="EE404" s="57"/>
      <c r="EF404" s="57"/>
      <c r="EG404" s="57"/>
      <c r="EH404" s="57"/>
      <c r="EI404" s="57"/>
      <c r="EJ404" s="57"/>
      <c r="EK404" s="57"/>
      <c r="EL404" s="57"/>
      <c r="EM404" s="57"/>
      <c r="EN404" s="57"/>
      <c r="EO404" s="57"/>
      <c r="EP404" s="57"/>
      <c r="EQ404" s="57"/>
      <c r="ER404" s="57"/>
      <c r="ES404" s="57"/>
    </row>
    <row r="405" spans="1:149" ht="14.55" customHeight="1" x14ac:dyDescent="0.3">
      <c r="A405" s="65">
        <v>401</v>
      </c>
      <c r="B405" s="7">
        <v>146</v>
      </c>
      <c r="C405" s="98" t="s">
        <v>1998</v>
      </c>
      <c r="D405" s="100" t="s">
        <v>1999</v>
      </c>
      <c r="E405" s="98" t="s">
        <v>2000</v>
      </c>
      <c r="F405" s="7">
        <v>2017</v>
      </c>
      <c r="G405" s="98" t="s">
        <v>2001</v>
      </c>
      <c r="H405" s="98" t="s">
        <v>2002</v>
      </c>
      <c r="I405" s="6" t="s">
        <v>50</v>
      </c>
      <c r="J405" s="100" t="s">
        <v>2006</v>
      </c>
      <c r="K405" s="6" t="s">
        <v>935</v>
      </c>
      <c r="L405" s="6" t="s">
        <v>38</v>
      </c>
      <c r="M405" s="6" t="s">
        <v>86</v>
      </c>
      <c r="N405" s="6" t="s">
        <v>205</v>
      </c>
      <c r="O405" s="6" t="s">
        <v>25</v>
      </c>
      <c r="P405" s="6" t="s">
        <v>177</v>
      </c>
      <c r="Q405" s="6" t="s">
        <v>572</v>
      </c>
      <c r="R405" s="6" t="s">
        <v>572</v>
      </c>
      <c r="S405" s="6" t="s">
        <v>395</v>
      </c>
      <c r="T405" s="6" t="s">
        <v>1805</v>
      </c>
      <c r="U405" s="7">
        <v>2014</v>
      </c>
      <c r="V405" s="7">
        <v>2014</v>
      </c>
      <c r="W405" s="6"/>
      <c r="X405" s="6"/>
      <c r="Y405" s="6"/>
      <c r="Z405" s="6"/>
      <c r="AA405" s="6"/>
      <c r="AB405" s="6"/>
      <c r="AC405" s="6"/>
      <c r="AD405" s="6"/>
      <c r="AE405" s="6"/>
      <c r="AF405" s="6"/>
      <c r="AG405" s="6"/>
      <c r="AH405" s="6" t="s">
        <v>139</v>
      </c>
      <c r="AI405" s="6"/>
      <c r="AJ405" s="6"/>
      <c r="AK405" s="6"/>
      <c r="AL405" s="6"/>
      <c r="AM405" s="6"/>
      <c r="AN405" s="6"/>
      <c r="AO405" s="6"/>
      <c r="AP405" s="6"/>
      <c r="AQ405" s="6"/>
      <c r="AR405" s="6"/>
      <c r="AS405" s="6"/>
      <c r="AT405" s="6"/>
      <c r="AU405" s="6"/>
      <c r="AV405" s="6"/>
      <c r="AW405" s="6" t="s">
        <v>23</v>
      </c>
      <c r="AX405" s="6"/>
      <c r="AY405" s="6"/>
      <c r="AZ405" s="6"/>
      <c r="BA405" s="6"/>
      <c r="BB405" s="6"/>
      <c r="BC405" s="6"/>
      <c r="BD405" s="6"/>
      <c r="BE405" s="6"/>
      <c r="BF405" s="6"/>
      <c r="BG405" s="6"/>
      <c r="BH405" s="6"/>
      <c r="BI405" s="6" t="s">
        <v>78</v>
      </c>
      <c r="BJ405" s="6"/>
      <c r="BK405" s="6"/>
      <c r="BL405" s="6"/>
      <c r="BM405" s="6"/>
      <c r="BN405" s="6"/>
      <c r="BO405" s="6"/>
      <c r="BP405" s="6"/>
      <c r="BQ405" s="6"/>
      <c r="BR405" s="6"/>
      <c r="BS405" s="6"/>
      <c r="BT405" s="6"/>
      <c r="BU405" s="6"/>
      <c r="BV405" s="6" t="s">
        <v>23</v>
      </c>
      <c r="BW405" s="6"/>
      <c r="BX405" s="6"/>
      <c r="BY405" s="6"/>
      <c r="BZ405" s="6"/>
      <c r="CA405" s="6"/>
      <c r="CB405" s="6"/>
      <c r="CC405" s="6"/>
      <c r="CD405" s="6"/>
      <c r="CE405" s="6"/>
      <c r="CF405" s="6"/>
      <c r="CG405" s="6"/>
      <c r="CH405" s="6" t="s">
        <v>195</v>
      </c>
      <c r="CI405" s="6"/>
      <c r="CJ405" s="6"/>
      <c r="CK405" s="6"/>
      <c r="CL405" s="6"/>
      <c r="CM405" s="6"/>
      <c r="CN405" s="6"/>
      <c r="CO405" s="6"/>
      <c r="CP405" s="6"/>
      <c r="CQ405" s="6"/>
      <c r="CR405" s="6"/>
      <c r="CS405" s="28" t="s">
        <v>38</v>
      </c>
      <c r="CT405" s="6"/>
      <c r="CU405" s="6"/>
      <c r="CV405" s="6"/>
      <c r="CW405" s="6"/>
      <c r="CX405" s="6"/>
      <c r="CY405" s="6"/>
      <c r="CZ405" s="6"/>
      <c r="DA405" s="6"/>
      <c r="DB405" s="6"/>
      <c r="DC405" s="6"/>
      <c r="DD405" s="6" t="s">
        <v>38</v>
      </c>
      <c r="DE405" s="87"/>
      <c r="DF405" s="6"/>
      <c r="DG405" s="6"/>
      <c r="DH405" s="6"/>
      <c r="DI405" s="6"/>
      <c r="DJ405" s="6"/>
      <c r="DK405" s="6"/>
      <c r="DL405" s="6"/>
      <c r="DM405" s="6"/>
      <c r="DN405" s="6"/>
      <c r="DO405" s="87"/>
      <c r="DP405" s="6"/>
      <c r="DQ405" s="87"/>
      <c r="DR405" s="6"/>
      <c r="DS405" s="93" t="s">
        <v>2004</v>
      </c>
      <c r="DT405" s="17" t="s">
        <v>2005</v>
      </c>
      <c r="DV405" s="34"/>
      <c r="DW405" s="57"/>
      <c r="DX405" s="57"/>
      <c r="DY405" s="57"/>
      <c r="DZ405" s="57"/>
      <c r="EA405" s="57"/>
      <c r="EB405" s="57"/>
      <c r="EC405" s="57"/>
      <c r="ED405" s="57"/>
      <c r="EE405" s="57"/>
      <c r="EF405" s="57"/>
      <c r="EG405" s="57"/>
      <c r="EH405" s="57"/>
      <c r="EI405" s="57"/>
      <c r="EJ405" s="57"/>
      <c r="EK405" s="57"/>
      <c r="EL405" s="57"/>
      <c r="EM405" s="57"/>
      <c r="EN405" s="57"/>
      <c r="EO405" s="57"/>
      <c r="EP405" s="57"/>
      <c r="EQ405" s="57"/>
      <c r="ER405" s="57"/>
      <c r="ES405" s="57"/>
    </row>
    <row r="406" spans="1:149" ht="14.55" customHeight="1" x14ac:dyDescent="0.3">
      <c r="A406" s="65">
        <v>402</v>
      </c>
      <c r="B406" s="7">
        <v>146</v>
      </c>
      <c r="C406" s="98" t="s">
        <v>1998</v>
      </c>
      <c r="D406" s="100" t="s">
        <v>1999</v>
      </c>
      <c r="E406" s="98" t="s">
        <v>2000</v>
      </c>
      <c r="F406" s="7">
        <v>2017</v>
      </c>
      <c r="G406" s="98" t="s">
        <v>2001</v>
      </c>
      <c r="H406" s="98" t="s">
        <v>2002</v>
      </c>
      <c r="I406" s="6" t="s">
        <v>50</v>
      </c>
      <c r="J406" s="100" t="s">
        <v>2007</v>
      </c>
      <c r="K406" s="6" t="s">
        <v>935</v>
      </c>
      <c r="L406" s="6" t="s">
        <v>38</v>
      </c>
      <c r="M406" s="6" t="s">
        <v>86</v>
      </c>
      <c r="N406" s="6" t="s">
        <v>205</v>
      </c>
      <c r="O406" s="6" t="s">
        <v>25</v>
      </c>
      <c r="P406" s="6" t="s">
        <v>177</v>
      </c>
      <c r="Q406" s="6" t="s">
        <v>572</v>
      </c>
      <c r="R406" s="6" t="s">
        <v>572</v>
      </c>
      <c r="S406" s="6" t="s">
        <v>395</v>
      </c>
      <c r="T406" s="6" t="s">
        <v>1805</v>
      </c>
      <c r="U406" s="7">
        <v>2014</v>
      </c>
      <c r="V406" s="7">
        <v>2014</v>
      </c>
      <c r="W406" s="6"/>
      <c r="X406" s="6"/>
      <c r="Y406" s="6"/>
      <c r="Z406" s="6"/>
      <c r="AA406" s="6"/>
      <c r="AB406" s="6"/>
      <c r="AC406" s="6"/>
      <c r="AD406" s="6"/>
      <c r="AE406" s="6"/>
      <c r="AF406" s="6"/>
      <c r="AG406" s="6"/>
      <c r="AH406" s="6" t="s">
        <v>139</v>
      </c>
      <c r="AI406" s="6"/>
      <c r="AJ406" s="6"/>
      <c r="AK406" s="6"/>
      <c r="AL406" s="6"/>
      <c r="AM406" s="6"/>
      <c r="AN406" s="6"/>
      <c r="AO406" s="6"/>
      <c r="AP406" s="6"/>
      <c r="AQ406" s="6"/>
      <c r="AR406" s="6"/>
      <c r="AS406" s="6"/>
      <c r="AT406" s="6"/>
      <c r="AU406" s="6"/>
      <c r="AV406" s="6"/>
      <c r="AW406" s="6" t="s">
        <v>23</v>
      </c>
      <c r="AX406" s="6"/>
      <c r="AY406" s="6"/>
      <c r="AZ406" s="6"/>
      <c r="BA406" s="6"/>
      <c r="BB406" s="6"/>
      <c r="BC406" s="6"/>
      <c r="BD406" s="6"/>
      <c r="BE406" s="6"/>
      <c r="BF406" s="6"/>
      <c r="BG406" s="6"/>
      <c r="BH406" s="6"/>
      <c r="BI406" s="6" t="s">
        <v>78</v>
      </c>
      <c r="BJ406" s="6"/>
      <c r="BK406" s="6"/>
      <c r="BL406" s="6"/>
      <c r="BM406" s="6"/>
      <c r="BN406" s="6"/>
      <c r="BO406" s="6"/>
      <c r="BP406" s="6"/>
      <c r="BQ406" s="6"/>
      <c r="BR406" s="6"/>
      <c r="BS406" s="6"/>
      <c r="BT406" s="6"/>
      <c r="BU406" s="6"/>
      <c r="BV406" s="6" t="s">
        <v>23</v>
      </c>
      <c r="BW406" s="6"/>
      <c r="BX406" s="6"/>
      <c r="BY406" s="6"/>
      <c r="BZ406" s="6"/>
      <c r="CA406" s="6"/>
      <c r="CB406" s="6"/>
      <c r="CC406" s="6"/>
      <c r="CD406" s="6"/>
      <c r="CE406" s="6"/>
      <c r="CF406" s="6"/>
      <c r="CG406" s="6"/>
      <c r="CH406" s="6" t="s">
        <v>195</v>
      </c>
      <c r="CI406" s="6"/>
      <c r="CJ406" s="6"/>
      <c r="CK406" s="6"/>
      <c r="CL406" s="6"/>
      <c r="CM406" s="6"/>
      <c r="CN406" s="6"/>
      <c r="CO406" s="6"/>
      <c r="CP406" s="6"/>
      <c r="CQ406" s="6"/>
      <c r="CR406" s="6"/>
      <c r="CS406" s="28" t="s">
        <v>38</v>
      </c>
      <c r="CT406" s="6"/>
      <c r="CU406" s="6"/>
      <c r="CV406" s="6"/>
      <c r="CW406" s="6"/>
      <c r="CX406" s="6"/>
      <c r="CY406" s="6"/>
      <c r="CZ406" s="6"/>
      <c r="DA406" s="6"/>
      <c r="DB406" s="6"/>
      <c r="DC406" s="6"/>
      <c r="DD406" s="6" t="s">
        <v>38</v>
      </c>
      <c r="DE406" s="87"/>
      <c r="DF406" s="6"/>
      <c r="DG406" s="6"/>
      <c r="DH406" s="6"/>
      <c r="DI406" s="6"/>
      <c r="DJ406" s="6"/>
      <c r="DK406" s="6"/>
      <c r="DL406" s="6"/>
      <c r="DM406" s="6"/>
      <c r="DN406" s="6"/>
      <c r="DO406" s="87"/>
      <c r="DP406" s="6"/>
      <c r="DQ406" s="87"/>
      <c r="DR406" s="6"/>
      <c r="DS406" s="93" t="s">
        <v>2004</v>
      </c>
      <c r="DT406" s="17" t="s">
        <v>2005</v>
      </c>
      <c r="DV406" s="34"/>
      <c r="DW406" s="57"/>
      <c r="DX406" s="57"/>
      <c r="DY406" s="57"/>
      <c r="DZ406" s="57"/>
      <c r="EA406" s="57"/>
      <c r="EB406" s="57"/>
      <c r="EC406" s="57"/>
      <c r="ED406" s="57"/>
      <c r="EE406" s="57"/>
      <c r="EF406" s="57"/>
      <c r="EG406" s="57"/>
      <c r="EH406" s="57"/>
      <c r="EI406" s="57"/>
      <c r="EJ406" s="57"/>
      <c r="EK406" s="57"/>
      <c r="EL406" s="57"/>
      <c r="EM406" s="57"/>
      <c r="EN406" s="57"/>
      <c r="EO406" s="57"/>
      <c r="EP406" s="57"/>
      <c r="EQ406" s="57"/>
      <c r="ER406" s="57"/>
      <c r="ES406" s="57"/>
    </row>
    <row r="407" spans="1:149" ht="14.55" customHeight="1" x14ac:dyDescent="0.3">
      <c r="A407" s="65">
        <v>403</v>
      </c>
      <c r="B407" s="7">
        <v>146</v>
      </c>
      <c r="C407" s="98" t="s">
        <v>1998</v>
      </c>
      <c r="D407" s="100" t="s">
        <v>1999</v>
      </c>
      <c r="E407" s="98" t="s">
        <v>2000</v>
      </c>
      <c r="F407" s="7">
        <v>2017</v>
      </c>
      <c r="G407" s="98" t="s">
        <v>2001</v>
      </c>
      <c r="H407" s="98" t="s">
        <v>2002</v>
      </c>
      <c r="I407" s="6" t="s">
        <v>50</v>
      </c>
      <c r="J407" s="100" t="s">
        <v>2008</v>
      </c>
      <c r="K407" s="6" t="s">
        <v>935</v>
      </c>
      <c r="L407" s="6" t="s">
        <v>38</v>
      </c>
      <c r="M407" s="6" t="s">
        <v>86</v>
      </c>
      <c r="N407" s="6" t="s">
        <v>205</v>
      </c>
      <c r="O407" s="6" t="s">
        <v>25</v>
      </c>
      <c r="P407" s="6" t="s">
        <v>177</v>
      </c>
      <c r="Q407" s="6" t="s">
        <v>572</v>
      </c>
      <c r="R407" s="6" t="s">
        <v>572</v>
      </c>
      <c r="S407" s="6" t="s">
        <v>395</v>
      </c>
      <c r="T407" s="6" t="s">
        <v>1805</v>
      </c>
      <c r="U407" s="7">
        <v>2014</v>
      </c>
      <c r="V407" s="7">
        <v>2014</v>
      </c>
      <c r="W407" s="6"/>
      <c r="X407" s="6"/>
      <c r="Y407" s="6"/>
      <c r="Z407" s="6"/>
      <c r="AA407" s="6"/>
      <c r="AB407" s="6"/>
      <c r="AC407" s="6"/>
      <c r="AD407" s="6"/>
      <c r="AE407" s="6"/>
      <c r="AF407" s="6"/>
      <c r="AG407" s="6"/>
      <c r="AH407" s="6" t="s">
        <v>139</v>
      </c>
      <c r="AI407" s="6"/>
      <c r="AJ407" s="6"/>
      <c r="AK407" s="6"/>
      <c r="AL407" s="6"/>
      <c r="AM407" s="6"/>
      <c r="AN407" s="6"/>
      <c r="AO407" s="6"/>
      <c r="AP407" s="6"/>
      <c r="AQ407" s="6"/>
      <c r="AR407" s="6"/>
      <c r="AS407" s="6"/>
      <c r="AT407" s="6"/>
      <c r="AU407" s="6"/>
      <c r="AV407" s="6"/>
      <c r="AW407" s="6" t="s">
        <v>23</v>
      </c>
      <c r="AX407" s="6"/>
      <c r="AY407" s="6"/>
      <c r="AZ407" s="6"/>
      <c r="BA407" s="6"/>
      <c r="BB407" s="6"/>
      <c r="BC407" s="6"/>
      <c r="BD407" s="6"/>
      <c r="BE407" s="6"/>
      <c r="BF407" s="6"/>
      <c r="BG407" s="6"/>
      <c r="BH407" s="6"/>
      <c r="BI407" s="6" t="s">
        <v>78</v>
      </c>
      <c r="BJ407" s="6"/>
      <c r="BK407" s="6"/>
      <c r="BL407" s="6"/>
      <c r="BM407" s="6"/>
      <c r="BN407" s="6"/>
      <c r="BO407" s="6"/>
      <c r="BP407" s="6"/>
      <c r="BQ407" s="6"/>
      <c r="BR407" s="6"/>
      <c r="BS407" s="6"/>
      <c r="BT407" s="6"/>
      <c r="BU407" s="6"/>
      <c r="BV407" s="6" t="s">
        <v>23</v>
      </c>
      <c r="BW407" s="6"/>
      <c r="BX407" s="6"/>
      <c r="BY407" s="6"/>
      <c r="BZ407" s="6"/>
      <c r="CA407" s="6"/>
      <c r="CB407" s="6"/>
      <c r="CC407" s="6"/>
      <c r="CD407" s="6"/>
      <c r="CE407" s="6"/>
      <c r="CF407" s="6"/>
      <c r="CG407" s="6"/>
      <c r="CH407" s="6" t="s">
        <v>195</v>
      </c>
      <c r="CI407" s="6"/>
      <c r="CJ407" s="6"/>
      <c r="CK407" s="6"/>
      <c r="CL407" s="6"/>
      <c r="CM407" s="6"/>
      <c r="CN407" s="6"/>
      <c r="CO407" s="6"/>
      <c r="CP407" s="6"/>
      <c r="CQ407" s="6"/>
      <c r="CR407" s="6"/>
      <c r="CS407" s="28" t="s">
        <v>38</v>
      </c>
      <c r="CT407" s="6"/>
      <c r="CU407" s="6"/>
      <c r="CV407" s="6"/>
      <c r="CW407" s="6"/>
      <c r="CX407" s="6"/>
      <c r="CY407" s="6"/>
      <c r="CZ407" s="6"/>
      <c r="DA407" s="6"/>
      <c r="DB407" s="6"/>
      <c r="DC407" s="6"/>
      <c r="DD407" s="6" t="s">
        <v>38</v>
      </c>
      <c r="DE407" s="87"/>
      <c r="DF407" s="6"/>
      <c r="DG407" s="6"/>
      <c r="DH407" s="6"/>
      <c r="DI407" s="6"/>
      <c r="DJ407" s="6"/>
      <c r="DK407" s="6"/>
      <c r="DL407" s="6"/>
      <c r="DM407" s="6"/>
      <c r="DN407" s="6"/>
      <c r="DO407" s="87"/>
      <c r="DP407" s="6"/>
      <c r="DQ407" s="87"/>
      <c r="DR407" s="6"/>
      <c r="DS407" s="93" t="s">
        <v>2004</v>
      </c>
      <c r="DT407" s="17" t="s">
        <v>2005</v>
      </c>
      <c r="DV407" s="34"/>
      <c r="DW407" s="57"/>
      <c r="DX407" s="57"/>
      <c r="DY407" s="57"/>
      <c r="DZ407" s="57"/>
      <c r="EA407" s="57"/>
      <c r="EB407" s="57"/>
      <c r="EC407" s="57"/>
      <c r="ED407" s="57"/>
      <c r="EE407" s="57"/>
      <c r="EF407" s="57"/>
      <c r="EG407" s="57"/>
      <c r="EH407" s="57"/>
      <c r="EI407" s="57"/>
      <c r="EJ407" s="57"/>
      <c r="EK407" s="57"/>
      <c r="EL407" s="57"/>
      <c r="EM407" s="57"/>
      <c r="EN407" s="57"/>
      <c r="EO407" s="57"/>
      <c r="EP407" s="57"/>
      <c r="EQ407" s="57"/>
      <c r="ER407" s="57"/>
      <c r="ES407" s="57"/>
    </row>
    <row r="408" spans="1:149" ht="14.55" customHeight="1" x14ac:dyDescent="0.3">
      <c r="A408" s="65">
        <v>404</v>
      </c>
      <c r="B408" s="7">
        <v>146</v>
      </c>
      <c r="C408" s="98" t="s">
        <v>1998</v>
      </c>
      <c r="D408" s="100" t="s">
        <v>1999</v>
      </c>
      <c r="E408" s="98" t="s">
        <v>2000</v>
      </c>
      <c r="F408" s="7">
        <v>2017</v>
      </c>
      <c r="G408" s="98" t="s">
        <v>2001</v>
      </c>
      <c r="H408" s="98" t="s">
        <v>2002</v>
      </c>
      <c r="I408" s="6" t="s">
        <v>50</v>
      </c>
      <c r="J408" s="98" t="s">
        <v>2009</v>
      </c>
      <c r="K408" s="6" t="s">
        <v>2010</v>
      </c>
      <c r="L408" s="6" t="s">
        <v>23</v>
      </c>
      <c r="M408" s="6" t="s">
        <v>86</v>
      </c>
      <c r="N408" s="6" t="s">
        <v>205</v>
      </c>
      <c r="O408" s="6" t="s">
        <v>25</v>
      </c>
      <c r="P408" s="6" t="s">
        <v>177</v>
      </c>
      <c r="Q408" s="6" t="s">
        <v>572</v>
      </c>
      <c r="R408" s="6" t="s">
        <v>572</v>
      </c>
      <c r="S408" s="6" t="s">
        <v>395</v>
      </c>
      <c r="T408" s="6" t="s">
        <v>1805</v>
      </c>
      <c r="U408" s="7">
        <v>2014</v>
      </c>
      <c r="V408" s="7">
        <v>2014</v>
      </c>
      <c r="W408" s="6"/>
      <c r="X408" s="6"/>
      <c r="Y408" s="6"/>
      <c r="Z408" s="6"/>
      <c r="AA408" s="6"/>
      <c r="AB408" s="6"/>
      <c r="AC408" s="6"/>
      <c r="AD408" s="6"/>
      <c r="AE408" s="6"/>
      <c r="AF408" s="6"/>
      <c r="AG408" s="6"/>
      <c r="AH408" s="6" t="s">
        <v>139</v>
      </c>
      <c r="AI408" s="6"/>
      <c r="AJ408" s="6"/>
      <c r="AK408" s="6"/>
      <c r="AL408" s="6"/>
      <c r="AM408" s="6"/>
      <c r="AN408" s="6"/>
      <c r="AO408" s="6"/>
      <c r="AP408" s="6"/>
      <c r="AQ408" s="6"/>
      <c r="AR408" s="6"/>
      <c r="AS408" s="6"/>
      <c r="AT408" s="6"/>
      <c r="AU408" s="6"/>
      <c r="AV408" s="6"/>
      <c r="AW408" s="6" t="s">
        <v>23</v>
      </c>
      <c r="AX408" s="6"/>
      <c r="AY408" s="6"/>
      <c r="AZ408" s="6"/>
      <c r="BA408" s="6"/>
      <c r="BB408" s="6"/>
      <c r="BC408" s="6"/>
      <c r="BD408" s="6"/>
      <c r="BE408" s="6"/>
      <c r="BF408" s="6"/>
      <c r="BG408" s="6"/>
      <c r="BH408" s="6"/>
      <c r="BI408" s="6" t="s">
        <v>78</v>
      </c>
      <c r="BJ408" s="6"/>
      <c r="BK408" s="6"/>
      <c r="BL408" s="6"/>
      <c r="BM408" s="6"/>
      <c r="BN408" s="6"/>
      <c r="BO408" s="6"/>
      <c r="BP408" s="6"/>
      <c r="BQ408" s="6"/>
      <c r="BR408" s="6"/>
      <c r="BS408" s="6"/>
      <c r="BT408" s="6"/>
      <c r="BU408" s="6"/>
      <c r="BV408" s="6" t="s">
        <v>23</v>
      </c>
      <c r="BW408" s="6"/>
      <c r="BX408" s="6"/>
      <c r="BY408" s="6"/>
      <c r="BZ408" s="6"/>
      <c r="CA408" s="6"/>
      <c r="CB408" s="6"/>
      <c r="CC408" s="6"/>
      <c r="CD408" s="6"/>
      <c r="CE408" s="6"/>
      <c r="CF408" s="6"/>
      <c r="CG408" s="6"/>
      <c r="CH408" s="6" t="s">
        <v>195</v>
      </c>
      <c r="CI408" s="6"/>
      <c r="CJ408" s="6"/>
      <c r="CK408" s="6"/>
      <c r="CL408" s="6"/>
      <c r="CM408" s="6"/>
      <c r="CN408" s="6"/>
      <c r="CO408" s="6"/>
      <c r="CP408" s="6"/>
      <c r="CQ408" s="6"/>
      <c r="CR408" s="6"/>
      <c r="CS408" s="28" t="s">
        <v>38</v>
      </c>
      <c r="CT408" s="6"/>
      <c r="CU408" s="6"/>
      <c r="CV408" s="6"/>
      <c r="CW408" s="6"/>
      <c r="CX408" s="6"/>
      <c r="CY408" s="6"/>
      <c r="CZ408" s="6"/>
      <c r="DA408" s="6"/>
      <c r="DB408" s="6"/>
      <c r="DC408" s="6"/>
      <c r="DD408" s="6" t="s">
        <v>38</v>
      </c>
      <c r="DE408" s="87"/>
      <c r="DF408" s="6"/>
      <c r="DG408" s="6"/>
      <c r="DH408" s="6"/>
      <c r="DI408" s="6"/>
      <c r="DJ408" s="6"/>
      <c r="DK408" s="6"/>
      <c r="DL408" s="6"/>
      <c r="DM408" s="6"/>
      <c r="DN408" s="6"/>
      <c r="DO408" s="87"/>
      <c r="DP408" s="6"/>
      <c r="DQ408" s="87"/>
      <c r="DR408" s="6"/>
      <c r="DS408" s="93" t="s">
        <v>2004</v>
      </c>
      <c r="DT408" s="17" t="s">
        <v>2005</v>
      </c>
      <c r="DV408" s="34"/>
      <c r="DW408" s="57"/>
      <c r="DX408" s="57"/>
      <c r="DY408" s="57"/>
      <c r="DZ408" s="57"/>
      <c r="EA408" s="57"/>
      <c r="EB408" s="57"/>
      <c r="EC408" s="57"/>
      <c r="ED408" s="57"/>
      <c r="EE408" s="57"/>
      <c r="EF408" s="57"/>
      <c r="EG408" s="57"/>
      <c r="EH408" s="57"/>
      <c r="EI408" s="57"/>
      <c r="EJ408" s="57"/>
      <c r="EK408" s="57"/>
      <c r="EL408" s="57"/>
      <c r="EM408" s="57"/>
      <c r="EN408" s="57"/>
      <c r="EO408" s="57"/>
      <c r="EP408" s="57"/>
      <c r="EQ408" s="57"/>
      <c r="ER408" s="57"/>
      <c r="ES408" s="57"/>
    </row>
    <row r="409" spans="1:149" ht="14.55" customHeight="1" x14ac:dyDescent="0.3">
      <c r="A409" s="65">
        <v>405</v>
      </c>
      <c r="B409" s="7">
        <v>146</v>
      </c>
      <c r="C409" s="98" t="s">
        <v>1998</v>
      </c>
      <c r="D409" s="100" t="s">
        <v>1999</v>
      </c>
      <c r="E409" s="98" t="s">
        <v>2000</v>
      </c>
      <c r="F409" s="7">
        <v>2017</v>
      </c>
      <c r="G409" s="98" t="s">
        <v>2001</v>
      </c>
      <c r="H409" s="98" t="s">
        <v>2002</v>
      </c>
      <c r="I409" s="6" t="s">
        <v>50</v>
      </c>
      <c r="J409" s="98" t="s">
        <v>2011</v>
      </c>
      <c r="K409" s="6" t="s">
        <v>2010</v>
      </c>
      <c r="L409" s="6" t="s">
        <v>23</v>
      </c>
      <c r="M409" s="6" t="s">
        <v>86</v>
      </c>
      <c r="N409" s="6" t="s">
        <v>205</v>
      </c>
      <c r="O409" s="6" t="s">
        <v>25</v>
      </c>
      <c r="P409" s="6" t="s">
        <v>177</v>
      </c>
      <c r="Q409" s="6" t="s">
        <v>572</v>
      </c>
      <c r="R409" s="6" t="s">
        <v>572</v>
      </c>
      <c r="S409" s="6" t="s">
        <v>395</v>
      </c>
      <c r="T409" s="6" t="s">
        <v>1805</v>
      </c>
      <c r="U409" s="7">
        <v>2014</v>
      </c>
      <c r="V409" s="7">
        <v>2014</v>
      </c>
      <c r="W409" s="6"/>
      <c r="X409" s="6"/>
      <c r="Y409" s="6"/>
      <c r="Z409" s="6"/>
      <c r="AA409" s="6"/>
      <c r="AB409" s="6"/>
      <c r="AC409" s="6"/>
      <c r="AD409" s="6"/>
      <c r="AE409" s="6"/>
      <c r="AF409" s="6"/>
      <c r="AG409" s="6"/>
      <c r="AH409" s="6" t="s">
        <v>139</v>
      </c>
      <c r="AI409" s="6"/>
      <c r="AJ409" s="6"/>
      <c r="AK409" s="6"/>
      <c r="AL409" s="6"/>
      <c r="AM409" s="6"/>
      <c r="AN409" s="6"/>
      <c r="AO409" s="6"/>
      <c r="AP409" s="6"/>
      <c r="AQ409" s="6"/>
      <c r="AR409" s="6"/>
      <c r="AS409" s="6"/>
      <c r="AT409" s="6"/>
      <c r="AU409" s="6"/>
      <c r="AV409" s="6"/>
      <c r="AW409" s="6" t="s">
        <v>23</v>
      </c>
      <c r="AX409" s="6"/>
      <c r="AY409" s="6"/>
      <c r="AZ409" s="6"/>
      <c r="BA409" s="6"/>
      <c r="BB409" s="6"/>
      <c r="BC409" s="6"/>
      <c r="BD409" s="6"/>
      <c r="BE409" s="6"/>
      <c r="BF409" s="6"/>
      <c r="BG409" s="6"/>
      <c r="BH409" s="6"/>
      <c r="BI409" s="6" t="s">
        <v>78</v>
      </c>
      <c r="BJ409" s="6"/>
      <c r="BK409" s="6"/>
      <c r="BL409" s="6"/>
      <c r="BM409" s="6"/>
      <c r="BN409" s="6"/>
      <c r="BO409" s="6"/>
      <c r="BP409" s="6"/>
      <c r="BQ409" s="6"/>
      <c r="BR409" s="6"/>
      <c r="BS409" s="6"/>
      <c r="BT409" s="6"/>
      <c r="BU409" s="6"/>
      <c r="BV409" s="6" t="s">
        <v>23</v>
      </c>
      <c r="BW409" s="6"/>
      <c r="BX409" s="6"/>
      <c r="BY409" s="6"/>
      <c r="BZ409" s="6"/>
      <c r="CA409" s="6"/>
      <c r="CB409" s="6"/>
      <c r="CC409" s="6"/>
      <c r="CD409" s="6"/>
      <c r="CE409" s="6"/>
      <c r="CF409" s="6"/>
      <c r="CG409" s="6"/>
      <c r="CH409" s="6" t="s">
        <v>195</v>
      </c>
      <c r="CI409" s="6"/>
      <c r="CJ409" s="6"/>
      <c r="CK409" s="6"/>
      <c r="CL409" s="6"/>
      <c r="CM409" s="6"/>
      <c r="CN409" s="6"/>
      <c r="CO409" s="6"/>
      <c r="CP409" s="6"/>
      <c r="CQ409" s="6"/>
      <c r="CR409" s="6"/>
      <c r="CS409" s="28" t="s">
        <v>38</v>
      </c>
      <c r="CT409" s="6"/>
      <c r="CU409" s="6"/>
      <c r="CV409" s="6"/>
      <c r="CW409" s="6"/>
      <c r="CX409" s="6"/>
      <c r="CY409" s="6"/>
      <c r="CZ409" s="6"/>
      <c r="DA409" s="6"/>
      <c r="DB409" s="6"/>
      <c r="DC409" s="6"/>
      <c r="DD409" s="6" t="s">
        <v>38</v>
      </c>
      <c r="DE409" s="87"/>
      <c r="DF409" s="6"/>
      <c r="DG409" s="6"/>
      <c r="DH409" s="6"/>
      <c r="DI409" s="6"/>
      <c r="DJ409" s="6"/>
      <c r="DK409" s="6"/>
      <c r="DL409" s="6"/>
      <c r="DM409" s="6"/>
      <c r="DN409" s="6"/>
      <c r="DO409" s="87"/>
      <c r="DP409" s="6"/>
      <c r="DQ409" s="87"/>
      <c r="DR409" s="6"/>
      <c r="DS409" s="93" t="s">
        <v>2004</v>
      </c>
      <c r="DT409" s="17" t="s">
        <v>2005</v>
      </c>
      <c r="DV409" s="34"/>
      <c r="DW409" s="57"/>
      <c r="DX409" s="57"/>
      <c r="DY409" s="57"/>
      <c r="DZ409" s="57"/>
      <c r="EA409" s="57"/>
      <c r="EB409" s="57"/>
      <c r="EC409" s="57"/>
      <c r="ED409" s="57"/>
      <c r="EE409" s="57"/>
      <c r="EF409" s="57"/>
      <c r="EG409" s="57"/>
      <c r="EH409" s="57"/>
      <c r="EI409" s="57"/>
      <c r="EJ409" s="57"/>
      <c r="EK409" s="57"/>
      <c r="EL409" s="57"/>
      <c r="EM409" s="57"/>
      <c r="EN409" s="57"/>
      <c r="EO409" s="57"/>
      <c r="EP409" s="57"/>
      <c r="EQ409" s="57"/>
      <c r="ER409" s="57"/>
      <c r="ES409" s="57"/>
    </row>
    <row r="410" spans="1:149" ht="14.55" customHeight="1" x14ac:dyDescent="0.3">
      <c r="A410" s="65">
        <v>406</v>
      </c>
      <c r="B410" s="7">
        <v>147</v>
      </c>
      <c r="C410" s="98" t="s">
        <v>2012</v>
      </c>
      <c r="D410" s="100" t="s">
        <v>2013</v>
      </c>
      <c r="E410" s="98" t="s">
        <v>2014</v>
      </c>
      <c r="F410" s="7">
        <v>2017</v>
      </c>
      <c r="G410" s="100" t="s">
        <v>807</v>
      </c>
      <c r="H410" s="98" t="s">
        <v>2015</v>
      </c>
      <c r="I410" s="6" t="s">
        <v>50</v>
      </c>
      <c r="J410" s="98" t="s">
        <v>2016</v>
      </c>
      <c r="K410" s="6" t="s">
        <v>355</v>
      </c>
      <c r="L410" s="6" t="s">
        <v>38</v>
      </c>
      <c r="M410" s="6" t="s">
        <v>86</v>
      </c>
      <c r="N410" s="6" t="s">
        <v>205</v>
      </c>
      <c r="O410" s="6" t="s">
        <v>25</v>
      </c>
      <c r="P410" s="6" t="s">
        <v>205</v>
      </c>
      <c r="Q410" s="6" t="s">
        <v>572</v>
      </c>
      <c r="R410" s="6" t="s">
        <v>572</v>
      </c>
      <c r="S410" s="6" t="s">
        <v>572</v>
      </c>
      <c r="T410" s="6" t="s">
        <v>572</v>
      </c>
      <c r="U410" s="7" t="s">
        <v>572</v>
      </c>
      <c r="V410" s="7" t="s">
        <v>572</v>
      </c>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t="s">
        <v>199</v>
      </c>
      <c r="AW410" s="6" t="s">
        <v>38</v>
      </c>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t="s">
        <v>23</v>
      </c>
      <c r="BW410" s="6"/>
      <c r="BX410" s="6"/>
      <c r="BY410" s="6"/>
      <c r="BZ410" s="6"/>
      <c r="CA410" s="6"/>
      <c r="CB410" s="6"/>
      <c r="CC410" s="6"/>
      <c r="CD410" s="6"/>
      <c r="CE410" s="6"/>
      <c r="CF410" s="6"/>
      <c r="CG410" s="6"/>
      <c r="CH410" s="6"/>
      <c r="CI410" s="6"/>
      <c r="CJ410" s="6"/>
      <c r="CK410" s="6"/>
      <c r="CL410" s="6"/>
      <c r="CM410" s="6"/>
      <c r="CN410" s="6"/>
      <c r="CO410" s="6"/>
      <c r="CP410" s="6"/>
      <c r="CQ410" s="6"/>
      <c r="CR410" s="6" t="s">
        <v>195</v>
      </c>
      <c r="CS410" s="28" t="s">
        <v>38</v>
      </c>
      <c r="CT410" s="6"/>
      <c r="CU410" s="6"/>
      <c r="CV410" s="6"/>
      <c r="CW410" s="6"/>
      <c r="CX410" s="6"/>
      <c r="CY410" s="6"/>
      <c r="CZ410" s="6"/>
      <c r="DA410" s="6"/>
      <c r="DB410" s="6"/>
      <c r="DC410" s="6"/>
      <c r="DD410" s="6" t="s">
        <v>38</v>
      </c>
      <c r="DE410" s="87"/>
      <c r="DF410" s="6"/>
      <c r="DG410" s="6"/>
      <c r="DH410" s="6"/>
      <c r="DI410" s="6"/>
      <c r="DJ410" s="6"/>
      <c r="DK410" s="6"/>
      <c r="DL410" s="6"/>
      <c r="DM410" s="6"/>
      <c r="DN410" s="6"/>
      <c r="DO410" s="87"/>
      <c r="DP410" s="6"/>
      <c r="DQ410" s="87"/>
      <c r="DR410" s="6"/>
      <c r="DS410" s="87"/>
      <c r="DT410" s="17"/>
      <c r="DV410" s="34"/>
      <c r="DW410" s="57"/>
      <c r="DX410" s="57"/>
      <c r="DY410" s="57"/>
      <c r="DZ410" s="57"/>
      <c r="EA410" s="57"/>
      <c r="EB410" s="57"/>
      <c r="EC410" s="57"/>
      <c r="ED410" s="57"/>
      <c r="EE410" s="57"/>
      <c r="EF410" s="57"/>
      <c r="EG410" s="57"/>
      <c r="EH410" s="57"/>
      <c r="EI410" s="57"/>
      <c r="EJ410" s="57"/>
      <c r="EK410" s="57"/>
      <c r="EL410" s="57"/>
      <c r="EM410" s="57"/>
      <c r="EN410" s="57"/>
      <c r="EO410" s="57"/>
      <c r="EP410" s="57"/>
      <c r="EQ410" s="57"/>
      <c r="ER410" s="57"/>
      <c r="ES410" s="57"/>
    </row>
    <row r="411" spans="1:149" ht="14.55" customHeight="1" x14ac:dyDescent="0.3">
      <c r="A411" s="65">
        <v>407</v>
      </c>
      <c r="B411" s="7">
        <v>147</v>
      </c>
      <c r="C411" s="98" t="s">
        <v>2012</v>
      </c>
      <c r="D411" s="100" t="s">
        <v>2013</v>
      </c>
      <c r="E411" s="98" t="s">
        <v>2014</v>
      </c>
      <c r="F411" s="7">
        <v>2017</v>
      </c>
      <c r="G411" s="100" t="s">
        <v>807</v>
      </c>
      <c r="H411" s="98" t="s">
        <v>2015</v>
      </c>
      <c r="I411" s="6" t="s">
        <v>50</v>
      </c>
      <c r="J411" s="98" t="s">
        <v>2017</v>
      </c>
      <c r="K411" s="6" t="s">
        <v>841</v>
      </c>
      <c r="L411" s="6" t="s">
        <v>38</v>
      </c>
      <c r="M411" s="6" t="s">
        <v>86</v>
      </c>
      <c r="N411" s="6" t="s">
        <v>205</v>
      </c>
      <c r="O411" s="6" t="s">
        <v>25</v>
      </c>
      <c r="P411" s="6" t="s">
        <v>205</v>
      </c>
      <c r="Q411" s="6" t="s">
        <v>572</v>
      </c>
      <c r="R411" s="6" t="s">
        <v>572</v>
      </c>
      <c r="S411" s="6" t="s">
        <v>572</v>
      </c>
      <c r="T411" s="6" t="s">
        <v>572</v>
      </c>
      <c r="U411" s="7" t="s">
        <v>572</v>
      </c>
      <c r="V411" s="7" t="s">
        <v>572</v>
      </c>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t="s">
        <v>199</v>
      </c>
      <c r="AW411" s="6" t="s">
        <v>38</v>
      </c>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t="s">
        <v>23</v>
      </c>
      <c r="BW411" s="6"/>
      <c r="BX411" s="6"/>
      <c r="BY411" s="6"/>
      <c r="BZ411" s="6"/>
      <c r="CA411" s="6"/>
      <c r="CB411" s="6"/>
      <c r="CC411" s="6"/>
      <c r="CD411" s="6"/>
      <c r="CE411" s="6"/>
      <c r="CF411" s="6"/>
      <c r="CG411" s="6"/>
      <c r="CH411" s="6"/>
      <c r="CI411" s="6"/>
      <c r="CJ411" s="6"/>
      <c r="CK411" s="6"/>
      <c r="CL411" s="6"/>
      <c r="CM411" s="6"/>
      <c r="CN411" s="6"/>
      <c r="CO411" s="6"/>
      <c r="CP411" s="6"/>
      <c r="CQ411" s="6"/>
      <c r="CR411" s="6" t="s">
        <v>210</v>
      </c>
      <c r="CS411" s="28" t="s">
        <v>38</v>
      </c>
      <c r="CT411" s="6"/>
      <c r="CU411" s="6"/>
      <c r="CV411" s="6"/>
      <c r="CW411" s="6"/>
      <c r="CX411" s="6"/>
      <c r="CY411" s="6"/>
      <c r="CZ411" s="6"/>
      <c r="DA411" s="6"/>
      <c r="DB411" s="6"/>
      <c r="DC411" s="6"/>
      <c r="DD411" s="6" t="s">
        <v>38</v>
      </c>
      <c r="DE411" s="87"/>
      <c r="DF411" s="6"/>
      <c r="DG411" s="6"/>
      <c r="DH411" s="6"/>
      <c r="DI411" s="6"/>
      <c r="DJ411" s="6"/>
      <c r="DK411" s="6"/>
      <c r="DL411" s="6"/>
      <c r="DM411" s="6"/>
      <c r="DN411" s="6"/>
      <c r="DO411" s="87"/>
      <c r="DP411" s="6"/>
      <c r="DQ411" s="87"/>
      <c r="DR411" s="6"/>
      <c r="DS411" s="87"/>
      <c r="DT411" s="17"/>
      <c r="DV411" s="34"/>
      <c r="DW411" s="57"/>
      <c r="DX411" s="57"/>
      <c r="DY411" s="57"/>
      <c r="DZ411" s="57"/>
      <c r="EA411" s="57"/>
      <c r="EB411" s="57"/>
      <c r="EC411" s="57"/>
      <c r="ED411" s="57"/>
      <c r="EE411" s="57"/>
      <c r="EF411" s="57"/>
      <c r="EG411" s="57"/>
      <c r="EH411" s="57"/>
      <c r="EI411" s="57"/>
      <c r="EJ411" s="57"/>
      <c r="EK411" s="57"/>
      <c r="EL411" s="57"/>
      <c r="EM411" s="57"/>
      <c r="EN411" s="57"/>
      <c r="EO411" s="57"/>
      <c r="EP411" s="57"/>
      <c r="EQ411" s="57"/>
      <c r="ER411" s="57"/>
      <c r="ES411" s="57"/>
    </row>
    <row r="412" spans="1:149" ht="14.55" customHeight="1" x14ac:dyDescent="0.3">
      <c r="A412" s="65">
        <v>408</v>
      </c>
      <c r="B412" s="7">
        <v>147</v>
      </c>
      <c r="C412" s="98" t="s">
        <v>2012</v>
      </c>
      <c r="D412" s="100" t="s">
        <v>2013</v>
      </c>
      <c r="E412" s="98" t="s">
        <v>2014</v>
      </c>
      <c r="F412" s="7">
        <v>2017</v>
      </c>
      <c r="G412" s="100" t="s">
        <v>807</v>
      </c>
      <c r="H412" s="98" t="s">
        <v>2015</v>
      </c>
      <c r="I412" s="6" t="s">
        <v>50</v>
      </c>
      <c r="J412" s="98" t="s">
        <v>2018</v>
      </c>
      <c r="K412" s="6" t="s">
        <v>841</v>
      </c>
      <c r="L412" s="6" t="s">
        <v>38</v>
      </c>
      <c r="M412" s="6" t="s">
        <v>86</v>
      </c>
      <c r="N412" s="6" t="s">
        <v>205</v>
      </c>
      <c r="O412" s="6" t="s">
        <v>25</v>
      </c>
      <c r="P412" s="6" t="s">
        <v>205</v>
      </c>
      <c r="Q412" s="6" t="s">
        <v>572</v>
      </c>
      <c r="R412" s="6" t="s">
        <v>572</v>
      </c>
      <c r="S412" s="6" t="s">
        <v>572</v>
      </c>
      <c r="T412" s="6" t="s">
        <v>572</v>
      </c>
      <c r="U412" s="7" t="s">
        <v>572</v>
      </c>
      <c r="V412" s="7" t="s">
        <v>572</v>
      </c>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t="s">
        <v>199</v>
      </c>
      <c r="AW412" s="6" t="s">
        <v>38</v>
      </c>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t="s">
        <v>23</v>
      </c>
      <c r="BW412" s="6"/>
      <c r="BX412" s="6"/>
      <c r="BY412" s="6"/>
      <c r="BZ412" s="6"/>
      <c r="CA412" s="6"/>
      <c r="CB412" s="6"/>
      <c r="CC412" s="6"/>
      <c r="CD412" s="6"/>
      <c r="CE412" s="6"/>
      <c r="CF412" s="6"/>
      <c r="CG412" s="6"/>
      <c r="CH412" s="6"/>
      <c r="CI412" s="6"/>
      <c r="CJ412" s="6"/>
      <c r="CK412" s="6"/>
      <c r="CL412" s="6"/>
      <c r="CM412" s="6"/>
      <c r="CN412" s="6"/>
      <c r="CO412" s="6"/>
      <c r="CP412" s="6"/>
      <c r="CQ412" s="6"/>
      <c r="CR412" s="6" t="s">
        <v>210</v>
      </c>
      <c r="CS412" s="28" t="s">
        <v>38</v>
      </c>
      <c r="CT412" s="6"/>
      <c r="CU412" s="6"/>
      <c r="CV412" s="6"/>
      <c r="CW412" s="6"/>
      <c r="CX412" s="6"/>
      <c r="CY412" s="6"/>
      <c r="CZ412" s="6"/>
      <c r="DA412" s="6"/>
      <c r="DB412" s="6"/>
      <c r="DC412" s="6"/>
      <c r="DD412" s="6" t="s">
        <v>38</v>
      </c>
      <c r="DE412" s="87"/>
      <c r="DF412" s="6"/>
      <c r="DG412" s="6"/>
      <c r="DH412" s="6"/>
      <c r="DI412" s="6"/>
      <c r="DJ412" s="6"/>
      <c r="DK412" s="6"/>
      <c r="DL412" s="6"/>
      <c r="DM412" s="6"/>
      <c r="DN412" s="6"/>
      <c r="DO412" s="87"/>
      <c r="DP412" s="6"/>
      <c r="DQ412" s="87"/>
      <c r="DR412" s="6"/>
      <c r="DS412" s="87"/>
      <c r="DT412" s="17"/>
      <c r="DV412" s="34"/>
      <c r="DW412" s="57"/>
      <c r="DX412" s="57"/>
      <c r="DY412" s="57"/>
      <c r="DZ412" s="57"/>
      <c r="EA412" s="57"/>
      <c r="EB412" s="57"/>
      <c r="EC412" s="57"/>
      <c r="ED412" s="57"/>
      <c r="EE412" s="57"/>
      <c r="EF412" s="57"/>
      <c r="EG412" s="57"/>
      <c r="EH412" s="57"/>
      <c r="EI412" s="57"/>
      <c r="EJ412" s="57"/>
      <c r="EK412" s="57"/>
      <c r="EL412" s="57"/>
      <c r="EM412" s="57"/>
      <c r="EN412" s="57"/>
      <c r="EO412" s="57"/>
      <c r="EP412" s="57"/>
      <c r="EQ412" s="57"/>
      <c r="ER412" s="57"/>
      <c r="ES412" s="57"/>
    </row>
    <row r="413" spans="1:149" ht="14.55" customHeight="1" x14ac:dyDescent="0.3">
      <c r="A413" s="65">
        <v>409</v>
      </c>
      <c r="B413" s="7">
        <v>147</v>
      </c>
      <c r="C413" s="98" t="s">
        <v>2012</v>
      </c>
      <c r="D413" s="100" t="s">
        <v>2013</v>
      </c>
      <c r="E413" s="98" t="s">
        <v>2014</v>
      </c>
      <c r="F413" s="7">
        <v>2017</v>
      </c>
      <c r="G413" s="100" t="s">
        <v>807</v>
      </c>
      <c r="H413" s="98" t="s">
        <v>2015</v>
      </c>
      <c r="I413" s="6" t="s">
        <v>50</v>
      </c>
      <c r="J413" s="98" t="s">
        <v>2019</v>
      </c>
      <c r="K413" s="6" t="s">
        <v>841</v>
      </c>
      <c r="L413" s="6" t="s">
        <v>38</v>
      </c>
      <c r="M413" s="6" t="s">
        <v>86</v>
      </c>
      <c r="N413" s="6" t="s">
        <v>205</v>
      </c>
      <c r="O413" s="6" t="s">
        <v>25</v>
      </c>
      <c r="P413" s="6" t="s">
        <v>205</v>
      </c>
      <c r="Q413" s="6" t="s">
        <v>572</v>
      </c>
      <c r="R413" s="6" t="s">
        <v>572</v>
      </c>
      <c r="S413" s="6" t="s">
        <v>572</v>
      </c>
      <c r="T413" s="6" t="s">
        <v>572</v>
      </c>
      <c r="U413" s="7" t="s">
        <v>572</v>
      </c>
      <c r="V413" s="7" t="s">
        <v>572</v>
      </c>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t="s">
        <v>199</v>
      </c>
      <c r="AW413" s="6" t="s">
        <v>38</v>
      </c>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t="s">
        <v>23</v>
      </c>
      <c r="BW413" s="6"/>
      <c r="BX413" s="6"/>
      <c r="BY413" s="6"/>
      <c r="BZ413" s="6"/>
      <c r="CA413" s="6"/>
      <c r="CB413" s="6"/>
      <c r="CC413" s="6"/>
      <c r="CD413" s="6"/>
      <c r="CE413" s="6"/>
      <c r="CF413" s="6"/>
      <c r="CG413" s="6"/>
      <c r="CH413" s="6"/>
      <c r="CI413" s="6"/>
      <c r="CJ413" s="6"/>
      <c r="CK413" s="6"/>
      <c r="CL413" s="6"/>
      <c r="CM413" s="6"/>
      <c r="CN413" s="6"/>
      <c r="CO413" s="6"/>
      <c r="CP413" s="6"/>
      <c r="CQ413" s="6"/>
      <c r="CR413" s="6" t="s">
        <v>210</v>
      </c>
      <c r="CS413" s="28" t="s">
        <v>38</v>
      </c>
      <c r="CT413" s="6"/>
      <c r="CU413" s="6"/>
      <c r="CV413" s="6"/>
      <c r="CW413" s="6"/>
      <c r="CX413" s="6"/>
      <c r="CY413" s="6"/>
      <c r="CZ413" s="6"/>
      <c r="DA413" s="6"/>
      <c r="DB413" s="6"/>
      <c r="DC413" s="6"/>
      <c r="DD413" s="6" t="s">
        <v>38</v>
      </c>
      <c r="DE413" s="87"/>
      <c r="DF413" s="6"/>
      <c r="DG413" s="6"/>
      <c r="DH413" s="6"/>
      <c r="DI413" s="6"/>
      <c r="DJ413" s="6"/>
      <c r="DK413" s="6"/>
      <c r="DL413" s="6"/>
      <c r="DM413" s="6"/>
      <c r="DN413" s="6"/>
      <c r="DO413" s="87"/>
      <c r="DP413" s="6"/>
      <c r="DQ413" s="87"/>
      <c r="DR413" s="6"/>
      <c r="DS413" s="87"/>
      <c r="DT413" s="17"/>
      <c r="DV413" s="34"/>
      <c r="DW413" s="57"/>
      <c r="DX413" s="57"/>
      <c r="DY413" s="57"/>
      <c r="DZ413" s="57"/>
      <c r="EA413" s="57"/>
      <c r="EB413" s="57"/>
      <c r="EC413" s="57"/>
      <c r="ED413" s="57"/>
      <c r="EE413" s="57"/>
      <c r="EF413" s="57"/>
      <c r="EG413" s="57"/>
      <c r="EH413" s="57"/>
      <c r="EI413" s="57"/>
      <c r="EJ413" s="57"/>
      <c r="EK413" s="57"/>
      <c r="EL413" s="57"/>
      <c r="EM413" s="57"/>
      <c r="EN413" s="57"/>
      <c r="EO413" s="57"/>
      <c r="EP413" s="57"/>
      <c r="EQ413" s="57"/>
      <c r="ER413" s="57"/>
      <c r="ES413" s="57"/>
    </row>
    <row r="414" spans="1:149" ht="14.55" customHeight="1" x14ac:dyDescent="0.3">
      <c r="A414" s="65">
        <v>410</v>
      </c>
      <c r="B414" s="7">
        <v>147</v>
      </c>
      <c r="C414" s="98" t="s">
        <v>2012</v>
      </c>
      <c r="D414" s="100" t="s">
        <v>2013</v>
      </c>
      <c r="E414" s="98" t="s">
        <v>2014</v>
      </c>
      <c r="F414" s="7">
        <v>2017</v>
      </c>
      <c r="G414" s="100" t="s">
        <v>807</v>
      </c>
      <c r="H414" s="98" t="s">
        <v>2015</v>
      </c>
      <c r="I414" s="6" t="s">
        <v>50</v>
      </c>
      <c r="J414" s="98" t="s">
        <v>2020</v>
      </c>
      <c r="K414" s="6" t="s">
        <v>841</v>
      </c>
      <c r="L414" s="6" t="s">
        <v>38</v>
      </c>
      <c r="M414" s="6" t="s">
        <v>86</v>
      </c>
      <c r="N414" s="6" t="s">
        <v>205</v>
      </c>
      <c r="O414" s="6" t="s">
        <v>25</v>
      </c>
      <c r="P414" s="6" t="s">
        <v>205</v>
      </c>
      <c r="Q414" s="6" t="s">
        <v>572</v>
      </c>
      <c r="R414" s="6" t="s">
        <v>572</v>
      </c>
      <c r="S414" s="6" t="s">
        <v>572</v>
      </c>
      <c r="T414" s="6" t="s">
        <v>572</v>
      </c>
      <c r="U414" s="7" t="s">
        <v>572</v>
      </c>
      <c r="V414" s="7" t="s">
        <v>572</v>
      </c>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t="s">
        <v>199</v>
      </c>
      <c r="AW414" s="6" t="s">
        <v>38</v>
      </c>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t="s">
        <v>23</v>
      </c>
      <c r="BW414" s="6"/>
      <c r="BX414" s="6"/>
      <c r="BY414" s="6"/>
      <c r="BZ414" s="6"/>
      <c r="CA414" s="6"/>
      <c r="CB414" s="6"/>
      <c r="CC414" s="6"/>
      <c r="CD414" s="6"/>
      <c r="CE414" s="6"/>
      <c r="CF414" s="6"/>
      <c r="CG414" s="6"/>
      <c r="CH414" s="6"/>
      <c r="CI414" s="6"/>
      <c r="CJ414" s="6"/>
      <c r="CK414" s="6"/>
      <c r="CL414" s="6"/>
      <c r="CM414" s="6"/>
      <c r="CN414" s="6"/>
      <c r="CO414" s="6"/>
      <c r="CP414" s="6"/>
      <c r="CQ414" s="6"/>
      <c r="CR414" s="6" t="s">
        <v>210</v>
      </c>
      <c r="CS414" s="28" t="s">
        <v>38</v>
      </c>
      <c r="CT414" s="6"/>
      <c r="CU414" s="6"/>
      <c r="CV414" s="6"/>
      <c r="CW414" s="6"/>
      <c r="CX414" s="6"/>
      <c r="CY414" s="6"/>
      <c r="CZ414" s="6"/>
      <c r="DA414" s="6"/>
      <c r="DB414" s="6"/>
      <c r="DC414" s="6"/>
      <c r="DD414" s="6" t="s">
        <v>38</v>
      </c>
      <c r="DE414" s="87"/>
      <c r="DF414" s="6"/>
      <c r="DG414" s="6"/>
      <c r="DH414" s="6"/>
      <c r="DI414" s="6"/>
      <c r="DJ414" s="6"/>
      <c r="DK414" s="6"/>
      <c r="DL414" s="6"/>
      <c r="DM414" s="6"/>
      <c r="DN414" s="6"/>
      <c r="DO414" s="87"/>
      <c r="DP414" s="6"/>
      <c r="DQ414" s="87"/>
      <c r="DR414" s="6"/>
      <c r="DS414" s="87"/>
      <c r="DT414" s="17"/>
      <c r="DV414" s="34"/>
      <c r="DW414" s="57"/>
      <c r="DX414" s="57"/>
      <c r="DY414" s="57"/>
      <c r="DZ414" s="57"/>
      <c r="EA414" s="57"/>
      <c r="EB414" s="57"/>
      <c r="EC414" s="57"/>
      <c r="ED414" s="57"/>
      <c r="EE414" s="57"/>
      <c r="EF414" s="57"/>
      <c r="EG414" s="57"/>
      <c r="EH414" s="57"/>
      <c r="EI414" s="57"/>
      <c r="EJ414" s="57"/>
      <c r="EK414" s="57"/>
      <c r="EL414" s="57"/>
      <c r="EM414" s="57"/>
      <c r="EN414" s="57"/>
      <c r="EO414" s="57"/>
      <c r="EP414" s="57"/>
      <c r="EQ414" s="57"/>
      <c r="ER414" s="57"/>
      <c r="ES414" s="57"/>
    </row>
    <row r="415" spans="1:149" ht="14.55" customHeight="1" x14ac:dyDescent="0.3">
      <c r="A415" s="65">
        <v>411</v>
      </c>
      <c r="B415" s="7">
        <v>147</v>
      </c>
      <c r="C415" s="98" t="s">
        <v>2012</v>
      </c>
      <c r="D415" s="100" t="s">
        <v>2013</v>
      </c>
      <c r="E415" s="98" t="s">
        <v>2014</v>
      </c>
      <c r="F415" s="7">
        <v>2017</v>
      </c>
      <c r="G415" s="100" t="s">
        <v>807</v>
      </c>
      <c r="H415" s="98" t="s">
        <v>2015</v>
      </c>
      <c r="I415" s="6" t="s">
        <v>50</v>
      </c>
      <c r="J415" s="98" t="s">
        <v>2021</v>
      </c>
      <c r="K415" s="6" t="s">
        <v>841</v>
      </c>
      <c r="L415" s="6" t="s">
        <v>38</v>
      </c>
      <c r="M415" s="6" t="s">
        <v>86</v>
      </c>
      <c r="N415" s="6" t="s">
        <v>205</v>
      </c>
      <c r="O415" s="6" t="s">
        <v>25</v>
      </c>
      <c r="P415" s="6" t="s">
        <v>205</v>
      </c>
      <c r="Q415" s="6" t="s">
        <v>572</v>
      </c>
      <c r="R415" s="6" t="s">
        <v>572</v>
      </c>
      <c r="S415" s="6" t="s">
        <v>572</v>
      </c>
      <c r="T415" s="6" t="s">
        <v>572</v>
      </c>
      <c r="U415" s="7" t="s">
        <v>572</v>
      </c>
      <c r="V415" s="7" t="s">
        <v>572</v>
      </c>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t="s">
        <v>199</v>
      </c>
      <c r="AW415" s="6" t="s">
        <v>38</v>
      </c>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t="s">
        <v>23</v>
      </c>
      <c r="BW415" s="6"/>
      <c r="BX415" s="6"/>
      <c r="BY415" s="6"/>
      <c r="BZ415" s="6"/>
      <c r="CA415" s="6"/>
      <c r="CB415" s="6"/>
      <c r="CC415" s="6"/>
      <c r="CD415" s="6"/>
      <c r="CE415" s="6"/>
      <c r="CF415" s="6"/>
      <c r="CG415" s="6"/>
      <c r="CH415" s="6"/>
      <c r="CI415" s="6"/>
      <c r="CJ415" s="6"/>
      <c r="CK415" s="6"/>
      <c r="CL415" s="6"/>
      <c r="CM415" s="6"/>
      <c r="CN415" s="6"/>
      <c r="CO415" s="6"/>
      <c r="CP415" s="6"/>
      <c r="CQ415" s="6"/>
      <c r="CR415" s="6" t="s">
        <v>195</v>
      </c>
      <c r="CS415" s="28" t="s">
        <v>38</v>
      </c>
      <c r="CT415" s="6"/>
      <c r="CU415" s="6"/>
      <c r="CV415" s="6"/>
      <c r="CW415" s="6"/>
      <c r="CX415" s="6"/>
      <c r="CY415" s="6"/>
      <c r="CZ415" s="6"/>
      <c r="DA415" s="6"/>
      <c r="DB415" s="6"/>
      <c r="DC415" s="6"/>
      <c r="DD415" s="6" t="s">
        <v>38</v>
      </c>
      <c r="DE415" s="87"/>
      <c r="DF415" s="6"/>
      <c r="DG415" s="6"/>
      <c r="DH415" s="6"/>
      <c r="DI415" s="6"/>
      <c r="DJ415" s="6"/>
      <c r="DK415" s="6"/>
      <c r="DL415" s="6"/>
      <c r="DM415" s="6"/>
      <c r="DN415" s="6"/>
      <c r="DO415" s="87"/>
      <c r="DP415" s="6"/>
      <c r="DQ415" s="87"/>
      <c r="DR415" s="6"/>
      <c r="DS415" s="87"/>
      <c r="DT415" s="17"/>
      <c r="DV415" s="34"/>
      <c r="DW415" s="57"/>
      <c r="DX415" s="57"/>
      <c r="DY415" s="57"/>
      <c r="DZ415" s="57"/>
      <c r="EA415" s="57"/>
      <c r="EB415" s="57"/>
      <c r="EC415" s="57"/>
      <c r="ED415" s="57"/>
      <c r="EE415" s="57"/>
      <c r="EF415" s="57"/>
      <c r="EG415" s="57"/>
      <c r="EH415" s="57"/>
      <c r="EI415" s="57"/>
      <c r="EJ415" s="57"/>
      <c r="EK415" s="57"/>
      <c r="EL415" s="57"/>
      <c r="EM415" s="57"/>
      <c r="EN415" s="57"/>
      <c r="EO415" s="57"/>
      <c r="EP415" s="57"/>
      <c r="EQ415" s="57"/>
      <c r="ER415" s="57"/>
      <c r="ES415" s="57"/>
    </row>
    <row r="416" spans="1:149" ht="14.55" customHeight="1" x14ac:dyDescent="0.3">
      <c r="A416" s="65">
        <v>412</v>
      </c>
      <c r="B416" s="7">
        <v>148</v>
      </c>
      <c r="C416" s="98" t="s">
        <v>2022</v>
      </c>
      <c r="D416" s="100" t="s">
        <v>2023</v>
      </c>
      <c r="E416" s="98" t="s">
        <v>2024</v>
      </c>
      <c r="F416" s="7">
        <v>2014</v>
      </c>
      <c r="G416" s="98" t="s">
        <v>1263</v>
      </c>
      <c r="H416" s="98" t="s">
        <v>2025</v>
      </c>
      <c r="I416" s="6" t="s">
        <v>50</v>
      </c>
      <c r="J416" s="100" t="s">
        <v>2026</v>
      </c>
      <c r="K416" s="6" t="s">
        <v>2027</v>
      </c>
      <c r="L416" s="6" t="s">
        <v>38</v>
      </c>
      <c r="M416" s="6" t="s">
        <v>86</v>
      </c>
      <c r="N416" s="6" t="s">
        <v>205</v>
      </c>
      <c r="O416" s="6" t="s">
        <v>25</v>
      </c>
      <c r="P416" s="6" t="s">
        <v>177</v>
      </c>
      <c r="Q416" s="6" t="s">
        <v>1379</v>
      </c>
      <c r="R416" s="6" t="s">
        <v>1317</v>
      </c>
      <c r="S416" s="6" t="s">
        <v>136</v>
      </c>
      <c r="T416" s="6" t="s">
        <v>778</v>
      </c>
      <c r="U416" s="7">
        <v>2008</v>
      </c>
      <c r="V416" s="7">
        <v>2011</v>
      </c>
      <c r="W416" s="6"/>
      <c r="X416" s="6"/>
      <c r="Y416" s="6"/>
      <c r="Z416" s="6" t="s">
        <v>76</v>
      </c>
      <c r="AA416" s="6"/>
      <c r="AB416" s="6"/>
      <c r="AC416" s="6"/>
      <c r="AD416" s="6"/>
      <c r="AE416" s="6" t="s">
        <v>126</v>
      </c>
      <c r="AF416" s="6"/>
      <c r="AG416" s="6"/>
      <c r="AH416" s="6"/>
      <c r="AI416" s="6"/>
      <c r="AJ416" s="6"/>
      <c r="AK416" s="6"/>
      <c r="AL416" s="6"/>
      <c r="AM416" s="6"/>
      <c r="AN416" s="6"/>
      <c r="AO416" s="6"/>
      <c r="AP416" s="6"/>
      <c r="AQ416" s="6"/>
      <c r="AR416" s="6"/>
      <c r="AS416" s="6"/>
      <c r="AT416" s="6"/>
      <c r="AU416" s="6"/>
      <c r="AV416" s="6"/>
      <c r="AW416" s="6" t="s">
        <v>23</v>
      </c>
      <c r="AX416" s="6"/>
      <c r="AY416" s="6"/>
      <c r="AZ416" s="6"/>
      <c r="BA416" s="6" t="s">
        <v>80</v>
      </c>
      <c r="BB416" s="6"/>
      <c r="BC416" s="6"/>
      <c r="BD416" s="6"/>
      <c r="BE416" s="6"/>
      <c r="BF416" s="6" t="s">
        <v>80</v>
      </c>
      <c r="BG416" s="6"/>
      <c r="BH416" s="6"/>
      <c r="BI416" s="6"/>
      <c r="BJ416" s="6"/>
      <c r="BK416" s="6"/>
      <c r="BL416" s="6"/>
      <c r="BM416" s="6"/>
      <c r="BN416" s="6"/>
      <c r="BO416" s="6"/>
      <c r="BP416" s="6"/>
      <c r="BQ416" s="6"/>
      <c r="BR416" s="6"/>
      <c r="BS416" s="6"/>
      <c r="BT416" s="6"/>
      <c r="BU416" s="6"/>
      <c r="BV416" s="6" t="s">
        <v>38</v>
      </c>
      <c r="BW416" s="6"/>
      <c r="BX416" s="6"/>
      <c r="BY416" s="6"/>
      <c r="BZ416" s="6"/>
      <c r="CA416" s="6"/>
      <c r="CB416" s="6"/>
      <c r="CC416" s="6"/>
      <c r="CD416" s="6"/>
      <c r="CE416" s="6"/>
      <c r="CF416" s="6"/>
      <c r="CG416" s="6"/>
      <c r="CH416" s="6"/>
      <c r="CI416" s="6"/>
      <c r="CJ416" s="6"/>
      <c r="CK416" s="6"/>
      <c r="CL416" s="6"/>
      <c r="CM416" s="6"/>
      <c r="CN416" s="6"/>
      <c r="CO416" s="6"/>
      <c r="CP416" s="6"/>
      <c r="CQ416" s="6"/>
      <c r="CR416" s="6"/>
      <c r="CS416" s="28" t="s">
        <v>38</v>
      </c>
      <c r="CT416" s="6"/>
      <c r="CU416" s="6"/>
      <c r="CV416" s="6"/>
      <c r="CW416" s="6"/>
      <c r="CX416" s="6"/>
      <c r="CY416" s="6"/>
      <c r="CZ416" s="6"/>
      <c r="DA416" s="6"/>
      <c r="DB416" s="6"/>
      <c r="DC416" s="6"/>
      <c r="DD416" s="6" t="s">
        <v>38</v>
      </c>
      <c r="DE416" s="87"/>
      <c r="DF416" s="6"/>
      <c r="DG416" s="6"/>
      <c r="DH416" s="6"/>
      <c r="DI416" s="6"/>
      <c r="DJ416" s="6"/>
      <c r="DK416" s="6"/>
      <c r="DL416" s="6"/>
      <c r="DM416" s="6"/>
      <c r="DN416" s="6"/>
      <c r="DO416" s="87"/>
      <c r="DP416" s="6"/>
      <c r="DQ416" s="87"/>
      <c r="DR416" s="6"/>
      <c r="DS416" s="93" t="s">
        <v>2028</v>
      </c>
      <c r="DT416" s="17" t="s">
        <v>273</v>
      </c>
      <c r="DV416" s="34"/>
      <c r="DW416" s="57"/>
      <c r="DX416" s="57"/>
      <c r="DY416" s="57"/>
      <c r="DZ416" s="57"/>
      <c r="EA416" s="57"/>
      <c r="EB416" s="57"/>
      <c r="EC416" s="57"/>
      <c r="ED416" s="57"/>
      <c r="EE416" s="57"/>
      <c r="EF416" s="57"/>
      <c r="EG416" s="57"/>
      <c r="EH416" s="57"/>
      <c r="EI416" s="57"/>
      <c r="EJ416" s="57"/>
      <c r="EK416" s="57"/>
      <c r="EL416" s="57"/>
      <c r="EM416" s="57"/>
      <c r="EN416" s="57"/>
      <c r="EO416" s="57"/>
      <c r="EP416" s="57"/>
      <c r="EQ416" s="57"/>
      <c r="ER416" s="57"/>
      <c r="ES416" s="57"/>
    </row>
    <row r="417" spans="1:149" ht="14.55" customHeight="1" x14ac:dyDescent="0.3">
      <c r="A417" s="65">
        <v>413</v>
      </c>
      <c r="B417" s="7">
        <v>148</v>
      </c>
      <c r="C417" s="98" t="s">
        <v>2022</v>
      </c>
      <c r="D417" s="100" t="s">
        <v>2023</v>
      </c>
      <c r="E417" s="98" t="s">
        <v>2024</v>
      </c>
      <c r="F417" s="7">
        <v>2014</v>
      </c>
      <c r="G417" s="98" t="s">
        <v>1263</v>
      </c>
      <c r="H417" s="98" t="s">
        <v>2025</v>
      </c>
      <c r="I417" s="6" t="s">
        <v>50</v>
      </c>
      <c r="J417" s="98" t="s">
        <v>2029</v>
      </c>
      <c r="K417" s="6" t="s">
        <v>2027</v>
      </c>
      <c r="L417" s="6" t="s">
        <v>38</v>
      </c>
      <c r="M417" s="6" t="s">
        <v>86</v>
      </c>
      <c r="N417" s="6" t="s">
        <v>205</v>
      </c>
      <c r="O417" s="6" t="s">
        <v>25</v>
      </c>
      <c r="P417" s="6" t="s">
        <v>177</v>
      </c>
      <c r="Q417" s="6" t="s">
        <v>1379</v>
      </c>
      <c r="R417" s="6" t="s">
        <v>1317</v>
      </c>
      <c r="S417" s="6" t="s">
        <v>136</v>
      </c>
      <c r="T417" s="6" t="s">
        <v>778</v>
      </c>
      <c r="U417" s="7">
        <v>2008</v>
      </c>
      <c r="V417" s="7">
        <v>2011</v>
      </c>
      <c r="W417" s="6"/>
      <c r="X417" s="6"/>
      <c r="Y417" s="6"/>
      <c r="Z417" s="6" t="s">
        <v>76</v>
      </c>
      <c r="AA417" s="6"/>
      <c r="AB417" s="6"/>
      <c r="AC417" s="6"/>
      <c r="AD417" s="6"/>
      <c r="AE417" s="6" t="s">
        <v>126</v>
      </c>
      <c r="AF417" s="6"/>
      <c r="AG417" s="6"/>
      <c r="AH417" s="6"/>
      <c r="AI417" s="6"/>
      <c r="AJ417" s="6"/>
      <c r="AK417" s="6"/>
      <c r="AL417" s="6"/>
      <c r="AM417" s="6"/>
      <c r="AN417" s="6"/>
      <c r="AO417" s="6"/>
      <c r="AP417" s="6"/>
      <c r="AQ417" s="6"/>
      <c r="AR417" s="6"/>
      <c r="AS417" s="6"/>
      <c r="AT417" s="6"/>
      <c r="AU417" s="6"/>
      <c r="AV417" s="6"/>
      <c r="AW417" s="6" t="s">
        <v>23</v>
      </c>
      <c r="AX417" s="6"/>
      <c r="AY417" s="6"/>
      <c r="AZ417" s="6"/>
      <c r="BA417" s="6" t="s">
        <v>80</v>
      </c>
      <c r="BB417" s="6"/>
      <c r="BC417" s="6"/>
      <c r="BD417" s="6"/>
      <c r="BE417" s="6"/>
      <c r="BF417" s="6" t="s">
        <v>80</v>
      </c>
      <c r="BG417" s="6"/>
      <c r="BH417" s="6"/>
      <c r="BI417" s="6"/>
      <c r="BJ417" s="6"/>
      <c r="BK417" s="6"/>
      <c r="BL417" s="6"/>
      <c r="BM417" s="6"/>
      <c r="BN417" s="6"/>
      <c r="BO417" s="6"/>
      <c r="BP417" s="6"/>
      <c r="BQ417" s="6"/>
      <c r="BR417" s="6"/>
      <c r="BS417" s="6"/>
      <c r="BT417" s="6"/>
      <c r="BU417" s="6"/>
      <c r="BV417" s="6" t="s">
        <v>38</v>
      </c>
      <c r="BW417" s="6"/>
      <c r="BX417" s="6"/>
      <c r="BY417" s="6"/>
      <c r="BZ417" s="6"/>
      <c r="CA417" s="6"/>
      <c r="CB417" s="6"/>
      <c r="CC417" s="6"/>
      <c r="CD417" s="6"/>
      <c r="CE417" s="6"/>
      <c r="CF417" s="6"/>
      <c r="CG417" s="6"/>
      <c r="CH417" s="6"/>
      <c r="CI417" s="6"/>
      <c r="CJ417" s="6"/>
      <c r="CK417" s="6"/>
      <c r="CL417" s="6"/>
      <c r="CM417" s="6"/>
      <c r="CN417" s="6"/>
      <c r="CO417" s="6"/>
      <c r="CP417" s="6"/>
      <c r="CQ417" s="6"/>
      <c r="CR417" s="6"/>
      <c r="CS417" s="28" t="s">
        <v>38</v>
      </c>
      <c r="CT417" s="6"/>
      <c r="CU417" s="6"/>
      <c r="CV417" s="6"/>
      <c r="CW417" s="6"/>
      <c r="CX417" s="6"/>
      <c r="CY417" s="6"/>
      <c r="CZ417" s="6"/>
      <c r="DA417" s="6"/>
      <c r="DB417" s="6"/>
      <c r="DC417" s="6"/>
      <c r="DD417" s="6" t="s">
        <v>38</v>
      </c>
      <c r="DE417" s="87"/>
      <c r="DF417" s="6"/>
      <c r="DG417" s="6"/>
      <c r="DH417" s="6"/>
      <c r="DI417" s="6"/>
      <c r="DJ417" s="6"/>
      <c r="DK417" s="6"/>
      <c r="DL417" s="6"/>
      <c r="DM417" s="6"/>
      <c r="DN417" s="6"/>
      <c r="DO417" s="87"/>
      <c r="DP417" s="6"/>
      <c r="DQ417" s="87"/>
      <c r="DR417" s="6"/>
      <c r="DS417" s="93" t="s">
        <v>2028</v>
      </c>
      <c r="DT417" s="17" t="s">
        <v>273</v>
      </c>
      <c r="DV417" s="34"/>
      <c r="DW417" s="57"/>
      <c r="DX417" s="57"/>
      <c r="DY417" s="57"/>
      <c r="DZ417" s="57"/>
      <c r="EA417" s="57"/>
      <c r="EB417" s="57"/>
      <c r="EC417" s="57"/>
      <c r="ED417" s="57"/>
      <c r="EE417" s="57"/>
      <c r="EF417" s="57"/>
      <c r="EG417" s="57"/>
      <c r="EH417" s="57"/>
      <c r="EI417" s="57"/>
      <c r="EJ417" s="57"/>
      <c r="EK417" s="57"/>
      <c r="EL417" s="57"/>
      <c r="EM417" s="57"/>
      <c r="EN417" s="57"/>
      <c r="EO417" s="57"/>
      <c r="EP417" s="57"/>
      <c r="EQ417" s="57"/>
      <c r="ER417" s="57"/>
      <c r="ES417" s="57"/>
    </row>
    <row r="418" spans="1:149" ht="14.55" customHeight="1" x14ac:dyDescent="0.3">
      <c r="A418" s="65">
        <v>414</v>
      </c>
      <c r="B418" s="7">
        <v>148</v>
      </c>
      <c r="C418" s="98" t="s">
        <v>2022</v>
      </c>
      <c r="D418" s="100" t="s">
        <v>2023</v>
      </c>
      <c r="E418" s="98" t="s">
        <v>2024</v>
      </c>
      <c r="F418" s="7">
        <v>2014</v>
      </c>
      <c r="G418" s="98" t="s">
        <v>1263</v>
      </c>
      <c r="H418" s="98" t="s">
        <v>2025</v>
      </c>
      <c r="I418" s="6" t="s">
        <v>50</v>
      </c>
      <c r="J418" s="98" t="s">
        <v>2030</v>
      </c>
      <c r="K418" s="6" t="s">
        <v>2027</v>
      </c>
      <c r="L418" s="6" t="s">
        <v>38</v>
      </c>
      <c r="M418" s="6" t="s">
        <v>86</v>
      </c>
      <c r="N418" s="6" t="s">
        <v>205</v>
      </c>
      <c r="O418" s="6" t="s">
        <v>25</v>
      </c>
      <c r="P418" s="6" t="s">
        <v>177</v>
      </c>
      <c r="Q418" s="6" t="s">
        <v>1379</v>
      </c>
      <c r="R418" s="6" t="s">
        <v>1317</v>
      </c>
      <c r="S418" s="6" t="s">
        <v>136</v>
      </c>
      <c r="T418" s="6" t="s">
        <v>778</v>
      </c>
      <c r="U418" s="7">
        <v>2008</v>
      </c>
      <c r="V418" s="7">
        <v>2011</v>
      </c>
      <c r="W418" s="6"/>
      <c r="X418" s="6"/>
      <c r="Y418" s="6"/>
      <c r="Z418" s="6" t="s">
        <v>76</v>
      </c>
      <c r="AA418" s="6"/>
      <c r="AB418" s="6"/>
      <c r="AC418" s="6"/>
      <c r="AD418" s="6"/>
      <c r="AE418" s="6" t="s">
        <v>126</v>
      </c>
      <c r="AF418" s="6"/>
      <c r="AG418" s="6"/>
      <c r="AH418" s="6"/>
      <c r="AI418" s="6"/>
      <c r="AJ418" s="6"/>
      <c r="AK418" s="6"/>
      <c r="AL418" s="6"/>
      <c r="AM418" s="6"/>
      <c r="AN418" s="6"/>
      <c r="AO418" s="6"/>
      <c r="AP418" s="6"/>
      <c r="AQ418" s="6"/>
      <c r="AR418" s="6"/>
      <c r="AS418" s="6"/>
      <c r="AT418" s="6"/>
      <c r="AU418" s="6"/>
      <c r="AV418" s="6"/>
      <c r="AW418" s="6" t="s">
        <v>23</v>
      </c>
      <c r="AX418" s="6"/>
      <c r="AY418" s="6"/>
      <c r="AZ418" s="6"/>
      <c r="BA418" s="6" t="s">
        <v>78</v>
      </c>
      <c r="BB418" s="6"/>
      <c r="BC418" s="6"/>
      <c r="BD418" s="6"/>
      <c r="BE418" s="6"/>
      <c r="BF418" s="6" t="s">
        <v>80</v>
      </c>
      <c r="BG418" s="6"/>
      <c r="BH418" s="6"/>
      <c r="BI418" s="6"/>
      <c r="BJ418" s="6"/>
      <c r="BK418" s="6"/>
      <c r="BL418" s="6"/>
      <c r="BM418" s="6"/>
      <c r="BN418" s="6"/>
      <c r="BO418" s="6"/>
      <c r="BP418" s="6"/>
      <c r="BQ418" s="6"/>
      <c r="BR418" s="6"/>
      <c r="BS418" s="6"/>
      <c r="BT418" s="6"/>
      <c r="BU418" s="6"/>
      <c r="BV418" s="6" t="s">
        <v>38</v>
      </c>
      <c r="BW418" s="6"/>
      <c r="BX418" s="6"/>
      <c r="BY418" s="6"/>
      <c r="BZ418" s="6"/>
      <c r="CA418" s="6"/>
      <c r="CB418" s="6"/>
      <c r="CC418" s="6"/>
      <c r="CD418" s="6"/>
      <c r="CE418" s="6"/>
      <c r="CF418" s="6"/>
      <c r="CG418" s="6"/>
      <c r="CH418" s="6"/>
      <c r="CI418" s="6"/>
      <c r="CJ418" s="6"/>
      <c r="CK418" s="6"/>
      <c r="CL418" s="6"/>
      <c r="CM418" s="6"/>
      <c r="CN418" s="6"/>
      <c r="CO418" s="6"/>
      <c r="CP418" s="6"/>
      <c r="CQ418" s="6"/>
      <c r="CR418" s="6"/>
      <c r="CS418" s="28" t="s">
        <v>38</v>
      </c>
      <c r="CT418" s="6"/>
      <c r="CU418" s="6"/>
      <c r="CV418" s="6"/>
      <c r="CW418" s="6"/>
      <c r="CX418" s="6"/>
      <c r="CY418" s="6"/>
      <c r="CZ418" s="6"/>
      <c r="DA418" s="6"/>
      <c r="DB418" s="6"/>
      <c r="DC418" s="6"/>
      <c r="DD418" s="6" t="s">
        <v>38</v>
      </c>
      <c r="DE418" s="87"/>
      <c r="DF418" s="6"/>
      <c r="DG418" s="6"/>
      <c r="DH418" s="6"/>
      <c r="DI418" s="6"/>
      <c r="DJ418" s="6"/>
      <c r="DK418" s="6"/>
      <c r="DL418" s="6"/>
      <c r="DM418" s="6"/>
      <c r="DN418" s="6"/>
      <c r="DO418" s="87"/>
      <c r="DP418" s="6"/>
      <c r="DQ418" s="87"/>
      <c r="DR418" s="6"/>
      <c r="DS418" s="93" t="s">
        <v>2028</v>
      </c>
      <c r="DT418" s="17" t="s">
        <v>273</v>
      </c>
      <c r="DV418" s="34"/>
      <c r="DW418" s="57"/>
      <c r="DX418" s="57"/>
      <c r="DY418" s="57"/>
      <c r="DZ418" s="57"/>
      <c r="EA418" s="57"/>
      <c r="EB418" s="57"/>
      <c r="EC418" s="57"/>
      <c r="ED418" s="57"/>
      <c r="EE418" s="57"/>
      <c r="EF418" s="57"/>
      <c r="EG418" s="57"/>
      <c r="EH418" s="57"/>
      <c r="EI418" s="57"/>
      <c r="EJ418" s="57"/>
      <c r="EK418" s="57"/>
      <c r="EL418" s="57"/>
      <c r="EM418" s="57"/>
      <c r="EN418" s="57"/>
      <c r="EO418" s="57"/>
      <c r="EP418" s="57"/>
      <c r="EQ418" s="57"/>
      <c r="ER418" s="57"/>
      <c r="ES418" s="57"/>
    </row>
    <row r="419" spans="1:149" ht="14.55" customHeight="1" x14ac:dyDescent="0.3">
      <c r="A419" s="65">
        <v>415</v>
      </c>
      <c r="B419" s="7">
        <v>148</v>
      </c>
      <c r="C419" s="98" t="s">
        <v>2022</v>
      </c>
      <c r="D419" s="100" t="s">
        <v>2023</v>
      </c>
      <c r="E419" s="98" t="s">
        <v>2024</v>
      </c>
      <c r="F419" s="7">
        <v>2014</v>
      </c>
      <c r="G419" s="98" t="s">
        <v>1263</v>
      </c>
      <c r="H419" s="98" t="s">
        <v>2025</v>
      </c>
      <c r="I419" s="6" t="s">
        <v>50</v>
      </c>
      <c r="J419" s="98" t="s">
        <v>2031</v>
      </c>
      <c r="K419" s="6" t="s">
        <v>359</v>
      </c>
      <c r="L419" s="6" t="s">
        <v>38</v>
      </c>
      <c r="M419" s="6" t="s">
        <v>86</v>
      </c>
      <c r="N419" s="6" t="s">
        <v>205</v>
      </c>
      <c r="O419" s="6" t="s">
        <v>25</v>
      </c>
      <c r="P419" s="6" t="s">
        <v>177</v>
      </c>
      <c r="Q419" s="6" t="s">
        <v>1379</v>
      </c>
      <c r="R419" s="6" t="s">
        <v>1317</v>
      </c>
      <c r="S419" s="6" t="s">
        <v>136</v>
      </c>
      <c r="T419" s="6" t="s">
        <v>778</v>
      </c>
      <c r="U419" s="7">
        <v>2008</v>
      </c>
      <c r="V419" s="7">
        <v>2011</v>
      </c>
      <c r="W419" s="6"/>
      <c r="X419" s="6"/>
      <c r="Y419" s="6"/>
      <c r="Z419" s="6" t="s">
        <v>76</v>
      </c>
      <c r="AA419" s="6"/>
      <c r="AB419" s="6"/>
      <c r="AC419" s="6"/>
      <c r="AD419" s="6"/>
      <c r="AE419" s="6" t="s">
        <v>126</v>
      </c>
      <c r="AF419" s="6"/>
      <c r="AG419" s="6"/>
      <c r="AH419" s="6"/>
      <c r="AI419" s="6"/>
      <c r="AJ419" s="6"/>
      <c r="AK419" s="6"/>
      <c r="AL419" s="6"/>
      <c r="AM419" s="6"/>
      <c r="AN419" s="6"/>
      <c r="AO419" s="6"/>
      <c r="AP419" s="6"/>
      <c r="AQ419" s="6"/>
      <c r="AR419" s="6"/>
      <c r="AS419" s="6"/>
      <c r="AT419" s="6"/>
      <c r="AU419" s="6"/>
      <c r="AV419" s="6"/>
      <c r="AW419" s="6" t="s">
        <v>23</v>
      </c>
      <c r="AX419" s="6"/>
      <c r="AY419" s="6"/>
      <c r="AZ419" s="6"/>
      <c r="BA419" s="6" t="s">
        <v>80</v>
      </c>
      <c r="BB419" s="6"/>
      <c r="BC419" s="6"/>
      <c r="BD419" s="6"/>
      <c r="BE419" s="6"/>
      <c r="BF419" s="6" t="s">
        <v>78</v>
      </c>
      <c r="BG419" s="6"/>
      <c r="BH419" s="6"/>
      <c r="BI419" s="6"/>
      <c r="BJ419" s="6"/>
      <c r="BK419" s="6"/>
      <c r="BL419" s="6"/>
      <c r="BM419" s="6"/>
      <c r="BN419" s="6"/>
      <c r="BO419" s="6"/>
      <c r="BP419" s="6"/>
      <c r="BQ419" s="6"/>
      <c r="BR419" s="6"/>
      <c r="BS419" s="6"/>
      <c r="BT419" s="6"/>
      <c r="BU419" s="6"/>
      <c r="BV419" s="6" t="s">
        <v>38</v>
      </c>
      <c r="BW419" s="6"/>
      <c r="BX419" s="6"/>
      <c r="BY419" s="6"/>
      <c r="BZ419" s="6"/>
      <c r="CA419" s="6"/>
      <c r="CB419" s="6"/>
      <c r="CC419" s="6"/>
      <c r="CD419" s="6"/>
      <c r="CE419" s="6"/>
      <c r="CF419" s="6"/>
      <c r="CG419" s="6"/>
      <c r="CH419" s="6"/>
      <c r="CI419" s="6"/>
      <c r="CJ419" s="6"/>
      <c r="CK419" s="6"/>
      <c r="CL419" s="6"/>
      <c r="CM419" s="6"/>
      <c r="CN419" s="6"/>
      <c r="CO419" s="6"/>
      <c r="CP419" s="6"/>
      <c r="CQ419" s="6"/>
      <c r="CR419" s="6"/>
      <c r="CS419" s="28" t="s">
        <v>38</v>
      </c>
      <c r="CT419" s="6"/>
      <c r="CU419" s="6"/>
      <c r="CV419" s="6"/>
      <c r="CW419" s="6"/>
      <c r="CX419" s="6"/>
      <c r="CY419" s="6"/>
      <c r="CZ419" s="6"/>
      <c r="DA419" s="6"/>
      <c r="DB419" s="6"/>
      <c r="DC419" s="6"/>
      <c r="DD419" s="6" t="s">
        <v>38</v>
      </c>
      <c r="DE419" s="87"/>
      <c r="DF419" s="6"/>
      <c r="DG419" s="6"/>
      <c r="DH419" s="6"/>
      <c r="DI419" s="6"/>
      <c r="DJ419" s="6"/>
      <c r="DK419" s="6"/>
      <c r="DL419" s="6"/>
      <c r="DM419" s="6"/>
      <c r="DN419" s="6"/>
      <c r="DO419" s="87"/>
      <c r="DP419" s="6"/>
      <c r="DQ419" s="87"/>
      <c r="DR419" s="6"/>
      <c r="DS419" s="93" t="s">
        <v>2028</v>
      </c>
      <c r="DT419" s="17" t="s">
        <v>273</v>
      </c>
      <c r="DV419" s="34"/>
      <c r="DW419" s="57"/>
      <c r="DX419" s="57"/>
      <c r="DY419" s="57"/>
      <c r="DZ419" s="57"/>
      <c r="EA419" s="57"/>
      <c r="EB419" s="57"/>
      <c r="EC419" s="57"/>
      <c r="ED419" s="57"/>
      <c r="EE419" s="57"/>
      <c r="EF419" s="57"/>
      <c r="EG419" s="57"/>
      <c r="EH419" s="57"/>
      <c r="EI419" s="57"/>
      <c r="EJ419" s="57"/>
      <c r="EK419" s="57"/>
      <c r="EL419" s="57"/>
      <c r="EM419" s="57"/>
      <c r="EN419" s="57"/>
      <c r="EO419" s="57"/>
      <c r="EP419" s="57"/>
      <c r="EQ419" s="57"/>
      <c r="ER419" s="57"/>
      <c r="ES419" s="57"/>
    </row>
    <row r="420" spans="1:149" ht="14.55" customHeight="1" x14ac:dyDescent="0.3">
      <c r="A420" s="65">
        <v>416</v>
      </c>
      <c r="B420" s="7">
        <v>148</v>
      </c>
      <c r="C420" s="98" t="s">
        <v>2022</v>
      </c>
      <c r="D420" s="100" t="s">
        <v>2023</v>
      </c>
      <c r="E420" s="98" t="s">
        <v>2024</v>
      </c>
      <c r="F420" s="7">
        <v>2014</v>
      </c>
      <c r="G420" s="98" t="s">
        <v>1263</v>
      </c>
      <c r="H420" s="98" t="s">
        <v>2025</v>
      </c>
      <c r="I420" s="6" t="s">
        <v>50</v>
      </c>
      <c r="J420" s="98" t="s">
        <v>2032</v>
      </c>
      <c r="K420" s="6" t="s">
        <v>2027</v>
      </c>
      <c r="L420" s="6" t="s">
        <v>38</v>
      </c>
      <c r="M420" s="6" t="s">
        <v>86</v>
      </c>
      <c r="N420" s="6" t="s">
        <v>205</v>
      </c>
      <c r="O420" s="6" t="s">
        <v>25</v>
      </c>
      <c r="P420" s="6" t="s">
        <v>177</v>
      </c>
      <c r="Q420" s="6" t="s">
        <v>1379</v>
      </c>
      <c r="R420" s="6" t="s">
        <v>1317</v>
      </c>
      <c r="S420" s="6" t="s">
        <v>136</v>
      </c>
      <c r="T420" s="6" t="s">
        <v>778</v>
      </c>
      <c r="U420" s="7">
        <v>2008</v>
      </c>
      <c r="V420" s="7">
        <v>2011</v>
      </c>
      <c r="W420" s="6"/>
      <c r="X420" s="6"/>
      <c r="Y420" s="6"/>
      <c r="Z420" s="6" t="s">
        <v>76</v>
      </c>
      <c r="AA420" s="6"/>
      <c r="AB420" s="6"/>
      <c r="AC420" s="6"/>
      <c r="AD420" s="6"/>
      <c r="AE420" s="6" t="s">
        <v>126</v>
      </c>
      <c r="AF420" s="6"/>
      <c r="AG420" s="6"/>
      <c r="AH420" s="6"/>
      <c r="AI420" s="6"/>
      <c r="AJ420" s="6"/>
      <c r="AK420" s="6"/>
      <c r="AL420" s="6"/>
      <c r="AM420" s="6"/>
      <c r="AN420" s="6"/>
      <c r="AO420" s="6"/>
      <c r="AP420" s="6"/>
      <c r="AQ420" s="6"/>
      <c r="AR420" s="6"/>
      <c r="AS420" s="6"/>
      <c r="AT420" s="6"/>
      <c r="AU420" s="6"/>
      <c r="AV420" s="6"/>
      <c r="AW420" s="6" t="s">
        <v>23</v>
      </c>
      <c r="AX420" s="6"/>
      <c r="AY420" s="6"/>
      <c r="AZ420" s="6"/>
      <c r="BA420" s="6" t="s">
        <v>80</v>
      </c>
      <c r="BB420" s="6"/>
      <c r="BC420" s="6"/>
      <c r="BD420" s="6"/>
      <c r="BE420" s="6"/>
      <c r="BF420" s="6" t="s">
        <v>80</v>
      </c>
      <c r="BG420" s="6"/>
      <c r="BH420" s="6"/>
      <c r="BI420" s="6"/>
      <c r="BJ420" s="6"/>
      <c r="BK420" s="6"/>
      <c r="BL420" s="6"/>
      <c r="BM420" s="6"/>
      <c r="BN420" s="6"/>
      <c r="BO420" s="6"/>
      <c r="BP420" s="6"/>
      <c r="BQ420" s="6"/>
      <c r="BR420" s="6"/>
      <c r="BS420" s="6"/>
      <c r="BT420" s="6"/>
      <c r="BU420" s="6"/>
      <c r="BV420" s="6" t="s">
        <v>38</v>
      </c>
      <c r="BW420" s="6"/>
      <c r="BX420" s="6"/>
      <c r="BY420" s="6"/>
      <c r="BZ420" s="6"/>
      <c r="CA420" s="6"/>
      <c r="CB420" s="6"/>
      <c r="CC420" s="6"/>
      <c r="CD420" s="6"/>
      <c r="CE420" s="6"/>
      <c r="CF420" s="6"/>
      <c r="CG420" s="6"/>
      <c r="CH420" s="6"/>
      <c r="CI420" s="6"/>
      <c r="CJ420" s="6"/>
      <c r="CK420" s="6"/>
      <c r="CL420" s="6"/>
      <c r="CM420" s="6"/>
      <c r="CN420" s="6"/>
      <c r="CO420" s="6"/>
      <c r="CP420" s="6"/>
      <c r="CQ420" s="6"/>
      <c r="CR420" s="6"/>
      <c r="CS420" s="28" t="s">
        <v>38</v>
      </c>
      <c r="CT420" s="6"/>
      <c r="CU420" s="6"/>
      <c r="CV420" s="6"/>
      <c r="CW420" s="6"/>
      <c r="CX420" s="6"/>
      <c r="CY420" s="6"/>
      <c r="CZ420" s="6"/>
      <c r="DA420" s="6"/>
      <c r="DB420" s="6"/>
      <c r="DC420" s="6"/>
      <c r="DD420" s="6" t="s">
        <v>38</v>
      </c>
      <c r="DE420" s="87"/>
      <c r="DF420" s="6"/>
      <c r="DG420" s="6"/>
      <c r="DH420" s="6"/>
      <c r="DI420" s="6"/>
      <c r="DJ420" s="6"/>
      <c r="DK420" s="6"/>
      <c r="DL420" s="6"/>
      <c r="DM420" s="6"/>
      <c r="DN420" s="6"/>
      <c r="DO420" s="87"/>
      <c r="DP420" s="6"/>
      <c r="DQ420" s="87"/>
      <c r="DR420" s="6"/>
      <c r="DS420" s="87"/>
      <c r="DT420" s="17"/>
      <c r="DV420" s="34"/>
      <c r="DW420" s="57"/>
      <c r="DX420" s="57"/>
      <c r="DY420" s="57"/>
      <c r="DZ420" s="57"/>
      <c r="EA420" s="57"/>
      <c r="EB420" s="57"/>
      <c r="EC420" s="57"/>
      <c r="ED420" s="57"/>
      <c r="EE420" s="57"/>
      <c r="EF420" s="57"/>
      <c r="EG420" s="57"/>
      <c r="EH420" s="57"/>
      <c r="EI420" s="57"/>
      <c r="EJ420" s="57"/>
      <c r="EK420" s="57"/>
      <c r="EL420" s="57"/>
      <c r="EM420" s="57"/>
      <c r="EN420" s="57"/>
      <c r="EO420" s="57"/>
      <c r="EP420" s="57"/>
      <c r="EQ420" s="57"/>
      <c r="ER420" s="57"/>
      <c r="ES420" s="57"/>
    </row>
    <row r="421" spans="1:149" ht="14.55" customHeight="1" x14ac:dyDescent="0.3">
      <c r="A421" s="65">
        <v>417</v>
      </c>
      <c r="B421" s="7">
        <v>148</v>
      </c>
      <c r="C421" s="98" t="s">
        <v>2022</v>
      </c>
      <c r="D421" s="100" t="s">
        <v>2023</v>
      </c>
      <c r="E421" s="98" t="s">
        <v>2024</v>
      </c>
      <c r="F421" s="7">
        <v>2014</v>
      </c>
      <c r="G421" s="98" t="s">
        <v>1263</v>
      </c>
      <c r="H421" s="98" t="s">
        <v>2025</v>
      </c>
      <c r="I421" s="6" t="s">
        <v>50</v>
      </c>
      <c r="J421" s="98" t="s">
        <v>2033</v>
      </c>
      <c r="K421" s="6" t="s">
        <v>2027</v>
      </c>
      <c r="L421" s="6" t="s">
        <v>38</v>
      </c>
      <c r="M421" s="6" t="s">
        <v>86</v>
      </c>
      <c r="N421" s="6" t="s">
        <v>205</v>
      </c>
      <c r="O421" s="6" t="s">
        <v>25</v>
      </c>
      <c r="P421" s="6" t="s">
        <v>177</v>
      </c>
      <c r="Q421" s="6" t="s">
        <v>1379</v>
      </c>
      <c r="R421" s="6" t="s">
        <v>1317</v>
      </c>
      <c r="S421" s="6" t="s">
        <v>136</v>
      </c>
      <c r="T421" s="6" t="s">
        <v>778</v>
      </c>
      <c r="U421" s="7">
        <v>2008</v>
      </c>
      <c r="V421" s="7">
        <v>2011</v>
      </c>
      <c r="W421" s="6"/>
      <c r="X421" s="6"/>
      <c r="Y421" s="6"/>
      <c r="Z421" s="6" t="s">
        <v>76</v>
      </c>
      <c r="AA421" s="6"/>
      <c r="AB421" s="6"/>
      <c r="AC421" s="6"/>
      <c r="AD421" s="6"/>
      <c r="AE421" s="6" t="s">
        <v>126</v>
      </c>
      <c r="AF421" s="6"/>
      <c r="AG421" s="6"/>
      <c r="AH421" s="6"/>
      <c r="AI421" s="6"/>
      <c r="AJ421" s="6"/>
      <c r="AK421" s="6"/>
      <c r="AL421" s="6"/>
      <c r="AM421" s="6"/>
      <c r="AN421" s="6"/>
      <c r="AO421" s="6"/>
      <c r="AP421" s="6"/>
      <c r="AQ421" s="6"/>
      <c r="AR421" s="6"/>
      <c r="AS421" s="6"/>
      <c r="AT421" s="6"/>
      <c r="AU421" s="6"/>
      <c r="AV421" s="6"/>
      <c r="AW421" s="6" t="s">
        <v>23</v>
      </c>
      <c r="AX421" s="6"/>
      <c r="AY421" s="6"/>
      <c r="AZ421" s="6"/>
      <c r="BA421" s="6" t="s">
        <v>78</v>
      </c>
      <c r="BB421" s="6"/>
      <c r="BC421" s="6"/>
      <c r="BD421" s="6"/>
      <c r="BE421" s="6"/>
      <c r="BF421" s="6" t="s">
        <v>80</v>
      </c>
      <c r="BG421" s="6"/>
      <c r="BH421" s="6"/>
      <c r="BI421" s="6"/>
      <c r="BJ421" s="6"/>
      <c r="BK421" s="6"/>
      <c r="BL421" s="6"/>
      <c r="BM421" s="6"/>
      <c r="BN421" s="6"/>
      <c r="BO421" s="6"/>
      <c r="BP421" s="6"/>
      <c r="BQ421" s="6"/>
      <c r="BR421" s="6"/>
      <c r="BS421" s="6"/>
      <c r="BT421" s="6"/>
      <c r="BU421" s="6"/>
      <c r="BV421" s="6" t="s">
        <v>38</v>
      </c>
      <c r="BW421" s="6"/>
      <c r="BX421" s="6"/>
      <c r="BY421" s="6"/>
      <c r="BZ421" s="6"/>
      <c r="CA421" s="6"/>
      <c r="CB421" s="6"/>
      <c r="CC421" s="6"/>
      <c r="CD421" s="6"/>
      <c r="CE421" s="6"/>
      <c r="CF421" s="6"/>
      <c r="CG421" s="6"/>
      <c r="CH421" s="6"/>
      <c r="CI421" s="6"/>
      <c r="CJ421" s="6"/>
      <c r="CK421" s="6"/>
      <c r="CL421" s="6"/>
      <c r="CM421" s="6"/>
      <c r="CN421" s="6"/>
      <c r="CO421" s="6"/>
      <c r="CP421" s="6"/>
      <c r="CQ421" s="6"/>
      <c r="CR421" s="6"/>
      <c r="CS421" s="28" t="s">
        <v>38</v>
      </c>
      <c r="CT421" s="6"/>
      <c r="CU421" s="6"/>
      <c r="CV421" s="6"/>
      <c r="CW421" s="6"/>
      <c r="CX421" s="6"/>
      <c r="CY421" s="6"/>
      <c r="CZ421" s="6"/>
      <c r="DA421" s="6"/>
      <c r="DB421" s="6"/>
      <c r="DC421" s="6"/>
      <c r="DD421" s="6" t="s">
        <v>38</v>
      </c>
      <c r="DE421" s="87"/>
      <c r="DF421" s="6"/>
      <c r="DG421" s="6"/>
      <c r="DH421" s="6"/>
      <c r="DI421" s="6"/>
      <c r="DJ421" s="6"/>
      <c r="DK421" s="6"/>
      <c r="DL421" s="6"/>
      <c r="DM421" s="6"/>
      <c r="DN421" s="6"/>
      <c r="DO421" s="87"/>
      <c r="DP421" s="6"/>
      <c r="DQ421" s="87"/>
      <c r="DR421" s="6"/>
      <c r="DS421" s="93" t="s">
        <v>2028</v>
      </c>
      <c r="DT421" s="17" t="s">
        <v>273</v>
      </c>
      <c r="DV421" s="34"/>
      <c r="DW421" s="57"/>
      <c r="DX421" s="57"/>
      <c r="DY421" s="57"/>
      <c r="DZ421" s="57"/>
      <c r="EA421" s="57"/>
      <c r="EB421" s="57"/>
      <c r="EC421" s="57"/>
      <c r="ED421" s="57"/>
      <c r="EE421" s="57"/>
      <c r="EF421" s="57"/>
      <c r="EG421" s="57"/>
      <c r="EH421" s="57"/>
      <c r="EI421" s="57"/>
      <c r="EJ421" s="57"/>
      <c r="EK421" s="57"/>
      <c r="EL421" s="57"/>
      <c r="EM421" s="57"/>
      <c r="EN421" s="57"/>
      <c r="EO421" s="57"/>
      <c r="EP421" s="57"/>
      <c r="EQ421" s="57"/>
      <c r="ER421" s="57"/>
      <c r="ES421" s="57"/>
    </row>
    <row r="422" spans="1:149" ht="14.55" customHeight="1" x14ac:dyDescent="0.3">
      <c r="A422" s="65">
        <v>418</v>
      </c>
      <c r="B422" s="7">
        <v>148</v>
      </c>
      <c r="C422" s="98" t="s">
        <v>2022</v>
      </c>
      <c r="D422" s="100" t="s">
        <v>2023</v>
      </c>
      <c r="E422" s="98" t="s">
        <v>2024</v>
      </c>
      <c r="F422" s="7">
        <v>2014</v>
      </c>
      <c r="G422" s="98" t="s">
        <v>1263</v>
      </c>
      <c r="H422" s="98" t="s">
        <v>2025</v>
      </c>
      <c r="I422" s="6" t="s">
        <v>50</v>
      </c>
      <c r="J422" s="98" t="s">
        <v>2034</v>
      </c>
      <c r="K422" s="6" t="s">
        <v>2035</v>
      </c>
      <c r="L422" s="6" t="s">
        <v>23</v>
      </c>
      <c r="M422" s="6" t="s">
        <v>86</v>
      </c>
      <c r="N422" s="6" t="s">
        <v>205</v>
      </c>
      <c r="O422" s="6" t="s">
        <v>25</v>
      </c>
      <c r="P422" s="6" t="s">
        <v>177</v>
      </c>
      <c r="Q422" s="6" t="s">
        <v>1379</v>
      </c>
      <c r="R422" s="6" t="s">
        <v>1317</v>
      </c>
      <c r="S422" s="6" t="s">
        <v>136</v>
      </c>
      <c r="T422" s="6" t="s">
        <v>778</v>
      </c>
      <c r="U422" s="7">
        <v>2008</v>
      </c>
      <c r="V422" s="7">
        <v>2011</v>
      </c>
      <c r="W422" s="6"/>
      <c r="X422" s="6"/>
      <c r="Y422" s="6"/>
      <c r="Z422" s="6" t="s">
        <v>76</v>
      </c>
      <c r="AA422" s="6"/>
      <c r="AB422" s="6"/>
      <c r="AC422" s="6"/>
      <c r="AD422" s="6"/>
      <c r="AE422" s="6" t="s">
        <v>126</v>
      </c>
      <c r="AF422" s="6"/>
      <c r="AG422" s="6"/>
      <c r="AH422" s="6"/>
      <c r="AI422" s="6"/>
      <c r="AJ422" s="6"/>
      <c r="AK422" s="6"/>
      <c r="AL422" s="6"/>
      <c r="AM422" s="6"/>
      <c r="AN422" s="6"/>
      <c r="AO422" s="6"/>
      <c r="AP422" s="6"/>
      <c r="AQ422" s="6"/>
      <c r="AR422" s="6"/>
      <c r="AS422" s="6"/>
      <c r="AT422" s="6"/>
      <c r="AU422" s="6"/>
      <c r="AV422" s="6"/>
      <c r="AW422" s="6" t="s">
        <v>23</v>
      </c>
      <c r="AX422" s="6"/>
      <c r="AY422" s="6"/>
      <c r="AZ422" s="6"/>
      <c r="BA422" s="6" t="s">
        <v>78</v>
      </c>
      <c r="BB422" s="6"/>
      <c r="BC422" s="6"/>
      <c r="BD422" s="6"/>
      <c r="BE422" s="6"/>
      <c r="BF422" s="6" t="s">
        <v>78</v>
      </c>
      <c r="BG422" s="6"/>
      <c r="BH422" s="6"/>
      <c r="BI422" s="6"/>
      <c r="BJ422" s="6"/>
      <c r="BK422" s="6"/>
      <c r="BL422" s="6"/>
      <c r="BM422" s="6"/>
      <c r="BN422" s="6"/>
      <c r="BO422" s="6"/>
      <c r="BP422" s="6"/>
      <c r="BQ422" s="6"/>
      <c r="BR422" s="6"/>
      <c r="BS422" s="6"/>
      <c r="BT422" s="6"/>
      <c r="BU422" s="6"/>
      <c r="BV422" s="6" t="s">
        <v>38</v>
      </c>
      <c r="BW422" s="6"/>
      <c r="BX422" s="6"/>
      <c r="BY422" s="6"/>
      <c r="BZ422" s="6"/>
      <c r="CA422" s="6"/>
      <c r="CB422" s="6"/>
      <c r="CC422" s="6"/>
      <c r="CD422" s="6"/>
      <c r="CE422" s="6"/>
      <c r="CF422" s="6"/>
      <c r="CG422" s="6"/>
      <c r="CH422" s="6"/>
      <c r="CI422" s="6"/>
      <c r="CJ422" s="6"/>
      <c r="CK422" s="6"/>
      <c r="CL422" s="6"/>
      <c r="CM422" s="6"/>
      <c r="CN422" s="6"/>
      <c r="CO422" s="6"/>
      <c r="CP422" s="6"/>
      <c r="CQ422" s="6"/>
      <c r="CR422" s="6"/>
      <c r="CS422" s="28" t="s">
        <v>38</v>
      </c>
      <c r="CT422" s="6"/>
      <c r="CU422" s="6"/>
      <c r="CV422" s="6"/>
      <c r="CW422" s="6"/>
      <c r="CX422" s="6"/>
      <c r="CY422" s="6"/>
      <c r="CZ422" s="6"/>
      <c r="DA422" s="6"/>
      <c r="DB422" s="6"/>
      <c r="DC422" s="6"/>
      <c r="DD422" s="6" t="s">
        <v>38</v>
      </c>
      <c r="DE422" s="87"/>
      <c r="DF422" s="6"/>
      <c r="DG422" s="6"/>
      <c r="DH422" s="6"/>
      <c r="DI422" s="6"/>
      <c r="DJ422" s="6"/>
      <c r="DK422" s="6"/>
      <c r="DL422" s="6"/>
      <c r="DM422" s="6"/>
      <c r="DN422" s="6"/>
      <c r="DO422" s="87"/>
      <c r="DP422" s="6"/>
      <c r="DQ422" s="87"/>
      <c r="DR422" s="6"/>
      <c r="DS422" s="93" t="s">
        <v>2028</v>
      </c>
      <c r="DT422" s="17" t="s">
        <v>273</v>
      </c>
      <c r="DV422" s="34"/>
      <c r="DW422" s="57"/>
      <c r="DX422" s="57"/>
      <c r="DY422" s="57"/>
      <c r="DZ422" s="57"/>
      <c r="EA422" s="57"/>
      <c r="EB422" s="57"/>
      <c r="EC422" s="57"/>
      <c r="ED422" s="57"/>
      <c r="EE422" s="57"/>
      <c r="EF422" s="57"/>
      <c r="EG422" s="57"/>
      <c r="EH422" s="57"/>
      <c r="EI422" s="57"/>
      <c r="EJ422" s="57"/>
      <c r="EK422" s="57"/>
      <c r="EL422" s="57"/>
      <c r="EM422" s="57"/>
      <c r="EN422" s="57"/>
      <c r="EO422" s="57"/>
      <c r="EP422" s="57"/>
      <c r="EQ422" s="57"/>
      <c r="ER422" s="57"/>
      <c r="ES422" s="57"/>
    </row>
    <row r="423" spans="1:149" ht="14.55" customHeight="1" x14ac:dyDescent="0.3">
      <c r="A423" s="65">
        <v>419</v>
      </c>
      <c r="B423" s="7">
        <v>148</v>
      </c>
      <c r="C423" s="98" t="s">
        <v>2022</v>
      </c>
      <c r="D423" s="100" t="s">
        <v>2023</v>
      </c>
      <c r="E423" s="98" t="s">
        <v>2024</v>
      </c>
      <c r="F423" s="7">
        <v>2014</v>
      </c>
      <c r="G423" s="98" t="s">
        <v>1263</v>
      </c>
      <c r="H423" s="98" t="s">
        <v>2025</v>
      </c>
      <c r="I423" s="6" t="s">
        <v>50</v>
      </c>
      <c r="J423" s="98" t="s">
        <v>2036</v>
      </c>
      <c r="K423" s="6" t="s">
        <v>2035</v>
      </c>
      <c r="L423" s="6" t="s">
        <v>23</v>
      </c>
      <c r="M423" s="6" t="s">
        <v>86</v>
      </c>
      <c r="N423" s="6" t="s">
        <v>205</v>
      </c>
      <c r="O423" s="6" t="s">
        <v>25</v>
      </c>
      <c r="P423" s="6" t="s">
        <v>177</v>
      </c>
      <c r="Q423" s="6" t="s">
        <v>1379</v>
      </c>
      <c r="R423" s="6" t="s">
        <v>1317</v>
      </c>
      <c r="S423" s="6" t="s">
        <v>136</v>
      </c>
      <c r="T423" s="6" t="s">
        <v>778</v>
      </c>
      <c r="U423" s="7">
        <v>2008</v>
      </c>
      <c r="V423" s="7">
        <v>2011</v>
      </c>
      <c r="W423" s="6"/>
      <c r="X423" s="6"/>
      <c r="Y423" s="6"/>
      <c r="Z423" s="6" t="s">
        <v>76</v>
      </c>
      <c r="AA423" s="6"/>
      <c r="AB423" s="6"/>
      <c r="AC423" s="6"/>
      <c r="AD423" s="6"/>
      <c r="AE423" s="6" t="s">
        <v>126</v>
      </c>
      <c r="AF423" s="6"/>
      <c r="AG423" s="6"/>
      <c r="AH423" s="6"/>
      <c r="AI423" s="6"/>
      <c r="AJ423" s="6"/>
      <c r="AK423" s="6"/>
      <c r="AL423" s="6"/>
      <c r="AM423" s="6"/>
      <c r="AN423" s="6"/>
      <c r="AO423" s="6"/>
      <c r="AP423" s="6"/>
      <c r="AQ423" s="6"/>
      <c r="AR423" s="6"/>
      <c r="AS423" s="6"/>
      <c r="AT423" s="6"/>
      <c r="AU423" s="6"/>
      <c r="AV423" s="6"/>
      <c r="AW423" s="6" t="s">
        <v>23</v>
      </c>
      <c r="AX423" s="6"/>
      <c r="AY423" s="6"/>
      <c r="AZ423" s="6"/>
      <c r="BA423" s="6" t="s">
        <v>80</v>
      </c>
      <c r="BB423" s="6"/>
      <c r="BC423" s="6"/>
      <c r="BD423" s="6"/>
      <c r="BE423" s="6"/>
      <c r="BF423" s="6" t="s">
        <v>80</v>
      </c>
      <c r="BG423" s="6"/>
      <c r="BH423" s="6"/>
      <c r="BI423" s="6"/>
      <c r="BJ423" s="6"/>
      <c r="BK423" s="6"/>
      <c r="BL423" s="6"/>
      <c r="BM423" s="6"/>
      <c r="BN423" s="6"/>
      <c r="BO423" s="6"/>
      <c r="BP423" s="6"/>
      <c r="BQ423" s="6"/>
      <c r="BR423" s="6"/>
      <c r="BS423" s="6"/>
      <c r="BT423" s="6"/>
      <c r="BU423" s="6"/>
      <c r="BV423" s="6" t="s">
        <v>38</v>
      </c>
      <c r="BW423" s="6"/>
      <c r="BX423" s="6"/>
      <c r="BY423" s="6"/>
      <c r="BZ423" s="6"/>
      <c r="CA423" s="6"/>
      <c r="CB423" s="6"/>
      <c r="CC423" s="6"/>
      <c r="CD423" s="6"/>
      <c r="CE423" s="6"/>
      <c r="CF423" s="6"/>
      <c r="CG423" s="6"/>
      <c r="CH423" s="6"/>
      <c r="CI423" s="6"/>
      <c r="CJ423" s="6"/>
      <c r="CK423" s="6"/>
      <c r="CL423" s="6"/>
      <c r="CM423" s="6"/>
      <c r="CN423" s="6"/>
      <c r="CO423" s="6"/>
      <c r="CP423" s="6"/>
      <c r="CQ423" s="6"/>
      <c r="CR423" s="6"/>
      <c r="CS423" s="28" t="s">
        <v>38</v>
      </c>
      <c r="CT423" s="6"/>
      <c r="CU423" s="6"/>
      <c r="CV423" s="6"/>
      <c r="CW423" s="6"/>
      <c r="CX423" s="6"/>
      <c r="CY423" s="6"/>
      <c r="CZ423" s="6"/>
      <c r="DA423" s="6"/>
      <c r="DB423" s="6"/>
      <c r="DC423" s="6"/>
      <c r="DD423" s="6" t="s">
        <v>38</v>
      </c>
      <c r="DE423" s="87"/>
      <c r="DF423" s="6"/>
      <c r="DG423" s="6"/>
      <c r="DH423" s="6"/>
      <c r="DI423" s="6"/>
      <c r="DJ423" s="6"/>
      <c r="DK423" s="6"/>
      <c r="DL423" s="6"/>
      <c r="DM423" s="6"/>
      <c r="DN423" s="6"/>
      <c r="DO423" s="87"/>
      <c r="DP423" s="6"/>
      <c r="DQ423" s="87"/>
      <c r="DR423" s="6"/>
      <c r="DS423" s="93" t="s">
        <v>2028</v>
      </c>
      <c r="DT423" s="17" t="s">
        <v>273</v>
      </c>
      <c r="DV423" s="34"/>
      <c r="DW423" s="57"/>
      <c r="DX423" s="57"/>
      <c r="DY423" s="57"/>
      <c r="DZ423" s="57"/>
      <c r="EA423" s="57"/>
      <c r="EB423" s="57"/>
      <c r="EC423" s="57"/>
      <c r="ED423" s="57"/>
      <c r="EE423" s="57"/>
      <c r="EF423" s="57"/>
      <c r="EG423" s="57"/>
      <c r="EH423" s="57"/>
      <c r="EI423" s="57"/>
      <c r="EJ423" s="57"/>
      <c r="EK423" s="57"/>
      <c r="EL423" s="57"/>
      <c r="EM423" s="57"/>
      <c r="EN423" s="57"/>
      <c r="EO423" s="57"/>
      <c r="EP423" s="57"/>
      <c r="EQ423" s="57"/>
      <c r="ER423" s="57"/>
      <c r="ES423" s="57"/>
    </row>
    <row r="424" spans="1:149" ht="14.55" customHeight="1" x14ac:dyDescent="0.3">
      <c r="A424" s="65">
        <v>420</v>
      </c>
      <c r="B424" s="7">
        <v>149</v>
      </c>
      <c r="C424" s="98" t="s">
        <v>2037</v>
      </c>
      <c r="D424" s="100" t="s">
        <v>2038</v>
      </c>
      <c r="E424" s="98" t="s">
        <v>2024</v>
      </c>
      <c r="F424" s="7">
        <v>2015</v>
      </c>
      <c r="G424" s="100" t="s">
        <v>604</v>
      </c>
      <c r="H424" s="98" t="s">
        <v>2039</v>
      </c>
      <c r="I424" s="6" t="s">
        <v>50</v>
      </c>
      <c r="J424" s="100" t="s">
        <v>2040</v>
      </c>
      <c r="K424" s="6" t="s">
        <v>2027</v>
      </c>
      <c r="L424" s="6" t="s">
        <v>38</v>
      </c>
      <c r="M424" s="6" t="s">
        <v>86</v>
      </c>
      <c r="N424" s="6" t="s">
        <v>205</v>
      </c>
      <c r="O424" s="6" t="s">
        <v>25</v>
      </c>
      <c r="P424" s="6" t="s">
        <v>177</v>
      </c>
      <c r="Q424" s="6" t="s">
        <v>1379</v>
      </c>
      <c r="R424" s="6" t="s">
        <v>1317</v>
      </c>
      <c r="S424" s="6" t="s">
        <v>136</v>
      </c>
      <c r="T424" s="6" t="s">
        <v>778</v>
      </c>
      <c r="U424" s="7">
        <v>2008</v>
      </c>
      <c r="V424" s="7">
        <v>2011</v>
      </c>
      <c r="W424" s="6"/>
      <c r="X424" s="6"/>
      <c r="Y424" s="6"/>
      <c r="Z424" s="6"/>
      <c r="AA424" s="6"/>
      <c r="AB424" s="6"/>
      <c r="AC424" s="6"/>
      <c r="AD424" s="6" t="s">
        <v>109</v>
      </c>
      <c r="AE424" s="6" t="s">
        <v>126</v>
      </c>
      <c r="AF424" s="6"/>
      <c r="AG424" s="6"/>
      <c r="AH424" s="6"/>
      <c r="AI424" s="6"/>
      <c r="AJ424" s="6"/>
      <c r="AK424" s="6"/>
      <c r="AL424" s="6"/>
      <c r="AM424" s="6"/>
      <c r="AN424" s="6"/>
      <c r="AO424" s="6"/>
      <c r="AP424" s="6"/>
      <c r="AQ424" s="6"/>
      <c r="AR424" s="6"/>
      <c r="AS424" s="6"/>
      <c r="AT424" s="6"/>
      <c r="AU424" s="6"/>
      <c r="AV424" s="6"/>
      <c r="AW424" s="6" t="s">
        <v>23</v>
      </c>
      <c r="AX424" s="6"/>
      <c r="AY424" s="6"/>
      <c r="AZ424" s="6"/>
      <c r="BA424" s="6"/>
      <c r="BB424" s="6"/>
      <c r="BC424" s="6"/>
      <c r="BD424" s="6"/>
      <c r="BE424" s="6"/>
      <c r="BF424" s="6" t="s">
        <v>80</v>
      </c>
      <c r="BG424" s="6"/>
      <c r="BH424" s="6"/>
      <c r="BI424" s="6"/>
      <c r="BJ424" s="6"/>
      <c r="BK424" s="6"/>
      <c r="BL424" s="6"/>
      <c r="BM424" s="6"/>
      <c r="BN424" s="6"/>
      <c r="BO424" s="6"/>
      <c r="BP424" s="6"/>
      <c r="BQ424" s="6"/>
      <c r="BR424" s="6"/>
      <c r="BS424" s="6"/>
      <c r="BT424" s="6"/>
      <c r="BU424" s="6"/>
      <c r="BV424" s="6" t="s">
        <v>23</v>
      </c>
      <c r="BW424" s="6"/>
      <c r="BX424" s="6"/>
      <c r="BY424" s="6"/>
      <c r="BZ424" s="6"/>
      <c r="CA424" s="6"/>
      <c r="CB424" s="6"/>
      <c r="CC424" s="6"/>
      <c r="CD424" s="6" t="s">
        <v>210</v>
      </c>
      <c r="CE424" s="6"/>
      <c r="CF424" s="6"/>
      <c r="CG424" s="6"/>
      <c r="CH424" s="6"/>
      <c r="CI424" s="6"/>
      <c r="CJ424" s="6"/>
      <c r="CK424" s="6"/>
      <c r="CL424" s="6"/>
      <c r="CM424" s="6"/>
      <c r="CN424" s="6"/>
      <c r="CO424" s="6"/>
      <c r="CP424" s="6"/>
      <c r="CQ424" s="6"/>
      <c r="CR424" s="6"/>
      <c r="CS424" s="28" t="s">
        <v>38</v>
      </c>
      <c r="CT424" s="6"/>
      <c r="CU424" s="6"/>
      <c r="CV424" s="6"/>
      <c r="CW424" s="6"/>
      <c r="CX424" s="6"/>
      <c r="CY424" s="6"/>
      <c r="CZ424" s="6"/>
      <c r="DA424" s="6"/>
      <c r="DB424" s="6"/>
      <c r="DC424" s="6"/>
      <c r="DD424" s="6" t="s">
        <v>38</v>
      </c>
      <c r="DE424" s="87"/>
      <c r="DF424" s="6"/>
      <c r="DG424" s="6"/>
      <c r="DH424" s="6"/>
      <c r="DI424" s="6"/>
      <c r="DJ424" s="6"/>
      <c r="DK424" s="6"/>
      <c r="DL424" s="6"/>
      <c r="DM424" s="6"/>
      <c r="DN424" s="6"/>
      <c r="DO424" s="87"/>
      <c r="DP424" s="6"/>
      <c r="DQ424" s="87"/>
      <c r="DR424" s="6"/>
      <c r="DS424" s="87"/>
      <c r="DT424" s="17"/>
      <c r="DV424" s="34"/>
      <c r="DW424" s="57"/>
      <c r="DX424" s="57"/>
      <c r="DY424" s="57"/>
      <c r="DZ424" s="57"/>
      <c r="EA424" s="57"/>
      <c r="EB424" s="57"/>
      <c r="EC424" s="57"/>
      <c r="ED424" s="57"/>
      <c r="EE424" s="57"/>
      <c r="EF424" s="57"/>
      <c r="EG424" s="57"/>
      <c r="EH424" s="57"/>
      <c r="EI424" s="57"/>
      <c r="EJ424" s="57"/>
      <c r="EK424" s="57"/>
      <c r="EL424" s="57"/>
      <c r="EM424" s="57"/>
      <c r="EN424" s="57"/>
      <c r="EO424" s="57"/>
      <c r="EP424" s="57"/>
      <c r="EQ424" s="57"/>
      <c r="ER424" s="57"/>
      <c r="ES424" s="57"/>
    </row>
    <row r="425" spans="1:149" ht="14.55" customHeight="1" x14ac:dyDescent="0.3">
      <c r="A425" s="65">
        <v>421</v>
      </c>
      <c r="B425" s="7">
        <v>149</v>
      </c>
      <c r="C425" s="98" t="s">
        <v>2037</v>
      </c>
      <c r="D425" s="100" t="s">
        <v>2038</v>
      </c>
      <c r="E425" s="98" t="s">
        <v>2024</v>
      </c>
      <c r="F425" s="7">
        <v>2015</v>
      </c>
      <c r="G425" s="100" t="s">
        <v>604</v>
      </c>
      <c r="H425" s="98" t="s">
        <v>2039</v>
      </c>
      <c r="I425" s="6" t="s">
        <v>50</v>
      </c>
      <c r="J425" s="98" t="s">
        <v>2041</v>
      </c>
      <c r="K425" s="6" t="s">
        <v>2027</v>
      </c>
      <c r="L425" s="6" t="s">
        <v>38</v>
      </c>
      <c r="M425" s="6" t="s">
        <v>86</v>
      </c>
      <c r="N425" s="6" t="s">
        <v>205</v>
      </c>
      <c r="O425" s="6" t="s">
        <v>25</v>
      </c>
      <c r="P425" s="6" t="s">
        <v>177</v>
      </c>
      <c r="Q425" s="6" t="s">
        <v>1379</v>
      </c>
      <c r="R425" s="6" t="s">
        <v>1317</v>
      </c>
      <c r="S425" s="6" t="s">
        <v>136</v>
      </c>
      <c r="T425" s="6" t="s">
        <v>778</v>
      </c>
      <c r="U425" s="7">
        <v>2008</v>
      </c>
      <c r="V425" s="7">
        <v>2011</v>
      </c>
      <c r="W425" s="6"/>
      <c r="X425" s="6"/>
      <c r="Y425" s="6"/>
      <c r="Z425" s="6"/>
      <c r="AA425" s="6"/>
      <c r="AB425" s="6"/>
      <c r="AC425" s="6"/>
      <c r="AD425" s="6" t="s">
        <v>109</v>
      </c>
      <c r="AE425" s="6" t="s">
        <v>126</v>
      </c>
      <c r="AF425" s="6"/>
      <c r="AG425" s="6"/>
      <c r="AH425" s="6"/>
      <c r="AI425" s="6"/>
      <c r="AJ425" s="6"/>
      <c r="AK425" s="6"/>
      <c r="AL425" s="6"/>
      <c r="AM425" s="6"/>
      <c r="AN425" s="6"/>
      <c r="AO425" s="6"/>
      <c r="AP425" s="6"/>
      <c r="AQ425" s="6"/>
      <c r="AR425" s="6"/>
      <c r="AS425" s="6"/>
      <c r="AT425" s="6"/>
      <c r="AU425" s="6"/>
      <c r="AV425" s="6"/>
      <c r="AW425" s="6" t="s">
        <v>23</v>
      </c>
      <c r="AX425" s="6"/>
      <c r="AY425" s="6"/>
      <c r="AZ425" s="6"/>
      <c r="BA425" s="6"/>
      <c r="BB425" s="6"/>
      <c r="BC425" s="6"/>
      <c r="BD425" s="6"/>
      <c r="BE425" s="6"/>
      <c r="BF425" s="6" t="s">
        <v>80</v>
      </c>
      <c r="BG425" s="6"/>
      <c r="BH425" s="6"/>
      <c r="BI425" s="6"/>
      <c r="BJ425" s="6"/>
      <c r="BK425" s="6"/>
      <c r="BL425" s="6"/>
      <c r="BM425" s="6"/>
      <c r="BN425" s="6"/>
      <c r="BO425" s="6"/>
      <c r="BP425" s="6"/>
      <c r="BQ425" s="6"/>
      <c r="BR425" s="6"/>
      <c r="BS425" s="6"/>
      <c r="BT425" s="6"/>
      <c r="BU425" s="6"/>
      <c r="BV425" s="6" t="s">
        <v>23</v>
      </c>
      <c r="BW425" s="6"/>
      <c r="BX425" s="6"/>
      <c r="BY425" s="6"/>
      <c r="BZ425" s="6"/>
      <c r="CA425" s="6"/>
      <c r="CB425" s="6"/>
      <c r="CC425" s="6"/>
      <c r="CD425" s="6" t="s">
        <v>210</v>
      </c>
      <c r="CE425" s="6"/>
      <c r="CF425" s="6"/>
      <c r="CG425" s="6"/>
      <c r="CH425" s="6"/>
      <c r="CI425" s="6"/>
      <c r="CJ425" s="6"/>
      <c r="CK425" s="6"/>
      <c r="CL425" s="6"/>
      <c r="CM425" s="6"/>
      <c r="CN425" s="6"/>
      <c r="CO425" s="6"/>
      <c r="CP425" s="6"/>
      <c r="CQ425" s="6"/>
      <c r="CR425" s="6"/>
      <c r="CS425" s="28" t="s">
        <v>38</v>
      </c>
      <c r="CT425" s="6"/>
      <c r="CU425" s="6"/>
      <c r="CV425" s="6"/>
      <c r="CW425" s="6"/>
      <c r="CX425" s="6"/>
      <c r="CY425" s="6"/>
      <c r="CZ425" s="6"/>
      <c r="DA425" s="6"/>
      <c r="DB425" s="6"/>
      <c r="DC425" s="6"/>
      <c r="DD425" s="6" t="s">
        <v>38</v>
      </c>
      <c r="DE425" s="87"/>
      <c r="DF425" s="6"/>
      <c r="DG425" s="6"/>
      <c r="DH425" s="6"/>
      <c r="DI425" s="6"/>
      <c r="DJ425" s="6"/>
      <c r="DK425" s="6"/>
      <c r="DL425" s="6"/>
      <c r="DM425" s="6"/>
      <c r="DN425" s="6"/>
      <c r="DO425" s="87"/>
      <c r="DP425" s="6"/>
      <c r="DQ425" s="87"/>
      <c r="DR425" s="6"/>
      <c r="DS425" s="87"/>
      <c r="DT425" s="17"/>
      <c r="DV425" s="34"/>
      <c r="DW425" s="57"/>
      <c r="DX425" s="57"/>
      <c r="DY425" s="57"/>
      <c r="DZ425" s="57"/>
      <c r="EA425" s="57"/>
      <c r="EB425" s="57"/>
      <c r="EC425" s="57"/>
      <c r="ED425" s="57"/>
      <c r="EE425" s="57"/>
      <c r="EF425" s="57"/>
      <c r="EG425" s="57"/>
      <c r="EH425" s="57"/>
      <c r="EI425" s="57"/>
      <c r="EJ425" s="57"/>
      <c r="EK425" s="57"/>
      <c r="EL425" s="57"/>
      <c r="EM425" s="57"/>
      <c r="EN425" s="57"/>
      <c r="EO425" s="57"/>
      <c r="EP425" s="57"/>
      <c r="EQ425" s="57"/>
      <c r="ER425" s="57"/>
      <c r="ES425" s="57"/>
    </row>
    <row r="426" spans="1:149" ht="14.55" customHeight="1" x14ac:dyDescent="0.3">
      <c r="A426" s="65">
        <v>422</v>
      </c>
      <c r="B426" s="7">
        <v>149</v>
      </c>
      <c r="C426" s="98" t="s">
        <v>2037</v>
      </c>
      <c r="D426" s="100" t="s">
        <v>2038</v>
      </c>
      <c r="E426" s="98" t="s">
        <v>2024</v>
      </c>
      <c r="F426" s="7">
        <v>2015</v>
      </c>
      <c r="G426" s="100" t="s">
        <v>604</v>
      </c>
      <c r="H426" s="98" t="s">
        <v>2039</v>
      </c>
      <c r="I426" s="6" t="s">
        <v>50</v>
      </c>
      <c r="J426" s="98" t="s">
        <v>2042</v>
      </c>
      <c r="K426" s="6" t="s">
        <v>2027</v>
      </c>
      <c r="L426" s="6" t="s">
        <v>38</v>
      </c>
      <c r="M426" s="6" t="s">
        <v>86</v>
      </c>
      <c r="N426" s="6" t="s">
        <v>205</v>
      </c>
      <c r="O426" s="6" t="s">
        <v>25</v>
      </c>
      <c r="P426" s="6" t="s">
        <v>177</v>
      </c>
      <c r="Q426" s="6" t="s">
        <v>1379</v>
      </c>
      <c r="R426" s="6" t="s">
        <v>1317</v>
      </c>
      <c r="S426" s="6" t="s">
        <v>136</v>
      </c>
      <c r="T426" s="6" t="s">
        <v>778</v>
      </c>
      <c r="U426" s="7">
        <v>2008</v>
      </c>
      <c r="V426" s="7">
        <v>2011</v>
      </c>
      <c r="W426" s="6"/>
      <c r="X426" s="6"/>
      <c r="Y426" s="6"/>
      <c r="Z426" s="6"/>
      <c r="AA426" s="6"/>
      <c r="AB426" s="6"/>
      <c r="AC426" s="6"/>
      <c r="AD426" s="6" t="s">
        <v>109</v>
      </c>
      <c r="AE426" s="6" t="s">
        <v>126</v>
      </c>
      <c r="AF426" s="6"/>
      <c r="AG426" s="6"/>
      <c r="AH426" s="6"/>
      <c r="AI426" s="6"/>
      <c r="AJ426" s="6"/>
      <c r="AK426" s="6"/>
      <c r="AL426" s="6"/>
      <c r="AM426" s="6"/>
      <c r="AN426" s="6"/>
      <c r="AO426" s="6"/>
      <c r="AP426" s="6"/>
      <c r="AQ426" s="6"/>
      <c r="AR426" s="6"/>
      <c r="AS426" s="6"/>
      <c r="AT426" s="6"/>
      <c r="AU426" s="6"/>
      <c r="AV426" s="6"/>
      <c r="AW426" s="6" t="s">
        <v>23</v>
      </c>
      <c r="AX426" s="6"/>
      <c r="AY426" s="6"/>
      <c r="AZ426" s="6"/>
      <c r="BA426" s="6"/>
      <c r="BB426" s="6"/>
      <c r="BC426" s="6"/>
      <c r="BD426" s="6"/>
      <c r="BE426" s="6"/>
      <c r="BF426" s="6" t="s">
        <v>80</v>
      </c>
      <c r="BG426" s="6"/>
      <c r="BH426" s="6"/>
      <c r="BI426" s="6"/>
      <c r="BJ426" s="6"/>
      <c r="BK426" s="6"/>
      <c r="BL426" s="6"/>
      <c r="BM426" s="6"/>
      <c r="BN426" s="6"/>
      <c r="BO426" s="6"/>
      <c r="BP426" s="6"/>
      <c r="BQ426" s="6"/>
      <c r="BR426" s="6"/>
      <c r="BS426" s="6"/>
      <c r="BT426" s="6"/>
      <c r="BU426" s="6"/>
      <c r="BV426" s="6" t="s">
        <v>23</v>
      </c>
      <c r="BW426" s="6"/>
      <c r="BX426" s="6"/>
      <c r="BY426" s="6"/>
      <c r="BZ426" s="6"/>
      <c r="CA426" s="6"/>
      <c r="CB426" s="6"/>
      <c r="CC426" s="6"/>
      <c r="CD426" s="6" t="s">
        <v>210</v>
      </c>
      <c r="CE426" s="6"/>
      <c r="CF426" s="6"/>
      <c r="CG426" s="6"/>
      <c r="CH426" s="6"/>
      <c r="CI426" s="6"/>
      <c r="CJ426" s="6"/>
      <c r="CK426" s="6"/>
      <c r="CL426" s="6"/>
      <c r="CM426" s="6"/>
      <c r="CN426" s="6"/>
      <c r="CO426" s="6"/>
      <c r="CP426" s="6"/>
      <c r="CQ426" s="6"/>
      <c r="CR426" s="6"/>
      <c r="CS426" s="28" t="s">
        <v>38</v>
      </c>
      <c r="CT426" s="6"/>
      <c r="CU426" s="6"/>
      <c r="CV426" s="6"/>
      <c r="CW426" s="6"/>
      <c r="CX426" s="6"/>
      <c r="CY426" s="6"/>
      <c r="CZ426" s="6"/>
      <c r="DA426" s="6"/>
      <c r="DB426" s="6"/>
      <c r="DC426" s="6"/>
      <c r="DD426" s="6" t="s">
        <v>38</v>
      </c>
      <c r="DE426" s="87"/>
      <c r="DF426" s="6"/>
      <c r="DG426" s="6"/>
      <c r="DH426" s="6"/>
      <c r="DI426" s="6"/>
      <c r="DJ426" s="6"/>
      <c r="DK426" s="6"/>
      <c r="DL426" s="6"/>
      <c r="DM426" s="6"/>
      <c r="DN426" s="6"/>
      <c r="DO426" s="87"/>
      <c r="DP426" s="6"/>
      <c r="DQ426" s="87"/>
      <c r="DR426" s="6"/>
      <c r="DS426" s="87"/>
      <c r="DT426" s="17"/>
      <c r="DV426" s="34"/>
      <c r="DW426" s="57"/>
      <c r="DX426" s="57"/>
      <c r="DY426" s="57"/>
      <c r="DZ426" s="57"/>
      <c r="EA426" s="57"/>
      <c r="EB426" s="57"/>
      <c r="EC426" s="57"/>
      <c r="ED426" s="57"/>
      <c r="EE426" s="57"/>
      <c r="EF426" s="57"/>
      <c r="EG426" s="57"/>
      <c r="EH426" s="57"/>
      <c r="EI426" s="57"/>
      <c r="EJ426" s="57"/>
      <c r="EK426" s="57"/>
      <c r="EL426" s="57"/>
      <c r="EM426" s="57"/>
      <c r="EN426" s="57"/>
      <c r="EO426" s="57"/>
      <c r="EP426" s="57"/>
      <c r="EQ426" s="57"/>
      <c r="ER426" s="57"/>
      <c r="ES426" s="57"/>
    </row>
    <row r="427" spans="1:149" ht="14.55" customHeight="1" x14ac:dyDescent="0.3">
      <c r="A427" s="65">
        <v>423</v>
      </c>
      <c r="B427" s="7">
        <v>149</v>
      </c>
      <c r="C427" s="98" t="s">
        <v>2037</v>
      </c>
      <c r="D427" s="100" t="s">
        <v>2038</v>
      </c>
      <c r="E427" s="98" t="s">
        <v>2024</v>
      </c>
      <c r="F427" s="7">
        <v>2015</v>
      </c>
      <c r="G427" s="100" t="s">
        <v>604</v>
      </c>
      <c r="H427" s="98" t="s">
        <v>2039</v>
      </c>
      <c r="I427" s="6" t="s">
        <v>50</v>
      </c>
      <c r="J427" s="98" t="s">
        <v>2043</v>
      </c>
      <c r="K427" s="6" t="s">
        <v>2027</v>
      </c>
      <c r="L427" s="6" t="s">
        <v>38</v>
      </c>
      <c r="M427" s="6" t="s">
        <v>86</v>
      </c>
      <c r="N427" s="6" t="s">
        <v>205</v>
      </c>
      <c r="O427" s="6" t="s">
        <v>25</v>
      </c>
      <c r="P427" s="6" t="s">
        <v>177</v>
      </c>
      <c r="Q427" s="6" t="s">
        <v>1379</v>
      </c>
      <c r="R427" s="6" t="s">
        <v>1317</v>
      </c>
      <c r="S427" s="6" t="s">
        <v>136</v>
      </c>
      <c r="T427" s="6" t="s">
        <v>778</v>
      </c>
      <c r="U427" s="7">
        <v>2008</v>
      </c>
      <c r="V427" s="7">
        <v>2011</v>
      </c>
      <c r="W427" s="6"/>
      <c r="X427" s="6"/>
      <c r="Y427" s="6"/>
      <c r="Z427" s="6"/>
      <c r="AA427" s="6"/>
      <c r="AB427" s="6"/>
      <c r="AC427" s="6"/>
      <c r="AD427" s="6" t="s">
        <v>109</v>
      </c>
      <c r="AE427" s="6" t="s">
        <v>126</v>
      </c>
      <c r="AF427" s="6"/>
      <c r="AG427" s="6"/>
      <c r="AH427" s="6"/>
      <c r="AI427" s="6"/>
      <c r="AJ427" s="6"/>
      <c r="AK427" s="6"/>
      <c r="AL427" s="6"/>
      <c r="AM427" s="6"/>
      <c r="AN427" s="6"/>
      <c r="AO427" s="6"/>
      <c r="AP427" s="6"/>
      <c r="AQ427" s="6"/>
      <c r="AR427" s="6"/>
      <c r="AS427" s="6"/>
      <c r="AT427" s="6"/>
      <c r="AU427" s="6"/>
      <c r="AV427" s="6"/>
      <c r="AW427" s="6" t="s">
        <v>23</v>
      </c>
      <c r="AX427" s="6"/>
      <c r="AY427" s="6"/>
      <c r="AZ427" s="6"/>
      <c r="BA427" s="6"/>
      <c r="BB427" s="6"/>
      <c r="BC427" s="6"/>
      <c r="BD427" s="6"/>
      <c r="BE427" s="6"/>
      <c r="BF427" s="6" t="s">
        <v>80</v>
      </c>
      <c r="BG427" s="6"/>
      <c r="BH427" s="6"/>
      <c r="BI427" s="6"/>
      <c r="BJ427" s="6"/>
      <c r="BK427" s="6"/>
      <c r="BL427" s="6"/>
      <c r="BM427" s="6"/>
      <c r="BN427" s="6"/>
      <c r="BO427" s="6"/>
      <c r="BP427" s="6"/>
      <c r="BQ427" s="6"/>
      <c r="BR427" s="6"/>
      <c r="BS427" s="6"/>
      <c r="BT427" s="6"/>
      <c r="BU427" s="6"/>
      <c r="BV427" s="6" t="s">
        <v>23</v>
      </c>
      <c r="BW427" s="6"/>
      <c r="BX427" s="6"/>
      <c r="BY427" s="6"/>
      <c r="BZ427" s="6"/>
      <c r="CA427" s="6"/>
      <c r="CB427" s="6"/>
      <c r="CC427" s="6"/>
      <c r="CD427" s="6" t="s">
        <v>210</v>
      </c>
      <c r="CE427" s="6"/>
      <c r="CF427" s="6"/>
      <c r="CG427" s="6"/>
      <c r="CH427" s="6"/>
      <c r="CI427" s="6"/>
      <c r="CJ427" s="6"/>
      <c r="CK427" s="6"/>
      <c r="CL427" s="6"/>
      <c r="CM427" s="6"/>
      <c r="CN427" s="6"/>
      <c r="CO427" s="6"/>
      <c r="CP427" s="6"/>
      <c r="CQ427" s="6"/>
      <c r="CR427" s="6"/>
      <c r="CS427" s="28" t="s">
        <v>38</v>
      </c>
      <c r="CT427" s="6"/>
      <c r="CU427" s="6"/>
      <c r="CV427" s="6"/>
      <c r="CW427" s="6"/>
      <c r="CX427" s="6"/>
      <c r="CY427" s="6"/>
      <c r="CZ427" s="6"/>
      <c r="DA427" s="6"/>
      <c r="DB427" s="6"/>
      <c r="DC427" s="6"/>
      <c r="DD427" s="6" t="s">
        <v>38</v>
      </c>
      <c r="DE427" s="87"/>
      <c r="DF427" s="6"/>
      <c r="DG427" s="6"/>
      <c r="DH427" s="6"/>
      <c r="DI427" s="6"/>
      <c r="DJ427" s="6"/>
      <c r="DK427" s="6"/>
      <c r="DL427" s="6"/>
      <c r="DM427" s="6"/>
      <c r="DN427" s="6"/>
      <c r="DO427" s="87"/>
      <c r="DP427" s="6"/>
      <c r="DQ427" s="87"/>
      <c r="DR427" s="6"/>
      <c r="DS427" s="87"/>
      <c r="DT427" s="17"/>
      <c r="DV427" s="34"/>
      <c r="DW427" s="57"/>
      <c r="DX427" s="57"/>
      <c r="DY427" s="57"/>
      <c r="DZ427" s="57"/>
      <c r="EA427" s="57"/>
      <c r="EB427" s="57"/>
      <c r="EC427" s="57"/>
      <c r="ED427" s="57"/>
      <c r="EE427" s="57"/>
      <c r="EF427" s="57"/>
      <c r="EG427" s="57"/>
      <c r="EH427" s="57"/>
      <c r="EI427" s="57"/>
      <c r="EJ427" s="57"/>
      <c r="EK427" s="57"/>
      <c r="EL427" s="57"/>
      <c r="EM427" s="57"/>
      <c r="EN427" s="57"/>
      <c r="EO427" s="57"/>
      <c r="EP427" s="57"/>
      <c r="EQ427" s="57"/>
      <c r="ER427" s="57"/>
      <c r="ES427" s="57"/>
    </row>
    <row r="428" spans="1:149" ht="14.55" customHeight="1" x14ac:dyDescent="0.3">
      <c r="A428" s="65">
        <v>424</v>
      </c>
      <c r="B428" s="7">
        <v>149</v>
      </c>
      <c r="C428" s="98" t="s">
        <v>2037</v>
      </c>
      <c r="D428" s="100" t="s">
        <v>2038</v>
      </c>
      <c r="E428" s="98" t="s">
        <v>2024</v>
      </c>
      <c r="F428" s="7">
        <v>2015</v>
      </c>
      <c r="G428" s="100" t="s">
        <v>604</v>
      </c>
      <c r="H428" s="98" t="s">
        <v>2039</v>
      </c>
      <c r="I428" s="6" t="s">
        <v>50</v>
      </c>
      <c r="J428" s="98" t="s">
        <v>2044</v>
      </c>
      <c r="K428" s="6" t="s">
        <v>2027</v>
      </c>
      <c r="L428" s="6" t="s">
        <v>38</v>
      </c>
      <c r="M428" s="6" t="s">
        <v>86</v>
      </c>
      <c r="N428" s="6" t="s">
        <v>205</v>
      </c>
      <c r="O428" s="6" t="s">
        <v>25</v>
      </c>
      <c r="P428" s="6" t="s">
        <v>177</v>
      </c>
      <c r="Q428" s="6" t="s">
        <v>1379</v>
      </c>
      <c r="R428" s="6" t="s">
        <v>1317</v>
      </c>
      <c r="S428" s="6" t="s">
        <v>136</v>
      </c>
      <c r="T428" s="6" t="s">
        <v>778</v>
      </c>
      <c r="U428" s="7">
        <v>2008</v>
      </c>
      <c r="V428" s="7">
        <v>2011</v>
      </c>
      <c r="W428" s="6"/>
      <c r="X428" s="6"/>
      <c r="Y428" s="6"/>
      <c r="Z428" s="6"/>
      <c r="AA428" s="6"/>
      <c r="AB428" s="6"/>
      <c r="AC428" s="6"/>
      <c r="AD428" s="6" t="s">
        <v>109</v>
      </c>
      <c r="AE428" s="6" t="s">
        <v>126</v>
      </c>
      <c r="AF428" s="6"/>
      <c r="AG428" s="6"/>
      <c r="AH428" s="6"/>
      <c r="AI428" s="6"/>
      <c r="AJ428" s="6"/>
      <c r="AK428" s="6"/>
      <c r="AL428" s="6"/>
      <c r="AM428" s="6"/>
      <c r="AN428" s="6"/>
      <c r="AO428" s="6"/>
      <c r="AP428" s="6"/>
      <c r="AQ428" s="6"/>
      <c r="AR428" s="6"/>
      <c r="AS428" s="6"/>
      <c r="AT428" s="6"/>
      <c r="AU428" s="6"/>
      <c r="AV428" s="6"/>
      <c r="AW428" s="6" t="s">
        <v>23</v>
      </c>
      <c r="AX428" s="6"/>
      <c r="AY428" s="6"/>
      <c r="AZ428" s="6"/>
      <c r="BA428" s="6"/>
      <c r="BB428" s="6"/>
      <c r="BC428" s="6"/>
      <c r="BD428" s="6"/>
      <c r="BE428" s="6"/>
      <c r="BF428" s="6" t="s">
        <v>80</v>
      </c>
      <c r="BG428" s="6"/>
      <c r="BH428" s="6"/>
      <c r="BI428" s="6"/>
      <c r="BJ428" s="6"/>
      <c r="BK428" s="6"/>
      <c r="BL428" s="6"/>
      <c r="BM428" s="6"/>
      <c r="BN428" s="6"/>
      <c r="BO428" s="6"/>
      <c r="BP428" s="6"/>
      <c r="BQ428" s="6"/>
      <c r="BR428" s="6"/>
      <c r="BS428" s="6"/>
      <c r="BT428" s="6"/>
      <c r="BU428" s="6"/>
      <c r="BV428" s="6" t="s">
        <v>23</v>
      </c>
      <c r="BW428" s="6"/>
      <c r="BX428" s="6"/>
      <c r="BY428" s="6"/>
      <c r="BZ428" s="6"/>
      <c r="CA428" s="6"/>
      <c r="CB428" s="6"/>
      <c r="CC428" s="6"/>
      <c r="CD428" s="6" t="s">
        <v>210</v>
      </c>
      <c r="CE428" s="6"/>
      <c r="CF428" s="6"/>
      <c r="CG428" s="6"/>
      <c r="CH428" s="6"/>
      <c r="CI428" s="6"/>
      <c r="CJ428" s="6"/>
      <c r="CK428" s="6"/>
      <c r="CL428" s="6"/>
      <c r="CM428" s="6"/>
      <c r="CN428" s="6"/>
      <c r="CO428" s="6"/>
      <c r="CP428" s="6"/>
      <c r="CQ428" s="6"/>
      <c r="CR428" s="6"/>
      <c r="CS428" s="28" t="s">
        <v>38</v>
      </c>
      <c r="CT428" s="6"/>
      <c r="CU428" s="6"/>
      <c r="CV428" s="6"/>
      <c r="CW428" s="6"/>
      <c r="CX428" s="6"/>
      <c r="CY428" s="6"/>
      <c r="CZ428" s="6"/>
      <c r="DA428" s="6"/>
      <c r="DB428" s="6"/>
      <c r="DC428" s="6"/>
      <c r="DD428" s="6" t="s">
        <v>38</v>
      </c>
      <c r="DE428" s="87"/>
      <c r="DF428" s="6"/>
      <c r="DG428" s="6"/>
      <c r="DH428" s="6"/>
      <c r="DI428" s="6"/>
      <c r="DJ428" s="6"/>
      <c r="DK428" s="6"/>
      <c r="DL428" s="6"/>
      <c r="DM428" s="6"/>
      <c r="DN428" s="6"/>
      <c r="DO428" s="87"/>
      <c r="DP428" s="6"/>
      <c r="DQ428" s="87"/>
      <c r="DR428" s="6"/>
      <c r="DS428" s="87"/>
      <c r="DT428" s="17"/>
      <c r="DV428" s="34"/>
      <c r="DW428" s="57"/>
      <c r="DX428" s="57"/>
      <c r="DY428" s="57"/>
      <c r="DZ428" s="57"/>
      <c r="EA428" s="57"/>
      <c r="EB428" s="57"/>
      <c r="EC428" s="57"/>
      <c r="ED428" s="57"/>
      <c r="EE428" s="57"/>
      <c r="EF428" s="57"/>
      <c r="EG428" s="57"/>
      <c r="EH428" s="57"/>
      <c r="EI428" s="57"/>
      <c r="EJ428" s="57"/>
      <c r="EK428" s="57"/>
      <c r="EL428" s="57"/>
      <c r="EM428" s="57"/>
      <c r="EN428" s="57"/>
      <c r="EO428" s="57"/>
      <c r="EP428" s="57"/>
      <c r="EQ428" s="57"/>
      <c r="ER428" s="57"/>
      <c r="ES428" s="57"/>
    </row>
    <row r="429" spans="1:149" ht="14.55" customHeight="1" x14ac:dyDescent="0.3">
      <c r="A429" s="65">
        <v>425</v>
      </c>
      <c r="B429" s="7">
        <v>149</v>
      </c>
      <c r="C429" s="98" t="s">
        <v>2037</v>
      </c>
      <c r="D429" s="100" t="s">
        <v>2038</v>
      </c>
      <c r="E429" s="98" t="s">
        <v>2024</v>
      </c>
      <c r="F429" s="7">
        <v>2015</v>
      </c>
      <c r="G429" s="100" t="s">
        <v>604</v>
      </c>
      <c r="H429" s="98" t="s">
        <v>2039</v>
      </c>
      <c r="I429" s="6" t="s">
        <v>50</v>
      </c>
      <c r="J429" s="98" t="s">
        <v>2045</v>
      </c>
      <c r="K429" s="6" t="s">
        <v>2035</v>
      </c>
      <c r="L429" s="6" t="s">
        <v>23</v>
      </c>
      <c r="M429" s="6" t="s">
        <v>86</v>
      </c>
      <c r="N429" s="6" t="s">
        <v>205</v>
      </c>
      <c r="O429" s="6" t="s">
        <v>25</v>
      </c>
      <c r="P429" s="6" t="s">
        <v>177</v>
      </c>
      <c r="Q429" s="6" t="s">
        <v>1379</v>
      </c>
      <c r="R429" s="6" t="s">
        <v>1317</v>
      </c>
      <c r="S429" s="6" t="s">
        <v>136</v>
      </c>
      <c r="T429" s="6" t="s">
        <v>778</v>
      </c>
      <c r="U429" s="7">
        <v>2008</v>
      </c>
      <c r="V429" s="7">
        <v>2011</v>
      </c>
      <c r="W429" s="6"/>
      <c r="X429" s="6"/>
      <c r="Y429" s="6"/>
      <c r="Z429" s="6"/>
      <c r="AA429" s="6"/>
      <c r="AB429" s="6"/>
      <c r="AC429" s="6"/>
      <c r="AD429" s="6" t="s">
        <v>109</v>
      </c>
      <c r="AE429" s="6" t="s">
        <v>126</v>
      </c>
      <c r="AF429" s="6"/>
      <c r="AG429" s="6"/>
      <c r="AH429" s="6"/>
      <c r="AI429" s="6"/>
      <c r="AJ429" s="6"/>
      <c r="AK429" s="6"/>
      <c r="AL429" s="6"/>
      <c r="AM429" s="6"/>
      <c r="AN429" s="6"/>
      <c r="AO429" s="6"/>
      <c r="AP429" s="6"/>
      <c r="AQ429" s="6"/>
      <c r="AR429" s="6"/>
      <c r="AS429" s="6"/>
      <c r="AT429" s="6"/>
      <c r="AU429" s="6"/>
      <c r="AV429" s="6"/>
      <c r="AW429" s="6" t="s">
        <v>23</v>
      </c>
      <c r="AX429" s="6"/>
      <c r="AY429" s="6"/>
      <c r="AZ429" s="6"/>
      <c r="BA429" s="6"/>
      <c r="BB429" s="6"/>
      <c r="BC429" s="6"/>
      <c r="BD429" s="6"/>
      <c r="BE429" s="6"/>
      <c r="BF429" s="6" t="s">
        <v>106</v>
      </c>
      <c r="BG429" s="6"/>
      <c r="BH429" s="6"/>
      <c r="BI429" s="6"/>
      <c r="BJ429" s="6"/>
      <c r="BK429" s="6"/>
      <c r="BL429" s="6"/>
      <c r="BM429" s="6"/>
      <c r="BN429" s="6"/>
      <c r="BO429" s="6"/>
      <c r="BP429" s="6"/>
      <c r="BQ429" s="6"/>
      <c r="BR429" s="6"/>
      <c r="BS429" s="6"/>
      <c r="BT429" s="6"/>
      <c r="BU429" s="6"/>
      <c r="BV429" s="6" t="s">
        <v>23</v>
      </c>
      <c r="BW429" s="6"/>
      <c r="BX429" s="6"/>
      <c r="BY429" s="6"/>
      <c r="BZ429" s="6"/>
      <c r="CA429" s="6"/>
      <c r="CB429" s="6"/>
      <c r="CC429" s="6"/>
      <c r="CD429" s="6" t="s">
        <v>221</v>
      </c>
      <c r="CE429" s="6"/>
      <c r="CF429" s="6"/>
      <c r="CG429" s="6"/>
      <c r="CH429" s="6"/>
      <c r="CI429" s="6"/>
      <c r="CJ429" s="6"/>
      <c r="CK429" s="6"/>
      <c r="CL429" s="6"/>
      <c r="CM429" s="6"/>
      <c r="CN429" s="6"/>
      <c r="CO429" s="6"/>
      <c r="CP429" s="6"/>
      <c r="CQ429" s="6"/>
      <c r="CR429" s="6"/>
      <c r="CS429" s="28" t="s">
        <v>38</v>
      </c>
      <c r="CT429" s="6"/>
      <c r="CU429" s="6"/>
      <c r="CV429" s="6"/>
      <c r="CW429" s="6"/>
      <c r="CX429" s="6"/>
      <c r="CY429" s="6"/>
      <c r="CZ429" s="6"/>
      <c r="DA429" s="6"/>
      <c r="DB429" s="6"/>
      <c r="DC429" s="6"/>
      <c r="DD429" s="6" t="s">
        <v>38</v>
      </c>
      <c r="DE429" s="87"/>
      <c r="DF429" s="6"/>
      <c r="DG429" s="6"/>
      <c r="DH429" s="6"/>
      <c r="DI429" s="6"/>
      <c r="DJ429" s="6"/>
      <c r="DK429" s="6"/>
      <c r="DL429" s="6"/>
      <c r="DM429" s="6"/>
      <c r="DN429" s="6"/>
      <c r="DO429" s="87"/>
      <c r="DP429" s="6"/>
      <c r="DQ429" s="87"/>
      <c r="DR429" s="6"/>
      <c r="DS429" s="87"/>
      <c r="DT429" s="17"/>
      <c r="DV429" s="34"/>
      <c r="DW429" s="57"/>
      <c r="DX429" s="57"/>
      <c r="DY429" s="57"/>
      <c r="DZ429" s="57"/>
      <c r="EA429" s="57"/>
      <c r="EB429" s="57"/>
      <c r="EC429" s="57"/>
      <c r="ED429" s="57"/>
      <c r="EE429" s="57"/>
      <c r="EF429" s="57"/>
      <c r="EG429" s="57"/>
      <c r="EH429" s="57"/>
      <c r="EI429" s="57"/>
      <c r="EJ429" s="57"/>
      <c r="EK429" s="57"/>
      <c r="EL429" s="57"/>
      <c r="EM429" s="57"/>
      <c r="EN429" s="57"/>
      <c r="EO429" s="57"/>
      <c r="EP429" s="57"/>
      <c r="EQ429" s="57"/>
      <c r="ER429" s="57"/>
      <c r="ES429" s="57"/>
    </row>
    <row r="430" spans="1:149" ht="14.55" customHeight="1" x14ac:dyDescent="0.3">
      <c r="A430" s="65">
        <v>426</v>
      </c>
      <c r="B430" s="7">
        <v>149</v>
      </c>
      <c r="C430" s="98" t="s">
        <v>2037</v>
      </c>
      <c r="D430" s="100" t="s">
        <v>2038</v>
      </c>
      <c r="E430" s="98" t="s">
        <v>2024</v>
      </c>
      <c r="F430" s="7">
        <v>2015</v>
      </c>
      <c r="G430" s="100" t="s">
        <v>604</v>
      </c>
      <c r="H430" s="98" t="s">
        <v>2039</v>
      </c>
      <c r="I430" s="6" t="s">
        <v>50</v>
      </c>
      <c r="J430" s="98" t="s">
        <v>2046</v>
      </c>
      <c r="K430" s="6" t="s">
        <v>2035</v>
      </c>
      <c r="L430" s="6" t="s">
        <v>23</v>
      </c>
      <c r="M430" s="6" t="s">
        <v>86</v>
      </c>
      <c r="N430" s="6" t="s">
        <v>205</v>
      </c>
      <c r="O430" s="6" t="s">
        <v>25</v>
      </c>
      <c r="P430" s="6" t="s">
        <v>177</v>
      </c>
      <c r="Q430" s="6" t="s">
        <v>1379</v>
      </c>
      <c r="R430" s="6" t="s">
        <v>1317</v>
      </c>
      <c r="S430" s="6" t="s">
        <v>136</v>
      </c>
      <c r="T430" s="6" t="s">
        <v>778</v>
      </c>
      <c r="U430" s="7">
        <v>2008</v>
      </c>
      <c r="V430" s="7">
        <v>2011</v>
      </c>
      <c r="W430" s="6"/>
      <c r="X430" s="6"/>
      <c r="Y430" s="6"/>
      <c r="Z430" s="6"/>
      <c r="AA430" s="6"/>
      <c r="AB430" s="6"/>
      <c r="AC430" s="6"/>
      <c r="AD430" s="6" t="s">
        <v>109</v>
      </c>
      <c r="AE430" s="6" t="s">
        <v>126</v>
      </c>
      <c r="AF430" s="6"/>
      <c r="AG430" s="6"/>
      <c r="AH430" s="6"/>
      <c r="AI430" s="6"/>
      <c r="AJ430" s="6"/>
      <c r="AK430" s="6"/>
      <c r="AL430" s="6"/>
      <c r="AM430" s="6"/>
      <c r="AN430" s="6"/>
      <c r="AO430" s="6"/>
      <c r="AP430" s="6"/>
      <c r="AQ430" s="6"/>
      <c r="AR430" s="6"/>
      <c r="AS430" s="6"/>
      <c r="AT430" s="6"/>
      <c r="AU430" s="6"/>
      <c r="AV430" s="6"/>
      <c r="AW430" s="6" t="s">
        <v>23</v>
      </c>
      <c r="AX430" s="6"/>
      <c r="AY430" s="6"/>
      <c r="AZ430" s="6"/>
      <c r="BA430" s="6"/>
      <c r="BB430" s="6"/>
      <c r="BC430" s="6"/>
      <c r="BD430" s="6"/>
      <c r="BE430" s="6"/>
      <c r="BF430" s="6" t="s">
        <v>106</v>
      </c>
      <c r="BG430" s="6"/>
      <c r="BH430" s="6"/>
      <c r="BI430" s="6"/>
      <c r="BJ430" s="6"/>
      <c r="BK430" s="6"/>
      <c r="BL430" s="6"/>
      <c r="BM430" s="6"/>
      <c r="BN430" s="6"/>
      <c r="BO430" s="6"/>
      <c r="BP430" s="6"/>
      <c r="BQ430" s="6"/>
      <c r="BR430" s="6"/>
      <c r="BS430" s="6"/>
      <c r="BT430" s="6"/>
      <c r="BU430" s="6"/>
      <c r="BV430" s="6" t="s">
        <v>23</v>
      </c>
      <c r="BW430" s="6"/>
      <c r="BX430" s="6"/>
      <c r="BY430" s="6"/>
      <c r="BZ430" s="6"/>
      <c r="CA430" s="6"/>
      <c r="CB430" s="6"/>
      <c r="CC430" s="6"/>
      <c r="CD430" s="6" t="s">
        <v>221</v>
      </c>
      <c r="CE430" s="6"/>
      <c r="CF430" s="6"/>
      <c r="CG430" s="6"/>
      <c r="CH430" s="6"/>
      <c r="CI430" s="6"/>
      <c r="CJ430" s="6"/>
      <c r="CK430" s="6"/>
      <c r="CL430" s="6"/>
      <c r="CM430" s="6"/>
      <c r="CN430" s="6"/>
      <c r="CO430" s="6"/>
      <c r="CP430" s="6"/>
      <c r="CQ430" s="6"/>
      <c r="CR430" s="6"/>
      <c r="CS430" s="28" t="s">
        <v>38</v>
      </c>
      <c r="CT430" s="6"/>
      <c r="CU430" s="6"/>
      <c r="CV430" s="6"/>
      <c r="CW430" s="6"/>
      <c r="CX430" s="6"/>
      <c r="CY430" s="6"/>
      <c r="CZ430" s="6"/>
      <c r="DA430" s="6"/>
      <c r="DB430" s="6"/>
      <c r="DC430" s="6"/>
      <c r="DD430" s="6" t="s">
        <v>38</v>
      </c>
      <c r="DE430" s="87"/>
      <c r="DF430" s="6"/>
      <c r="DG430" s="6"/>
      <c r="DH430" s="6"/>
      <c r="DI430" s="6"/>
      <c r="DJ430" s="6"/>
      <c r="DK430" s="6"/>
      <c r="DL430" s="6"/>
      <c r="DM430" s="6"/>
      <c r="DN430" s="6"/>
      <c r="DO430" s="87"/>
      <c r="DP430" s="6"/>
      <c r="DQ430" s="87"/>
      <c r="DR430" s="6"/>
      <c r="DS430" s="87"/>
      <c r="DT430" s="17"/>
      <c r="DV430" s="34"/>
      <c r="DW430" s="57"/>
      <c r="DX430" s="57"/>
      <c r="DY430" s="57"/>
      <c r="DZ430" s="57"/>
      <c r="EA430" s="57"/>
      <c r="EB430" s="57"/>
      <c r="EC430" s="57"/>
      <c r="ED430" s="57"/>
      <c r="EE430" s="57"/>
      <c r="EF430" s="57"/>
      <c r="EG430" s="57"/>
      <c r="EH430" s="57"/>
      <c r="EI430" s="57"/>
      <c r="EJ430" s="57"/>
      <c r="EK430" s="57"/>
      <c r="EL430" s="57"/>
      <c r="EM430" s="57"/>
      <c r="EN430" s="57"/>
      <c r="EO430" s="57"/>
      <c r="EP430" s="57"/>
      <c r="EQ430" s="57"/>
      <c r="ER430" s="57"/>
      <c r="ES430" s="57"/>
    </row>
    <row r="431" spans="1:149" ht="14.55" customHeight="1" x14ac:dyDescent="0.3">
      <c r="A431" s="65">
        <v>427</v>
      </c>
      <c r="B431" s="7">
        <v>150</v>
      </c>
      <c r="C431" s="98" t="s">
        <v>2047</v>
      </c>
      <c r="D431" s="100" t="s">
        <v>2048</v>
      </c>
      <c r="E431" s="98" t="s">
        <v>2049</v>
      </c>
      <c r="F431" s="7">
        <v>2017</v>
      </c>
      <c r="G431" s="98" t="s">
        <v>1510</v>
      </c>
      <c r="H431" s="98" t="s">
        <v>2050</v>
      </c>
      <c r="I431" s="6" t="s">
        <v>50</v>
      </c>
      <c r="J431" s="100" t="s">
        <v>2051</v>
      </c>
      <c r="K431" s="6" t="s">
        <v>1206</v>
      </c>
      <c r="L431" s="6" t="s">
        <v>38</v>
      </c>
      <c r="M431" s="6" t="s">
        <v>100</v>
      </c>
      <c r="N431" s="6" t="s">
        <v>205</v>
      </c>
      <c r="O431" s="6" t="s">
        <v>25</v>
      </c>
      <c r="P431" s="6" t="s">
        <v>118</v>
      </c>
      <c r="Q431" s="6" t="s">
        <v>2052</v>
      </c>
      <c r="R431" s="6" t="s">
        <v>777</v>
      </c>
      <c r="S431" s="6" t="s">
        <v>97</v>
      </c>
      <c r="T431" s="6" t="s">
        <v>1079</v>
      </c>
      <c r="U431" s="7">
        <v>2013</v>
      </c>
      <c r="V431" s="7">
        <v>2013</v>
      </c>
      <c r="W431" s="6"/>
      <c r="X431" s="6"/>
      <c r="Y431" s="6"/>
      <c r="Z431" s="6"/>
      <c r="AA431" s="6"/>
      <c r="AB431" s="6"/>
      <c r="AC431" s="6"/>
      <c r="AD431" s="6"/>
      <c r="AE431" s="6" t="s">
        <v>126</v>
      </c>
      <c r="AF431" s="6"/>
      <c r="AG431" s="6"/>
      <c r="AH431" s="6"/>
      <c r="AI431" s="6"/>
      <c r="AJ431" s="6"/>
      <c r="AK431" s="6"/>
      <c r="AL431" s="6"/>
      <c r="AM431" s="6"/>
      <c r="AN431" s="6"/>
      <c r="AO431" s="6"/>
      <c r="AP431" s="6"/>
      <c r="AQ431" s="6"/>
      <c r="AR431" s="6"/>
      <c r="AS431" s="6"/>
      <c r="AT431" s="6"/>
      <c r="AU431" s="6"/>
      <c r="AV431" s="6"/>
      <c r="AW431" s="6" t="s">
        <v>23</v>
      </c>
      <c r="AX431" s="6"/>
      <c r="AY431" s="6"/>
      <c r="AZ431" s="6"/>
      <c r="BA431" s="6"/>
      <c r="BB431" s="6"/>
      <c r="BC431" s="6"/>
      <c r="BD431" s="6"/>
      <c r="BE431" s="6"/>
      <c r="BF431" s="6" t="s">
        <v>78</v>
      </c>
      <c r="BG431" s="6"/>
      <c r="BH431" s="6"/>
      <c r="BI431" s="6"/>
      <c r="BJ431" s="6"/>
      <c r="BK431" s="6"/>
      <c r="BL431" s="6"/>
      <c r="BM431" s="6"/>
      <c r="BN431" s="6"/>
      <c r="BO431" s="6"/>
      <c r="BP431" s="6"/>
      <c r="BQ431" s="6"/>
      <c r="BR431" s="6"/>
      <c r="BS431" s="6"/>
      <c r="BT431" s="6"/>
      <c r="BU431" s="6"/>
      <c r="BV431" s="6" t="s">
        <v>38</v>
      </c>
      <c r="BW431" s="6"/>
      <c r="BX431" s="6"/>
      <c r="BY431" s="6"/>
      <c r="BZ431" s="6"/>
      <c r="CA431" s="6"/>
      <c r="CB431" s="6"/>
      <c r="CC431" s="6"/>
      <c r="CD431" s="6"/>
      <c r="CE431" s="6"/>
      <c r="CF431" s="6"/>
      <c r="CG431" s="6"/>
      <c r="CH431" s="6"/>
      <c r="CI431" s="6"/>
      <c r="CJ431" s="6"/>
      <c r="CK431" s="6"/>
      <c r="CL431" s="6"/>
      <c r="CM431" s="6"/>
      <c r="CN431" s="6"/>
      <c r="CO431" s="6"/>
      <c r="CP431" s="6"/>
      <c r="CQ431" s="6"/>
      <c r="CR431" s="6"/>
      <c r="CS431" s="28" t="s">
        <v>38</v>
      </c>
      <c r="CT431" s="6"/>
      <c r="CU431" s="6"/>
      <c r="CV431" s="6"/>
      <c r="CW431" s="6"/>
      <c r="CX431" s="6"/>
      <c r="CY431" s="6"/>
      <c r="CZ431" s="6"/>
      <c r="DA431" s="6"/>
      <c r="DB431" s="6"/>
      <c r="DC431" s="6"/>
      <c r="DD431" s="6" t="s">
        <v>38</v>
      </c>
      <c r="DE431" s="87"/>
      <c r="DF431" s="6"/>
      <c r="DG431" s="6"/>
      <c r="DH431" s="6"/>
      <c r="DI431" s="6"/>
      <c r="DJ431" s="6"/>
      <c r="DK431" s="6"/>
      <c r="DL431" s="6"/>
      <c r="DM431" s="6"/>
      <c r="DN431" s="6"/>
      <c r="DO431" s="87"/>
      <c r="DP431" s="6"/>
      <c r="DQ431" s="87"/>
      <c r="DR431" s="6"/>
      <c r="DS431" s="93" t="s">
        <v>2053</v>
      </c>
      <c r="DT431" s="17" t="s">
        <v>630</v>
      </c>
      <c r="DV431" s="34"/>
      <c r="DW431" s="57"/>
      <c r="DX431" s="57"/>
      <c r="DY431" s="57"/>
      <c r="DZ431" s="57"/>
      <c r="EA431" s="57"/>
      <c r="EB431" s="57"/>
      <c r="EC431" s="57"/>
      <c r="ED431" s="57"/>
      <c r="EE431" s="57"/>
      <c r="EF431" s="57"/>
      <c r="EG431" s="57"/>
      <c r="EH431" s="57"/>
      <c r="EI431" s="57"/>
      <c r="EJ431" s="57"/>
      <c r="EK431" s="57"/>
      <c r="EL431" s="57"/>
      <c r="EM431" s="57"/>
      <c r="EN431" s="57"/>
      <c r="EO431" s="57"/>
      <c r="EP431" s="57"/>
      <c r="EQ431" s="57"/>
      <c r="ER431" s="57"/>
      <c r="ES431" s="57"/>
    </row>
    <row r="432" spans="1:149" ht="14.55" customHeight="1" x14ac:dyDescent="0.3">
      <c r="A432" s="65">
        <v>428</v>
      </c>
      <c r="B432" s="7">
        <v>150</v>
      </c>
      <c r="C432" s="98" t="s">
        <v>2047</v>
      </c>
      <c r="D432" s="100" t="s">
        <v>2048</v>
      </c>
      <c r="E432" s="98" t="s">
        <v>2049</v>
      </c>
      <c r="F432" s="7">
        <v>2017</v>
      </c>
      <c r="G432" s="98" t="s">
        <v>1510</v>
      </c>
      <c r="H432" s="98" t="s">
        <v>2050</v>
      </c>
      <c r="I432" s="6" t="s">
        <v>50</v>
      </c>
      <c r="J432" s="100" t="s">
        <v>2054</v>
      </c>
      <c r="K432" s="6" t="s">
        <v>1206</v>
      </c>
      <c r="L432" s="6" t="s">
        <v>38</v>
      </c>
      <c r="M432" s="6" t="s">
        <v>100</v>
      </c>
      <c r="N432" s="6" t="s">
        <v>205</v>
      </c>
      <c r="O432" s="6" t="s">
        <v>25</v>
      </c>
      <c r="P432" s="6" t="s">
        <v>118</v>
      </c>
      <c r="Q432" s="6" t="s">
        <v>2052</v>
      </c>
      <c r="R432" s="6" t="s">
        <v>777</v>
      </c>
      <c r="S432" s="6" t="s">
        <v>97</v>
      </c>
      <c r="T432" s="6" t="s">
        <v>1079</v>
      </c>
      <c r="U432" s="7">
        <v>2013</v>
      </c>
      <c r="V432" s="7">
        <v>2013</v>
      </c>
      <c r="W432" s="6"/>
      <c r="X432" s="6"/>
      <c r="Y432" s="6"/>
      <c r="Z432" s="6"/>
      <c r="AA432" s="6"/>
      <c r="AB432" s="6"/>
      <c r="AC432" s="6"/>
      <c r="AD432" s="6"/>
      <c r="AE432" s="6" t="s">
        <v>126</v>
      </c>
      <c r="AF432" s="6"/>
      <c r="AG432" s="6"/>
      <c r="AH432" s="6"/>
      <c r="AI432" s="6"/>
      <c r="AJ432" s="6"/>
      <c r="AK432" s="6"/>
      <c r="AL432" s="6"/>
      <c r="AM432" s="6"/>
      <c r="AN432" s="6"/>
      <c r="AO432" s="6"/>
      <c r="AP432" s="6"/>
      <c r="AQ432" s="6"/>
      <c r="AR432" s="6"/>
      <c r="AS432" s="6"/>
      <c r="AT432" s="6"/>
      <c r="AU432" s="6"/>
      <c r="AV432" s="6"/>
      <c r="AW432" s="6" t="s">
        <v>23</v>
      </c>
      <c r="AX432" s="6"/>
      <c r="AY432" s="6"/>
      <c r="AZ432" s="6"/>
      <c r="BA432" s="6"/>
      <c r="BB432" s="6"/>
      <c r="BC432" s="6"/>
      <c r="BD432" s="6"/>
      <c r="BE432" s="6"/>
      <c r="BF432" s="6" t="s">
        <v>78</v>
      </c>
      <c r="BG432" s="6"/>
      <c r="BH432" s="6"/>
      <c r="BI432" s="6"/>
      <c r="BJ432" s="6"/>
      <c r="BK432" s="6"/>
      <c r="BL432" s="6"/>
      <c r="BM432" s="6"/>
      <c r="BN432" s="6"/>
      <c r="BO432" s="6"/>
      <c r="BP432" s="6"/>
      <c r="BQ432" s="6"/>
      <c r="BR432" s="6"/>
      <c r="BS432" s="6"/>
      <c r="BT432" s="6"/>
      <c r="BU432" s="6"/>
      <c r="BV432" s="6" t="s">
        <v>38</v>
      </c>
      <c r="BW432" s="6"/>
      <c r="BX432" s="6"/>
      <c r="BY432" s="6"/>
      <c r="BZ432" s="6"/>
      <c r="CA432" s="6"/>
      <c r="CB432" s="6"/>
      <c r="CC432" s="6"/>
      <c r="CD432" s="6"/>
      <c r="CE432" s="6"/>
      <c r="CF432" s="6"/>
      <c r="CG432" s="6"/>
      <c r="CH432" s="6"/>
      <c r="CI432" s="6"/>
      <c r="CJ432" s="6"/>
      <c r="CK432" s="6"/>
      <c r="CL432" s="6"/>
      <c r="CM432" s="6"/>
      <c r="CN432" s="6"/>
      <c r="CO432" s="6"/>
      <c r="CP432" s="6"/>
      <c r="CQ432" s="6"/>
      <c r="CR432" s="6"/>
      <c r="CS432" s="28" t="s">
        <v>38</v>
      </c>
      <c r="CT432" s="6"/>
      <c r="CU432" s="6"/>
      <c r="CV432" s="6"/>
      <c r="CW432" s="6"/>
      <c r="CX432" s="6"/>
      <c r="CY432" s="6"/>
      <c r="CZ432" s="6"/>
      <c r="DA432" s="6"/>
      <c r="DB432" s="6"/>
      <c r="DC432" s="6"/>
      <c r="DD432" s="6" t="s">
        <v>38</v>
      </c>
      <c r="DE432" s="87"/>
      <c r="DF432" s="6"/>
      <c r="DG432" s="6"/>
      <c r="DH432" s="6"/>
      <c r="DI432" s="6"/>
      <c r="DJ432" s="6"/>
      <c r="DK432" s="6"/>
      <c r="DL432" s="6"/>
      <c r="DM432" s="6"/>
      <c r="DN432" s="6"/>
      <c r="DO432" s="87"/>
      <c r="DP432" s="6"/>
      <c r="DQ432" s="87"/>
      <c r="DR432" s="6"/>
      <c r="DS432" s="93" t="s">
        <v>2053</v>
      </c>
      <c r="DT432" s="17" t="s">
        <v>630</v>
      </c>
      <c r="DV432" s="34"/>
      <c r="DW432" s="57"/>
      <c r="DX432" s="57"/>
      <c r="DY432" s="57"/>
      <c r="DZ432" s="57"/>
      <c r="EA432" s="57"/>
      <c r="EB432" s="57"/>
      <c r="EC432" s="57"/>
      <c r="ED432" s="57"/>
      <c r="EE432" s="57"/>
      <c r="EF432" s="57"/>
      <c r="EG432" s="57"/>
      <c r="EH432" s="57"/>
      <c r="EI432" s="57"/>
      <c r="EJ432" s="57"/>
      <c r="EK432" s="57"/>
      <c r="EL432" s="57"/>
      <c r="EM432" s="57"/>
      <c r="EN432" s="57"/>
      <c r="EO432" s="57"/>
      <c r="EP432" s="57"/>
      <c r="EQ432" s="57"/>
      <c r="ER432" s="57"/>
      <c r="ES432" s="57"/>
    </row>
    <row r="433" spans="1:149" ht="14.55" customHeight="1" x14ac:dyDescent="0.3">
      <c r="A433" s="65">
        <v>429</v>
      </c>
      <c r="B433" s="7">
        <v>150</v>
      </c>
      <c r="C433" s="98" t="s">
        <v>2047</v>
      </c>
      <c r="D433" s="100" t="s">
        <v>2048</v>
      </c>
      <c r="E433" s="98" t="s">
        <v>2049</v>
      </c>
      <c r="F433" s="7">
        <v>2017</v>
      </c>
      <c r="G433" s="98" t="s">
        <v>1510</v>
      </c>
      <c r="H433" s="98" t="s">
        <v>2050</v>
      </c>
      <c r="I433" s="6" t="s">
        <v>50</v>
      </c>
      <c r="J433" s="100" t="s">
        <v>2055</v>
      </c>
      <c r="K433" s="6" t="s">
        <v>1206</v>
      </c>
      <c r="L433" s="6" t="s">
        <v>38</v>
      </c>
      <c r="M433" s="6" t="s">
        <v>100</v>
      </c>
      <c r="N433" s="6" t="s">
        <v>205</v>
      </c>
      <c r="O433" s="6" t="s">
        <v>25</v>
      </c>
      <c r="P433" s="6" t="s">
        <v>118</v>
      </c>
      <c r="Q433" s="6" t="s">
        <v>2052</v>
      </c>
      <c r="R433" s="6" t="s">
        <v>777</v>
      </c>
      <c r="S433" s="6" t="s">
        <v>97</v>
      </c>
      <c r="T433" s="6" t="s">
        <v>1079</v>
      </c>
      <c r="U433" s="7">
        <v>2013</v>
      </c>
      <c r="V433" s="7">
        <v>2013</v>
      </c>
      <c r="W433" s="6"/>
      <c r="X433" s="6"/>
      <c r="Y433" s="6"/>
      <c r="Z433" s="6"/>
      <c r="AA433" s="6"/>
      <c r="AB433" s="6"/>
      <c r="AC433" s="6"/>
      <c r="AD433" s="6"/>
      <c r="AE433" s="6" t="s">
        <v>126</v>
      </c>
      <c r="AF433" s="6"/>
      <c r="AG433" s="6"/>
      <c r="AH433" s="6"/>
      <c r="AI433" s="6"/>
      <c r="AJ433" s="6"/>
      <c r="AK433" s="6"/>
      <c r="AL433" s="6"/>
      <c r="AM433" s="6"/>
      <c r="AN433" s="6"/>
      <c r="AO433" s="6"/>
      <c r="AP433" s="6"/>
      <c r="AQ433" s="6"/>
      <c r="AR433" s="6"/>
      <c r="AS433" s="6"/>
      <c r="AT433" s="6"/>
      <c r="AU433" s="6"/>
      <c r="AV433" s="6"/>
      <c r="AW433" s="6" t="s">
        <v>23</v>
      </c>
      <c r="AX433" s="6"/>
      <c r="AY433" s="6"/>
      <c r="AZ433" s="6"/>
      <c r="BA433" s="6"/>
      <c r="BB433" s="6"/>
      <c r="BC433" s="6"/>
      <c r="BD433" s="6"/>
      <c r="BE433" s="6"/>
      <c r="BF433" s="6" t="s">
        <v>78</v>
      </c>
      <c r="BG433" s="6"/>
      <c r="BH433" s="6"/>
      <c r="BI433" s="6"/>
      <c r="BJ433" s="6"/>
      <c r="BK433" s="6"/>
      <c r="BL433" s="6"/>
      <c r="BM433" s="6"/>
      <c r="BN433" s="6"/>
      <c r="BO433" s="6"/>
      <c r="BP433" s="6"/>
      <c r="BQ433" s="6"/>
      <c r="BR433" s="6"/>
      <c r="BS433" s="6"/>
      <c r="BT433" s="6"/>
      <c r="BU433" s="6"/>
      <c r="BV433" s="6" t="s">
        <v>38</v>
      </c>
      <c r="BW433" s="6"/>
      <c r="BX433" s="6"/>
      <c r="BY433" s="6"/>
      <c r="BZ433" s="6"/>
      <c r="CA433" s="6"/>
      <c r="CB433" s="6"/>
      <c r="CC433" s="6"/>
      <c r="CD433" s="6"/>
      <c r="CE433" s="6"/>
      <c r="CF433" s="6"/>
      <c r="CG433" s="6"/>
      <c r="CH433" s="6"/>
      <c r="CI433" s="6"/>
      <c r="CJ433" s="6"/>
      <c r="CK433" s="6"/>
      <c r="CL433" s="6"/>
      <c r="CM433" s="6"/>
      <c r="CN433" s="6"/>
      <c r="CO433" s="6"/>
      <c r="CP433" s="6"/>
      <c r="CQ433" s="6"/>
      <c r="CR433" s="6"/>
      <c r="CS433" s="28" t="s">
        <v>38</v>
      </c>
      <c r="CT433" s="6"/>
      <c r="CU433" s="6"/>
      <c r="CV433" s="6"/>
      <c r="CW433" s="6"/>
      <c r="CX433" s="6"/>
      <c r="CY433" s="6"/>
      <c r="CZ433" s="6"/>
      <c r="DA433" s="6"/>
      <c r="DB433" s="6"/>
      <c r="DC433" s="6"/>
      <c r="DD433" s="6" t="s">
        <v>38</v>
      </c>
      <c r="DE433" s="87"/>
      <c r="DF433" s="6"/>
      <c r="DG433" s="6"/>
      <c r="DH433" s="6"/>
      <c r="DI433" s="6"/>
      <c r="DJ433" s="6"/>
      <c r="DK433" s="6"/>
      <c r="DL433" s="6"/>
      <c r="DM433" s="6"/>
      <c r="DN433" s="6"/>
      <c r="DO433" s="87"/>
      <c r="DP433" s="6"/>
      <c r="DQ433" s="87"/>
      <c r="DR433" s="6"/>
      <c r="DS433" s="93" t="s">
        <v>2053</v>
      </c>
      <c r="DT433" s="17" t="s">
        <v>630</v>
      </c>
      <c r="DV433" s="34"/>
      <c r="DW433" s="57"/>
      <c r="DX433" s="57"/>
      <c r="DY433" s="57"/>
      <c r="DZ433" s="57"/>
      <c r="EA433" s="57"/>
      <c r="EB433" s="57"/>
      <c r="EC433" s="57"/>
      <c r="ED433" s="57"/>
      <c r="EE433" s="57"/>
      <c r="EF433" s="57"/>
      <c r="EG433" s="57"/>
      <c r="EH433" s="57"/>
      <c r="EI433" s="57"/>
      <c r="EJ433" s="57"/>
      <c r="EK433" s="57"/>
      <c r="EL433" s="57"/>
      <c r="EM433" s="57"/>
      <c r="EN433" s="57"/>
      <c r="EO433" s="57"/>
      <c r="EP433" s="57"/>
      <c r="EQ433" s="57"/>
      <c r="ER433" s="57"/>
      <c r="ES433" s="57"/>
    </row>
    <row r="434" spans="1:149" ht="14.55" customHeight="1" x14ac:dyDescent="0.3">
      <c r="A434" s="65">
        <v>430</v>
      </c>
      <c r="B434" s="7">
        <v>150</v>
      </c>
      <c r="C434" s="98" t="s">
        <v>2047</v>
      </c>
      <c r="D434" s="100" t="s">
        <v>2048</v>
      </c>
      <c r="E434" s="98" t="s">
        <v>2049</v>
      </c>
      <c r="F434" s="7">
        <v>2017</v>
      </c>
      <c r="G434" s="98" t="s">
        <v>1510</v>
      </c>
      <c r="H434" s="98" t="s">
        <v>2050</v>
      </c>
      <c r="I434" s="6" t="s">
        <v>50</v>
      </c>
      <c r="J434" s="100" t="s">
        <v>2056</v>
      </c>
      <c r="K434" s="6" t="s">
        <v>1206</v>
      </c>
      <c r="L434" s="6" t="s">
        <v>38</v>
      </c>
      <c r="M434" s="6" t="s">
        <v>100</v>
      </c>
      <c r="N434" s="6" t="s">
        <v>205</v>
      </c>
      <c r="O434" s="6" t="s">
        <v>25</v>
      </c>
      <c r="P434" s="6" t="s">
        <v>118</v>
      </c>
      <c r="Q434" s="6" t="s">
        <v>2052</v>
      </c>
      <c r="R434" s="6" t="s">
        <v>777</v>
      </c>
      <c r="S434" s="6" t="s">
        <v>97</v>
      </c>
      <c r="T434" s="6" t="s">
        <v>1079</v>
      </c>
      <c r="U434" s="7">
        <v>2013</v>
      </c>
      <c r="V434" s="7">
        <v>2013</v>
      </c>
      <c r="W434" s="6"/>
      <c r="X434" s="6"/>
      <c r="Y434" s="6"/>
      <c r="Z434" s="6"/>
      <c r="AA434" s="6"/>
      <c r="AB434" s="6"/>
      <c r="AC434" s="6"/>
      <c r="AD434" s="6"/>
      <c r="AE434" s="6" t="s">
        <v>126</v>
      </c>
      <c r="AF434" s="6"/>
      <c r="AG434" s="6"/>
      <c r="AH434" s="6"/>
      <c r="AI434" s="6"/>
      <c r="AJ434" s="6"/>
      <c r="AK434" s="6"/>
      <c r="AL434" s="6"/>
      <c r="AM434" s="6"/>
      <c r="AN434" s="6"/>
      <c r="AO434" s="6"/>
      <c r="AP434" s="6"/>
      <c r="AQ434" s="6"/>
      <c r="AR434" s="6"/>
      <c r="AS434" s="6"/>
      <c r="AT434" s="6"/>
      <c r="AU434" s="6"/>
      <c r="AV434" s="6"/>
      <c r="AW434" s="6" t="s">
        <v>23</v>
      </c>
      <c r="AX434" s="6"/>
      <c r="AY434" s="6"/>
      <c r="AZ434" s="6"/>
      <c r="BA434" s="6"/>
      <c r="BB434" s="6"/>
      <c r="BC434" s="6"/>
      <c r="BD434" s="6"/>
      <c r="BE434" s="6"/>
      <c r="BF434" s="6" t="s">
        <v>78</v>
      </c>
      <c r="BG434" s="6"/>
      <c r="BH434" s="6"/>
      <c r="BI434" s="6"/>
      <c r="BJ434" s="6"/>
      <c r="BK434" s="6"/>
      <c r="BL434" s="6"/>
      <c r="BM434" s="6"/>
      <c r="BN434" s="6"/>
      <c r="BO434" s="6"/>
      <c r="BP434" s="6"/>
      <c r="BQ434" s="6"/>
      <c r="BR434" s="6"/>
      <c r="BS434" s="6"/>
      <c r="BT434" s="6"/>
      <c r="BU434" s="6"/>
      <c r="BV434" s="6" t="s">
        <v>38</v>
      </c>
      <c r="BW434" s="6"/>
      <c r="BX434" s="6"/>
      <c r="BY434" s="6"/>
      <c r="BZ434" s="6"/>
      <c r="CA434" s="6"/>
      <c r="CB434" s="6"/>
      <c r="CC434" s="6"/>
      <c r="CD434" s="6"/>
      <c r="CE434" s="6"/>
      <c r="CF434" s="6"/>
      <c r="CG434" s="6"/>
      <c r="CH434" s="6"/>
      <c r="CI434" s="6"/>
      <c r="CJ434" s="6"/>
      <c r="CK434" s="6"/>
      <c r="CL434" s="6"/>
      <c r="CM434" s="6"/>
      <c r="CN434" s="6"/>
      <c r="CO434" s="6"/>
      <c r="CP434" s="6"/>
      <c r="CQ434" s="6"/>
      <c r="CR434" s="6"/>
      <c r="CS434" s="28" t="s">
        <v>38</v>
      </c>
      <c r="CT434" s="6"/>
      <c r="CU434" s="6"/>
      <c r="CV434" s="6"/>
      <c r="CW434" s="6"/>
      <c r="CX434" s="6"/>
      <c r="CY434" s="6"/>
      <c r="CZ434" s="6"/>
      <c r="DA434" s="6"/>
      <c r="DB434" s="6"/>
      <c r="DC434" s="6"/>
      <c r="DD434" s="6" t="s">
        <v>38</v>
      </c>
      <c r="DE434" s="87"/>
      <c r="DF434" s="6"/>
      <c r="DG434" s="6"/>
      <c r="DH434" s="6"/>
      <c r="DI434" s="6"/>
      <c r="DJ434" s="6"/>
      <c r="DK434" s="6"/>
      <c r="DL434" s="6"/>
      <c r="DM434" s="6"/>
      <c r="DN434" s="6"/>
      <c r="DO434" s="87"/>
      <c r="DP434" s="6"/>
      <c r="DQ434" s="87"/>
      <c r="DR434" s="6"/>
      <c r="DS434" s="93" t="s">
        <v>2053</v>
      </c>
      <c r="DT434" s="17" t="s">
        <v>630</v>
      </c>
      <c r="DV434" s="34"/>
      <c r="DW434" s="57"/>
      <c r="DX434" s="57"/>
      <c r="DY434" s="57"/>
      <c r="DZ434" s="57"/>
      <c r="EA434" s="57"/>
      <c r="EB434" s="57"/>
      <c r="EC434" s="57"/>
      <c r="ED434" s="57"/>
      <c r="EE434" s="57"/>
      <c r="EF434" s="57"/>
      <c r="EG434" s="57"/>
      <c r="EH434" s="57"/>
      <c r="EI434" s="57"/>
      <c r="EJ434" s="57"/>
      <c r="EK434" s="57"/>
      <c r="EL434" s="57"/>
      <c r="EM434" s="57"/>
      <c r="EN434" s="57"/>
      <c r="EO434" s="57"/>
      <c r="EP434" s="57"/>
      <c r="EQ434" s="57"/>
      <c r="ER434" s="57"/>
      <c r="ES434" s="57"/>
    </row>
    <row r="435" spans="1:149" ht="14.55" customHeight="1" x14ac:dyDescent="0.3">
      <c r="A435" s="65">
        <v>431</v>
      </c>
      <c r="B435" s="7">
        <v>150</v>
      </c>
      <c r="C435" s="98" t="s">
        <v>2047</v>
      </c>
      <c r="D435" s="100" t="s">
        <v>2048</v>
      </c>
      <c r="E435" s="98" t="s">
        <v>2049</v>
      </c>
      <c r="F435" s="7">
        <v>2017</v>
      </c>
      <c r="G435" s="98" t="s">
        <v>1510</v>
      </c>
      <c r="H435" s="98" t="s">
        <v>2050</v>
      </c>
      <c r="I435" s="6" t="s">
        <v>50</v>
      </c>
      <c r="J435" s="100" t="s">
        <v>2057</v>
      </c>
      <c r="K435" s="6" t="s">
        <v>1206</v>
      </c>
      <c r="L435" s="6" t="s">
        <v>38</v>
      </c>
      <c r="M435" s="6" t="s">
        <v>100</v>
      </c>
      <c r="N435" s="6" t="s">
        <v>205</v>
      </c>
      <c r="O435" s="6" t="s">
        <v>25</v>
      </c>
      <c r="P435" s="6" t="s">
        <v>118</v>
      </c>
      <c r="Q435" s="6" t="s">
        <v>2052</v>
      </c>
      <c r="R435" s="6" t="s">
        <v>777</v>
      </c>
      <c r="S435" s="6" t="s">
        <v>97</v>
      </c>
      <c r="T435" s="6" t="s">
        <v>1079</v>
      </c>
      <c r="U435" s="7">
        <v>2013</v>
      </c>
      <c r="V435" s="7">
        <v>2013</v>
      </c>
      <c r="W435" s="6"/>
      <c r="X435" s="6"/>
      <c r="Y435" s="6"/>
      <c r="Z435" s="6"/>
      <c r="AA435" s="6"/>
      <c r="AB435" s="6"/>
      <c r="AC435" s="6"/>
      <c r="AD435" s="6"/>
      <c r="AE435" s="6" t="s">
        <v>126</v>
      </c>
      <c r="AF435" s="6"/>
      <c r="AG435" s="6"/>
      <c r="AH435" s="6"/>
      <c r="AI435" s="6"/>
      <c r="AJ435" s="6"/>
      <c r="AK435" s="6"/>
      <c r="AL435" s="6"/>
      <c r="AM435" s="6"/>
      <c r="AN435" s="6"/>
      <c r="AO435" s="6"/>
      <c r="AP435" s="6"/>
      <c r="AQ435" s="6"/>
      <c r="AR435" s="6"/>
      <c r="AS435" s="6"/>
      <c r="AT435" s="6"/>
      <c r="AU435" s="6"/>
      <c r="AV435" s="6"/>
      <c r="AW435" s="6" t="s">
        <v>23</v>
      </c>
      <c r="AX435" s="6"/>
      <c r="AY435" s="6"/>
      <c r="AZ435" s="6"/>
      <c r="BA435" s="6"/>
      <c r="BB435" s="6"/>
      <c r="BC435" s="6"/>
      <c r="BD435" s="6"/>
      <c r="BE435" s="6"/>
      <c r="BF435" s="6" t="s">
        <v>78</v>
      </c>
      <c r="BG435" s="6"/>
      <c r="BH435" s="6"/>
      <c r="BI435" s="6"/>
      <c r="BJ435" s="6"/>
      <c r="BK435" s="6"/>
      <c r="BL435" s="6"/>
      <c r="BM435" s="6"/>
      <c r="BN435" s="6"/>
      <c r="BO435" s="6"/>
      <c r="BP435" s="6"/>
      <c r="BQ435" s="6"/>
      <c r="BR435" s="6"/>
      <c r="BS435" s="6"/>
      <c r="BT435" s="6"/>
      <c r="BU435" s="6"/>
      <c r="BV435" s="6" t="s">
        <v>38</v>
      </c>
      <c r="BW435" s="6"/>
      <c r="BX435" s="6"/>
      <c r="BY435" s="6"/>
      <c r="BZ435" s="6"/>
      <c r="CA435" s="6"/>
      <c r="CB435" s="6"/>
      <c r="CC435" s="6"/>
      <c r="CD435" s="6"/>
      <c r="CE435" s="6"/>
      <c r="CF435" s="6"/>
      <c r="CG435" s="6"/>
      <c r="CH435" s="6"/>
      <c r="CI435" s="6"/>
      <c r="CJ435" s="6"/>
      <c r="CK435" s="6"/>
      <c r="CL435" s="6"/>
      <c r="CM435" s="6"/>
      <c r="CN435" s="6"/>
      <c r="CO435" s="6"/>
      <c r="CP435" s="6"/>
      <c r="CQ435" s="6"/>
      <c r="CR435" s="6"/>
      <c r="CS435" s="28" t="s">
        <v>38</v>
      </c>
      <c r="CT435" s="6"/>
      <c r="CU435" s="6"/>
      <c r="CV435" s="6"/>
      <c r="CW435" s="6"/>
      <c r="CX435" s="6"/>
      <c r="CY435" s="6"/>
      <c r="CZ435" s="6"/>
      <c r="DA435" s="6"/>
      <c r="DB435" s="6"/>
      <c r="DC435" s="6"/>
      <c r="DD435" s="6" t="s">
        <v>38</v>
      </c>
      <c r="DE435" s="87"/>
      <c r="DF435" s="6"/>
      <c r="DG435" s="6"/>
      <c r="DH435" s="6"/>
      <c r="DI435" s="6"/>
      <c r="DJ435" s="6"/>
      <c r="DK435" s="6"/>
      <c r="DL435" s="6"/>
      <c r="DM435" s="6"/>
      <c r="DN435" s="6"/>
      <c r="DO435" s="87"/>
      <c r="DP435" s="6"/>
      <c r="DQ435" s="87"/>
      <c r="DR435" s="6"/>
      <c r="DS435" s="93" t="s">
        <v>2053</v>
      </c>
      <c r="DT435" s="17" t="s">
        <v>630</v>
      </c>
      <c r="DV435" s="34"/>
      <c r="DW435" s="57"/>
      <c r="DX435" s="57"/>
      <c r="DY435" s="57"/>
      <c r="DZ435" s="57"/>
      <c r="EA435" s="57"/>
      <c r="EB435" s="57"/>
      <c r="EC435" s="57"/>
      <c r="ED435" s="57"/>
      <c r="EE435" s="57"/>
      <c r="EF435" s="57"/>
      <c r="EG435" s="57"/>
      <c r="EH435" s="57"/>
      <c r="EI435" s="57"/>
      <c r="EJ435" s="57"/>
      <c r="EK435" s="57"/>
      <c r="EL435" s="57"/>
      <c r="EM435" s="57"/>
      <c r="EN435" s="57"/>
      <c r="EO435" s="57"/>
      <c r="EP435" s="57"/>
      <c r="EQ435" s="57"/>
      <c r="ER435" s="57"/>
      <c r="ES435" s="57"/>
    </row>
    <row r="436" spans="1:149" ht="14.55" customHeight="1" x14ac:dyDescent="0.3">
      <c r="A436" s="65">
        <v>432</v>
      </c>
      <c r="B436" s="7">
        <v>150</v>
      </c>
      <c r="C436" s="98" t="s">
        <v>2047</v>
      </c>
      <c r="D436" s="100" t="s">
        <v>2048</v>
      </c>
      <c r="E436" s="98" t="s">
        <v>2049</v>
      </c>
      <c r="F436" s="7">
        <v>2017</v>
      </c>
      <c r="G436" s="98" t="s">
        <v>1510</v>
      </c>
      <c r="H436" s="98" t="s">
        <v>2050</v>
      </c>
      <c r="I436" s="6" t="s">
        <v>50</v>
      </c>
      <c r="J436" s="100" t="s">
        <v>2058</v>
      </c>
      <c r="K436" s="6" t="s">
        <v>1206</v>
      </c>
      <c r="L436" s="6" t="s">
        <v>38</v>
      </c>
      <c r="M436" s="6" t="s">
        <v>100</v>
      </c>
      <c r="N436" s="6" t="s">
        <v>205</v>
      </c>
      <c r="O436" s="6" t="s">
        <v>25</v>
      </c>
      <c r="P436" s="6" t="s">
        <v>118</v>
      </c>
      <c r="Q436" s="6" t="s">
        <v>2052</v>
      </c>
      <c r="R436" s="6" t="s">
        <v>777</v>
      </c>
      <c r="S436" s="6" t="s">
        <v>97</v>
      </c>
      <c r="T436" s="6" t="s">
        <v>1079</v>
      </c>
      <c r="U436" s="7">
        <v>2013</v>
      </c>
      <c r="V436" s="7">
        <v>2013</v>
      </c>
      <c r="W436" s="6"/>
      <c r="X436" s="6"/>
      <c r="Y436" s="6"/>
      <c r="Z436" s="6"/>
      <c r="AA436" s="6"/>
      <c r="AB436" s="6"/>
      <c r="AC436" s="6"/>
      <c r="AD436" s="6"/>
      <c r="AE436" s="6" t="s">
        <v>126</v>
      </c>
      <c r="AF436" s="6"/>
      <c r="AG436" s="6"/>
      <c r="AH436" s="6"/>
      <c r="AI436" s="6"/>
      <c r="AJ436" s="6"/>
      <c r="AK436" s="6"/>
      <c r="AL436" s="6"/>
      <c r="AM436" s="6"/>
      <c r="AN436" s="6"/>
      <c r="AO436" s="6"/>
      <c r="AP436" s="6"/>
      <c r="AQ436" s="6"/>
      <c r="AR436" s="6"/>
      <c r="AS436" s="6"/>
      <c r="AT436" s="6"/>
      <c r="AU436" s="6"/>
      <c r="AV436" s="6"/>
      <c r="AW436" s="6" t="s">
        <v>23</v>
      </c>
      <c r="AX436" s="6"/>
      <c r="AY436" s="6"/>
      <c r="AZ436" s="6"/>
      <c r="BA436" s="6"/>
      <c r="BB436" s="6"/>
      <c r="BC436" s="6"/>
      <c r="BD436" s="6"/>
      <c r="BE436" s="6"/>
      <c r="BF436" s="6" t="s">
        <v>78</v>
      </c>
      <c r="BG436" s="6"/>
      <c r="BH436" s="6"/>
      <c r="BI436" s="6"/>
      <c r="BJ436" s="6"/>
      <c r="BK436" s="6"/>
      <c r="BL436" s="6"/>
      <c r="BM436" s="6"/>
      <c r="BN436" s="6"/>
      <c r="BO436" s="6"/>
      <c r="BP436" s="6"/>
      <c r="BQ436" s="6"/>
      <c r="BR436" s="6"/>
      <c r="BS436" s="6"/>
      <c r="BT436" s="6"/>
      <c r="BU436" s="6"/>
      <c r="BV436" s="6" t="s">
        <v>38</v>
      </c>
      <c r="BW436" s="6"/>
      <c r="BX436" s="6"/>
      <c r="BY436" s="6"/>
      <c r="BZ436" s="6"/>
      <c r="CA436" s="6"/>
      <c r="CB436" s="6"/>
      <c r="CC436" s="6"/>
      <c r="CD436" s="6"/>
      <c r="CE436" s="6"/>
      <c r="CF436" s="6"/>
      <c r="CG436" s="6"/>
      <c r="CH436" s="6"/>
      <c r="CI436" s="6"/>
      <c r="CJ436" s="6"/>
      <c r="CK436" s="6"/>
      <c r="CL436" s="6"/>
      <c r="CM436" s="6"/>
      <c r="CN436" s="6"/>
      <c r="CO436" s="6"/>
      <c r="CP436" s="6"/>
      <c r="CQ436" s="6"/>
      <c r="CR436" s="6"/>
      <c r="CS436" s="28" t="s">
        <v>38</v>
      </c>
      <c r="CT436" s="6"/>
      <c r="CU436" s="6"/>
      <c r="CV436" s="6"/>
      <c r="CW436" s="6"/>
      <c r="CX436" s="6"/>
      <c r="CY436" s="6"/>
      <c r="CZ436" s="6"/>
      <c r="DA436" s="6"/>
      <c r="DB436" s="6"/>
      <c r="DC436" s="6"/>
      <c r="DD436" s="6" t="s">
        <v>38</v>
      </c>
      <c r="DE436" s="87"/>
      <c r="DF436" s="6"/>
      <c r="DG436" s="6"/>
      <c r="DH436" s="6"/>
      <c r="DI436" s="6"/>
      <c r="DJ436" s="6"/>
      <c r="DK436" s="6"/>
      <c r="DL436" s="6"/>
      <c r="DM436" s="6"/>
      <c r="DN436" s="6"/>
      <c r="DO436" s="87"/>
      <c r="DP436" s="6"/>
      <c r="DQ436" s="87"/>
      <c r="DR436" s="6"/>
      <c r="DS436" s="93" t="s">
        <v>2053</v>
      </c>
      <c r="DT436" s="17" t="s">
        <v>630</v>
      </c>
      <c r="DV436" s="34"/>
      <c r="DW436" s="57"/>
      <c r="DX436" s="57"/>
      <c r="DY436" s="57"/>
      <c r="DZ436" s="57"/>
      <c r="EA436" s="57"/>
      <c r="EB436" s="57"/>
      <c r="EC436" s="57"/>
      <c r="ED436" s="57"/>
      <c r="EE436" s="57"/>
      <c r="EF436" s="57"/>
      <c r="EG436" s="57"/>
      <c r="EH436" s="57"/>
      <c r="EI436" s="57"/>
      <c r="EJ436" s="57"/>
      <c r="EK436" s="57"/>
      <c r="EL436" s="57"/>
      <c r="EM436" s="57"/>
      <c r="EN436" s="57"/>
      <c r="EO436" s="57"/>
      <c r="EP436" s="57"/>
      <c r="EQ436" s="57"/>
      <c r="ER436" s="57"/>
      <c r="ES436" s="57"/>
    </row>
    <row r="437" spans="1:149" ht="14.55" customHeight="1" x14ac:dyDescent="0.3">
      <c r="A437" s="65">
        <v>433</v>
      </c>
      <c r="B437" s="7">
        <v>150</v>
      </c>
      <c r="C437" s="98" t="s">
        <v>2047</v>
      </c>
      <c r="D437" s="100" t="s">
        <v>2048</v>
      </c>
      <c r="E437" s="98" t="s">
        <v>2049</v>
      </c>
      <c r="F437" s="7">
        <v>2017</v>
      </c>
      <c r="G437" s="98" t="s">
        <v>1510</v>
      </c>
      <c r="H437" s="98" t="s">
        <v>2050</v>
      </c>
      <c r="I437" s="6" t="s">
        <v>50</v>
      </c>
      <c r="J437" s="100" t="s">
        <v>2059</v>
      </c>
      <c r="K437" s="6" t="s">
        <v>1206</v>
      </c>
      <c r="L437" s="6" t="s">
        <v>38</v>
      </c>
      <c r="M437" s="6" t="s">
        <v>100</v>
      </c>
      <c r="N437" s="6" t="s">
        <v>205</v>
      </c>
      <c r="O437" s="6" t="s">
        <v>25</v>
      </c>
      <c r="P437" s="6" t="s">
        <v>118</v>
      </c>
      <c r="Q437" s="6" t="s">
        <v>2052</v>
      </c>
      <c r="R437" s="6" t="s">
        <v>777</v>
      </c>
      <c r="S437" s="6" t="s">
        <v>97</v>
      </c>
      <c r="T437" s="6" t="s">
        <v>1079</v>
      </c>
      <c r="U437" s="7">
        <v>2013</v>
      </c>
      <c r="V437" s="7">
        <v>2013</v>
      </c>
      <c r="W437" s="6"/>
      <c r="X437" s="6"/>
      <c r="Y437" s="6"/>
      <c r="Z437" s="6"/>
      <c r="AA437" s="6"/>
      <c r="AB437" s="6"/>
      <c r="AC437" s="6"/>
      <c r="AD437" s="6"/>
      <c r="AE437" s="6" t="s">
        <v>126</v>
      </c>
      <c r="AF437" s="6"/>
      <c r="AG437" s="6"/>
      <c r="AH437" s="6"/>
      <c r="AI437" s="6"/>
      <c r="AJ437" s="6"/>
      <c r="AK437" s="6"/>
      <c r="AL437" s="6"/>
      <c r="AM437" s="6"/>
      <c r="AN437" s="6"/>
      <c r="AO437" s="6"/>
      <c r="AP437" s="6"/>
      <c r="AQ437" s="6"/>
      <c r="AR437" s="6"/>
      <c r="AS437" s="6"/>
      <c r="AT437" s="6"/>
      <c r="AU437" s="6"/>
      <c r="AV437" s="6"/>
      <c r="AW437" s="6" t="s">
        <v>23</v>
      </c>
      <c r="AX437" s="6"/>
      <c r="AY437" s="6"/>
      <c r="AZ437" s="6"/>
      <c r="BA437" s="6"/>
      <c r="BB437" s="6"/>
      <c r="BC437" s="6"/>
      <c r="BD437" s="6"/>
      <c r="BE437" s="6"/>
      <c r="BF437" s="6" t="s">
        <v>78</v>
      </c>
      <c r="BG437" s="6"/>
      <c r="BH437" s="6"/>
      <c r="BI437" s="6"/>
      <c r="BJ437" s="6"/>
      <c r="BK437" s="6"/>
      <c r="BL437" s="6"/>
      <c r="BM437" s="6"/>
      <c r="BN437" s="6"/>
      <c r="BO437" s="6"/>
      <c r="BP437" s="6"/>
      <c r="BQ437" s="6"/>
      <c r="BR437" s="6"/>
      <c r="BS437" s="6"/>
      <c r="BT437" s="6"/>
      <c r="BU437" s="6"/>
      <c r="BV437" s="6" t="s">
        <v>38</v>
      </c>
      <c r="BW437" s="6"/>
      <c r="BX437" s="6"/>
      <c r="BY437" s="6"/>
      <c r="BZ437" s="6"/>
      <c r="CA437" s="6"/>
      <c r="CB437" s="6"/>
      <c r="CC437" s="6"/>
      <c r="CD437" s="6"/>
      <c r="CE437" s="6"/>
      <c r="CF437" s="6"/>
      <c r="CG437" s="6"/>
      <c r="CH437" s="6"/>
      <c r="CI437" s="6"/>
      <c r="CJ437" s="6"/>
      <c r="CK437" s="6"/>
      <c r="CL437" s="6"/>
      <c r="CM437" s="6"/>
      <c r="CN437" s="6"/>
      <c r="CO437" s="6"/>
      <c r="CP437" s="6"/>
      <c r="CQ437" s="6"/>
      <c r="CR437" s="6"/>
      <c r="CS437" s="28" t="s">
        <v>38</v>
      </c>
      <c r="CT437" s="6"/>
      <c r="CU437" s="6"/>
      <c r="CV437" s="6"/>
      <c r="CW437" s="6"/>
      <c r="CX437" s="6"/>
      <c r="CY437" s="6"/>
      <c r="CZ437" s="6"/>
      <c r="DA437" s="6"/>
      <c r="DB437" s="6"/>
      <c r="DC437" s="6"/>
      <c r="DD437" s="6" t="s">
        <v>38</v>
      </c>
      <c r="DE437" s="87"/>
      <c r="DF437" s="6"/>
      <c r="DG437" s="6"/>
      <c r="DH437" s="6"/>
      <c r="DI437" s="6"/>
      <c r="DJ437" s="6"/>
      <c r="DK437" s="6"/>
      <c r="DL437" s="6"/>
      <c r="DM437" s="6"/>
      <c r="DN437" s="6"/>
      <c r="DO437" s="87"/>
      <c r="DP437" s="6"/>
      <c r="DQ437" s="87"/>
      <c r="DR437" s="6"/>
      <c r="DS437" s="93" t="s">
        <v>2053</v>
      </c>
      <c r="DT437" s="17" t="s">
        <v>630</v>
      </c>
      <c r="DV437" s="34"/>
      <c r="DW437" s="57"/>
      <c r="DX437" s="57"/>
      <c r="DY437" s="57"/>
      <c r="DZ437" s="57"/>
      <c r="EA437" s="57"/>
      <c r="EB437" s="57"/>
      <c r="EC437" s="57"/>
      <c r="ED437" s="57"/>
      <c r="EE437" s="57"/>
      <c r="EF437" s="57"/>
      <c r="EG437" s="57"/>
      <c r="EH437" s="57"/>
      <c r="EI437" s="57"/>
      <c r="EJ437" s="57"/>
      <c r="EK437" s="57"/>
      <c r="EL437" s="57"/>
      <c r="EM437" s="57"/>
      <c r="EN437" s="57"/>
      <c r="EO437" s="57"/>
      <c r="EP437" s="57"/>
      <c r="EQ437" s="57"/>
      <c r="ER437" s="57"/>
      <c r="ES437" s="57"/>
    </row>
    <row r="438" spans="1:149" ht="14.55" customHeight="1" x14ac:dyDescent="0.3">
      <c r="A438" s="65">
        <v>434</v>
      </c>
      <c r="B438" s="7">
        <v>150</v>
      </c>
      <c r="C438" s="98" t="s">
        <v>2047</v>
      </c>
      <c r="D438" s="100" t="s">
        <v>2048</v>
      </c>
      <c r="E438" s="98" t="s">
        <v>2049</v>
      </c>
      <c r="F438" s="7">
        <v>2017</v>
      </c>
      <c r="G438" s="98" t="s">
        <v>1510</v>
      </c>
      <c r="H438" s="98" t="s">
        <v>2050</v>
      </c>
      <c r="I438" s="6" t="s">
        <v>50</v>
      </c>
      <c r="J438" s="100" t="s">
        <v>2060</v>
      </c>
      <c r="K438" s="6" t="s">
        <v>1206</v>
      </c>
      <c r="L438" s="6" t="s">
        <v>38</v>
      </c>
      <c r="M438" s="6" t="s">
        <v>100</v>
      </c>
      <c r="N438" s="6" t="s">
        <v>205</v>
      </c>
      <c r="O438" s="6" t="s">
        <v>25</v>
      </c>
      <c r="P438" s="6" t="s">
        <v>118</v>
      </c>
      <c r="Q438" s="6" t="s">
        <v>2052</v>
      </c>
      <c r="R438" s="6" t="s">
        <v>777</v>
      </c>
      <c r="S438" s="6" t="s">
        <v>97</v>
      </c>
      <c r="T438" s="6" t="s">
        <v>1079</v>
      </c>
      <c r="U438" s="7">
        <v>2013</v>
      </c>
      <c r="V438" s="7">
        <v>2013</v>
      </c>
      <c r="W438" s="6"/>
      <c r="X438" s="6"/>
      <c r="Y438" s="6"/>
      <c r="Z438" s="6"/>
      <c r="AA438" s="6"/>
      <c r="AB438" s="6"/>
      <c r="AC438" s="6"/>
      <c r="AD438" s="6"/>
      <c r="AE438" s="6" t="s">
        <v>126</v>
      </c>
      <c r="AF438" s="6"/>
      <c r="AG438" s="6"/>
      <c r="AH438" s="6"/>
      <c r="AI438" s="6"/>
      <c r="AJ438" s="6"/>
      <c r="AK438" s="6"/>
      <c r="AL438" s="6"/>
      <c r="AM438" s="6"/>
      <c r="AN438" s="6"/>
      <c r="AO438" s="6"/>
      <c r="AP438" s="6"/>
      <c r="AQ438" s="6"/>
      <c r="AR438" s="6"/>
      <c r="AS438" s="6"/>
      <c r="AT438" s="6"/>
      <c r="AU438" s="6"/>
      <c r="AV438" s="6"/>
      <c r="AW438" s="6" t="s">
        <v>23</v>
      </c>
      <c r="AX438" s="6"/>
      <c r="AY438" s="6"/>
      <c r="AZ438" s="6"/>
      <c r="BA438" s="6"/>
      <c r="BB438" s="6"/>
      <c r="BC438" s="6"/>
      <c r="BD438" s="6"/>
      <c r="BE438" s="6"/>
      <c r="BF438" s="6" t="s">
        <v>78</v>
      </c>
      <c r="BG438" s="6"/>
      <c r="BH438" s="6"/>
      <c r="BI438" s="6"/>
      <c r="BJ438" s="6"/>
      <c r="BK438" s="6"/>
      <c r="BL438" s="6"/>
      <c r="BM438" s="6"/>
      <c r="BN438" s="6"/>
      <c r="BO438" s="6"/>
      <c r="BP438" s="6"/>
      <c r="BQ438" s="6"/>
      <c r="BR438" s="6"/>
      <c r="BS438" s="6"/>
      <c r="BT438" s="6"/>
      <c r="BU438" s="6"/>
      <c r="BV438" s="6" t="s">
        <v>38</v>
      </c>
      <c r="BW438" s="6"/>
      <c r="BX438" s="6"/>
      <c r="BY438" s="6"/>
      <c r="BZ438" s="6"/>
      <c r="CA438" s="6"/>
      <c r="CB438" s="6"/>
      <c r="CC438" s="6"/>
      <c r="CD438" s="6"/>
      <c r="CE438" s="6"/>
      <c r="CF438" s="6"/>
      <c r="CG438" s="6"/>
      <c r="CH438" s="6"/>
      <c r="CI438" s="6"/>
      <c r="CJ438" s="6"/>
      <c r="CK438" s="6"/>
      <c r="CL438" s="6"/>
      <c r="CM438" s="6"/>
      <c r="CN438" s="6"/>
      <c r="CO438" s="6"/>
      <c r="CP438" s="6"/>
      <c r="CQ438" s="6"/>
      <c r="CR438" s="6"/>
      <c r="CS438" s="28" t="s">
        <v>38</v>
      </c>
      <c r="CT438" s="6"/>
      <c r="CU438" s="6"/>
      <c r="CV438" s="6"/>
      <c r="CW438" s="6"/>
      <c r="CX438" s="6"/>
      <c r="CY438" s="6"/>
      <c r="CZ438" s="6"/>
      <c r="DA438" s="6"/>
      <c r="DB438" s="6"/>
      <c r="DC438" s="6"/>
      <c r="DD438" s="6" t="s">
        <v>38</v>
      </c>
      <c r="DE438" s="87"/>
      <c r="DF438" s="6"/>
      <c r="DG438" s="6"/>
      <c r="DH438" s="6"/>
      <c r="DI438" s="6"/>
      <c r="DJ438" s="6"/>
      <c r="DK438" s="6"/>
      <c r="DL438" s="6"/>
      <c r="DM438" s="6"/>
      <c r="DN438" s="6"/>
      <c r="DO438" s="87"/>
      <c r="DP438" s="6"/>
      <c r="DQ438" s="87"/>
      <c r="DR438" s="6"/>
      <c r="DS438" s="93" t="s">
        <v>2053</v>
      </c>
      <c r="DT438" s="17" t="s">
        <v>630</v>
      </c>
      <c r="DV438" s="34"/>
      <c r="DW438" s="57"/>
      <c r="DX438" s="57"/>
      <c r="DY438" s="57"/>
      <c r="DZ438" s="57"/>
      <c r="EA438" s="57"/>
      <c r="EB438" s="57"/>
      <c r="EC438" s="57"/>
      <c r="ED438" s="57"/>
      <c r="EE438" s="57"/>
      <c r="EF438" s="57"/>
      <c r="EG438" s="57"/>
      <c r="EH438" s="57"/>
      <c r="EI438" s="57"/>
      <c r="EJ438" s="57"/>
      <c r="EK438" s="57"/>
      <c r="EL438" s="57"/>
      <c r="EM438" s="57"/>
      <c r="EN438" s="57"/>
      <c r="EO438" s="57"/>
      <c r="EP438" s="57"/>
      <c r="EQ438" s="57"/>
      <c r="ER438" s="57"/>
      <c r="ES438" s="57"/>
    </row>
    <row r="439" spans="1:149" ht="14.55" customHeight="1" x14ac:dyDescent="0.3">
      <c r="A439" s="65">
        <v>435</v>
      </c>
      <c r="B439" s="7">
        <v>150</v>
      </c>
      <c r="C439" s="98" t="s">
        <v>2047</v>
      </c>
      <c r="D439" s="100" t="s">
        <v>2048</v>
      </c>
      <c r="E439" s="98" t="s">
        <v>2049</v>
      </c>
      <c r="F439" s="7">
        <v>2017</v>
      </c>
      <c r="G439" s="98" t="s">
        <v>1510</v>
      </c>
      <c r="H439" s="98" t="s">
        <v>2050</v>
      </c>
      <c r="I439" s="6" t="s">
        <v>50</v>
      </c>
      <c r="J439" s="100" t="s">
        <v>2061</v>
      </c>
      <c r="K439" s="6" t="s">
        <v>1206</v>
      </c>
      <c r="L439" s="6" t="s">
        <v>38</v>
      </c>
      <c r="M439" s="6" t="s">
        <v>100</v>
      </c>
      <c r="N439" s="6" t="s">
        <v>205</v>
      </c>
      <c r="O439" s="6" t="s">
        <v>25</v>
      </c>
      <c r="P439" s="6" t="s">
        <v>118</v>
      </c>
      <c r="Q439" s="6" t="s">
        <v>2052</v>
      </c>
      <c r="R439" s="6" t="s">
        <v>777</v>
      </c>
      <c r="S439" s="6" t="s">
        <v>97</v>
      </c>
      <c r="T439" s="6" t="s">
        <v>1079</v>
      </c>
      <c r="U439" s="7">
        <v>2013</v>
      </c>
      <c r="V439" s="7">
        <v>2013</v>
      </c>
      <c r="W439" s="6"/>
      <c r="X439" s="6"/>
      <c r="Y439" s="6"/>
      <c r="Z439" s="6"/>
      <c r="AA439" s="6"/>
      <c r="AB439" s="6"/>
      <c r="AC439" s="6"/>
      <c r="AD439" s="6"/>
      <c r="AE439" s="6" t="s">
        <v>126</v>
      </c>
      <c r="AF439" s="6"/>
      <c r="AG439" s="6"/>
      <c r="AH439" s="6"/>
      <c r="AI439" s="6"/>
      <c r="AJ439" s="6"/>
      <c r="AK439" s="6"/>
      <c r="AL439" s="6"/>
      <c r="AM439" s="6"/>
      <c r="AN439" s="6"/>
      <c r="AO439" s="6"/>
      <c r="AP439" s="6"/>
      <c r="AQ439" s="6"/>
      <c r="AR439" s="6"/>
      <c r="AS439" s="6"/>
      <c r="AT439" s="6"/>
      <c r="AU439" s="6"/>
      <c r="AV439" s="6"/>
      <c r="AW439" s="6" t="s">
        <v>23</v>
      </c>
      <c r="AX439" s="6"/>
      <c r="AY439" s="6"/>
      <c r="AZ439" s="6"/>
      <c r="BA439" s="6"/>
      <c r="BB439" s="6"/>
      <c r="BC439" s="6"/>
      <c r="BD439" s="6"/>
      <c r="BE439" s="6"/>
      <c r="BF439" s="6" t="s">
        <v>78</v>
      </c>
      <c r="BG439" s="6"/>
      <c r="BH439" s="6"/>
      <c r="BI439" s="6"/>
      <c r="BJ439" s="6"/>
      <c r="BK439" s="6"/>
      <c r="BL439" s="6"/>
      <c r="BM439" s="6"/>
      <c r="BN439" s="6"/>
      <c r="BO439" s="6"/>
      <c r="BP439" s="6"/>
      <c r="BQ439" s="6"/>
      <c r="BR439" s="6"/>
      <c r="BS439" s="6"/>
      <c r="BT439" s="6"/>
      <c r="BU439" s="6"/>
      <c r="BV439" s="6" t="s">
        <v>38</v>
      </c>
      <c r="BW439" s="6"/>
      <c r="BX439" s="6"/>
      <c r="BY439" s="6"/>
      <c r="BZ439" s="6"/>
      <c r="CA439" s="6"/>
      <c r="CB439" s="6"/>
      <c r="CC439" s="6"/>
      <c r="CD439" s="6"/>
      <c r="CE439" s="6"/>
      <c r="CF439" s="6"/>
      <c r="CG439" s="6"/>
      <c r="CH439" s="6"/>
      <c r="CI439" s="6"/>
      <c r="CJ439" s="6"/>
      <c r="CK439" s="6"/>
      <c r="CL439" s="6"/>
      <c r="CM439" s="6"/>
      <c r="CN439" s="6"/>
      <c r="CO439" s="6"/>
      <c r="CP439" s="6"/>
      <c r="CQ439" s="6"/>
      <c r="CR439" s="6"/>
      <c r="CS439" s="28" t="s">
        <v>38</v>
      </c>
      <c r="CT439" s="6"/>
      <c r="CU439" s="6"/>
      <c r="CV439" s="6"/>
      <c r="CW439" s="6"/>
      <c r="CX439" s="6"/>
      <c r="CY439" s="6"/>
      <c r="CZ439" s="6"/>
      <c r="DA439" s="6"/>
      <c r="DB439" s="6"/>
      <c r="DC439" s="6"/>
      <c r="DD439" s="6" t="s">
        <v>38</v>
      </c>
      <c r="DE439" s="87"/>
      <c r="DF439" s="6"/>
      <c r="DG439" s="6"/>
      <c r="DH439" s="6"/>
      <c r="DI439" s="6"/>
      <c r="DJ439" s="6"/>
      <c r="DK439" s="6"/>
      <c r="DL439" s="6"/>
      <c r="DM439" s="6"/>
      <c r="DN439" s="6"/>
      <c r="DO439" s="87"/>
      <c r="DP439" s="6"/>
      <c r="DQ439" s="87"/>
      <c r="DR439" s="6"/>
      <c r="DS439" s="93" t="s">
        <v>2053</v>
      </c>
      <c r="DT439" s="17" t="s">
        <v>630</v>
      </c>
      <c r="DV439" s="34"/>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row>
    <row r="440" spans="1:149" ht="14.55" customHeight="1" x14ac:dyDescent="0.3">
      <c r="A440" s="65">
        <v>436</v>
      </c>
      <c r="B440" s="7">
        <v>150</v>
      </c>
      <c r="C440" s="98" t="s">
        <v>2047</v>
      </c>
      <c r="D440" s="100" t="s">
        <v>2048</v>
      </c>
      <c r="E440" s="98" t="s">
        <v>2049</v>
      </c>
      <c r="F440" s="7">
        <v>2017</v>
      </c>
      <c r="G440" s="98" t="s">
        <v>1510</v>
      </c>
      <c r="H440" s="98" t="s">
        <v>2050</v>
      </c>
      <c r="I440" s="6" t="s">
        <v>50</v>
      </c>
      <c r="J440" s="100" t="s">
        <v>2062</v>
      </c>
      <c r="K440" s="6" t="s">
        <v>1206</v>
      </c>
      <c r="L440" s="6" t="s">
        <v>38</v>
      </c>
      <c r="M440" s="6" t="s">
        <v>100</v>
      </c>
      <c r="N440" s="6" t="s">
        <v>205</v>
      </c>
      <c r="O440" s="6" t="s">
        <v>25</v>
      </c>
      <c r="P440" s="6" t="s">
        <v>118</v>
      </c>
      <c r="Q440" s="6" t="s">
        <v>2052</v>
      </c>
      <c r="R440" s="6" t="s">
        <v>777</v>
      </c>
      <c r="S440" s="6" t="s">
        <v>97</v>
      </c>
      <c r="T440" s="6" t="s">
        <v>1079</v>
      </c>
      <c r="U440" s="7">
        <v>2013</v>
      </c>
      <c r="V440" s="7">
        <v>2013</v>
      </c>
      <c r="W440" s="6"/>
      <c r="X440" s="6"/>
      <c r="Y440" s="6"/>
      <c r="Z440" s="6"/>
      <c r="AA440" s="6"/>
      <c r="AB440" s="6"/>
      <c r="AC440" s="6"/>
      <c r="AD440" s="6"/>
      <c r="AE440" s="6" t="s">
        <v>126</v>
      </c>
      <c r="AF440" s="6"/>
      <c r="AG440" s="6"/>
      <c r="AH440" s="6"/>
      <c r="AI440" s="6"/>
      <c r="AJ440" s="6"/>
      <c r="AK440" s="6"/>
      <c r="AL440" s="6"/>
      <c r="AM440" s="6"/>
      <c r="AN440" s="6"/>
      <c r="AO440" s="6"/>
      <c r="AP440" s="6"/>
      <c r="AQ440" s="6"/>
      <c r="AR440" s="6"/>
      <c r="AS440" s="6"/>
      <c r="AT440" s="6"/>
      <c r="AU440" s="6"/>
      <c r="AV440" s="6"/>
      <c r="AW440" s="6" t="s">
        <v>23</v>
      </c>
      <c r="AX440" s="6"/>
      <c r="AY440" s="6"/>
      <c r="AZ440" s="6"/>
      <c r="BA440" s="6"/>
      <c r="BB440" s="6"/>
      <c r="BC440" s="6"/>
      <c r="BD440" s="6"/>
      <c r="BE440" s="6"/>
      <c r="BF440" s="6" t="s">
        <v>78</v>
      </c>
      <c r="BG440" s="6"/>
      <c r="BH440" s="6"/>
      <c r="BI440" s="6"/>
      <c r="BJ440" s="6"/>
      <c r="BK440" s="6"/>
      <c r="BL440" s="6"/>
      <c r="BM440" s="6"/>
      <c r="BN440" s="6"/>
      <c r="BO440" s="6"/>
      <c r="BP440" s="6"/>
      <c r="BQ440" s="6"/>
      <c r="BR440" s="6"/>
      <c r="BS440" s="6"/>
      <c r="BT440" s="6"/>
      <c r="BU440" s="6"/>
      <c r="BV440" s="6" t="s">
        <v>38</v>
      </c>
      <c r="BW440" s="6"/>
      <c r="BX440" s="6"/>
      <c r="BY440" s="6"/>
      <c r="BZ440" s="6"/>
      <c r="CA440" s="6"/>
      <c r="CB440" s="6"/>
      <c r="CC440" s="6"/>
      <c r="CD440" s="6"/>
      <c r="CE440" s="6"/>
      <c r="CF440" s="6"/>
      <c r="CG440" s="6"/>
      <c r="CH440" s="6"/>
      <c r="CI440" s="6"/>
      <c r="CJ440" s="6"/>
      <c r="CK440" s="6"/>
      <c r="CL440" s="6"/>
      <c r="CM440" s="6"/>
      <c r="CN440" s="6"/>
      <c r="CO440" s="6"/>
      <c r="CP440" s="6"/>
      <c r="CQ440" s="6"/>
      <c r="CR440" s="6"/>
      <c r="CS440" s="28" t="s">
        <v>38</v>
      </c>
      <c r="CT440" s="6"/>
      <c r="CU440" s="6"/>
      <c r="CV440" s="6"/>
      <c r="CW440" s="6"/>
      <c r="CX440" s="6"/>
      <c r="CY440" s="6"/>
      <c r="CZ440" s="6"/>
      <c r="DA440" s="6"/>
      <c r="DB440" s="6"/>
      <c r="DC440" s="6"/>
      <c r="DD440" s="6" t="s">
        <v>38</v>
      </c>
      <c r="DE440" s="87"/>
      <c r="DF440" s="6"/>
      <c r="DG440" s="6"/>
      <c r="DH440" s="6"/>
      <c r="DI440" s="6"/>
      <c r="DJ440" s="6"/>
      <c r="DK440" s="6"/>
      <c r="DL440" s="6"/>
      <c r="DM440" s="6"/>
      <c r="DN440" s="6"/>
      <c r="DO440" s="87"/>
      <c r="DP440" s="6"/>
      <c r="DQ440" s="87"/>
      <c r="DR440" s="6"/>
      <c r="DS440" s="93" t="s">
        <v>2053</v>
      </c>
      <c r="DT440" s="17" t="s">
        <v>630</v>
      </c>
      <c r="DV440" s="34"/>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row>
    <row r="441" spans="1:149" ht="14.55" customHeight="1" x14ac:dyDescent="0.3">
      <c r="A441" s="65">
        <v>437</v>
      </c>
      <c r="B441" s="7">
        <v>150</v>
      </c>
      <c r="C441" s="98" t="s">
        <v>2047</v>
      </c>
      <c r="D441" s="100" t="s">
        <v>2048</v>
      </c>
      <c r="E441" s="98" t="s">
        <v>2049</v>
      </c>
      <c r="F441" s="7">
        <v>2017</v>
      </c>
      <c r="G441" s="98" t="s">
        <v>1510</v>
      </c>
      <c r="H441" s="98" t="s">
        <v>2050</v>
      </c>
      <c r="I441" s="6" t="s">
        <v>50</v>
      </c>
      <c r="J441" s="100" t="s">
        <v>2063</v>
      </c>
      <c r="K441" s="6" t="s">
        <v>1206</v>
      </c>
      <c r="L441" s="6" t="s">
        <v>38</v>
      </c>
      <c r="M441" s="6" t="s">
        <v>100</v>
      </c>
      <c r="N441" s="6" t="s">
        <v>205</v>
      </c>
      <c r="O441" s="6" t="s">
        <v>25</v>
      </c>
      <c r="P441" s="6" t="s">
        <v>118</v>
      </c>
      <c r="Q441" s="6" t="s">
        <v>2052</v>
      </c>
      <c r="R441" s="6" t="s">
        <v>777</v>
      </c>
      <c r="S441" s="6" t="s">
        <v>97</v>
      </c>
      <c r="T441" s="6" t="s">
        <v>1079</v>
      </c>
      <c r="U441" s="7">
        <v>2013</v>
      </c>
      <c r="V441" s="7">
        <v>2013</v>
      </c>
      <c r="W441" s="6"/>
      <c r="X441" s="6"/>
      <c r="Y441" s="6"/>
      <c r="Z441" s="6"/>
      <c r="AA441" s="6"/>
      <c r="AB441" s="6"/>
      <c r="AC441" s="6"/>
      <c r="AD441" s="6"/>
      <c r="AE441" s="6" t="s">
        <v>126</v>
      </c>
      <c r="AF441" s="6"/>
      <c r="AG441" s="6"/>
      <c r="AH441" s="6"/>
      <c r="AI441" s="6"/>
      <c r="AJ441" s="6"/>
      <c r="AK441" s="6"/>
      <c r="AL441" s="6"/>
      <c r="AM441" s="6"/>
      <c r="AN441" s="6"/>
      <c r="AO441" s="6"/>
      <c r="AP441" s="6"/>
      <c r="AQ441" s="6"/>
      <c r="AR441" s="6"/>
      <c r="AS441" s="6"/>
      <c r="AT441" s="6"/>
      <c r="AU441" s="6"/>
      <c r="AV441" s="6"/>
      <c r="AW441" s="6" t="s">
        <v>23</v>
      </c>
      <c r="AX441" s="6"/>
      <c r="AY441" s="6"/>
      <c r="AZ441" s="6"/>
      <c r="BA441" s="6"/>
      <c r="BB441" s="6"/>
      <c r="BC441" s="6"/>
      <c r="BD441" s="6"/>
      <c r="BE441" s="6"/>
      <c r="BF441" s="6" t="s">
        <v>78</v>
      </c>
      <c r="BG441" s="6"/>
      <c r="BH441" s="6"/>
      <c r="BI441" s="6"/>
      <c r="BJ441" s="6"/>
      <c r="BK441" s="6"/>
      <c r="BL441" s="6"/>
      <c r="BM441" s="6"/>
      <c r="BN441" s="6"/>
      <c r="BO441" s="6"/>
      <c r="BP441" s="6"/>
      <c r="BQ441" s="6"/>
      <c r="BR441" s="6"/>
      <c r="BS441" s="6"/>
      <c r="BT441" s="6"/>
      <c r="BU441" s="6"/>
      <c r="BV441" s="6" t="s">
        <v>38</v>
      </c>
      <c r="BW441" s="6"/>
      <c r="BX441" s="6"/>
      <c r="BY441" s="6"/>
      <c r="BZ441" s="6"/>
      <c r="CA441" s="6"/>
      <c r="CB441" s="6"/>
      <c r="CC441" s="6"/>
      <c r="CD441" s="6"/>
      <c r="CE441" s="6"/>
      <c r="CF441" s="6"/>
      <c r="CG441" s="6"/>
      <c r="CH441" s="6"/>
      <c r="CI441" s="6"/>
      <c r="CJ441" s="6"/>
      <c r="CK441" s="6"/>
      <c r="CL441" s="6"/>
      <c r="CM441" s="6"/>
      <c r="CN441" s="6"/>
      <c r="CO441" s="6"/>
      <c r="CP441" s="6"/>
      <c r="CQ441" s="6"/>
      <c r="CR441" s="6"/>
      <c r="CS441" s="28" t="s">
        <v>38</v>
      </c>
      <c r="CT441" s="6"/>
      <c r="CU441" s="6"/>
      <c r="CV441" s="6"/>
      <c r="CW441" s="6"/>
      <c r="CX441" s="6"/>
      <c r="CY441" s="6"/>
      <c r="CZ441" s="6"/>
      <c r="DA441" s="6"/>
      <c r="DB441" s="6"/>
      <c r="DC441" s="6"/>
      <c r="DD441" s="6" t="s">
        <v>38</v>
      </c>
      <c r="DE441" s="87"/>
      <c r="DF441" s="6"/>
      <c r="DG441" s="6"/>
      <c r="DH441" s="6"/>
      <c r="DI441" s="6"/>
      <c r="DJ441" s="6"/>
      <c r="DK441" s="6"/>
      <c r="DL441" s="6"/>
      <c r="DM441" s="6"/>
      <c r="DN441" s="6"/>
      <c r="DO441" s="87"/>
      <c r="DP441" s="6"/>
      <c r="DQ441" s="87"/>
      <c r="DR441" s="6"/>
      <c r="DS441" s="87"/>
      <c r="DT441" s="17"/>
      <c r="DV441" s="34"/>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row>
    <row r="442" spans="1:149" ht="14.55" customHeight="1" x14ac:dyDescent="0.3">
      <c r="A442" s="65">
        <v>438</v>
      </c>
      <c r="B442" s="7">
        <v>150</v>
      </c>
      <c r="C442" s="98" t="s">
        <v>2047</v>
      </c>
      <c r="D442" s="100" t="s">
        <v>2048</v>
      </c>
      <c r="E442" s="98" t="s">
        <v>2049</v>
      </c>
      <c r="F442" s="7">
        <v>2017</v>
      </c>
      <c r="G442" s="98" t="s">
        <v>1510</v>
      </c>
      <c r="H442" s="98" t="s">
        <v>2050</v>
      </c>
      <c r="I442" s="6" t="s">
        <v>50</v>
      </c>
      <c r="J442" s="100" t="s">
        <v>2064</v>
      </c>
      <c r="K442" s="6" t="s">
        <v>1206</v>
      </c>
      <c r="L442" s="6" t="s">
        <v>38</v>
      </c>
      <c r="M442" s="6" t="s">
        <v>100</v>
      </c>
      <c r="N442" s="6" t="s">
        <v>205</v>
      </c>
      <c r="O442" s="6" t="s">
        <v>25</v>
      </c>
      <c r="P442" s="6" t="s">
        <v>118</v>
      </c>
      <c r="Q442" s="6" t="s">
        <v>2052</v>
      </c>
      <c r="R442" s="6" t="s">
        <v>777</v>
      </c>
      <c r="S442" s="6" t="s">
        <v>97</v>
      </c>
      <c r="T442" s="6" t="s">
        <v>1079</v>
      </c>
      <c r="U442" s="7">
        <v>2013</v>
      </c>
      <c r="V442" s="7">
        <v>2013</v>
      </c>
      <c r="W442" s="6"/>
      <c r="X442" s="6"/>
      <c r="Y442" s="6"/>
      <c r="Z442" s="6"/>
      <c r="AA442" s="6"/>
      <c r="AB442" s="6"/>
      <c r="AC442" s="6"/>
      <c r="AD442" s="6"/>
      <c r="AE442" s="6" t="s">
        <v>126</v>
      </c>
      <c r="AF442" s="6"/>
      <c r="AG442" s="6"/>
      <c r="AH442" s="6"/>
      <c r="AI442" s="6"/>
      <c r="AJ442" s="6"/>
      <c r="AK442" s="6"/>
      <c r="AL442" s="6"/>
      <c r="AM442" s="6"/>
      <c r="AN442" s="6"/>
      <c r="AO442" s="6"/>
      <c r="AP442" s="6"/>
      <c r="AQ442" s="6"/>
      <c r="AR442" s="6"/>
      <c r="AS442" s="6"/>
      <c r="AT442" s="6"/>
      <c r="AU442" s="6"/>
      <c r="AV442" s="6"/>
      <c r="AW442" s="6" t="s">
        <v>23</v>
      </c>
      <c r="AX442" s="6"/>
      <c r="AY442" s="6"/>
      <c r="AZ442" s="6"/>
      <c r="BA442" s="6"/>
      <c r="BB442" s="6"/>
      <c r="BC442" s="6"/>
      <c r="BD442" s="6"/>
      <c r="BE442" s="6"/>
      <c r="BF442" s="6" t="s">
        <v>80</v>
      </c>
      <c r="BG442" s="6"/>
      <c r="BH442" s="6"/>
      <c r="BI442" s="6"/>
      <c r="BJ442" s="6"/>
      <c r="BK442" s="6"/>
      <c r="BL442" s="6"/>
      <c r="BM442" s="6"/>
      <c r="BN442" s="6"/>
      <c r="BO442" s="6"/>
      <c r="BP442" s="6"/>
      <c r="BQ442" s="6"/>
      <c r="BR442" s="6"/>
      <c r="BS442" s="6"/>
      <c r="BT442" s="6"/>
      <c r="BU442" s="6"/>
      <c r="BV442" s="6" t="s">
        <v>38</v>
      </c>
      <c r="BW442" s="6"/>
      <c r="BX442" s="6"/>
      <c r="BY442" s="6"/>
      <c r="BZ442" s="6"/>
      <c r="CA442" s="6"/>
      <c r="CB442" s="6"/>
      <c r="CC442" s="6"/>
      <c r="CD442" s="6"/>
      <c r="CE442" s="6"/>
      <c r="CF442" s="6"/>
      <c r="CG442" s="6"/>
      <c r="CH442" s="6"/>
      <c r="CI442" s="6"/>
      <c r="CJ442" s="6"/>
      <c r="CK442" s="6"/>
      <c r="CL442" s="6"/>
      <c r="CM442" s="6"/>
      <c r="CN442" s="6"/>
      <c r="CO442" s="6"/>
      <c r="CP442" s="6"/>
      <c r="CQ442" s="6"/>
      <c r="CR442" s="6"/>
      <c r="CS442" s="28" t="s">
        <v>38</v>
      </c>
      <c r="CT442" s="6"/>
      <c r="CU442" s="6"/>
      <c r="CV442" s="6"/>
      <c r="CW442" s="6"/>
      <c r="CX442" s="6"/>
      <c r="CY442" s="6"/>
      <c r="CZ442" s="6"/>
      <c r="DA442" s="6"/>
      <c r="DB442" s="6"/>
      <c r="DC442" s="6"/>
      <c r="DD442" s="6" t="s">
        <v>38</v>
      </c>
      <c r="DE442" s="87"/>
      <c r="DF442" s="6"/>
      <c r="DG442" s="6"/>
      <c r="DH442" s="6"/>
      <c r="DI442" s="6"/>
      <c r="DJ442" s="6"/>
      <c r="DK442" s="6"/>
      <c r="DL442" s="6"/>
      <c r="DM442" s="6"/>
      <c r="DN442" s="6"/>
      <c r="DO442" s="87"/>
      <c r="DP442" s="6"/>
      <c r="DQ442" s="87"/>
      <c r="DR442" s="6"/>
      <c r="DS442" s="87"/>
      <c r="DT442" s="17"/>
      <c r="DV442" s="34"/>
      <c r="DW442" s="57"/>
      <c r="DX442" s="57"/>
      <c r="DY442" s="57"/>
      <c r="DZ442" s="57"/>
      <c r="EA442" s="57"/>
      <c r="EB442" s="57"/>
      <c r="EC442" s="57"/>
      <c r="ED442" s="57"/>
      <c r="EE442" s="57"/>
      <c r="EF442" s="57"/>
      <c r="EG442" s="57"/>
      <c r="EH442" s="57"/>
      <c r="EI442" s="57"/>
      <c r="EJ442" s="57"/>
      <c r="EK442" s="57"/>
      <c r="EL442" s="57"/>
      <c r="EM442" s="57"/>
      <c r="EN442" s="57"/>
      <c r="EO442" s="57"/>
      <c r="EP442" s="57"/>
      <c r="EQ442" s="57"/>
      <c r="ER442" s="57"/>
      <c r="ES442" s="57"/>
    </row>
    <row r="443" spans="1:149" ht="14.55" customHeight="1" x14ac:dyDescent="0.3">
      <c r="A443" s="65">
        <v>439</v>
      </c>
      <c r="B443" s="7">
        <v>150</v>
      </c>
      <c r="C443" s="98" t="s">
        <v>2047</v>
      </c>
      <c r="D443" s="100" t="s">
        <v>2048</v>
      </c>
      <c r="E443" s="98" t="s">
        <v>2049</v>
      </c>
      <c r="F443" s="7">
        <v>2017</v>
      </c>
      <c r="G443" s="98" t="s">
        <v>1510</v>
      </c>
      <c r="H443" s="98" t="s">
        <v>2050</v>
      </c>
      <c r="I443" s="6" t="s">
        <v>50</v>
      </c>
      <c r="J443" s="100" t="s">
        <v>2065</v>
      </c>
      <c r="K443" s="6" t="s">
        <v>1206</v>
      </c>
      <c r="L443" s="6" t="s">
        <v>38</v>
      </c>
      <c r="M443" s="6" t="s">
        <v>100</v>
      </c>
      <c r="N443" s="6" t="s">
        <v>205</v>
      </c>
      <c r="O443" s="6" t="s">
        <v>25</v>
      </c>
      <c r="P443" s="6" t="s">
        <v>118</v>
      </c>
      <c r="Q443" s="6" t="s">
        <v>2052</v>
      </c>
      <c r="R443" s="6" t="s">
        <v>777</v>
      </c>
      <c r="S443" s="6" t="s">
        <v>97</v>
      </c>
      <c r="T443" s="6" t="s">
        <v>1079</v>
      </c>
      <c r="U443" s="7">
        <v>2013</v>
      </c>
      <c r="V443" s="7">
        <v>2013</v>
      </c>
      <c r="W443" s="6"/>
      <c r="X443" s="6"/>
      <c r="Y443" s="6"/>
      <c r="Z443" s="6"/>
      <c r="AA443" s="6"/>
      <c r="AB443" s="6"/>
      <c r="AC443" s="6"/>
      <c r="AD443" s="6"/>
      <c r="AE443" s="6" t="s">
        <v>126</v>
      </c>
      <c r="AF443" s="6"/>
      <c r="AG443" s="6"/>
      <c r="AH443" s="6"/>
      <c r="AI443" s="6"/>
      <c r="AJ443" s="6"/>
      <c r="AK443" s="6"/>
      <c r="AL443" s="6"/>
      <c r="AM443" s="6"/>
      <c r="AN443" s="6"/>
      <c r="AO443" s="6"/>
      <c r="AP443" s="6"/>
      <c r="AQ443" s="6"/>
      <c r="AR443" s="6"/>
      <c r="AS443" s="6"/>
      <c r="AT443" s="6"/>
      <c r="AU443" s="6"/>
      <c r="AV443" s="6"/>
      <c r="AW443" s="6" t="s">
        <v>23</v>
      </c>
      <c r="AX443" s="6"/>
      <c r="AY443" s="6"/>
      <c r="AZ443" s="6"/>
      <c r="BA443" s="6"/>
      <c r="BB443" s="6"/>
      <c r="BC443" s="6"/>
      <c r="BD443" s="6"/>
      <c r="BE443" s="6"/>
      <c r="BF443" s="6" t="s">
        <v>80</v>
      </c>
      <c r="BG443" s="6"/>
      <c r="BH443" s="6"/>
      <c r="BI443" s="6"/>
      <c r="BJ443" s="6"/>
      <c r="BK443" s="6"/>
      <c r="BL443" s="6"/>
      <c r="BM443" s="6"/>
      <c r="BN443" s="6"/>
      <c r="BO443" s="6"/>
      <c r="BP443" s="6"/>
      <c r="BQ443" s="6"/>
      <c r="BR443" s="6"/>
      <c r="BS443" s="6"/>
      <c r="BT443" s="6"/>
      <c r="BU443" s="6"/>
      <c r="BV443" s="6" t="s">
        <v>38</v>
      </c>
      <c r="BW443" s="6"/>
      <c r="BX443" s="6"/>
      <c r="BY443" s="6"/>
      <c r="BZ443" s="6"/>
      <c r="CA443" s="6"/>
      <c r="CB443" s="6"/>
      <c r="CC443" s="6"/>
      <c r="CD443" s="6"/>
      <c r="CE443" s="6"/>
      <c r="CF443" s="6"/>
      <c r="CG443" s="6"/>
      <c r="CH443" s="6"/>
      <c r="CI443" s="6"/>
      <c r="CJ443" s="6"/>
      <c r="CK443" s="6"/>
      <c r="CL443" s="6"/>
      <c r="CM443" s="6"/>
      <c r="CN443" s="6"/>
      <c r="CO443" s="6"/>
      <c r="CP443" s="6"/>
      <c r="CQ443" s="6"/>
      <c r="CR443" s="6"/>
      <c r="CS443" s="28" t="s">
        <v>38</v>
      </c>
      <c r="CT443" s="6"/>
      <c r="CU443" s="6"/>
      <c r="CV443" s="6"/>
      <c r="CW443" s="6"/>
      <c r="CX443" s="6"/>
      <c r="CY443" s="6"/>
      <c r="CZ443" s="6"/>
      <c r="DA443" s="6"/>
      <c r="DB443" s="6"/>
      <c r="DC443" s="6"/>
      <c r="DD443" s="6" t="s">
        <v>38</v>
      </c>
      <c r="DE443" s="87"/>
      <c r="DF443" s="6"/>
      <c r="DG443" s="6"/>
      <c r="DH443" s="6"/>
      <c r="DI443" s="6"/>
      <c r="DJ443" s="6"/>
      <c r="DK443" s="6"/>
      <c r="DL443" s="6"/>
      <c r="DM443" s="6"/>
      <c r="DN443" s="6"/>
      <c r="DO443" s="87"/>
      <c r="DP443" s="6"/>
      <c r="DQ443" s="87"/>
      <c r="DR443" s="6"/>
      <c r="DS443" s="87"/>
      <c r="DT443" s="17"/>
      <c r="DV443" s="34"/>
      <c r="DW443" s="57"/>
      <c r="DX443" s="57"/>
      <c r="DY443" s="57"/>
      <c r="DZ443" s="57"/>
      <c r="EA443" s="57"/>
      <c r="EB443" s="57"/>
      <c r="EC443" s="57"/>
      <c r="ED443" s="57"/>
      <c r="EE443" s="57"/>
      <c r="EF443" s="57"/>
      <c r="EG443" s="57"/>
      <c r="EH443" s="57"/>
      <c r="EI443" s="57"/>
      <c r="EJ443" s="57"/>
      <c r="EK443" s="57"/>
      <c r="EL443" s="57"/>
      <c r="EM443" s="57"/>
      <c r="EN443" s="57"/>
      <c r="EO443" s="57"/>
      <c r="EP443" s="57"/>
      <c r="EQ443" s="57"/>
      <c r="ER443" s="57"/>
      <c r="ES443" s="57"/>
    </row>
    <row r="444" spans="1:149" ht="14.55" customHeight="1" x14ac:dyDescent="0.3">
      <c r="A444" s="65">
        <v>440</v>
      </c>
      <c r="B444" s="7">
        <v>150</v>
      </c>
      <c r="C444" s="98" t="s">
        <v>2047</v>
      </c>
      <c r="D444" s="100" t="s">
        <v>2048</v>
      </c>
      <c r="E444" s="98" t="s">
        <v>2049</v>
      </c>
      <c r="F444" s="7">
        <v>2017</v>
      </c>
      <c r="G444" s="98" t="s">
        <v>1510</v>
      </c>
      <c r="H444" s="98" t="s">
        <v>2050</v>
      </c>
      <c r="I444" s="6" t="s">
        <v>50</v>
      </c>
      <c r="J444" s="100" t="s">
        <v>2066</v>
      </c>
      <c r="K444" s="6" t="s">
        <v>1206</v>
      </c>
      <c r="L444" s="6" t="s">
        <v>38</v>
      </c>
      <c r="M444" s="6" t="s">
        <v>100</v>
      </c>
      <c r="N444" s="6" t="s">
        <v>205</v>
      </c>
      <c r="O444" s="6" t="s">
        <v>25</v>
      </c>
      <c r="P444" s="6" t="s">
        <v>118</v>
      </c>
      <c r="Q444" s="6" t="s">
        <v>2052</v>
      </c>
      <c r="R444" s="6" t="s">
        <v>777</v>
      </c>
      <c r="S444" s="6" t="s">
        <v>97</v>
      </c>
      <c r="T444" s="6" t="s">
        <v>1079</v>
      </c>
      <c r="U444" s="7">
        <v>2013</v>
      </c>
      <c r="V444" s="7">
        <v>2013</v>
      </c>
      <c r="W444" s="6"/>
      <c r="X444" s="6"/>
      <c r="Y444" s="6"/>
      <c r="Z444" s="6"/>
      <c r="AA444" s="6"/>
      <c r="AB444" s="6"/>
      <c r="AC444" s="6"/>
      <c r="AD444" s="6"/>
      <c r="AE444" s="6" t="s">
        <v>126</v>
      </c>
      <c r="AF444" s="6"/>
      <c r="AG444" s="6"/>
      <c r="AH444" s="6"/>
      <c r="AI444" s="6"/>
      <c r="AJ444" s="6"/>
      <c r="AK444" s="6"/>
      <c r="AL444" s="6"/>
      <c r="AM444" s="6"/>
      <c r="AN444" s="6"/>
      <c r="AO444" s="6"/>
      <c r="AP444" s="6"/>
      <c r="AQ444" s="6"/>
      <c r="AR444" s="6"/>
      <c r="AS444" s="6"/>
      <c r="AT444" s="6"/>
      <c r="AU444" s="6"/>
      <c r="AV444" s="6"/>
      <c r="AW444" s="6" t="s">
        <v>23</v>
      </c>
      <c r="AX444" s="6"/>
      <c r="AY444" s="6"/>
      <c r="AZ444" s="6"/>
      <c r="BA444" s="6"/>
      <c r="BB444" s="6"/>
      <c r="BC444" s="6"/>
      <c r="BD444" s="6"/>
      <c r="BE444" s="6"/>
      <c r="BF444" s="6" t="s">
        <v>78</v>
      </c>
      <c r="BG444" s="6"/>
      <c r="BH444" s="6"/>
      <c r="BI444" s="6"/>
      <c r="BJ444" s="6"/>
      <c r="BK444" s="6"/>
      <c r="BL444" s="6"/>
      <c r="BM444" s="6"/>
      <c r="BN444" s="6"/>
      <c r="BO444" s="6"/>
      <c r="BP444" s="6"/>
      <c r="BQ444" s="6"/>
      <c r="BR444" s="6"/>
      <c r="BS444" s="6"/>
      <c r="BT444" s="6"/>
      <c r="BU444" s="6"/>
      <c r="BV444" s="6" t="s">
        <v>38</v>
      </c>
      <c r="BW444" s="6"/>
      <c r="BX444" s="6"/>
      <c r="BY444" s="6"/>
      <c r="BZ444" s="6"/>
      <c r="CA444" s="6"/>
      <c r="CB444" s="6"/>
      <c r="CC444" s="6"/>
      <c r="CD444" s="6"/>
      <c r="CE444" s="6"/>
      <c r="CF444" s="6"/>
      <c r="CG444" s="6"/>
      <c r="CH444" s="6"/>
      <c r="CI444" s="6"/>
      <c r="CJ444" s="6"/>
      <c r="CK444" s="6"/>
      <c r="CL444" s="6"/>
      <c r="CM444" s="6"/>
      <c r="CN444" s="6"/>
      <c r="CO444" s="6"/>
      <c r="CP444" s="6"/>
      <c r="CQ444" s="6"/>
      <c r="CR444" s="6"/>
      <c r="CS444" s="28" t="s">
        <v>38</v>
      </c>
      <c r="CT444" s="6"/>
      <c r="CU444" s="6"/>
      <c r="CV444" s="6"/>
      <c r="CW444" s="6"/>
      <c r="CX444" s="6"/>
      <c r="CY444" s="6"/>
      <c r="CZ444" s="6"/>
      <c r="DA444" s="6"/>
      <c r="DB444" s="6"/>
      <c r="DC444" s="6"/>
      <c r="DD444" s="6" t="s">
        <v>38</v>
      </c>
      <c r="DE444" s="87"/>
      <c r="DF444" s="6"/>
      <c r="DG444" s="6"/>
      <c r="DH444" s="6"/>
      <c r="DI444" s="6"/>
      <c r="DJ444" s="6"/>
      <c r="DK444" s="6"/>
      <c r="DL444" s="6"/>
      <c r="DM444" s="6"/>
      <c r="DN444" s="6"/>
      <c r="DO444" s="87"/>
      <c r="DP444" s="6"/>
      <c r="DQ444" s="87"/>
      <c r="DR444" s="6"/>
      <c r="DS444" s="87"/>
      <c r="DT444" s="17"/>
      <c r="DV444" s="34"/>
      <c r="DW444" s="57"/>
      <c r="DX444" s="57"/>
      <c r="DY444" s="57"/>
      <c r="DZ444" s="57"/>
      <c r="EA444" s="57"/>
      <c r="EB444" s="57"/>
      <c r="EC444" s="57"/>
      <c r="ED444" s="57"/>
      <c r="EE444" s="57"/>
      <c r="EF444" s="57"/>
      <c r="EG444" s="57"/>
      <c r="EH444" s="57"/>
      <c r="EI444" s="57"/>
      <c r="EJ444" s="57"/>
      <c r="EK444" s="57"/>
      <c r="EL444" s="57"/>
      <c r="EM444" s="57"/>
      <c r="EN444" s="57"/>
      <c r="EO444" s="57"/>
      <c r="EP444" s="57"/>
      <c r="EQ444" s="57"/>
      <c r="ER444" s="57"/>
      <c r="ES444" s="57"/>
    </row>
    <row r="445" spans="1:149" ht="14.55" customHeight="1" x14ac:dyDescent="0.3">
      <c r="A445" s="65">
        <v>441</v>
      </c>
      <c r="B445" s="7">
        <v>150</v>
      </c>
      <c r="C445" s="98" t="s">
        <v>2047</v>
      </c>
      <c r="D445" s="100" t="s">
        <v>2048</v>
      </c>
      <c r="E445" s="98" t="s">
        <v>2049</v>
      </c>
      <c r="F445" s="7">
        <v>2017</v>
      </c>
      <c r="G445" s="98" t="s">
        <v>1510</v>
      </c>
      <c r="H445" s="98" t="s">
        <v>2050</v>
      </c>
      <c r="I445" s="6" t="s">
        <v>50</v>
      </c>
      <c r="J445" s="100" t="s">
        <v>2067</v>
      </c>
      <c r="K445" s="6" t="s">
        <v>1206</v>
      </c>
      <c r="L445" s="6" t="s">
        <v>38</v>
      </c>
      <c r="M445" s="6" t="s">
        <v>100</v>
      </c>
      <c r="N445" s="6" t="s">
        <v>205</v>
      </c>
      <c r="O445" s="6" t="s">
        <v>25</v>
      </c>
      <c r="P445" s="6" t="s">
        <v>118</v>
      </c>
      <c r="Q445" s="6" t="s">
        <v>2052</v>
      </c>
      <c r="R445" s="6" t="s">
        <v>777</v>
      </c>
      <c r="S445" s="6" t="s">
        <v>97</v>
      </c>
      <c r="T445" s="6" t="s">
        <v>1079</v>
      </c>
      <c r="U445" s="7">
        <v>2013</v>
      </c>
      <c r="V445" s="7">
        <v>2013</v>
      </c>
      <c r="W445" s="6"/>
      <c r="X445" s="6"/>
      <c r="Y445" s="6"/>
      <c r="Z445" s="6"/>
      <c r="AA445" s="6"/>
      <c r="AB445" s="6"/>
      <c r="AC445" s="6"/>
      <c r="AD445" s="6"/>
      <c r="AE445" s="6" t="s">
        <v>126</v>
      </c>
      <c r="AF445" s="6"/>
      <c r="AG445" s="6"/>
      <c r="AH445" s="6"/>
      <c r="AI445" s="6"/>
      <c r="AJ445" s="6"/>
      <c r="AK445" s="6"/>
      <c r="AL445" s="6"/>
      <c r="AM445" s="6"/>
      <c r="AN445" s="6"/>
      <c r="AO445" s="6"/>
      <c r="AP445" s="6"/>
      <c r="AQ445" s="6"/>
      <c r="AR445" s="6"/>
      <c r="AS445" s="6"/>
      <c r="AT445" s="6"/>
      <c r="AU445" s="6"/>
      <c r="AV445" s="6"/>
      <c r="AW445" s="6" t="s">
        <v>23</v>
      </c>
      <c r="AX445" s="6"/>
      <c r="AY445" s="6"/>
      <c r="AZ445" s="6"/>
      <c r="BA445" s="6"/>
      <c r="BB445" s="6"/>
      <c r="BC445" s="6"/>
      <c r="BD445" s="6"/>
      <c r="BE445" s="6"/>
      <c r="BF445" s="6" t="s">
        <v>80</v>
      </c>
      <c r="BG445" s="6"/>
      <c r="BH445" s="6"/>
      <c r="BI445" s="6"/>
      <c r="BJ445" s="6"/>
      <c r="BK445" s="6"/>
      <c r="BL445" s="6"/>
      <c r="BM445" s="6"/>
      <c r="BN445" s="6"/>
      <c r="BO445" s="6"/>
      <c r="BP445" s="6"/>
      <c r="BQ445" s="6"/>
      <c r="BR445" s="6"/>
      <c r="BS445" s="6"/>
      <c r="BT445" s="6"/>
      <c r="BU445" s="6"/>
      <c r="BV445" s="6" t="s">
        <v>38</v>
      </c>
      <c r="BW445" s="6"/>
      <c r="BX445" s="6"/>
      <c r="BY445" s="6"/>
      <c r="BZ445" s="6"/>
      <c r="CA445" s="6"/>
      <c r="CB445" s="6"/>
      <c r="CC445" s="6"/>
      <c r="CD445" s="6"/>
      <c r="CE445" s="6"/>
      <c r="CF445" s="6"/>
      <c r="CG445" s="6"/>
      <c r="CH445" s="6"/>
      <c r="CI445" s="6"/>
      <c r="CJ445" s="6"/>
      <c r="CK445" s="6"/>
      <c r="CL445" s="6"/>
      <c r="CM445" s="6"/>
      <c r="CN445" s="6"/>
      <c r="CO445" s="6"/>
      <c r="CP445" s="6"/>
      <c r="CQ445" s="6"/>
      <c r="CR445" s="6"/>
      <c r="CS445" s="28" t="s">
        <v>38</v>
      </c>
      <c r="CT445" s="6"/>
      <c r="CU445" s="6"/>
      <c r="CV445" s="6"/>
      <c r="CW445" s="6"/>
      <c r="CX445" s="6"/>
      <c r="CY445" s="6"/>
      <c r="CZ445" s="6"/>
      <c r="DA445" s="6"/>
      <c r="DB445" s="6"/>
      <c r="DC445" s="6"/>
      <c r="DD445" s="6" t="s">
        <v>38</v>
      </c>
      <c r="DE445" s="87"/>
      <c r="DF445" s="6"/>
      <c r="DG445" s="6"/>
      <c r="DH445" s="6"/>
      <c r="DI445" s="6"/>
      <c r="DJ445" s="6"/>
      <c r="DK445" s="6"/>
      <c r="DL445" s="6"/>
      <c r="DM445" s="6"/>
      <c r="DN445" s="6"/>
      <c r="DO445" s="87"/>
      <c r="DP445" s="6"/>
      <c r="DQ445" s="87"/>
      <c r="DR445" s="6"/>
      <c r="DS445" s="87"/>
      <c r="DT445" s="17"/>
      <c r="DV445" s="34"/>
      <c r="DW445" s="57"/>
      <c r="DX445" s="57"/>
      <c r="DY445" s="57"/>
      <c r="DZ445" s="57"/>
      <c r="EA445" s="57"/>
      <c r="EB445" s="57"/>
      <c r="EC445" s="57"/>
      <c r="ED445" s="57"/>
      <c r="EE445" s="57"/>
      <c r="EF445" s="57"/>
      <c r="EG445" s="57"/>
      <c r="EH445" s="57"/>
      <c r="EI445" s="57"/>
      <c r="EJ445" s="57"/>
      <c r="EK445" s="57"/>
      <c r="EL445" s="57"/>
      <c r="EM445" s="57"/>
      <c r="EN445" s="57"/>
      <c r="EO445" s="57"/>
      <c r="EP445" s="57"/>
      <c r="EQ445" s="57"/>
      <c r="ER445" s="57"/>
      <c r="ES445" s="57"/>
    </row>
    <row r="446" spans="1:149" ht="14.55" customHeight="1" x14ac:dyDescent="0.3">
      <c r="A446" s="65">
        <v>442</v>
      </c>
      <c r="B446" s="7">
        <v>151</v>
      </c>
      <c r="C446" s="98" t="s">
        <v>2068</v>
      </c>
      <c r="D446" s="100" t="s">
        <v>2069</v>
      </c>
      <c r="E446" s="98" t="s">
        <v>2070</v>
      </c>
      <c r="F446" s="7">
        <v>2018</v>
      </c>
      <c r="G446" s="100" t="s">
        <v>1084</v>
      </c>
      <c r="H446" s="98" t="s">
        <v>2071</v>
      </c>
      <c r="I446" s="6" t="s">
        <v>50</v>
      </c>
      <c r="J446" s="100" t="s">
        <v>2072</v>
      </c>
      <c r="K446" s="6" t="s">
        <v>378</v>
      </c>
      <c r="L446" s="6" t="s">
        <v>38</v>
      </c>
      <c r="M446" s="6" t="s">
        <v>100</v>
      </c>
      <c r="N446" s="6" t="s">
        <v>205</v>
      </c>
      <c r="O446" s="6" t="s">
        <v>25</v>
      </c>
      <c r="P446" s="6" t="s">
        <v>191</v>
      </c>
      <c r="Q446" s="6" t="s">
        <v>572</v>
      </c>
      <c r="R446" s="6" t="s">
        <v>572</v>
      </c>
      <c r="S446" s="6" t="s">
        <v>434</v>
      </c>
      <c r="T446" s="6" t="s">
        <v>2073</v>
      </c>
      <c r="U446" s="7">
        <v>1999</v>
      </c>
      <c r="V446" s="7">
        <v>2014</v>
      </c>
      <c r="W446" s="6"/>
      <c r="X446" s="6"/>
      <c r="Y446" s="6"/>
      <c r="Z446" s="6"/>
      <c r="AA446" s="6"/>
      <c r="AB446" s="6"/>
      <c r="AC446" s="6"/>
      <c r="AD446" s="6"/>
      <c r="AE446" s="6"/>
      <c r="AF446" s="6"/>
      <c r="AG446" s="6"/>
      <c r="AH446" s="6" t="s">
        <v>139</v>
      </c>
      <c r="AI446" s="6"/>
      <c r="AJ446" s="6"/>
      <c r="AK446" s="6"/>
      <c r="AL446" s="6"/>
      <c r="AM446" s="6"/>
      <c r="AN446" s="6"/>
      <c r="AO446" s="6"/>
      <c r="AP446" s="6"/>
      <c r="AQ446" s="6"/>
      <c r="AR446" s="6"/>
      <c r="AS446" s="6"/>
      <c r="AT446" s="6"/>
      <c r="AU446" s="6"/>
      <c r="AV446" s="6"/>
      <c r="AW446" s="6" t="s">
        <v>38</v>
      </c>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t="s">
        <v>23</v>
      </c>
      <c r="BW446" s="6"/>
      <c r="BX446" s="6"/>
      <c r="BY446" s="6"/>
      <c r="BZ446" s="6"/>
      <c r="CA446" s="6"/>
      <c r="CB446" s="6"/>
      <c r="CC446" s="6"/>
      <c r="CD446" s="6"/>
      <c r="CE446" s="6"/>
      <c r="CF446" s="6"/>
      <c r="CG446" s="6"/>
      <c r="CH446" s="6" t="s">
        <v>195</v>
      </c>
      <c r="CI446" s="6"/>
      <c r="CJ446" s="6"/>
      <c r="CK446" s="6"/>
      <c r="CL446" s="6"/>
      <c r="CM446" s="6"/>
      <c r="CN446" s="6"/>
      <c r="CO446" s="6"/>
      <c r="CP446" s="6"/>
      <c r="CQ446" s="6"/>
      <c r="CR446" s="6"/>
      <c r="CS446" s="28" t="s">
        <v>38</v>
      </c>
      <c r="CT446" s="6"/>
      <c r="CU446" s="6"/>
      <c r="CV446" s="6"/>
      <c r="CW446" s="6"/>
      <c r="CX446" s="6"/>
      <c r="CY446" s="6"/>
      <c r="CZ446" s="6"/>
      <c r="DA446" s="6"/>
      <c r="DB446" s="6"/>
      <c r="DC446" s="6"/>
      <c r="DD446" s="6" t="s">
        <v>38</v>
      </c>
      <c r="DE446" s="87"/>
      <c r="DF446" s="6"/>
      <c r="DG446" s="6"/>
      <c r="DH446" s="6"/>
      <c r="DI446" s="6"/>
      <c r="DJ446" s="6"/>
      <c r="DK446" s="6"/>
      <c r="DL446" s="6"/>
      <c r="DM446" s="6"/>
      <c r="DN446" s="6"/>
      <c r="DO446" s="87"/>
      <c r="DP446" s="6"/>
      <c r="DQ446" s="87"/>
      <c r="DR446" s="6"/>
      <c r="DS446" s="87"/>
      <c r="DT446" s="17"/>
      <c r="DV446" s="34"/>
      <c r="DW446" s="57"/>
      <c r="DX446" s="57"/>
      <c r="DY446" s="57"/>
      <c r="DZ446" s="57"/>
      <c r="EA446" s="57"/>
      <c r="EB446" s="57"/>
      <c r="EC446" s="57"/>
      <c r="ED446" s="57"/>
      <c r="EE446" s="57"/>
      <c r="EF446" s="57"/>
      <c r="EG446" s="57"/>
      <c r="EH446" s="57"/>
      <c r="EI446" s="57"/>
      <c r="EJ446" s="57"/>
      <c r="EK446" s="57"/>
      <c r="EL446" s="57"/>
      <c r="EM446" s="57"/>
      <c r="EN446" s="57"/>
      <c r="EO446" s="57"/>
      <c r="EP446" s="57"/>
      <c r="EQ446" s="57"/>
      <c r="ER446" s="57"/>
      <c r="ES446" s="57"/>
    </row>
    <row r="447" spans="1:149" ht="14.55" customHeight="1" x14ac:dyDescent="0.3">
      <c r="A447" s="65">
        <v>443</v>
      </c>
      <c r="B447" s="7">
        <v>152</v>
      </c>
      <c r="C447" s="98" t="s">
        <v>2074</v>
      </c>
      <c r="D447" s="100" t="s">
        <v>2075</v>
      </c>
      <c r="E447" s="98" t="s">
        <v>2076</v>
      </c>
      <c r="F447" s="7">
        <v>2012</v>
      </c>
      <c r="G447" s="98" t="s">
        <v>2077</v>
      </c>
      <c r="H447" s="98" t="s">
        <v>2078</v>
      </c>
      <c r="I447" s="6" t="s">
        <v>50</v>
      </c>
      <c r="J447" s="100" t="s">
        <v>2079</v>
      </c>
      <c r="K447" s="6" t="s">
        <v>742</v>
      </c>
      <c r="L447" s="6" t="s">
        <v>38</v>
      </c>
      <c r="M447" s="6" t="s">
        <v>100</v>
      </c>
      <c r="N447" s="6" t="s">
        <v>205</v>
      </c>
      <c r="O447" s="6" t="s">
        <v>25</v>
      </c>
      <c r="P447" s="6" t="s">
        <v>191</v>
      </c>
      <c r="Q447" s="6" t="s">
        <v>572</v>
      </c>
      <c r="R447" s="6" t="s">
        <v>572</v>
      </c>
      <c r="S447" s="6" t="s">
        <v>434</v>
      </c>
      <c r="T447" s="6" t="s">
        <v>2080</v>
      </c>
      <c r="U447" s="7">
        <v>2011</v>
      </c>
      <c r="V447" s="7">
        <v>2012</v>
      </c>
      <c r="W447" s="6"/>
      <c r="X447" s="6"/>
      <c r="Y447" s="6"/>
      <c r="Z447" s="6" t="s">
        <v>76</v>
      </c>
      <c r="AA447" s="6"/>
      <c r="AB447" s="6" t="s">
        <v>107</v>
      </c>
      <c r="AC447" s="6"/>
      <c r="AD447" s="6"/>
      <c r="AE447" s="6" t="s">
        <v>126</v>
      </c>
      <c r="AF447" s="6"/>
      <c r="AG447" s="6"/>
      <c r="AH447" s="6"/>
      <c r="AI447" s="6"/>
      <c r="AJ447" s="6"/>
      <c r="AK447" s="6" t="s">
        <v>232</v>
      </c>
      <c r="AL447" s="6"/>
      <c r="AM447" s="6"/>
      <c r="AN447" s="6"/>
      <c r="AO447" s="6"/>
      <c r="AP447" s="6"/>
      <c r="AQ447" s="6"/>
      <c r="AR447" s="6"/>
      <c r="AS447" s="6"/>
      <c r="AT447" s="6"/>
      <c r="AU447" s="6"/>
      <c r="AV447" s="6"/>
      <c r="AW447" s="6" t="s">
        <v>23</v>
      </c>
      <c r="AX447" s="6"/>
      <c r="AY447" s="6"/>
      <c r="AZ447" s="6"/>
      <c r="BA447" s="6" t="s">
        <v>78</v>
      </c>
      <c r="BB447" s="6"/>
      <c r="BC447" s="6" t="s">
        <v>78</v>
      </c>
      <c r="BD447" s="6"/>
      <c r="BE447" s="6"/>
      <c r="BF447" s="6" t="s">
        <v>78</v>
      </c>
      <c r="BG447" s="6"/>
      <c r="BH447" s="6"/>
      <c r="BI447" s="6"/>
      <c r="BJ447" s="6"/>
      <c r="BK447" s="6" t="s">
        <v>78</v>
      </c>
      <c r="BL447" s="6"/>
      <c r="BM447" s="6"/>
      <c r="BN447" s="6"/>
      <c r="BO447" s="6"/>
      <c r="BP447" s="6"/>
      <c r="BQ447" s="6"/>
      <c r="BR447" s="6"/>
      <c r="BS447" s="6"/>
      <c r="BT447" s="6"/>
      <c r="BU447" s="6"/>
      <c r="BV447" s="6" t="s">
        <v>38</v>
      </c>
      <c r="BW447" s="6"/>
      <c r="BX447" s="6"/>
      <c r="BY447" s="6"/>
      <c r="BZ447" s="6"/>
      <c r="CA447" s="6"/>
      <c r="CB447" s="6"/>
      <c r="CC447" s="6"/>
      <c r="CD447" s="6"/>
      <c r="CE447" s="6"/>
      <c r="CF447" s="6"/>
      <c r="CG447" s="6"/>
      <c r="CH447" s="6"/>
      <c r="CI447" s="6"/>
      <c r="CJ447" s="6"/>
      <c r="CK447" s="6"/>
      <c r="CL447" s="6"/>
      <c r="CM447" s="6"/>
      <c r="CN447" s="6"/>
      <c r="CO447" s="6"/>
      <c r="CP447" s="6"/>
      <c r="CQ447" s="6"/>
      <c r="CR447" s="6"/>
      <c r="CS447" s="28" t="s">
        <v>38</v>
      </c>
      <c r="CT447" s="6"/>
      <c r="CU447" s="6"/>
      <c r="CV447" s="6"/>
      <c r="CW447" s="6"/>
      <c r="CX447" s="6"/>
      <c r="CY447" s="6"/>
      <c r="CZ447" s="6"/>
      <c r="DA447" s="6"/>
      <c r="DB447" s="6"/>
      <c r="DC447" s="6"/>
      <c r="DD447" s="6" t="s">
        <v>38</v>
      </c>
      <c r="DE447" s="87"/>
      <c r="DF447" s="6"/>
      <c r="DG447" s="6"/>
      <c r="DH447" s="6"/>
      <c r="DI447" s="6"/>
      <c r="DJ447" s="6"/>
      <c r="DK447" s="6"/>
      <c r="DL447" s="6"/>
      <c r="DM447" s="6"/>
      <c r="DN447" s="6"/>
      <c r="DO447" s="87"/>
      <c r="DP447" s="6"/>
      <c r="DQ447" s="87"/>
      <c r="DR447" s="6"/>
      <c r="DS447" s="93"/>
      <c r="DT447" s="17"/>
      <c r="DV447" s="34"/>
      <c r="DW447" s="57"/>
      <c r="DX447" s="57"/>
      <c r="DY447" s="57"/>
      <c r="DZ447" s="57"/>
      <c r="EA447" s="57"/>
      <c r="EB447" s="57"/>
      <c r="EC447" s="57"/>
      <c r="ED447" s="57"/>
      <c r="EE447" s="57"/>
      <c r="EF447" s="57"/>
      <c r="EG447" s="57"/>
      <c r="EH447" s="57"/>
      <c r="EI447" s="57"/>
      <c r="EJ447" s="57"/>
      <c r="EK447" s="57"/>
      <c r="EL447" s="57"/>
      <c r="EM447" s="57"/>
      <c r="EN447" s="57"/>
      <c r="EO447" s="57"/>
      <c r="EP447" s="57"/>
      <c r="EQ447" s="57"/>
      <c r="ER447" s="57"/>
      <c r="ES447" s="57"/>
    </row>
    <row r="448" spans="1:149" ht="14.55" customHeight="1" x14ac:dyDescent="0.3">
      <c r="A448" s="65">
        <v>444</v>
      </c>
      <c r="B448" s="7">
        <v>152</v>
      </c>
      <c r="C448" s="98" t="s">
        <v>2074</v>
      </c>
      <c r="D448" s="100" t="s">
        <v>2075</v>
      </c>
      <c r="E448" s="98" t="s">
        <v>2076</v>
      </c>
      <c r="F448" s="7">
        <v>2012</v>
      </c>
      <c r="G448" s="98" t="s">
        <v>2077</v>
      </c>
      <c r="H448" s="98" t="s">
        <v>2078</v>
      </c>
      <c r="I448" s="6" t="s">
        <v>50</v>
      </c>
      <c r="J448" s="98" t="s">
        <v>2081</v>
      </c>
      <c r="K448" s="6" t="s">
        <v>718</v>
      </c>
      <c r="L448" s="6" t="s">
        <v>38</v>
      </c>
      <c r="M448" s="6" t="s">
        <v>100</v>
      </c>
      <c r="N448" s="6" t="s">
        <v>205</v>
      </c>
      <c r="O448" s="6" t="s">
        <v>25</v>
      </c>
      <c r="P448" s="6" t="s">
        <v>191</v>
      </c>
      <c r="Q448" s="6" t="s">
        <v>572</v>
      </c>
      <c r="R448" s="6" t="s">
        <v>572</v>
      </c>
      <c r="S448" s="6" t="s">
        <v>434</v>
      </c>
      <c r="T448" s="6" t="s">
        <v>2080</v>
      </c>
      <c r="U448" s="7">
        <v>2011</v>
      </c>
      <c r="V448" s="7">
        <v>2012</v>
      </c>
      <c r="W448" s="6"/>
      <c r="X448" s="6"/>
      <c r="Y448" s="6"/>
      <c r="Z448" s="6" t="s">
        <v>76</v>
      </c>
      <c r="AA448" s="6"/>
      <c r="AB448" s="6" t="s">
        <v>107</v>
      </c>
      <c r="AC448" s="6"/>
      <c r="AD448" s="6"/>
      <c r="AE448" s="6" t="s">
        <v>126</v>
      </c>
      <c r="AF448" s="6"/>
      <c r="AG448" s="6"/>
      <c r="AH448" s="6"/>
      <c r="AI448" s="6"/>
      <c r="AJ448" s="6"/>
      <c r="AK448" s="6" t="s">
        <v>232</v>
      </c>
      <c r="AL448" s="6"/>
      <c r="AM448" s="6"/>
      <c r="AN448" s="6"/>
      <c r="AO448" s="6"/>
      <c r="AP448" s="6"/>
      <c r="AQ448" s="6"/>
      <c r="AR448" s="6"/>
      <c r="AS448" s="6"/>
      <c r="AT448" s="6"/>
      <c r="AU448" s="6"/>
      <c r="AV448" s="6"/>
      <c r="AW448" s="6" t="s">
        <v>23</v>
      </c>
      <c r="AX448" s="6"/>
      <c r="AY448" s="6"/>
      <c r="AZ448" s="6"/>
      <c r="BA448" s="6" t="s">
        <v>78</v>
      </c>
      <c r="BB448" s="6"/>
      <c r="BC448" s="6" t="s">
        <v>78</v>
      </c>
      <c r="BD448" s="6"/>
      <c r="BE448" s="6"/>
      <c r="BF448" s="6" t="s">
        <v>80</v>
      </c>
      <c r="BG448" s="6"/>
      <c r="BH448" s="6"/>
      <c r="BI448" s="6"/>
      <c r="BJ448" s="6"/>
      <c r="BK448" s="6" t="s">
        <v>78</v>
      </c>
      <c r="BL448" s="6"/>
      <c r="BM448" s="6"/>
      <c r="BN448" s="6"/>
      <c r="BO448" s="6"/>
      <c r="BP448" s="6"/>
      <c r="BQ448" s="6"/>
      <c r="BR448" s="6"/>
      <c r="BS448" s="6"/>
      <c r="BT448" s="6"/>
      <c r="BU448" s="6"/>
      <c r="BV448" s="6" t="s">
        <v>38</v>
      </c>
      <c r="BW448" s="6"/>
      <c r="BX448" s="6"/>
      <c r="BY448" s="6"/>
      <c r="BZ448" s="6"/>
      <c r="CA448" s="6"/>
      <c r="CB448" s="6"/>
      <c r="CC448" s="6"/>
      <c r="CD448" s="6"/>
      <c r="CE448" s="6"/>
      <c r="CF448" s="6"/>
      <c r="CG448" s="6"/>
      <c r="CH448" s="6"/>
      <c r="CI448" s="6"/>
      <c r="CJ448" s="6"/>
      <c r="CK448" s="6"/>
      <c r="CL448" s="6"/>
      <c r="CM448" s="6"/>
      <c r="CN448" s="6"/>
      <c r="CO448" s="6"/>
      <c r="CP448" s="6"/>
      <c r="CQ448" s="6"/>
      <c r="CR448" s="6"/>
      <c r="CS448" s="28" t="s">
        <v>38</v>
      </c>
      <c r="CT448" s="6"/>
      <c r="CU448" s="6"/>
      <c r="CV448" s="6"/>
      <c r="CW448" s="6"/>
      <c r="CX448" s="6"/>
      <c r="CY448" s="6"/>
      <c r="CZ448" s="6"/>
      <c r="DA448" s="6"/>
      <c r="DB448" s="6"/>
      <c r="DC448" s="6"/>
      <c r="DD448" s="6" t="s">
        <v>38</v>
      </c>
      <c r="DE448" s="87"/>
      <c r="DF448" s="6"/>
      <c r="DG448" s="6"/>
      <c r="DH448" s="6"/>
      <c r="DI448" s="6"/>
      <c r="DJ448" s="6"/>
      <c r="DK448" s="6"/>
      <c r="DL448" s="6"/>
      <c r="DM448" s="6"/>
      <c r="DN448" s="6"/>
      <c r="DO448" s="87"/>
      <c r="DP448" s="6"/>
      <c r="DQ448" s="87"/>
      <c r="DR448" s="6"/>
      <c r="DS448" s="93" t="s">
        <v>2082</v>
      </c>
      <c r="DT448" s="17" t="s">
        <v>66</v>
      </c>
      <c r="DV448" s="34"/>
      <c r="DW448" s="57"/>
      <c r="DX448" s="57"/>
      <c r="DY448" s="57"/>
      <c r="DZ448" s="57"/>
      <c r="EA448" s="57"/>
      <c r="EB448" s="57"/>
      <c r="EC448" s="57"/>
      <c r="ED448" s="57"/>
      <c r="EE448" s="57"/>
      <c r="EF448" s="57"/>
      <c r="EG448" s="57"/>
      <c r="EH448" s="57"/>
      <c r="EI448" s="57"/>
      <c r="EJ448" s="57"/>
      <c r="EK448" s="57"/>
      <c r="EL448" s="57"/>
      <c r="EM448" s="57"/>
      <c r="EN448" s="57"/>
      <c r="EO448" s="57"/>
      <c r="EP448" s="57"/>
      <c r="EQ448" s="57"/>
      <c r="ER448" s="57"/>
      <c r="ES448" s="57"/>
    </row>
    <row r="449" spans="1:149" ht="14.55" customHeight="1" x14ac:dyDescent="0.3">
      <c r="A449" s="65">
        <v>445</v>
      </c>
      <c r="B449" s="7">
        <v>152</v>
      </c>
      <c r="C449" s="98" t="s">
        <v>2074</v>
      </c>
      <c r="D449" s="100" t="s">
        <v>2075</v>
      </c>
      <c r="E449" s="98" t="s">
        <v>2076</v>
      </c>
      <c r="F449" s="7">
        <v>2012</v>
      </c>
      <c r="G449" s="98" t="s">
        <v>2077</v>
      </c>
      <c r="H449" s="98" t="s">
        <v>2078</v>
      </c>
      <c r="I449" s="6" t="s">
        <v>50</v>
      </c>
      <c r="J449" s="100" t="s">
        <v>2083</v>
      </c>
      <c r="K449" s="6" t="s">
        <v>980</v>
      </c>
      <c r="L449" s="6" t="s">
        <v>23</v>
      </c>
      <c r="M449" s="6" t="s">
        <v>100</v>
      </c>
      <c r="N449" s="6" t="s">
        <v>205</v>
      </c>
      <c r="O449" s="6" t="s">
        <v>25</v>
      </c>
      <c r="P449" s="6" t="s">
        <v>191</v>
      </c>
      <c r="Q449" s="6" t="s">
        <v>572</v>
      </c>
      <c r="R449" s="6" t="s">
        <v>572</v>
      </c>
      <c r="S449" s="6" t="s">
        <v>434</v>
      </c>
      <c r="T449" s="6" t="s">
        <v>2080</v>
      </c>
      <c r="U449" s="7">
        <v>2011</v>
      </c>
      <c r="V449" s="7">
        <v>2012</v>
      </c>
      <c r="W449" s="6"/>
      <c r="X449" s="6"/>
      <c r="Y449" s="6"/>
      <c r="Z449" s="6" t="s">
        <v>76</v>
      </c>
      <c r="AA449" s="6"/>
      <c r="AB449" s="6" t="s">
        <v>107</v>
      </c>
      <c r="AC449" s="6"/>
      <c r="AD449" s="6"/>
      <c r="AE449" s="6" t="s">
        <v>126</v>
      </c>
      <c r="AF449" s="6"/>
      <c r="AG449" s="6"/>
      <c r="AH449" s="6"/>
      <c r="AI449" s="6"/>
      <c r="AJ449" s="6"/>
      <c r="AK449" s="6" t="s">
        <v>232</v>
      </c>
      <c r="AL449" s="6"/>
      <c r="AM449" s="6"/>
      <c r="AN449" s="6"/>
      <c r="AO449" s="6"/>
      <c r="AP449" s="6"/>
      <c r="AQ449" s="6"/>
      <c r="AR449" s="6"/>
      <c r="AS449" s="6"/>
      <c r="AT449" s="6"/>
      <c r="AU449" s="6"/>
      <c r="AV449" s="6"/>
      <c r="AW449" s="6" t="s">
        <v>23</v>
      </c>
      <c r="AX449" s="6"/>
      <c r="AY449" s="6"/>
      <c r="AZ449" s="6"/>
      <c r="BA449" s="6" t="s">
        <v>78</v>
      </c>
      <c r="BB449" s="6"/>
      <c r="BC449" s="6" t="s">
        <v>78</v>
      </c>
      <c r="BD449" s="6"/>
      <c r="BE449" s="6"/>
      <c r="BF449" s="6" t="s">
        <v>78</v>
      </c>
      <c r="BG449" s="6"/>
      <c r="BH449" s="6"/>
      <c r="BI449" s="6"/>
      <c r="BJ449" s="6"/>
      <c r="BK449" s="6" t="s">
        <v>78</v>
      </c>
      <c r="BL449" s="6"/>
      <c r="BM449" s="6"/>
      <c r="BN449" s="6"/>
      <c r="BO449" s="6"/>
      <c r="BP449" s="6"/>
      <c r="BQ449" s="6"/>
      <c r="BR449" s="6"/>
      <c r="BS449" s="6"/>
      <c r="BT449" s="6"/>
      <c r="BU449" s="6"/>
      <c r="BV449" s="6" t="s">
        <v>38</v>
      </c>
      <c r="BW449" s="6"/>
      <c r="BX449" s="6"/>
      <c r="BY449" s="6"/>
      <c r="BZ449" s="6"/>
      <c r="CA449" s="6"/>
      <c r="CB449" s="6"/>
      <c r="CC449" s="6"/>
      <c r="CD449" s="6"/>
      <c r="CE449" s="6"/>
      <c r="CF449" s="6"/>
      <c r="CG449" s="6"/>
      <c r="CH449" s="6"/>
      <c r="CI449" s="6"/>
      <c r="CJ449" s="6"/>
      <c r="CK449" s="6"/>
      <c r="CL449" s="6"/>
      <c r="CM449" s="6"/>
      <c r="CN449" s="6"/>
      <c r="CO449" s="6"/>
      <c r="CP449" s="6"/>
      <c r="CQ449" s="6"/>
      <c r="CR449" s="6"/>
      <c r="CS449" s="28" t="s">
        <v>38</v>
      </c>
      <c r="CT449" s="6"/>
      <c r="CU449" s="6"/>
      <c r="CV449" s="6"/>
      <c r="CW449" s="6"/>
      <c r="CX449" s="6"/>
      <c r="CY449" s="6"/>
      <c r="CZ449" s="6"/>
      <c r="DA449" s="6"/>
      <c r="DB449" s="6"/>
      <c r="DC449" s="6"/>
      <c r="DD449" s="6" t="s">
        <v>38</v>
      </c>
      <c r="DE449" s="87"/>
      <c r="DF449" s="6"/>
      <c r="DG449" s="6"/>
      <c r="DH449" s="6"/>
      <c r="DI449" s="6"/>
      <c r="DJ449" s="6"/>
      <c r="DK449" s="6"/>
      <c r="DL449" s="6"/>
      <c r="DM449" s="6"/>
      <c r="DN449" s="6"/>
      <c r="DO449" s="87"/>
      <c r="DP449" s="6"/>
      <c r="DQ449" s="87"/>
      <c r="DR449" s="6"/>
      <c r="DS449" s="93" t="s">
        <v>2082</v>
      </c>
      <c r="DT449" s="17" t="s">
        <v>66</v>
      </c>
      <c r="DV449" s="34"/>
      <c r="DW449" s="57"/>
      <c r="DX449" s="57"/>
      <c r="DY449" s="57"/>
      <c r="DZ449" s="57"/>
      <c r="EA449" s="57"/>
      <c r="EB449" s="57"/>
      <c r="EC449" s="57"/>
      <c r="ED449" s="57"/>
      <c r="EE449" s="57"/>
      <c r="EF449" s="57"/>
      <c r="EG449" s="57"/>
      <c r="EH449" s="57"/>
      <c r="EI449" s="57"/>
      <c r="EJ449" s="57"/>
      <c r="EK449" s="57"/>
      <c r="EL449" s="57"/>
      <c r="EM449" s="57"/>
      <c r="EN449" s="57"/>
      <c r="EO449" s="57"/>
      <c r="EP449" s="57"/>
      <c r="EQ449" s="57"/>
      <c r="ER449" s="57"/>
      <c r="ES449" s="57"/>
    </row>
    <row r="450" spans="1:149" ht="14.55" customHeight="1" x14ac:dyDescent="0.3">
      <c r="A450" s="65">
        <v>446</v>
      </c>
      <c r="B450" s="7">
        <v>153</v>
      </c>
      <c r="C450" s="98" t="s">
        <v>2084</v>
      </c>
      <c r="D450" s="100" t="s">
        <v>2085</v>
      </c>
      <c r="E450" s="98" t="s">
        <v>2086</v>
      </c>
      <c r="F450" s="7">
        <v>2008</v>
      </c>
      <c r="G450" s="100" t="s">
        <v>687</v>
      </c>
      <c r="H450" s="98" t="s">
        <v>2087</v>
      </c>
      <c r="I450" s="6" t="s">
        <v>50</v>
      </c>
      <c r="J450" s="100" t="s">
        <v>2088</v>
      </c>
      <c r="K450" s="6" t="s">
        <v>718</v>
      </c>
      <c r="L450" s="6" t="s">
        <v>38</v>
      </c>
      <c r="M450" s="6" t="s">
        <v>100</v>
      </c>
      <c r="N450" s="6" t="s">
        <v>205</v>
      </c>
      <c r="O450" s="6" t="s">
        <v>25</v>
      </c>
      <c r="P450" s="6" t="s">
        <v>191</v>
      </c>
      <c r="Q450" s="6" t="s">
        <v>572</v>
      </c>
      <c r="R450" s="6" t="s">
        <v>572</v>
      </c>
      <c r="S450" s="6" t="s">
        <v>434</v>
      </c>
      <c r="T450" s="6" t="s">
        <v>968</v>
      </c>
      <c r="U450" s="7">
        <v>2006</v>
      </c>
      <c r="V450" s="7">
        <v>2011</v>
      </c>
      <c r="W450" s="6"/>
      <c r="X450" s="6"/>
      <c r="Y450" s="6"/>
      <c r="Z450" s="6" t="s">
        <v>76</v>
      </c>
      <c r="AA450" s="6"/>
      <c r="AB450" s="6" t="s">
        <v>107</v>
      </c>
      <c r="AC450" s="6"/>
      <c r="AD450" s="6"/>
      <c r="AE450" s="6" t="s">
        <v>126</v>
      </c>
      <c r="AF450" s="6"/>
      <c r="AG450" s="6"/>
      <c r="AH450" s="6"/>
      <c r="AI450" s="6"/>
      <c r="AJ450" s="6"/>
      <c r="AK450" s="6" t="s">
        <v>232</v>
      </c>
      <c r="AL450" s="6"/>
      <c r="AM450" s="6"/>
      <c r="AN450" s="6"/>
      <c r="AO450" s="6"/>
      <c r="AP450" s="6"/>
      <c r="AQ450" s="6"/>
      <c r="AR450" s="6"/>
      <c r="AS450" s="6"/>
      <c r="AT450" s="6"/>
      <c r="AU450" s="6"/>
      <c r="AV450" s="6"/>
      <c r="AW450" s="6" t="s">
        <v>23</v>
      </c>
      <c r="AX450" s="6"/>
      <c r="AY450" s="6"/>
      <c r="AZ450" s="6"/>
      <c r="BA450" s="6" t="s">
        <v>78</v>
      </c>
      <c r="BB450" s="6"/>
      <c r="BC450" s="6" t="s">
        <v>78</v>
      </c>
      <c r="BD450" s="6"/>
      <c r="BE450" s="6"/>
      <c r="BF450" s="6" t="s">
        <v>78</v>
      </c>
      <c r="BG450" s="6"/>
      <c r="BH450" s="6"/>
      <c r="BI450" s="6"/>
      <c r="BJ450" s="6"/>
      <c r="BK450" s="6" t="s">
        <v>80</v>
      </c>
      <c r="BL450" s="6"/>
      <c r="BM450" s="6"/>
      <c r="BN450" s="6"/>
      <c r="BO450" s="6"/>
      <c r="BP450" s="6"/>
      <c r="BQ450" s="6"/>
      <c r="BR450" s="6"/>
      <c r="BS450" s="6"/>
      <c r="BT450" s="6"/>
      <c r="BU450" s="6"/>
      <c r="BV450" s="6" t="s">
        <v>38</v>
      </c>
      <c r="BW450" s="6"/>
      <c r="BX450" s="6"/>
      <c r="BY450" s="6"/>
      <c r="BZ450" s="6"/>
      <c r="CA450" s="6"/>
      <c r="CB450" s="6"/>
      <c r="CC450" s="6"/>
      <c r="CD450" s="6"/>
      <c r="CE450" s="6"/>
      <c r="CF450" s="6"/>
      <c r="CG450" s="6"/>
      <c r="CH450" s="6"/>
      <c r="CI450" s="6"/>
      <c r="CJ450" s="6"/>
      <c r="CK450" s="6"/>
      <c r="CL450" s="6"/>
      <c r="CM450" s="6"/>
      <c r="CN450" s="6"/>
      <c r="CO450" s="6"/>
      <c r="CP450" s="6"/>
      <c r="CQ450" s="6"/>
      <c r="CR450" s="6"/>
      <c r="CS450" s="28" t="s">
        <v>38</v>
      </c>
      <c r="CT450" s="6"/>
      <c r="CU450" s="6"/>
      <c r="CV450" s="6"/>
      <c r="CW450" s="6"/>
      <c r="CX450" s="6"/>
      <c r="CY450" s="6"/>
      <c r="CZ450" s="6"/>
      <c r="DA450" s="6"/>
      <c r="DB450" s="6"/>
      <c r="DC450" s="6"/>
      <c r="DD450" s="6" t="s">
        <v>38</v>
      </c>
      <c r="DE450" s="87"/>
      <c r="DF450" s="6"/>
      <c r="DG450" s="6"/>
      <c r="DH450" s="6"/>
      <c r="DI450" s="6"/>
      <c r="DJ450" s="6"/>
      <c r="DK450" s="6"/>
      <c r="DL450" s="6"/>
      <c r="DM450" s="6"/>
      <c r="DN450" s="6"/>
      <c r="DO450" s="87"/>
      <c r="DP450" s="6"/>
      <c r="DQ450" s="87"/>
      <c r="DR450" s="6"/>
      <c r="DS450" s="93" t="s">
        <v>2089</v>
      </c>
      <c r="DT450" s="17" t="s">
        <v>630</v>
      </c>
      <c r="DV450" s="34"/>
      <c r="DW450" s="57"/>
      <c r="DX450" s="57"/>
      <c r="DY450" s="57"/>
      <c r="DZ450" s="57"/>
      <c r="EA450" s="57"/>
      <c r="EB450" s="57"/>
      <c r="EC450" s="57"/>
      <c r="ED450" s="57"/>
      <c r="EE450" s="57"/>
      <c r="EF450" s="57"/>
      <c r="EG450" s="57"/>
      <c r="EH450" s="57"/>
      <c r="EI450" s="57"/>
      <c r="EJ450" s="57"/>
      <c r="EK450" s="57"/>
      <c r="EL450" s="57"/>
      <c r="EM450" s="57"/>
      <c r="EN450" s="57"/>
      <c r="EO450" s="57"/>
      <c r="EP450" s="57"/>
      <c r="EQ450" s="57"/>
      <c r="ER450" s="57"/>
      <c r="ES450" s="57"/>
    </row>
    <row r="451" spans="1:149" ht="14.55" customHeight="1" x14ac:dyDescent="0.3">
      <c r="A451" s="65">
        <v>447</v>
      </c>
      <c r="B451" s="7">
        <v>154</v>
      </c>
      <c r="C451" s="98" t="s">
        <v>2090</v>
      </c>
      <c r="D451" s="100" t="s">
        <v>2091</v>
      </c>
      <c r="E451" s="98" t="s">
        <v>2092</v>
      </c>
      <c r="F451" s="7">
        <v>2020</v>
      </c>
      <c r="G451" s="100" t="s">
        <v>807</v>
      </c>
      <c r="H451" s="98" t="s">
        <v>2093</v>
      </c>
      <c r="I451" s="6" t="s">
        <v>50</v>
      </c>
      <c r="J451" s="100" t="s">
        <v>2094</v>
      </c>
      <c r="K451" s="6" t="s">
        <v>616</v>
      </c>
      <c r="L451" s="6" t="s">
        <v>38</v>
      </c>
      <c r="M451" s="6" t="s">
        <v>100</v>
      </c>
      <c r="N451" s="6" t="s">
        <v>205</v>
      </c>
      <c r="O451" s="6" t="s">
        <v>25</v>
      </c>
      <c r="P451" s="6" t="s">
        <v>56</v>
      </c>
      <c r="Q451" s="6" t="s">
        <v>572</v>
      </c>
      <c r="R451" s="6" t="s">
        <v>572</v>
      </c>
      <c r="S451" s="6" t="s">
        <v>343</v>
      </c>
      <c r="T451" s="6" t="s">
        <v>2095</v>
      </c>
      <c r="U451" s="7">
        <v>2004</v>
      </c>
      <c r="V451" s="7">
        <v>2017</v>
      </c>
      <c r="W451" s="6"/>
      <c r="X451" s="6"/>
      <c r="Y451" s="6"/>
      <c r="Z451" s="6" t="s">
        <v>76</v>
      </c>
      <c r="AA451" s="6"/>
      <c r="AB451" s="6"/>
      <c r="AC451" s="6"/>
      <c r="AD451" s="6"/>
      <c r="AE451" s="6" t="s">
        <v>126</v>
      </c>
      <c r="AF451" s="6"/>
      <c r="AG451" s="6"/>
      <c r="AH451" s="6"/>
      <c r="AI451" s="6"/>
      <c r="AJ451" s="6"/>
      <c r="AK451" s="6" t="s">
        <v>232</v>
      </c>
      <c r="AL451" s="6"/>
      <c r="AM451" s="6"/>
      <c r="AN451" s="6"/>
      <c r="AO451" s="6"/>
      <c r="AP451" s="6"/>
      <c r="AQ451" s="6" t="s">
        <v>609</v>
      </c>
      <c r="AR451" s="6"/>
      <c r="AS451" s="6"/>
      <c r="AT451" s="6"/>
      <c r="AU451" s="6"/>
      <c r="AV451" s="6"/>
      <c r="AW451" s="6" t="s">
        <v>23</v>
      </c>
      <c r="AX451" s="6"/>
      <c r="AY451" s="6"/>
      <c r="AZ451" s="6"/>
      <c r="BA451" s="6"/>
      <c r="BB451" s="6"/>
      <c r="BC451" s="6"/>
      <c r="BD451" s="6"/>
      <c r="BE451" s="6"/>
      <c r="BF451" s="6"/>
      <c r="BG451" s="6"/>
      <c r="BH451" s="6"/>
      <c r="BI451" s="6"/>
      <c r="BJ451" s="6"/>
      <c r="BK451" s="6" t="s">
        <v>78</v>
      </c>
      <c r="BL451" s="6"/>
      <c r="BM451" s="6"/>
      <c r="BN451" s="6"/>
      <c r="BO451" s="6"/>
      <c r="BP451" s="6"/>
      <c r="BQ451" s="6"/>
      <c r="BR451" s="6"/>
      <c r="BS451" s="6"/>
      <c r="BT451" s="6"/>
      <c r="BU451" s="6"/>
      <c r="BV451" s="6" t="s">
        <v>23</v>
      </c>
      <c r="BW451" s="6"/>
      <c r="BX451" s="6"/>
      <c r="BY451" s="6"/>
      <c r="BZ451" s="6" t="s">
        <v>195</v>
      </c>
      <c r="CA451" s="6"/>
      <c r="CB451" s="6"/>
      <c r="CC451" s="6"/>
      <c r="CD451" s="6"/>
      <c r="CE451" s="6" t="s">
        <v>195</v>
      </c>
      <c r="CF451" s="6"/>
      <c r="CG451" s="6"/>
      <c r="CH451" s="6"/>
      <c r="CI451" s="6"/>
      <c r="CJ451" s="6"/>
      <c r="CK451" s="6" t="s">
        <v>195</v>
      </c>
      <c r="CL451" s="6"/>
      <c r="CM451" s="6"/>
      <c r="CN451" s="6"/>
      <c r="CO451" s="6" t="s">
        <v>195</v>
      </c>
      <c r="CP451" s="6"/>
      <c r="CQ451" s="6"/>
      <c r="CR451" s="6"/>
      <c r="CS451" s="28" t="s">
        <v>38</v>
      </c>
      <c r="CT451" s="6"/>
      <c r="CU451" s="6"/>
      <c r="CV451" s="6"/>
      <c r="CW451" s="6"/>
      <c r="CX451" s="6"/>
      <c r="CY451" s="6"/>
      <c r="CZ451" s="6"/>
      <c r="DA451" s="6"/>
      <c r="DB451" s="6"/>
      <c r="DC451" s="6"/>
      <c r="DD451" s="6" t="s">
        <v>38</v>
      </c>
      <c r="DE451" s="87"/>
      <c r="DF451" s="6"/>
      <c r="DG451" s="6"/>
      <c r="DH451" s="6"/>
      <c r="DI451" s="6"/>
      <c r="DJ451" s="6"/>
      <c r="DK451" s="6"/>
      <c r="DL451" s="6"/>
      <c r="DM451" s="6"/>
      <c r="DN451" s="6"/>
      <c r="DO451" s="87"/>
      <c r="DP451" s="6"/>
      <c r="DQ451" s="87"/>
      <c r="DR451" s="6"/>
      <c r="DS451" s="87"/>
      <c r="DT451" s="17"/>
      <c r="DV451" s="34"/>
      <c r="DW451" s="57"/>
      <c r="DX451" s="57"/>
      <c r="DY451" s="57"/>
      <c r="DZ451" s="57"/>
      <c r="EA451" s="57"/>
      <c r="EB451" s="57"/>
      <c r="EC451" s="57"/>
      <c r="ED451" s="57"/>
      <c r="EE451" s="57"/>
      <c r="EF451" s="57"/>
      <c r="EG451" s="57"/>
      <c r="EH451" s="57"/>
      <c r="EI451" s="57"/>
      <c r="EJ451" s="57"/>
      <c r="EK451" s="57"/>
      <c r="EL451" s="57"/>
      <c r="EM451" s="57"/>
      <c r="EN451" s="57"/>
      <c r="EO451" s="57"/>
      <c r="EP451" s="57"/>
      <c r="EQ451" s="57"/>
      <c r="ER451" s="57"/>
      <c r="ES451" s="57"/>
    </row>
    <row r="452" spans="1:149" ht="14.55" customHeight="1" x14ac:dyDescent="0.3">
      <c r="A452" s="65">
        <v>448</v>
      </c>
      <c r="B452" s="7">
        <v>155</v>
      </c>
      <c r="C452" s="98" t="s">
        <v>2096</v>
      </c>
      <c r="D452" s="100" t="s">
        <v>2097</v>
      </c>
      <c r="E452" s="98" t="s">
        <v>2098</v>
      </c>
      <c r="F452" s="7">
        <v>2013</v>
      </c>
      <c r="G452" s="100" t="s">
        <v>577</v>
      </c>
      <c r="H452" s="98" t="s">
        <v>2099</v>
      </c>
      <c r="I452" s="6" t="s">
        <v>50</v>
      </c>
      <c r="J452" s="100" t="s">
        <v>2100</v>
      </c>
      <c r="K452" s="6" t="s">
        <v>742</v>
      </c>
      <c r="L452" s="6" t="s">
        <v>38</v>
      </c>
      <c r="M452" s="6" t="s">
        <v>100</v>
      </c>
      <c r="N452" s="6" t="s">
        <v>205</v>
      </c>
      <c r="O452" s="6" t="s">
        <v>25</v>
      </c>
      <c r="P452" s="6" t="s">
        <v>56</v>
      </c>
      <c r="Q452" s="6" t="s">
        <v>572</v>
      </c>
      <c r="R452" s="6" t="s">
        <v>572</v>
      </c>
      <c r="S452" s="6" t="s">
        <v>166</v>
      </c>
      <c r="T452" s="6" t="s">
        <v>572</v>
      </c>
      <c r="U452" s="7" t="s">
        <v>572</v>
      </c>
      <c r="V452" s="7" t="s">
        <v>572</v>
      </c>
      <c r="W452" s="6"/>
      <c r="X452" s="6"/>
      <c r="Y452" s="6"/>
      <c r="Z452" s="6"/>
      <c r="AA452" s="6"/>
      <c r="AB452" s="6"/>
      <c r="AC452" s="6"/>
      <c r="AD452" s="6"/>
      <c r="AE452" s="6" t="s">
        <v>126</v>
      </c>
      <c r="AF452" s="6"/>
      <c r="AG452" s="6"/>
      <c r="AH452" s="6"/>
      <c r="AI452" s="6"/>
      <c r="AJ452" s="6"/>
      <c r="AK452" s="6"/>
      <c r="AL452" s="6"/>
      <c r="AM452" s="6"/>
      <c r="AN452" s="6"/>
      <c r="AO452" s="6"/>
      <c r="AP452" s="6"/>
      <c r="AQ452" s="6"/>
      <c r="AR452" s="6"/>
      <c r="AS452" s="6"/>
      <c r="AT452" s="6"/>
      <c r="AU452" s="6"/>
      <c r="AV452" s="6"/>
      <c r="AW452" s="6" t="s">
        <v>23</v>
      </c>
      <c r="AX452" s="6"/>
      <c r="AY452" s="6"/>
      <c r="AZ452" s="6"/>
      <c r="BA452" s="6"/>
      <c r="BB452" s="6"/>
      <c r="BC452" s="6"/>
      <c r="BD452" s="6"/>
      <c r="BE452" s="6"/>
      <c r="BF452" s="6" t="s">
        <v>78</v>
      </c>
      <c r="BG452" s="6"/>
      <c r="BH452" s="6"/>
      <c r="BI452" s="6"/>
      <c r="BJ452" s="6"/>
      <c r="BK452" s="6"/>
      <c r="BL452" s="6"/>
      <c r="BM452" s="6"/>
      <c r="BN452" s="6"/>
      <c r="BO452" s="6"/>
      <c r="BP452" s="6"/>
      <c r="BQ452" s="6"/>
      <c r="BR452" s="6"/>
      <c r="BS452" s="6"/>
      <c r="BT452" s="6"/>
      <c r="BU452" s="6"/>
      <c r="BV452" s="6" t="s">
        <v>38</v>
      </c>
      <c r="BW452" s="6"/>
      <c r="BX452" s="6"/>
      <c r="BY452" s="6"/>
      <c r="BZ452" s="6"/>
      <c r="CA452" s="6"/>
      <c r="CB452" s="6"/>
      <c r="CC452" s="6"/>
      <c r="CD452" s="6"/>
      <c r="CE452" s="6"/>
      <c r="CF452" s="6"/>
      <c r="CG452" s="6"/>
      <c r="CH452" s="6"/>
      <c r="CI452" s="6"/>
      <c r="CJ452" s="6"/>
      <c r="CK452" s="6"/>
      <c r="CL452" s="6"/>
      <c r="CM452" s="6"/>
      <c r="CN452" s="6"/>
      <c r="CO452" s="6"/>
      <c r="CP452" s="6"/>
      <c r="CQ452" s="6"/>
      <c r="CR452" s="6"/>
      <c r="CS452" s="28" t="s">
        <v>38</v>
      </c>
      <c r="CT452" s="6"/>
      <c r="CU452" s="6"/>
      <c r="CV452" s="6"/>
      <c r="CW452" s="6"/>
      <c r="CX452" s="6"/>
      <c r="CY452" s="6"/>
      <c r="CZ452" s="6"/>
      <c r="DA452" s="6"/>
      <c r="DB452" s="6"/>
      <c r="DC452" s="6"/>
      <c r="DD452" s="6" t="s">
        <v>38</v>
      </c>
      <c r="DE452" s="87"/>
      <c r="DF452" s="6"/>
      <c r="DG452" s="6"/>
      <c r="DH452" s="6"/>
      <c r="DI452" s="6"/>
      <c r="DJ452" s="6"/>
      <c r="DK452" s="6"/>
      <c r="DL452" s="6"/>
      <c r="DM452" s="6"/>
      <c r="DN452" s="6"/>
      <c r="DO452" s="87"/>
      <c r="DP452" s="6"/>
      <c r="DQ452" s="87"/>
      <c r="DR452" s="6"/>
      <c r="DS452" s="87"/>
      <c r="DT452" s="17"/>
      <c r="DV452" s="34"/>
      <c r="DW452" s="57"/>
      <c r="DX452" s="57"/>
      <c r="DY452" s="57"/>
      <c r="DZ452" s="57"/>
      <c r="EA452" s="57"/>
      <c r="EB452" s="57"/>
      <c r="EC452" s="57"/>
      <c r="ED452" s="57"/>
      <c r="EE452" s="57"/>
      <c r="EF452" s="57"/>
      <c r="EG452" s="57"/>
      <c r="EH452" s="57"/>
      <c r="EI452" s="57"/>
      <c r="EJ452" s="57"/>
      <c r="EK452" s="57"/>
      <c r="EL452" s="57"/>
      <c r="EM452" s="57"/>
      <c r="EN452" s="57"/>
      <c r="EO452" s="57"/>
      <c r="EP452" s="57"/>
      <c r="EQ452" s="57"/>
      <c r="ER452" s="57"/>
      <c r="ES452" s="57"/>
    </row>
    <row r="453" spans="1:149" ht="14.55" customHeight="1" x14ac:dyDescent="0.3">
      <c r="A453" s="65">
        <v>449</v>
      </c>
      <c r="B453" s="7">
        <v>156</v>
      </c>
      <c r="C453" s="98" t="s">
        <v>2101</v>
      </c>
      <c r="D453" s="100" t="s">
        <v>2102</v>
      </c>
      <c r="E453" s="98" t="s">
        <v>2103</v>
      </c>
      <c r="F453" s="7">
        <v>2014</v>
      </c>
      <c r="G453" s="100" t="s">
        <v>687</v>
      </c>
      <c r="H453" s="98" t="s">
        <v>2104</v>
      </c>
      <c r="I453" s="6" t="s">
        <v>50</v>
      </c>
      <c r="J453" s="100" t="s">
        <v>2105</v>
      </c>
      <c r="K453" s="6" t="s">
        <v>228</v>
      </c>
      <c r="L453" s="6" t="s">
        <v>38</v>
      </c>
      <c r="M453" s="6" t="s">
        <v>100</v>
      </c>
      <c r="N453" s="6" t="s">
        <v>205</v>
      </c>
      <c r="O453" s="6" t="s">
        <v>25</v>
      </c>
      <c r="P453" s="6" t="s">
        <v>177</v>
      </c>
      <c r="Q453" s="6" t="s">
        <v>572</v>
      </c>
      <c r="R453" s="6" t="s">
        <v>572</v>
      </c>
      <c r="S453" s="6" t="s">
        <v>395</v>
      </c>
      <c r="T453" s="6" t="s">
        <v>2106</v>
      </c>
      <c r="U453" s="7">
        <v>2012</v>
      </c>
      <c r="V453" s="7">
        <v>2012</v>
      </c>
      <c r="W453" s="6"/>
      <c r="X453" s="6"/>
      <c r="Y453" s="6"/>
      <c r="Z453" s="6" t="s">
        <v>76</v>
      </c>
      <c r="AA453" s="6"/>
      <c r="AB453" s="6" t="s">
        <v>107</v>
      </c>
      <c r="AC453" s="6"/>
      <c r="AD453" s="6"/>
      <c r="AE453" s="6" t="s">
        <v>126</v>
      </c>
      <c r="AF453" s="6"/>
      <c r="AG453" s="6"/>
      <c r="AH453" s="6"/>
      <c r="AI453" s="6"/>
      <c r="AJ453" s="6"/>
      <c r="AK453" s="6"/>
      <c r="AL453" s="6"/>
      <c r="AM453" s="6"/>
      <c r="AN453" s="6"/>
      <c r="AO453" s="6"/>
      <c r="AP453" s="6"/>
      <c r="AQ453" s="6"/>
      <c r="AR453" s="6"/>
      <c r="AS453" s="6"/>
      <c r="AT453" s="6"/>
      <c r="AU453" s="6"/>
      <c r="AV453" s="6"/>
      <c r="AW453" s="6" t="s">
        <v>23</v>
      </c>
      <c r="AX453" s="6"/>
      <c r="AY453" s="6"/>
      <c r="AZ453" s="6"/>
      <c r="BA453" s="6" t="s">
        <v>80</v>
      </c>
      <c r="BB453" s="6"/>
      <c r="BC453" s="6" t="s">
        <v>80</v>
      </c>
      <c r="BD453" s="6"/>
      <c r="BE453" s="6"/>
      <c r="BF453" s="6" t="s">
        <v>80</v>
      </c>
      <c r="BG453" s="6"/>
      <c r="BH453" s="6"/>
      <c r="BI453" s="6"/>
      <c r="BJ453" s="6"/>
      <c r="BK453" s="6"/>
      <c r="BL453" s="6"/>
      <c r="BM453" s="6"/>
      <c r="BN453" s="6"/>
      <c r="BO453" s="6"/>
      <c r="BP453" s="6"/>
      <c r="BQ453" s="6"/>
      <c r="BR453" s="6"/>
      <c r="BS453" s="6"/>
      <c r="BT453" s="6"/>
      <c r="BU453" s="6"/>
      <c r="BV453" s="6" t="s">
        <v>38</v>
      </c>
      <c r="BW453" s="6"/>
      <c r="BX453" s="6"/>
      <c r="BY453" s="6"/>
      <c r="BZ453" s="6"/>
      <c r="CA453" s="6"/>
      <c r="CB453" s="6"/>
      <c r="CC453" s="6"/>
      <c r="CD453" s="6"/>
      <c r="CE453" s="6"/>
      <c r="CF453" s="6"/>
      <c r="CG453" s="6"/>
      <c r="CH453" s="6"/>
      <c r="CI453" s="6"/>
      <c r="CJ453" s="6"/>
      <c r="CK453" s="6"/>
      <c r="CL453" s="6"/>
      <c r="CM453" s="6"/>
      <c r="CN453" s="6"/>
      <c r="CO453" s="6"/>
      <c r="CP453" s="6"/>
      <c r="CQ453" s="6"/>
      <c r="CR453" s="6"/>
      <c r="CS453" s="28" t="s">
        <v>38</v>
      </c>
      <c r="CT453" s="6"/>
      <c r="CU453" s="6"/>
      <c r="CV453" s="6"/>
      <c r="CW453" s="6"/>
      <c r="CX453" s="6"/>
      <c r="CY453" s="6"/>
      <c r="CZ453" s="6"/>
      <c r="DA453" s="6"/>
      <c r="DB453" s="6"/>
      <c r="DC453" s="6"/>
      <c r="DD453" s="6" t="s">
        <v>38</v>
      </c>
      <c r="DE453" s="87"/>
      <c r="DF453" s="6"/>
      <c r="DG453" s="6"/>
      <c r="DH453" s="6"/>
      <c r="DI453" s="6"/>
      <c r="DJ453" s="6"/>
      <c r="DK453" s="6"/>
      <c r="DL453" s="6"/>
      <c r="DM453" s="6"/>
      <c r="DN453" s="6"/>
      <c r="DO453" s="87"/>
      <c r="DP453" s="6"/>
      <c r="DQ453" s="87"/>
      <c r="DR453" s="6"/>
      <c r="DS453" s="87"/>
      <c r="DT453" s="17"/>
      <c r="DV453" s="34"/>
      <c r="DW453" s="57"/>
      <c r="DX453" s="57"/>
      <c r="DY453" s="57"/>
      <c r="DZ453" s="57"/>
      <c r="EA453" s="57"/>
      <c r="EB453" s="57"/>
      <c r="EC453" s="57"/>
      <c r="ED453" s="57"/>
      <c r="EE453" s="57"/>
      <c r="EF453" s="57"/>
      <c r="EG453" s="57"/>
      <c r="EH453" s="57"/>
      <c r="EI453" s="57"/>
      <c r="EJ453" s="57"/>
      <c r="EK453" s="57"/>
      <c r="EL453" s="57"/>
      <c r="EM453" s="57"/>
      <c r="EN453" s="57"/>
      <c r="EO453" s="57"/>
      <c r="EP453" s="57"/>
      <c r="EQ453" s="57"/>
      <c r="ER453" s="57"/>
      <c r="ES453" s="57"/>
    </row>
    <row r="454" spans="1:149" ht="14.55" customHeight="1" x14ac:dyDescent="0.3">
      <c r="A454" s="65">
        <v>450</v>
      </c>
      <c r="B454" s="7">
        <v>156</v>
      </c>
      <c r="C454" s="98" t="s">
        <v>2101</v>
      </c>
      <c r="D454" s="100" t="s">
        <v>2102</v>
      </c>
      <c r="E454" s="98" t="s">
        <v>2103</v>
      </c>
      <c r="F454" s="7">
        <v>2014</v>
      </c>
      <c r="G454" s="100" t="s">
        <v>687</v>
      </c>
      <c r="H454" s="98" t="s">
        <v>2104</v>
      </c>
      <c r="I454" s="6" t="s">
        <v>50</v>
      </c>
      <c r="J454" s="98" t="s">
        <v>2107</v>
      </c>
      <c r="K454" s="6" t="s">
        <v>228</v>
      </c>
      <c r="L454" s="6" t="s">
        <v>38</v>
      </c>
      <c r="M454" s="6" t="s">
        <v>100</v>
      </c>
      <c r="N454" s="6" t="s">
        <v>205</v>
      </c>
      <c r="O454" s="6" t="s">
        <v>25</v>
      </c>
      <c r="P454" s="6" t="s">
        <v>177</v>
      </c>
      <c r="Q454" s="6" t="s">
        <v>572</v>
      </c>
      <c r="R454" s="6" t="s">
        <v>572</v>
      </c>
      <c r="S454" s="6" t="s">
        <v>395</v>
      </c>
      <c r="T454" s="6" t="s">
        <v>2106</v>
      </c>
      <c r="U454" s="7">
        <v>2012</v>
      </c>
      <c r="V454" s="7">
        <v>2012</v>
      </c>
      <c r="W454" s="6"/>
      <c r="X454" s="6"/>
      <c r="Y454" s="6"/>
      <c r="Z454" s="6" t="s">
        <v>76</v>
      </c>
      <c r="AA454" s="6"/>
      <c r="AB454" s="6" t="s">
        <v>107</v>
      </c>
      <c r="AC454" s="6"/>
      <c r="AD454" s="6"/>
      <c r="AE454" s="6" t="s">
        <v>126</v>
      </c>
      <c r="AF454" s="6"/>
      <c r="AG454" s="6"/>
      <c r="AH454" s="6"/>
      <c r="AI454" s="6"/>
      <c r="AJ454" s="6"/>
      <c r="AK454" s="6"/>
      <c r="AL454" s="6"/>
      <c r="AM454" s="6"/>
      <c r="AN454" s="6"/>
      <c r="AO454" s="6"/>
      <c r="AP454" s="6"/>
      <c r="AQ454" s="6"/>
      <c r="AR454" s="6"/>
      <c r="AS454" s="6"/>
      <c r="AT454" s="6"/>
      <c r="AU454" s="6"/>
      <c r="AV454" s="6"/>
      <c r="AW454" s="6" t="s">
        <v>23</v>
      </c>
      <c r="AX454" s="6"/>
      <c r="AY454" s="6"/>
      <c r="AZ454" s="6"/>
      <c r="BA454" s="6" t="s">
        <v>78</v>
      </c>
      <c r="BB454" s="6"/>
      <c r="BC454" s="6" t="s">
        <v>78</v>
      </c>
      <c r="BD454" s="6"/>
      <c r="BE454" s="6"/>
      <c r="BF454" s="6" t="s">
        <v>78</v>
      </c>
      <c r="BG454" s="6"/>
      <c r="BH454" s="6"/>
      <c r="BI454" s="6"/>
      <c r="BJ454" s="6"/>
      <c r="BK454" s="6"/>
      <c r="BL454" s="6"/>
      <c r="BM454" s="6"/>
      <c r="BN454" s="6"/>
      <c r="BO454" s="6"/>
      <c r="BP454" s="6"/>
      <c r="BQ454" s="6"/>
      <c r="BR454" s="6"/>
      <c r="BS454" s="6"/>
      <c r="BT454" s="6"/>
      <c r="BU454" s="6"/>
      <c r="BV454" s="6" t="s">
        <v>38</v>
      </c>
      <c r="BW454" s="6"/>
      <c r="BX454" s="6"/>
      <c r="BY454" s="6"/>
      <c r="BZ454" s="6"/>
      <c r="CA454" s="6"/>
      <c r="CB454" s="6"/>
      <c r="CC454" s="6"/>
      <c r="CD454" s="6"/>
      <c r="CE454" s="6"/>
      <c r="CF454" s="6"/>
      <c r="CG454" s="6"/>
      <c r="CH454" s="6"/>
      <c r="CI454" s="6"/>
      <c r="CJ454" s="6"/>
      <c r="CK454" s="6"/>
      <c r="CL454" s="6"/>
      <c r="CM454" s="6"/>
      <c r="CN454" s="6"/>
      <c r="CO454" s="6"/>
      <c r="CP454" s="6"/>
      <c r="CQ454" s="6"/>
      <c r="CR454" s="6"/>
      <c r="CS454" s="28" t="s">
        <v>38</v>
      </c>
      <c r="CT454" s="6"/>
      <c r="CU454" s="6"/>
      <c r="CV454" s="6"/>
      <c r="CW454" s="6"/>
      <c r="CX454" s="6"/>
      <c r="CY454" s="6"/>
      <c r="CZ454" s="6"/>
      <c r="DA454" s="6"/>
      <c r="DB454" s="6"/>
      <c r="DC454" s="6"/>
      <c r="DD454" s="6" t="s">
        <v>38</v>
      </c>
      <c r="DE454" s="87"/>
      <c r="DF454" s="6"/>
      <c r="DG454" s="6"/>
      <c r="DH454" s="6"/>
      <c r="DI454" s="6"/>
      <c r="DJ454" s="6"/>
      <c r="DK454" s="6"/>
      <c r="DL454" s="6"/>
      <c r="DM454" s="6"/>
      <c r="DN454" s="6"/>
      <c r="DO454" s="87"/>
      <c r="DP454" s="6"/>
      <c r="DQ454" s="87"/>
      <c r="DR454" s="6"/>
      <c r="DS454" s="93" t="s">
        <v>2108</v>
      </c>
      <c r="DT454" s="17" t="s">
        <v>2109</v>
      </c>
      <c r="DV454" s="34"/>
      <c r="DW454" s="57"/>
      <c r="DX454" s="57"/>
      <c r="DY454" s="57"/>
      <c r="DZ454" s="57"/>
      <c r="EA454" s="57"/>
      <c r="EB454" s="57"/>
      <c r="EC454" s="57"/>
      <c r="ED454" s="57"/>
      <c r="EE454" s="57"/>
      <c r="EF454" s="57"/>
      <c r="EG454" s="57"/>
      <c r="EH454" s="57"/>
      <c r="EI454" s="57"/>
      <c r="EJ454" s="57"/>
      <c r="EK454" s="57"/>
      <c r="EL454" s="57"/>
      <c r="EM454" s="57"/>
      <c r="EN454" s="57"/>
      <c r="EO454" s="57"/>
      <c r="EP454" s="57"/>
      <c r="EQ454" s="57"/>
      <c r="ER454" s="57"/>
      <c r="ES454" s="57"/>
    </row>
    <row r="455" spans="1:149" ht="14.55" customHeight="1" x14ac:dyDescent="0.3">
      <c r="A455" s="65">
        <v>451</v>
      </c>
      <c r="B455" s="7">
        <v>156</v>
      </c>
      <c r="C455" s="98" t="s">
        <v>2101</v>
      </c>
      <c r="D455" s="100" t="s">
        <v>2102</v>
      </c>
      <c r="E455" s="98" t="s">
        <v>2103</v>
      </c>
      <c r="F455" s="7">
        <v>2014</v>
      </c>
      <c r="G455" s="100" t="s">
        <v>687</v>
      </c>
      <c r="H455" s="98" t="s">
        <v>2104</v>
      </c>
      <c r="I455" s="6" t="s">
        <v>50</v>
      </c>
      <c r="J455" s="98" t="s">
        <v>2110</v>
      </c>
      <c r="K455" s="6" t="s">
        <v>228</v>
      </c>
      <c r="L455" s="6" t="s">
        <v>38</v>
      </c>
      <c r="M455" s="6" t="s">
        <v>100</v>
      </c>
      <c r="N455" s="6" t="s">
        <v>205</v>
      </c>
      <c r="O455" s="6" t="s">
        <v>25</v>
      </c>
      <c r="P455" s="6" t="s">
        <v>177</v>
      </c>
      <c r="Q455" s="6" t="s">
        <v>572</v>
      </c>
      <c r="R455" s="6" t="s">
        <v>572</v>
      </c>
      <c r="S455" s="6" t="s">
        <v>395</v>
      </c>
      <c r="T455" s="6" t="s">
        <v>2106</v>
      </c>
      <c r="U455" s="7">
        <v>2012</v>
      </c>
      <c r="V455" s="7">
        <v>2012</v>
      </c>
      <c r="W455" s="6"/>
      <c r="X455" s="6"/>
      <c r="Y455" s="6"/>
      <c r="Z455" s="6" t="s">
        <v>76</v>
      </c>
      <c r="AA455" s="6"/>
      <c r="AB455" s="6" t="s">
        <v>107</v>
      </c>
      <c r="AC455" s="6"/>
      <c r="AD455" s="6"/>
      <c r="AE455" s="6" t="s">
        <v>126</v>
      </c>
      <c r="AF455" s="6"/>
      <c r="AG455" s="6"/>
      <c r="AH455" s="6"/>
      <c r="AI455" s="6"/>
      <c r="AJ455" s="6"/>
      <c r="AK455" s="6"/>
      <c r="AL455" s="6"/>
      <c r="AM455" s="6"/>
      <c r="AN455" s="6"/>
      <c r="AO455" s="6"/>
      <c r="AP455" s="6"/>
      <c r="AQ455" s="6"/>
      <c r="AR455" s="6"/>
      <c r="AS455" s="6"/>
      <c r="AT455" s="6"/>
      <c r="AU455" s="6"/>
      <c r="AV455" s="6"/>
      <c r="AW455" s="6" t="s">
        <v>23</v>
      </c>
      <c r="AX455" s="6"/>
      <c r="AY455" s="6"/>
      <c r="AZ455" s="6"/>
      <c r="BA455" s="6" t="s">
        <v>78</v>
      </c>
      <c r="BB455" s="6"/>
      <c r="BC455" s="6" t="s">
        <v>78</v>
      </c>
      <c r="BD455" s="6"/>
      <c r="BE455" s="6"/>
      <c r="BF455" s="6" t="s">
        <v>78</v>
      </c>
      <c r="BG455" s="6"/>
      <c r="BH455" s="6"/>
      <c r="BI455" s="6"/>
      <c r="BJ455" s="6"/>
      <c r="BK455" s="6"/>
      <c r="BL455" s="6"/>
      <c r="BM455" s="6"/>
      <c r="BN455" s="6"/>
      <c r="BO455" s="6"/>
      <c r="BP455" s="6"/>
      <c r="BQ455" s="6"/>
      <c r="BR455" s="6"/>
      <c r="BS455" s="6"/>
      <c r="BT455" s="6"/>
      <c r="BU455" s="6"/>
      <c r="BV455" s="6" t="s">
        <v>38</v>
      </c>
      <c r="BW455" s="6"/>
      <c r="BX455" s="6"/>
      <c r="BY455" s="6"/>
      <c r="BZ455" s="6"/>
      <c r="CA455" s="6"/>
      <c r="CB455" s="6"/>
      <c r="CC455" s="6"/>
      <c r="CD455" s="6"/>
      <c r="CE455" s="6"/>
      <c r="CF455" s="6"/>
      <c r="CG455" s="6"/>
      <c r="CH455" s="6"/>
      <c r="CI455" s="6"/>
      <c r="CJ455" s="6"/>
      <c r="CK455" s="6"/>
      <c r="CL455" s="6"/>
      <c r="CM455" s="6"/>
      <c r="CN455" s="6"/>
      <c r="CO455" s="6"/>
      <c r="CP455" s="6"/>
      <c r="CQ455" s="6"/>
      <c r="CR455" s="6"/>
      <c r="CS455" s="28" t="s">
        <v>38</v>
      </c>
      <c r="CT455" s="6"/>
      <c r="CU455" s="6"/>
      <c r="CV455" s="6"/>
      <c r="CW455" s="6"/>
      <c r="CX455" s="6"/>
      <c r="CY455" s="6"/>
      <c r="CZ455" s="6"/>
      <c r="DA455" s="6"/>
      <c r="DB455" s="6"/>
      <c r="DC455" s="6"/>
      <c r="DD455" s="6" t="s">
        <v>38</v>
      </c>
      <c r="DE455" s="87"/>
      <c r="DF455" s="6"/>
      <c r="DG455" s="6"/>
      <c r="DH455" s="6"/>
      <c r="DI455" s="6"/>
      <c r="DJ455" s="6"/>
      <c r="DK455" s="6"/>
      <c r="DL455" s="6"/>
      <c r="DM455" s="6"/>
      <c r="DN455" s="6"/>
      <c r="DO455" s="87"/>
      <c r="DP455" s="6"/>
      <c r="DQ455" s="87"/>
      <c r="DR455" s="6"/>
      <c r="DS455" s="93" t="s">
        <v>2111</v>
      </c>
      <c r="DT455" s="17" t="s">
        <v>2109</v>
      </c>
      <c r="DV455" s="34"/>
      <c r="DW455" s="57"/>
      <c r="DX455" s="57"/>
      <c r="DY455" s="57"/>
      <c r="DZ455" s="57"/>
      <c r="EA455" s="57"/>
      <c r="EB455" s="57"/>
      <c r="EC455" s="57"/>
      <c r="ED455" s="57"/>
      <c r="EE455" s="57"/>
      <c r="EF455" s="57"/>
      <c r="EG455" s="57"/>
      <c r="EH455" s="57"/>
      <c r="EI455" s="57"/>
      <c r="EJ455" s="57"/>
      <c r="EK455" s="57"/>
      <c r="EL455" s="57"/>
      <c r="EM455" s="57"/>
      <c r="EN455" s="57"/>
      <c r="EO455" s="57"/>
      <c r="EP455" s="57"/>
      <c r="EQ455" s="57"/>
      <c r="ER455" s="57"/>
      <c r="ES455" s="57"/>
    </row>
    <row r="456" spans="1:149" ht="14.55" customHeight="1" x14ac:dyDescent="0.3">
      <c r="A456" s="65">
        <v>452</v>
      </c>
      <c r="B456" s="7">
        <v>156</v>
      </c>
      <c r="C456" s="98" t="s">
        <v>2101</v>
      </c>
      <c r="D456" s="100" t="s">
        <v>2102</v>
      </c>
      <c r="E456" s="98" t="s">
        <v>2103</v>
      </c>
      <c r="F456" s="7">
        <v>2014</v>
      </c>
      <c r="G456" s="100" t="s">
        <v>687</v>
      </c>
      <c r="H456" s="98" t="s">
        <v>2104</v>
      </c>
      <c r="I456" s="6" t="s">
        <v>50</v>
      </c>
      <c r="J456" s="98" t="s">
        <v>2112</v>
      </c>
      <c r="K456" s="6" t="s">
        <v>718</v>
      </c>
      <c r="L456" s="6" t="s">
        <v>38</v>
      </c>
      <c r="M456" s="6" t="s">
        <v>100</v>
      </c>
      <c r="N456" s="6" t="s">
        <v>205</v>
      </c>
      <c r="O456" s="6" t="s">
        <v>25</v>
      </c>
      <c r="P456" s="6" t="s">
        <v>177</v>
      </c>
      <c r="Q456" s="6" t="s">
        <v>572</v>
      </c>
      <c r="R456" s="6" t="s">
        <v>572</v>
      </c>
      <c r="S456" s="6" t="s">
        <v>395</v>
      </c>
      <c r="T456" s="6" t="s">
        <v>2106</v>
      </c>
      <c r="U456" s="7">
        <v>2012</v>
      </c>
      <c r="V456" s="7">
        <v>2012</v>
      </c>
      <c r="W456" s="6"/>
      <c r="X456" s="6"/>
      <c r="Y456" s="6"/>
      <c r="Z456" s="6" t="s">
        <v>76</v>
      </c>
      <c r="AA456" s="6"/>
      <c r="AB456" s="6" t="s">
        <v>107</v>
      </c>
      <c r="AC456" s="6"/>
      <c r="AD456" s="6"/>
      <c r="AE456" s="6" t="s">
        <v>126</v>
      </c>
      <c r="AF456" s="6"/>
      <c r="AG456" s="6"/>
      <c r="AH456" s="6"/>
      <c r="AI456" s="6"/>
      <c r="AJ456" s="6"/>
      <c r="AK456" s="6"/>
      <c r="AL456" s="6"/>
      <c r="AM456" s="6"/>
      <c r="AN456" s="6"/>
      <c r="AO456" s="6"/>
      <c r="AP456" s="6"/>
      <c r="AQ456" s="6"/>
      <c r="AR456" s="6"/>
      <c r="AS456" s="6"/>
      <c r="AT456" s="6"/>
      <c r="AU456" s="6"/>
      <c r="AV456" s="6"/>
      <c r="AW456" s="6" t="s">
        <v>23</v>
      </c>
      <c r="AX456" s="6"/>
      <c r="AY456" s="6"/>
      <c r="AZ456" s="6"/>
      <c r="BA456" s="6" t="s">
        <v>78</v>
      </c>
      <c r="BB456" s="6"/>
      <c r="BC456" s="6" t="s">
        <v>78</v>
      </c>
      <c r="BD456" s="6"/>
      <c r="BE456" s="6"/>
      <c r="BF456" s="6" t="s">
        <v>78</v>
      </c>
      <c r="BG456" s="6"/>
      <c r="BH456" s="6"/>
      <c r="BI456" s="6"/>
      <c r="BJ456" s="6"/>
      <c r="BK456" s="6"/>
      <c r="BL456" s="6"/>
      <c r="BM456" s="6"/>
      <c r="BN456" s="6"/>
      <c r="BO456" s="6"/>
      <c r="BP456" s="6"/>
      <c r="BQ456" s="6"/>
      <c r="BR456" s="6"/>
      <c r="BS456" s="6"/>
      <c r="BT456" s="6"/>
      <c r="BU456" s="6"/>
      <c r="BV456" s="6" t="s">
        <v>38</v>
      </c>
      <c r="BW456" s="6"/>
      <c r="BX456" s="6"/>
      <c r="BY456" s="6"/>
      <c r="BZ456" s="6"/>
      <c r="CA456" s="6"/>
      <c r="CB456" s="6"/>
      <c r="CC456" s="6"/>
      <c r="CD456" s="6"/>
      <c r="CE456" s="6"/>
      <c r="CF456" s="6"/>
      <c r="CG456" s="6"/>
      <c r="CH456" s="6"/>
      <c r="CI456" s="6"/>
      <c r="CJ456" s="6"/>
      <c r="CK456" s="6"/>
      <c r="CL456" s="6"/>
      <c r="CM456" s="6"/>
      <c r="CN456" s="6"/>
      <c r="CO456" s="6"/>
      <c r="CP456" s="6"/>
      <c r="CQ456" s="6"/>
      <c r="CR456" s="6"/>
      <c r="CS456" s="28" t="s">
        <v>38</v>
      </c>
      <c r="CT456" s="6"/>
      <c r="CU456" s="6"/>
      <c r="CV456" s="6"/>
      <c r="CW456" s="6"/>
      <c r="CX456" s="6"/>
      <c r="CY456" s="6"/>
      <c r="CZ456" s="6"/>
      <c r="DA456" s="6"/>
      <c r="DB456" s="6"/>
      <c r="DC456" s="6"/>
      <c r="DD456" s="6" t="s">
        <v>38</v>
      </c>
      <c r="DE456" s="87"/>
      <c r="DF456" s="6"/>
      <c r="DG456" s="6"/>
      <c r="DH456" s="6"/>
      <c r="DI456" s="6"/>
      <c r="DJ456" s="6"/>
      <c r="DK456" s="6"/>
      <c r="DL456" s="6"/>
      <c r="DM456" s="6"/>
      <c r="DN456" s="6"/>
      <c r="DO456" s="87"/>
      <c r="DP456" s="6"/>
      <c r="DQ456" s="87"/>
      <c r="DR456" s="6"/>
      <c r="DS456" s="93" t="s">
        <v>2113</v>
      </c>
      <c r="DT456" s="17" t="s">
        <v>630</v>
      </c>
      <c r="DV456" s="34"/>
      <c r="DW456" s="57"/>
      <c r="DX456" s="57"/>
      <c r="DY456" s="57"/>
      <c r="DZ456" s="57"/>
      <c r="EA456" s="57"/>
      <c r="EB456" s="57"/>
      <c r="EC456" s="57"/>
      <c r="ED456" s="57"/>
      <c r="EE456" s="57"/>
      <c r="EF456" s="57"/>
      <c r="EG456" s="57"/>
      <c r="EH456" s="57"/>
      <c r="EI456" s="57"/>
      <c r="EJ456" s="57"/>
      <c r="EK456" s="57"/>
      <c r="EL456" s="57"/>
      <c r="EM456" s="57"/>
      <c r="EN456" s="57"/>
      <c r="EO456" s="57"/>
      <c r="EP456" s="57"/>
      <c r="EQ456" s="57"/>
      <c r="ER456" s="57"/>
      <c r="ES456" s="57"/>
    </row>
    <row r="457" spans="1:149" ht="14.55" customHeight="1" x14ac:dyDescent="0.3">
      <c r="A457" s="65">
        <v>453</v>
      </c>
      <c r="B457" s="7">
        <v>156</v>
      </c>
      <c r="C457" s="98" t="s">
        <v>2101</v>
      </c>
      <c r="D457" s="100" t="s">
        <v>2102</v>
      </c>
      <c r="E457" s="98" t="s">
        <v>2103</v>
      </c>
      <c r="F457" s="7">
        <v>2014</v>
      </c>
      <c r="G457" s="100" t="s">
        <v>687</v>
      </c>
      <c r="H457" s="98" t="s">
        <v>2104</v>
      </c>
      <c r="I457" s="6" t="s">
        <v>50</v>
      </c>
      <c r="J457" s="98" t="s">
        <v>2114</v>
      </c>
      <c r="K457" s="6" t="s">
        <v>718</v>
      </c>
      <c r="L457" s="6" t="s">
        <v>38</v>
      </c>
      <c r="M457" s="6" t="s">
        <v>100</v>
      </c>
      <c r="N457" s="6" t="s">
        <v>205</v>
      </c>
      <c r="O457" s="6" t="s">
        <v>25</v>
      </c>
      <c r="P457" s="6" t="s">
        <v>177</v>
      </c>
      <c r="Q457" s="6" t="s">
        <v>572</v>
      </c>
      <c r="R457" s="6" t="s">
        <v>572</v>
      </c>
      <c r="S457" s="6" t="s">
        <v>395</v>
      </c>
      <c r="T457" s="6" t="s">
        <v>2106</v>
      </c>
      <c r="U457" s="7">
        <v>2012</v>
      </c>
      <c r="V457" s="7">
        <v>2012</v>
      </c>
      <c r="W457" s="6"/>
      <c r="X457" s="6"/>
      <c r="Y457" s="6"/>
      <c r="Z457" s="6" t="s">
        <v>76</v>
      </c>
      <c r="AA457" s="6"/>
      <c r="AB457" s="6" t="s">
        <v>107</v>
      </c>
      <c r="AC457" s="6"/>
      <c r="AD457" s="6"/>
      <c r="AE457" s="6" t="s">
        <v>126</v>
      </c>
      <c r="AF457" s="6"/>
      <c r="AG457" s="6"/>
      <c r="AH457" s="6"/>
      <c r="AI457" s="6"/>
      <c r="AJ457" s="6"/>
      <c r="AK457" s="6"/>
      <c r="AL457" s="6"/>
      <c r="AM457" s="6"/>
      <c r="AN457" s="6"/>
      <c r="AO457" s="6"/>
      <c r="AP457" s="6"/>
      <c r="AQ457" s="6"/>
      <c r="AR457" s="6"/>
      <c r="AS457" s="6"/>
      <c r="AT457" s="6"/>
      <c r="AU457" s="6"/>
      <c r="AV457" s="6"/>
      <c r="AW457" s="6" t="s">
        <v>23</v>
      </c>
      <c r="AX457" s="6"/>
      <c r="AY457" s="6"/>
      <c r="AZ457" s="6"/>
      <c r="BA457" s="6" t="s">
        <v>78</v>
      </c>
      <c r="BB457" s="6"/>
      <c r="BC457" s="6" t="s">
        <v>78</v>
      </c>
      <c r="BD457" s="6"/>
      <c r="BE457" s="6"/>
      <c r="BF457" s="6" t="s">
        <v>78</v>
      </c>
      <c r="BG457" s="6"/>
      <c r="BH457" s="6"/>
      <c r="BI457" s="6"/>
      <c r="BJ457" s="6"/>
      <c r="BK457" s="6"/>
      <c r="BL457" s="6"/>
      <c r="BM457" s="6"/>
      <c r="BN457" s="6"/>
      <c r="BO457" s="6"/>
      <c r="BP457" s="6"/>
      <c r="BQ457" s="6"/>
      <c r="BR457" s="6"/>
      <c r="BS457" s="6"/>
      <c r="BT457" s="6"/>
      <c r="BU457" s="6"/>
      <c r="BV457" s="6" t="s">
        <v>38</v>
      </c>
      <c r="BW457" s="6"/>
      <c r="BX457" s="6"/>
      <c r="BY457" s="6"/>
      <c r="BZ457" s="6"/>
      <c r="CA457" s="6"/>
      <c r="CB457" s="6"/>
      <c r="CC457" s="6"/>
      <c r="CD457" s="6"/>
      <c r="CE457" s="6"/>
      <c r="CF457" s="6"/>
      <c r="CG457" s="6"/>
      <c r="CH457" s="6"/>
      <c r="CI457" s="6"/>
      <c r="CJ457" s="6"/>
      <c r="CK457" s="6"/>
      <c r="CL457" s="6"/>
      <c r="CM457" s="6"/>
      <c r="CN457" s="6"/>
      <c r="CO457" s="6"/>
      <c r="CP457" s="6"/>
      <c r="CQ457" s="6"/>
      <c r="CR457" s="6"/>
      <c r="CS457" s="28" t="s">
        <v>38</v>
      </c>
      <c r="CT457" s="6"/>
      <c r="CU457" s="6"/>
      <c r="CV457" s="6"/>
      <c r="CW457" s="6"/>
      <c r="CX457" s="6"/>
      <c r="CY457" s="6"/>
      <c r="CZ457" s="6"/>
      <c r="DA457" s="6"/>
      <c r="DB457" s="6"/>
      <c r="DC457" s="6"/>
      <c r="DD457" s="6" t="s">
        <v>38</v>
      </c>
      <c r="DE457" s="87"/>
      <c r="DF457" s="6"/>
      <c r="DG457" s="6"/>
      <c r="DH457" s="6"/>
      <c r="DI457" s="6"/>
      <c r="DJ457" s="6"/>
      <c r="DK457" s="6"/>
      <c r="DL457" s="6"/>
      <c r="DM457" s="6"/>
      <c r="DN457" s="6"/>
      <c r="DO457" s="87"/>
      <c r="DP457" s="6"/>
      <c r="DQ457" s="87"/>
      <c r="DR457" s="6"/>
      <c r="DS457" s="93" t="s">
        <v>2113</v>
      </c>
      <c r="DT457" s="17" t="s">
        <v>630</v>
      </c>
      <c r="DV457" s="34"/>
      <c r="DW457" s="57"/>
      <c r="DX457" s="57"/>
      <c r="DY457" s="57"/>
      <c r="DZ457" s="57"/>
      <c r="EA457" s="57"/>
      <c r="EB457" s="57"/>
      <c r="EC457" s="57"/>
      <c r="ED457" s="57"/>
      <c r="EE457" s="57"/>
      <c r="EF457" s="57"/>
      <c r="EG457" s="57"/>
      <c r="EH457" s="57"/>
      <c r="EI457" s="57"/>
      <c r="EJ457" s="57"/>
      <c r="EK457" s="57"/>
      <c r="EL457" s="57"/>
      <c r="EM457" s="57"/>
      <c r="EN457" s="57"/>
      <c r="EO457" s="57"/>
      <c r="EP457" s="57"/>
      <c r="EQ457" s="57"/>
      <c r="ER457" s="57"/>
      <c r="ES457" s="57"/>
    </row>
    <row r="458" spans="1:149" ht="14.55" customHeight="1" x14ac:dyDescent="0.3">
      <c r="A458" s="65">
        <v>454</v>
      </c>
      <c r="B458" s="7">
        <v>156</v>
      </c>
      <c r="C458" s="98" t="s">
        <v>2101</v>
      </c>
      <c r="D458" s="100" t="s">
        <v>2102</v>
      </c>
      <c r="E458" s="98" t="s">
        <v>2103</v>
      </c>
      <c r="F458" s="7">
        <v>2014</v>
      </c>
      <c r="G458" s="100" t="s">
        <v>687</v>
      </c>
      <c r="H458" s="98" t="s">
        <v>2104</v>
      </c>
      <c r="I458" s="6" t="s">
        <v>50</v>
      </c>
      <c r="J458" s="98" t="s">
        <v>2115</v>
      </c>
      <c r="K458" s="6" t="s">
        <v>718</v>
      </c>
      <c r="L458" s="6" t="s">
        <v>38</v>
      </c>
      <c r="M458" s="6" t="s">
        <v>100</v>
      </c>
      <c r="N458" s="6" t="s">
        <v>205</v>
      </c>
      <c r="O458" s="6" t="s">
        <v>25</v>
      </c>
      <c r="P458" s="6" t="s">
        <v>177</v>
      </c>
      <c r="Q458" s="6" t="s">
        <v>572</v>
      </c>
      <c r="R458" s="6" t="s">
        <v>572</v>
      </c>
      <c r="S458" s="6" t="s">
        <v>395</v>
      </c>
      <c r="T458" s="6" t="s">
        <v>2106</v>
      </c>
      <c r="U458" s="7">
        <v>2012</v>
      </c>
      <c r="V458" s="7">
        <v>2012</v>
      </c>
      <c r="W458" s="6"/>
      <c r="X458" s="6"/>
      <c r="Y458" s="6"/>
      <c r="Z458" s="6" t="s">
        <v>76</v>
      </c>
      <c r="AA458" s="6"/>
      <c r="AB458" s="6" t="s">
        <v>107</v>
      </c>
      <c r="AC458" s="6"/>
      <c r="AD458" s="6"/>
      <c r="AE458" s="6" t="s">
        <v>126</v>
      </c>
      <c r="AF458" s="6"/>
      <c r="AG458" s="6"/>
      <c r="AH458" s="6"/>
      <c r="AI458" s="6"/>
      <c r="AJ458" s="6"/>
      <c r="AK458" s="6"/>
      <c r="AL458" s="6"/>
      <c r="AM458" s="6"/>
      <c r="AN458" s="6"/>
      <c r="AO458" s="6"/>
      <c r="AP458" s="6"/>
      <c r="AQ458" s="6"/>
      <c r="AR458" s="6"/>
      <c r="AS458" s="6"/>
      <c r="AT458" s="6"/>
      <c r="AU458" s="6"/>
      <c r="AV458" s="6"/>
      <c r="AW458" s="6" t="s">
        <v>23</v>
      </c>
      <c r="AX458" s="6"/>
      <c r="AY458" s="6"/>
      <c r="AZ458" s="6"/>
      <c r="BA458" s="6" t="s">
        <v>78</v>
      </c>
      <c r="BB458" s="6"/>
      <c r="BC458" s="6" t="s">
        <v>78</v>
      </c>
      <c r="BD458" s="6"/>
      <c r="BE458" s="6"/>
      <c r="BF458" s="6" t="s">
        <v>78</v>
      </c>
      <c r="BG458" s="6"/>
      <c r="BH458" s="6"/>
      <c r="BI458" s="6"/>
      <c r="BJ458" s="6"/>
      <c r="BK458" s="6"/>
      <c r="BL458" s="6"/>
      <c r="BM458" s="6"/>
      <c r="BN458" s="6"/>
      <c r="BO458" s="6"/>
      <c r="BP458" s="6"/>
      <c r="BQ458" s="6"/>
      <c r="BR458" s="6"/>
      <c r="BS458" s="6"/>
      <c r="BT458" s="6"/>
      <c r="BU458" s="6"/>
      <c r="BV458" s="6" t="s">
        <v>38</v>
      </c>
      <c r="BW458" s="6"/>
      <c r="BX458" s="6"/>
      <c r="BY458" s="6"/>
      <c r="BZ458" s="6"/>
      <c r="CA458" s="6"/>
      <c r="CB458" s="6"/>
      <c r="CC458" s="6"/>
      <c r="CD458" s="6"/>
      <c r="CE458" s="6"/>
      <c r="CF458" s="6"/>
      <c r="CG458" s="6"/>
      <c r="CH458" s="6"/>
      <c r="CI458" s="6"/>
      <c r="CJ458" s="6"/>
      <c r="CK458" s="6"/>
      <c r="CL458" s="6"/>
      <c r="CM458" s="6"/>
      <c r="CN458" s="6"/>
      <c r="CO458" s="6"/>
      <c r="CP458" s="6"/>
      <c r="CQ458" s="6"/>
      <c r="CR458" s="6"/>
      <c r="CS458" s="28" t="s">
        <v>38</v>
      </c>
      <c r="CT458" s="6"/>
      <c r="CU458" s="6"/>
      <c r="CV458" s="6"/>
      <c r="CW458" s="6"/>
      <c r="CX458" s="6"/>
      <c r="CY458" s="6"/>
      <c r="CZ458" s="6"/>
      <c r="DA458" s="6"/>
      <c r="DB458" s="6"/>
      <c r="DC458" s="6"/>
      <c r="DD458" s="6" t="s">
        <v>38</v>
      </c>
      <c r="DE458" s="87"/>
      <c r="DF458" s="6"/>
      <c r="DG458" s="6"/>
      <c r="DH458" s="6"/>
      <c r="DI458" s="6"/>
      <c r="DJ458" s="6"/>
      <c r="DK458" s="6"/>
      <c r="DL458" s="6"/>
      <c r="DM458" s="6"/>
      <c r="DN458" s="6"/>
      <c r="DO458" s="87"/>
      <c r="DP458" s="6"/>
      <c r="DQ458" s="87"/>
      <c r="DR458" s="6"/>
      <c r="DS458" s="93" t="s">
        <v>2113</v>
      </c>
      <c r="DT458" s="17" t="s">
        <v>630</v>
      </c>
      <c r="DV458" s="34"/>
      <c r="DW458" s="57"/>
      <c r="DX458" s="57"/>
      <c r="DY458" s="57"/>
      <c r="DZ458" s="57"/>
      <c r="EA458" s="57"/>
      <c r="EB458" s="57"/>
      <c r="EC458" s="57"/>
      <c r="ED458" s="57"/>
      <c r="EE458" s="57"/>
      <c r="EF458" s="57"/>
      <c r="EG458" s="57"/>
      <c r="EH458" s="57"/>
      <c r="EI458" s="57"/>
      <c r="EJ458" s="57"/>
      <c r="EK458" s="57"/>
      <c r="EL458" s="57"/>
      <c r="EM458" s="57"/>
      <c r="EN458" s="57"/>
      <c r="EO458" s="57"/>
      <c r="EP458" s="57"/>
      <c r="EQ458" s="57"/>
      <c r="ER458" s="57"/>
      <c r="ES458" s="57"/>
    </row>
    <row r="459" spans="1:149" ht="14.55" customHeight="1" x14ac:dyDescent="0.3">
      <c r="A459" s="65">
        <v>455</v>
      </c>
      <c r="B459" s="7">
        <v>156</v>
      </c>
      <c r="C459" s="98" t="s">
        <v>2101</v>
      </c>
      <c r="D459" s="100" t="s">
        <v>2102</v>
      </c>
      <c r="E459" s="98" t="s">
        <v>2103</v>
      </c>
      <c r="F459" s="7">
        <v>2014</v>
      </c>
      <c r="G459" s="100" t="s">
        <v>687</v>
      </c>
      <c r="H459" s="98" t="s">
        <v>2104</v>
      </c>
      <c r="I459" s="6" t="s">
        <v>50</v>
      </c>
      <c r="J459" s="98" t="s">
        <v>2116</v>
      </c>
      <c r="K459" s="6" t="s">
        <v>764</v>
      </c>
      <c r="L459" s="6" t="s">
        <v>23</v>
      </c>
      <c r="M459" s="6" t="s">
        <v>100</v>
      </c>
      <c r="N459" s="6" t="s">
        <v>205</v>
      </c>
      <c r="O459" s="6" t="s">
        <v>25</v>
      </c>
      <c r="P459" s="6" t="s">
        <v>177</v>
      </c>
      <c r="Q459" s="6" t="s">
        <v>572</v>
      </c>
      <c r="R459" s="6" t="s">
        <v>572</v>
      </c>
      <c r="S459" s="6" t="s">
        <v>395</v>
      </c>
      <c r="T459" s="6" t="s">
        <v>2106</v>
      </c>
      <c r="U459" s="7">
        <v>2012</v>
      </c>
      <c r="V459" s="7">
        <v>2012</v>
      </c>
      <c r="W459" s="6"/>
      <c r="X459" s="6"/>
      <c r="Y459" s="6"/>
      <c r="Z459" s="6" t="s">
        <v>76</v>
      </c>
      <c r="AA459" s="6"/>
      <c r="AB459" s="6" t="s">
        <v>107</v>
      </c>
      <c r="AC459" s="6"/>
      <c r="AD459" s="6"/>
      <c r="AE459" s="6" t="s">
        <v>126</v>
      </c>
      <c r="AF459" s="6"/>
      <c r="AG459" s="6"/>
      <c r="AH459" s="6"/>
      <c r="AI459" s="6"/>
      <c r="AJ459" s="6"/>
      <c r="AK459" s="6"/>
      <c r="AL459" s="6"/>
      <c r="AM459" s="6"/>
      <c r="AN459" s="6"/>
      <c r="AO459" s="6"/>
      <c r="AP459" s="6"/>
      <c r="AQ459" s="6"/>
      <c r="AR459" s="6"/>
      <c r="AS459" s="6"/>
      <c r="AT459" s="6"/>
      <c r="AU459" s="6"/>
      <c r="AV459" s="6"/>
      <c r="AW459" s="6" t="s">
        <v>23</v>
      </c>
      <c r="AX459" s="6"/>
      <c r="AY459" s="6"/>
      <c r="AZ459" s="6"/>
      <c r="BA459" s="6" t="s">
        <v>78</v>
      </c>
      <c r="BB459" s="6"/>
      <c r="BC459" s="6" t="s">
        <v>80</v>
      </c>
      <c r="BD459" s="6"/>
      <c r="BE459" s="6"/>
      <c r="BF459" s="6" t="s">
        <v>78</v>
      </c>
      <c r="BG459" s="6"/>
      <c r="BH459" s="6"/>
      <c r="BI459" s="6"/>
      <c r="BJ459" s="6"/>
      <c r="BK459" s="6"/>
      <c r="BL459" s="6"/>
      <c r="BM459" s="6"/>
      <c r="BN459" s="6"/>
      <c r="BO459" s="6"/>
      <c r="BP459" s="6"/>
      <c r="BQ459" s="6"/>
      <c r="BR459" s="6"/>
      <c r="BS459" s="6"/>
      <c r="BT459" s="6"/>
      <c r="BU459" s="6"/>
      <c r="BV459" s="6" t="s">
        <v>38</v>
      </c>
      <c r="BW459" s="6"/>
      <c r="BX459" s="6"/>
      <c r="BY459" s="6"/>
      <c r="BZ459" s="6"/>
      <c r="CA459" s="6"/>
      <c r="CB459" s="6"/>
      <c r="CC459" s="6"/>
      <c r="CD459" s="6"/>
      <c r="CE459" s="6"/>
      <c r="CF459" s="6"/>
      <c r="CG459" s="6"/>
      <c r="CH459" s="6"/>
      <c r="CI459" s="6"/>
      <c r="CJ459" s="6"/>
      <c r="CK459" s="6"/>
      <c r="CL459" s="6"/>
      <c r="CM459" s="6"/>
      <c r="CN459" s="6"/>
      <c r="CO459" s="6"/>
      <c r="CP459" s="6"/>
      <c r="CQ459" s="6"/>
      <c r="CR459" s="6"/>
      <c r="CS459" s="28" t="s">
        <v>38</v>
      </c>
      <c r="CT459" s="6"/>
      <c r="CU459" s="6"/>
      <c r="CV459" s="6"/>
      <c r="CW459" s="6"/>
      <c r="CX459" s="6"/>
      <c r="CY459" s="6"/>
      <c r="CZ459" s="6"/>
      <c r="DA459" s="6"/>
      <c r="DB459" s="6"/>
      <c r="DC459" s="6"/>
      <c r="DD459" s="6" t="s">
        <v>38</v>
      </c>
      <c r="DE459" s="87"/>
      <c r="DF459" s="6"/>
      <c r="DG459" s="6"/>
      <c r="DH459" s="6"/>
      <c r="DI459" s="6"/>
      <c r="DJ459" s="6"/>
      <c r="DK459" s="6"/>
      <c r="DL459" s="6"/>
      <c r="DM459" s="6"/>
      <c r="DN459" s="6"/>
      <c r="DO459" s="87"/>
      <c r="DP459" s="6"/>
      <c r="DQ459" s="87"/>
      <c r="DR459" s="6"/>
      <c r="DS459" s="87"/>
      <c r="DT459" s="17"/>
      <c r="DV459" s="34"/>
      <c r="DW459" s="57"/>
      <c r="DX459" s="57"/>
      <c r="DY459" s="57"/>
      <c r="DZ459" s="57"/>
      <c r="EA459" s="57"/>
      <c r="EB459" s="57"/>
      <c r="EC459" s="57"/>
      <c r="ED459" s="57"/>
      <c r="EE459" s="57"/>
      <c r="EF459" s="57"/>
      <c r="EG459" s="57"/>
      <c r="EH459" s="57"/>
      <c r="EI459" s="57"/>
      <c r="EJ459" s="57"/>
      <c r="EK459" s="57"/>
      <c r="EL459" s="57"/>
      <c r="EM459" s="57"/>
      <c r="EN459" s="57"/>
      <c r="EO459" s="57"/>
      <c r="EP459" s="57"/>
      <c r="EQ459" s="57"/>
      <c r="ER459" s="57"/>
      <c r="ES459" s="57"/>
    </row>
    <row r="460" spans="1:149" ht="14.55" customHeight="1" x14ac:dyDescent="0.3">
      <c r="A460" s="65">
        <v>456</v>
      </c>
      <c r="B460" s="7">
        <v>156</v>
      </c>
      <c r="C460" s="98" t="s">
        <v>2101</v>
      </c>
      <c r="D460" s="100" t="s">
        <v>2102</v>
      </c>
      <c r="E460" s="98" t="s">
        <v>2103</v>
      </c>
      <c r="F460" s="7">
        <v>2014</v>
      </c>
      <c r="G460" s="100" t="s">
        <v>687</v>
      </c>
      <c r="H460" s="98" t="s">
        <v>2104</v>
      </c>
      <c r="I460" s="6" t="s">
        <v>50</v>
      </c>
      <c r="J460" s="98" t="s">
        <v>2117</v>
      </c>
      <c r="K460" s="6" t="s">
        <v>764</v>
      </c>
      <c r="L460" s="6" t="s">
        <v>23</v>
      </c>
      <c r="M460" s="6" t="s">
        <v>100</v>
      </c>
      <c r="N460" s="6" t="s">
        <v>205</v>
      </c>
      <c r="O460" s="6" t="s">
        <v>25</v>
      </c>
      <c r="P460" s="6" t="s">
        <v>177</v>
      </c>
      <c r="Q460" s="6" t="s">
        <v>572</v>
      </c>
      <c r="R460" s="6" t="s">
        <v>572</v>
      </c>
      <c r="S460" s="6" t="s">
        <v>395</v>
      </c>
      <c r="T460" s="6" t="s">
        <v>2106</v>
      </c>
      <c r="U460" s="7">
        <v>2012</v>
      </c>
      <c r="V460" s="7">
        <v>2012</v>
      </c>
      <c r="W460" s="6"/>
      <c r="X460" s="6"/>
      <c r="Y460" s="6"/>
      <c r="Z460" s="6" t="s">
        <v>76</v>
      </c>
      <c r="AA460" s="6"/>
      <c r="AB460" s="6" t="s">
        <v>107</v>
      </c>
      <c r="AC460" s="6"/>
      <c r="AD460" s="6"/>
      <c r="AE460" s="6" t="s">
        <v>126</v>
      </c>
      <c r="AF460" s="6"/>
      <c r="AG460" s="6"/>
      <c r="AH460" s="6"/>
      <c r="AI460" s="6"/>
      <c r="AJ460" s="6"/>
      <c r="AK460" s="6"/>
      <c r="AL460" s="6"/>
      <c r="AM460" s="6"/>
      <c r="AN460" s="6"/>
      <c r="AO460" s="6"/>
      <c r="AP460" s="6"/>
      <c r="AQ460" s="6"/>
      <c r="AR460" s="6"/>
      <c r="AS460" s="6"/>
      <c r="AT460" s="6"/>
      <c r="AU460" s="6"/>
      <c r="AV460" s="6"/>
      <c r="AW460" s="6" t="s">
        <v>23</v>
      </c>
      <c r="AX460" s="6"/>
      <c r="AY460" s="6"/>
      <c r="AZ460" s="6"/>
      <c r="BA460" s="6" t="s">
        <v>78</v>
      </c>
      <c r="BB460" s="6"/>
      <c r="BC460" s="6" t="s">
        <v>78</v>
      </c>
      <c r="BD460" s="6"/>
      <c r="BE460" s="6"/>
      <c r="BF460" s="6" t="s">
        <v>78</v>
      </c>
      <c r="BG460" s="6"/>
      <c r="BH460" s="6"/>
      <c r="BI460" s="6"/>
      <c r="BJ460" s="6"/>
      <c r="BK460" s="6"/>
      <c r="BL460" s="6"/>
      <c r="BM460" s="6"/>
      <c r="BN460" s="6"/>
      <c r="BO460" s="6"/>
      <c r="BP460" s="6"/>
      <c r="BQ460" s="6"/>
      <c r="BR460" s="6"/>
      <c r="BS460" s="6"/>
      <c r="BT460" s="6"/>
      <c r="BU460" s="6"/>
      <c r="BV460" s="6" t="s">
        <v>38</v>
      </c>
      <c r="BW460" s="6"/>
      <c r="BX460" s="6"/>
      <c r="BY460" s="6"/>
      <c r="BZ460" s="6"/>
      <c r="CA460" s="6"/>
      <c r="CB460" s="6"/>
      <c r="CC460" s="6"/>
      <c r="CD460" s="6"/>
      <c r="CE460" s="6"/>
      <c r="CF460" s="6"/>
      <c r="CG460" s="6"/>
      <c r="CH460" s="6"/>
      <c r="CI460" s="6"/>
      <c r="CJ460" s="6"/>
      <c r="CK460" s="6"/>
      <c r="CL460" s="6"/>
      <c r="CM460" s="6"/>
      <c r="CN460" s="6"/>
      <c r="CO460" s="6"/>
      <c r="CP460" s="6"/>
      <c r="CQ460" s="6"/>
      <c r="CR460" s="6"/>
      <c r="CS460" s="28" t="s">
        <v>38</v>
      </c>
      <c r="CT460" s="6"/>
      <c r="CU460" s="6"/>
      <c r="CV460" s="6"/>
      <c r="CW460" s="6"/>
      <c r="CX460" s="6"/>
      <c r="CY460" s="6"/>
      <c r="CZ460" s="6"/>
      <c r="DA460" s="6"/>
      <c r="DB460" s="6"/>
      <c r="DC460" s="6"/>
      <c r="DD460" s="6" t="s">
        <v>38</v>
      </c>
      <c r="DE460" s="87"/>
      <c r="DF460" s="6"/>
      <c r="DG460" s="6"/>
      <c r="DH460" s="6"/>
      <c r="DI460" s="6"/>
      <c r="DJ460" s="6"/>
      <c r="DK460" s="6"/>
      <c r="DL460" s="6"/>
      <c r="DM460" s="6"/>
      <c r="DN460" s="6"/>
      <c r="DO460" s="87"/>
      <c r="DP460" s="6"/>
      <c r="DQ460" s="87"/>
      <c r="DR460" s="6"/>
      <c r="DS460" s="93" t="s">
        <v>2113</v>
      </c>
      <c r="DT460" s="17" t="s">
        <v>630</v>
      </c>
      <c r="DV460" s="34"/>
      <c r="DW460" s="57"/>
      <c r="DX460" s="57"/>
      <c r="DY460" s="57"/>
      <c r="DZ460" s="57"/>
      <c r="EA460" s="57"/>
      <c r="EB460" s="57"/>
      <c r="EC460" s="57"/>
      <c r="ED460" s="57"/>
      <c r="EE460" s="57"/>
      <c r="EF460" s="57"/>
      <c r="EG460" s="57"/>
      <c r="EH460" s="57"/>
      <c r="EI460" s="57"/>
      <c r="EJ460" s="57"/>
      <c r="EK460" s="57"/>
      <c r="EL460" s="57"/>
      <c r="EM460" s="57"/>
      <c r="EN460" s="57"/>
      <c r="EO460" s="57"/>
      <c r="EP460" s="57"/>
      <c r="EQ460" s="57"/>
      <c r="ER460" s="57"/>
      <c r="ES460" s="57"/>
    </row>
    <row r="461" spans="1:149" ht="14.55" customHeight="1" x14ac:dyDescent="0.3">
      <c r="A461" s="65">
        <v>457</v>
      </c>
      <c r="B461" s="7">
        <v>156</v>
      </c>
      <c r="C461" s="98" t="s">
        <v>2101</v>
      </c>
      <c r="D461" s="100" t="s">
        <v>2102</v>
      </c>
      <c r="E461" s="98" t="s">
        <v>2103</v>
      </c>
      <c r="F461" s="7">
        <v>2014</v>
      </c>
      <c r="G461" s="100" t="s">
        <v>687</v>
      </c>
      <c r="H461" s="98" t="s">
        <v>2104</v>
      </c>
      <c r="I461" s="6" t="s">
        <v>50</v>
      </c>
      <c r="J461" s="98" t="s">
        <v>2118</v>
      </c>
      <c r="K461" s="6" t="s">
        <v>764</v>
      </c>
      <c r="L461" s="6" t="s">
        <v>23</v>
      </c>
      <c r="M461" s="6" t="s">
        <v>100</v>
      </c>
      <c r="N461" s="6" t="s">
        <v>205</v>
      </c>
      <c r="O461" s="6" t="s">
        <v>25</v>
      </c>
      <c r="P461" s="6" t="s">
        <v>177</v>
      </c>
      <c r="Q461" s="6" t="s">
        <v>572</v>
      </c>
      <c r="R461" s="6" t="s">
        <v>572</v>
      </c>
      <c r="S461" s="6" t="s">
        <v>395</v>
      </c>
      <c r="T461" s="6" t="s">
        <v>2106</v>
      </c>
      <c r="U461" s="7">
        <v>2012</v>
      </c>
      <c r="V461" s="7">
        <v>2012</v>
      </c>
      <c r="W461" s="6"/>
      <c r="X461" s="6"/>
      <c r="Y461" s="6"/>
      <c r="Z461" s="6" t="s">
        <v>76</v>
      </c>
      <c r="AA461" s="6"/>
      <c r="AB461" s="6" t="s">
        <v>107</v>
      </c>
      <c r="AC461" s="6"/>
      <c r="AD461" s="6"/>
      <c r="AE461" s="6" t="s">
        <v>126</v>
      </c>
      <c r="AF461" s="6"/>
      <c r="AG461" s="6"/>
      <c r="AH461" s="6"/>
      <c r="AI461" s="6"/>
      <c r="AJ461" s="6"/>
      <c r="AK461" s="6"/>
      <c r="AL461" s="6"/>
      <c r="AM461" s="6"/>
      <c r="AN461" s="6"/>
      <c r="AO461" s="6"/>
      <c r="AP461" s="6"/>
      <c r="AQ461" s="6"/>
      <c r="AR461" s="6"/>
      <c r="AS461" s="6"/>
      <c r="AT461" s="6"/>
      <c r="AU461" s="6"/>
      <c r="AV461" s="6"/>
      <c r="AW461" s="6" t="s">
        <v>23</v>
      </c>
      <c r="AX461" s="6"/>
      <c r="AY461" s="6"/>
      <c r="AZ461" s="6"/>
      <c r="BA461" s="6" t="s">
        <v>78</v>
      </c>
      <c r="BB461" s="6"/>
      <c r="BC461" s="6" t="s">
        <v>78</v>
      </c>
      <c r="BD461" s="6"/>
      <c r="BE461" s="6"/>
      <c r="BF461" s="6" t="s">
        <v>78</v>
      </c>
      <c r="BG461" s="6"/>
      <c r="BH461" s="6"/>
      <c r="BI461" s="6"/>
      <c r="BJ461" s="6"/>
      <c r="BK461" s="6"/>
      <c r="BL461" s="6"/>
      <c r="BM461" s="6"/>
      <c r="BN461" s="6"/>
      <c r="BO461" s="6"/>
      <c r="BP461" s="6"/>
      <c r="BQ461" s="6"/>
      <c r="BR461" s="6"/>
      <c r="BS461" s="6"/>
      <c r="BT461" s="6"/>
      <c r="BU461" s="6"/>
      <c r="BV461" s="6" t="s">
        <v>38</v>
      </c>
      <c r="BW461" s="6"/>
      <c r="BX461" s="6"/>
      <c r="BY461" s="6"/>
      <c r="BZ461" s="6"/>
      <c r="CA461" s="6"/>
      <c r="CB461" s="6"/>
      <c r="CC461" s="6"/>
      <c r="CD461" s="6"/>
      <c r="CE461" s="6"/>
      <c r="CF461" s="6"/>
      <c r="CG461" s="6"/>
      <c r="CH461" s="6"/>
      <c r="CI461" s="6"/>
      <c r="CJ461" s="6"/>
      <c r="CK461" s="6"/>
      <c r="CL461" s="6"/>
      <c r="CM461" s="6"/>
      <c r="CN461" s="6"/>
      <c r="CO461" s="6"/>
      <c r="CP461" s="6"/>
      <c r="CQ461" s="6"/>
      <c r="CR461" s="6"/>
      <c r="CS461" s="28" t="s">
        <v>38</v>
      </c>
      <c r="CT461" s="6"/>
      <c r="CU461" s="6"/>
      <c r="CV461" s="6"/>
      <c r="CW461" s="6"/>
      <c r="CX461" s="6"/>
      <c r="CY461" s="6"/>
      <c r="CZ461" s="6"/>
      <c r="DA461" s="6"/>
      <c r="DB461" s="6"/>
      <c r="DC461" s="6"/>
      <c r="DD461" s="6" t="s">
        <v>38</v>
      </c>
      <c r="DE461" s="87"/>
      <c r="DF461" s="6"/>
      <c r="DG461" s="6"/>
      <c r="DH461" s="6"/>
      <c r="DI461" s="6"/>
      <c r="DJ461" s="6"/>
      <c r="DK461" s="6"/>
      <c r="DL461" s="6"/>
      <c r="DM461" s="6"/>
      <c r="DN461" s="6"/>
      <c r="DO461" s="87"/>
      <c r="DP461" s="6"/>
      <c r="DQ461" s="87"/>
      <c r="DR461" s="6"/>
      <c r="DS461" s="93" t="s">
        <v>2113</v>
      </c>
      <c r="DT461" s="17" t="s">
        <v>630</v>
      </c>
      <c r="DV461" s="34"/>
      <c r="DW461" s="57"/>
      <c r="DX461" s="57"/>
      <c r="DY461" s="57"/>
      <c r="DZ461" s="57"/>
      <c r="EA461" s="57"/>
      <c r="EB461" s="57"/>
      <c r="EC461" s="57"/>
      <c r="ED461" s="57"/>
      <c r="EE461" s="57"/>
      <c r="EF461" s="57"/>
      <c r="EG461" s="57"/>
      <c r="EH461" s="57"/>
      <c r="EI461" s="57"/>
      <c r="EJ461" s="57"/>
      <c r="EK461" s="57"/>
      <c r="EL461" s="57"/>
      <c r="EM461" s="57"/>
      <c r="EN461" s="57"/>
      <c r="EO461" s="57"/>
      <c r="EP461" s="57"/>
      <c r="EQ461" s="57"/>
      <c r="ER461" s="57"/>
      <c r="ES461" s="57"/>
    </row>
    <row r="462" spans="1:149" ht="14.55" customHeight="1" x14ac:dyDescent="0.3">
      <c r="A462" s="65">
        <v>458</v>
      </c>
      <c r="B462" s="7">
        <v>157</v>
      </c>
      <c r="C462" s="98" t="s">
        <v>2119</v>
      </c>
      <c r="D462" s="100" t="s">
        <v>2120</v>
      </c>
      <c r="E462" s="98" t="s">
        <v>2121</v>
      </c>
      <c r="F462" s="7">
        <v>2012</v>
      </c>
      <c r="G462" s="100" t="s">
        <v>577</v>
      </c>
      <c r="H462" s="98" t="s">
        <v>2122</v>
      </c>
      <c r="I462" s="6" t="s">
        <v>50</v>
      </c>
      <c r="J462" s="100" t="s">
        <v>2123</v>
      </c>
      <c r="K462" s="6" t="s">
        <v>718</v>
      </c>
      <c r="L462" s="6" t="s">
        <v>38</v>
      </c>
      <c r="M462" s="6" t="s">
        <v>100</v>
      </c>
      <c r="N462" s="6" t="s">
        <v>205</v>
      </c>
      <c r="O462" s="6" t="s">
        <v>25</v>
      </c>
      <c r="P462" s="6" t="s">
        <v>177</v>
      </c>
      <c r="Q462" s="6" t="s">
        <v>1018</v>
      </c>
      <c r="R462" s="6" t="s">
        <v>908</v>
      </c>
      <c r="S462" s="6" t="s">
        <v>339</v>
      </c>
      <c r="T462" s="6" t="s">
        <v>1048</v>
      </c>
      <c r="U462" s="7" t="s">
        <v>572</v>
      </c>
      <c r="V462" s="7" t="s">
        <v>572</v>
      </c>
      <c r="W462" s="6"/>
      <c r="X462" s="6"/>
      <c r="Y462" s="6"/>
      <c r="Z462" s="6" t="s">
        <v>76</v>
      </c>
      <c r="AA462" s="6"/>
      <c r="AB462" s="6" t="s">
        <v>107</v>
      </c>
      <c r="AC462" s="6"/>
      <c r="AD462" s="6"/>
      <c r="AE462" s="6" t="s">
        <v>126</v>
      </c>
      <c r="AF462" s="6"/>
      <c r="AG462" s="6"/>
      <c r="AH462" s="6"/>
      <c r="AI462" s="6"/>
      <c r="AJ462" s="6"/>
      <c r="AK462" s="6" t="s">
        <v>232</v>
      </c>
      <c r="AL462" s="6"/>
      <c r="AM462" s="6"/>
      <c r="AN462" s="6"/>
      <c r="AO462" s="6"/>
      <c r="AP462" s="6"/>
      <c r="AQ462" s="6"/>
      <c r="AR462" s="6"/>
      <c r="AS462" s="6"/>
      <c r="AT462" s="6"/>
      <c r="AU462" s="6"/>
      <c r="AV462" s="6"/>
      <c r="AW462" s="6" t="s">
        <v>23</v>
      </c>
      <c r="AX462" s="6"/>
      <c r="AY462" s="6"/>
      <c r="AZ462" s="6"/>
      <c r="BA462" s="6" t="s">
        <v>80</v>
      </c>
      <c r="BB462" s="6"/>
      <c r="BC462" s="6" t="s">
        <v>80</v>
      </c>
      <c r="BD462" s="6"/>
      <c r="BE462" s="6"/>
      <c r="BF462" s="6" t="s">
        <v>78</v>
      </c>
      <c r="BG462" s="6"/>
      <c r="BH462" s="6"/>
      <c r="BI462" s="6"/>
      <c r="BJ462" s="6"/>
      <c r="BK462" s="6" t="s">
        <v>78</v>
      </c>
      <c r="BL462" s="6"/>
      <c r="BM462" s="6"/>
      <c r="BN462" s="6"/>
      <c r="BO462" s="6"/>
      <c r="BP462" s="6"/>
      <c r="BQ462" s="6"/>
      <c r="BR462" s="6"/>
      <c r="BS462" s="6"/>
      <c r="BT462" s="6"/>
      <c r="BU462" s="6"/>
      <c r="BV462" s="6" t="s">
        <v>38</v>
      </c>
      <c r="BW462" s="6"/>
      <c r="BX462" s="6"/>
      <c r="BY462" s="6"/>
      <c r="BZ462" s="6"/>
      <c r="CA462" s="6"/>
      <c r="CB462" s="6"/>
      <c r="CC462" s="6"/>
      <c r="CD462" s="6"/>
      <c r="CE462" s="6"/>
      <c r="CF462" s="6"/>
      <c r="CG462" s="6"/>
      <c r="CH462" s="6"/>
      <c r="CI462" s="6"/>
      <c r="CJ462" s="6"/>
      <c r="CK462" s="6"/>
      <c r="CL462" s="6"/>
      <c r="CM462" s="6"/>
      <c r="CN462" s="6"/>
      <c r="CO462" s="6"/>
      <c r="CP462" s="6"/>
      <c r="CQ462" s="6"/>
      <c r="CR462" s="6"/>
      <c r="CS462" s="28" t="s">
        <v>38</v>
      </c>
      <c r="CT462" s="6"/>
      <c r="CU462" s="6"/>
      <c r="CV462" s="6"/>
      <c r="CW462" s="6"/>
      <c r="CX462" s="6"/>
      <c r="CY462" s="6"/>
      <c r="CZ462" s="6"/>
      <c r="DA462" s="6"/>
      <c r="DB462" s="6"/>
      <c r="DC462" s="6"/>
      <c r="DD462" s="6" t="s">
        <v>38</v>
      </c>
      <c r="DE462" s="87"/>
      <c r="DF462" s="6"/>
      <c r="DG462" s="6"/>
      <c r="DH462" s="6"/>
      <c r="DI462" s="6"/>
      <c r="DJ462" s="6"/>
      <c r="DK462" s="6"/>
      <c r="DL462" s="6"/>
      <c r="DM462" s="6"/>
      <c r="DN462" s="6"/>
      <c r="DO462" s="87"/>
      <c r="DP462" s="6"/>
      <c r="DQ462" s="87"/>
      <c r="DR462" s="6"/>
      <c r="DS462" s="87"/>
      <c r="DT462" s="17"/>
      <c r="DV462" s="34"/>
      <c r="DW462" s="57"/>
      <c r="DX462" s="57"/>
      <c r="DY462" s="57"/>
      <c r="DZ462" s="57"/>
      <c r="EA462" s="57"/>
      <c r="EB462" s="57"/>
      <c r="EC462" s="57"/>
      <c r="ED462" s="57"/>
      <c r="EE462" s="57"/>
      <c r="EF462" s="57"/>
      <c r="EG462" s="57"/>
      <c r="EH462" s="57"/>
      <c r="EI462" s="57"/>
      <c r="EJ462" s="57"/>
      <c r="EK462" s="57"/>
      <c r="EL462" s="57"/>
      <c r="EM462" s="57"/>
      <c r="EN462" s="57"/>
      <c r="EO462" s="57"/>
      <c r="EP462" s="57"/>
      <c r="EQ462" s="57"/>
      <c r="ER462" s="57"/>
      <c r="ES462" s="57"/>
    </row>
    <row r="463" spans="1:149" ht="14.55" customHeight="1" x14ac:dyDescent="0.3">
      <c r="A463" s="65">
        <v>459</v>
      </c>
      <c r="B463" s="7">
        <v>158</v>
      </c>
      <c r="C463" s="98" t="s">
        <v>2124</v>
      </c>
      <c r="D463" s="100" t="s">
        <v>2125</v>
      </c>
      <c r="E463" s="98" t="s">
        <v>2126</v>
      </c>
      <c r="F463" s="7">
        <v>2019</v>
      </c>
      <c r="G463" s="100" t="s">
        <v>1113</v>
      </c>
      <c r="H463" s="98" t="s">
        <v>2127</v>
      </c>
      <c r="I463" s="6" t="s">
        <v>50</v>
      </c>
      <c r="J463" s="100" t="s">
        <v>2128</v>
      </c>
      <c r="K463" s="6" t="s">
        <v>2129</v>
      </c>
      <c r="L463" s="6" t="s">
        <v>23</v>
      </c>
      <c r="M463" s="6" t="s">
        <v>100</v>
      </c>
      <c r="N463" s="6" t="s">
        <v>205</v>
      </c>
      <c r="O463" s="6" t="s">
        <v>25</v>
      </c>
      <c r="P463" s="6" t="s">
        <v>191</v>
      </c>
      <c r="Q463" s="6" t="s">
        <v>2130</v>
      </c>
      <c r="R463" s="6" t="s">
        <v>1317</v>
      </c>
      <c r="S463" s="6" t="s">
        <v>432</v>
      </c>
      <c r="T463" s="6" t="s">
        <v>629</v>
      </c>
      <c r="U463" s="7">
        <v>2005</v>
      </c>
      <c r="V463" s="7">
        <v>2016</v>
      </c>
      <c r="W463" s="6"/>
      <c r="X463" s="6"/>
      <c r="Y463" s="6"/>
      <c r="Z463" s="6"/>
      <c r="AA463" s="6"/>
      <c r="AB463" s="6"/>
      <c r="AC463" s="6"/>
      <c r="AD463" s="6" t="s">
        <v>109</v>
      </c>
      <c r="AE463" s="6" t="s">
        <v>126</v>
      </c>
      <c r="AF463" s="6"/>
      <c r="AG463" s="6"/>
      <c r="AH463" s="6" t="s">
        <v>139</v>
      </c>
      <c r="AI463" s="6" t="s">
        <v>155</v>
      </c>
      <c r="AJ463" s="6"/>
      <c r="AK463" s="6"/>
      <c r="AL463" s="6"/>
      <c r="AM463" s="6"/>
      <c r="AN463" s="6"/>
      <c r="AO463" s="6"/>
      <c r="AP463" s="6"/>
      <c r="AQ463" s="6"/>
      <c r="AR463" s="6"/>
      <c r="AS463" s="6"/>
      <c r="AT463" s="6"/>
      <c r="AU463" s="6"/>
      <c r="AV463" s="6"/>
      <c r="AW463" s="6" t="s">
        <v>38</v>
      </c>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t="s">
        <v>23</v>
      </c>
      <c r="BW463" s="6"/>
      <c r="BX463" s="6"/>
      <c r="BY463" s="6"/>
      <c r="BZ463" s="6"/>
      <c r="CA463" s="6"/>
      <c r="CB463" s="6"/>
      <c r="CC463" s="6"/>
      <c r="CD463" s="6" t="s">
        <v>195</v>
      </c>
      <c r="CE463" s="6" t="s">
        <v>195</v>
      </c>
      <c r="CF463" s="6"/>
      <c r="CG463" s="6"/>
      <c r="CH463" s="6" t="s">
        <v>195</v>
      </c>
      <c r="CI463" s="6" t="s">
        <v>195</v>
      </c>
      <c r="CJ463" s="6"/>
      <c r="CK463" s="6"/>
      <c r="CL463" s="6"/>
      <c r="CM463" s="6"/>
      <c r="CN463" s="6"/>
      <c r="CO463" s="6"/>
      <c r="CP463" s="6"/>
      <c r="CQ463" s="6"/>
      <c r="CR463" s="6"/>
      <c r="CS463" s="28" t="s">
        <v>38</v>
      </c>
      <c r="CT463" s="6"/>
      <c r="CU463" s="6"/>
      <c r="CV463" s="6"/>
      <c r="CW463" s="6"/>
      <c r="CX463" s="6"/>
      <c r="CY463" s="6"/>
      <c r="CZ463" s="6"/>
      <c r="DA463" s="6"/>
      <c r="DB463" s="6"/>
      <c r="DC463" s="6"/>
      <c r="DD463" s="6" t="s">
        <v>38</v>
      </c>
      <c r="DE463" s="87"/>
      <c r="DF463" s="6"/>
      <c r="DG463" s="6"/>
      <c r="DH463" s="6"/>
      <c r="DI463" s="6"/>
      <c r="DJ463" s="6"/>
      <c r="DK463" s="6"/>
      <c r="DL463" s="6"/>
      <c r="DM463" s="6"/>
      <c r="DN463" s="6"/>
      <c r="DO463" s="87"/>
      <c r="DP463" s="6"/>
      <c r="DQ463" s="87"/>
      <c r="DR463" s="6"/>
      <c r="DS463" s="87"/>
      <c r="DT463" s="17"/>
      <c r="DV463" s="34"/>
      <c r="DW463" s="57"/>
      <c r="DX463" s="57"/>
      <c r="DY463" s="57"/>
      <c r="DZ463" s="57"/>
      <c r="EA463" s="57"/>
      <c r="EB463" s="57"/>
      <c r="EC463" s="57"/>
      <c r="ED463" s="57"/>
      <c r="EE463" s="57"/>
      <c r="EF463" s="57"/>
      <c r="EG463" s="57"/>
      <c r="EH463" s="57"/>
      <c r="EI463" s="57"/>
      <c r="EJ463" s="57"/>
      <c r="EK463" s="57"/>
      <c r="EL463" s="57"/>
      <c r="EM463" s="57"/>
      <c r="EN463" s="57"/>
      <c r="EO463" s="57"/>
      <c r="EP463" s="57"/>
      <c r="EQ463" s="57"/>
      <c r="ER463" s="57"/>
      <c r="ES463" s="57"/>
    </row>
    <row r="464" spans="1:149" ht="14.55" customHeight="1" x14ac:dyDescent="0.3">
      <c r="A464" s="65">
        <v>460</v>
      </c>
      <c r="B464" s="7">
        <v>158</v>
      </c>
      <c r="C464" s="98" t="s">
        <v>2124</v>
      </c>
      <c r="D464" s="100" t="s">
        <v>2125</v>
      </c>
      <c r="E464" s="98" t="s">
        <v>2126</v>
      </c>
      <c r="F464" s="7">
        <v>2019</v>
      </c>
      <c r="G464" s="100" t="s">
        <v>1113</v>
      </c>
      <c r="H464" s="98" t="s">
        <v>2127</v>
      </c>
      <c r="I464" s="6" t="s">
        <v>50</v>
      </c>
      <c r="J464" s="100" t="s">
        <v>2131</v>
      </c>
      <c r="K464" s="6" t="s">
        <v>2132</v>
      </c>
      <c r="L464" s="6" t="s">
        <v>23</v>
      </c>
      <c r="M464" s="6" t="s">
        <v>100</v>
      </c>
      <c r="N464" s="6" t="s">
        <v>205</v>
      </c>
      <c r="O464" s="6" t="s">
        <v>25</v>
      </c>
      <c r="P464" s="6" t="s">
        <v>177</v>
      </c>
      <c r="Q464" s="6" t="s">
        <v>2133</v>
      </c>
      <c r="R464" s="6" t="s">
        <v>1317</v>
      </c>
      <c r="S464" s="6" t="s">
        <v>283</v>
      </c>
      <c r="T464" s="6" t="s">
        <v>1846</v>
      </c>
      <c r="U464" s="7">
        <v>2005</v>
      </c>
      <c r="V464" s="7">
        <v>2016</v>
      </c>
      <c r="W464" s="6"/>
      <c r="X464" s="6"/>
      <c r="Y464" s="6"/>
      <c r="Z464" s="6"/>
      <c r="AA464" s="6"/>
      <c r="AB464" s="6"/>
      <c r="AC464" s="6"/>
      <c r="AD464" s="6" t="s">
        <v>109</v>
      </c>
      <c r="AE464" s="6" t="s">
        <v>126</v>
      </c>
      <c r="AF464" s="6"/>
      <c r="AG464" s="6"/>
      <c r="AH464" s="6" t="s">
        <v>139</v>
      </c>
      <c r="AI464" s="6" t="s">
        <v>155</v>
      </c>
      <c r="AJ464" s="6"/>
      <c r="AK464" s="6"/>
      <c r="AL464" s="6"/>
      <c r="AM464" s="6"/>
      <c r="AN464" s="6"/>
      <c r="AO464" s="6"/>
      <c r="AP464" s="6"/>
      <c r="AQ464" s="6"/>
      <c r="AR464" s="6"/>
      <c r="AS464" s="6"/>
      <c r="AT464" s="6"/>
      <c r="AU464" s="6"/>
      <c r="AV464" s="6"/>
      <c r="AW464" s="6" t="s">
        <v>38</v>
      </c>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t="s">
        <v>23</v>
      </c>
      <c r="BW464" s="6"/>
      <c r="BX464" s="6"/>
      <c r="BY464" s="6"/>
      <c r="BZ464" s="6"/>
      <c r="CA464" s="6"/>
      <c r="CB464" s="6"/>
      <c r="CC464" s="6"/>
      <c r="CD464" s="6" t="s">
        <v>195</v>
      </c>
      <c r="CE464" s="6" t="s">
        <v>195</v>
      </c>
      <c r="CF464" s="6"/>
      <c r="CG464" s="6"/>
      <c r="CH464" s="6" t="s">
        <v>195</v>
      </c>
      <c r="CI464" s="6" t="s">
        <v>195</v>
      </c>
      <c r="CJ464" s="6"/>
      <c r="CK464" s="6"/>
      <c r="CL464" s="6"/>
      <c r="CM464" s="6"/>
      <c r="CN464" s="6"/>
      <c r="CO464" s="6"/>
      <c r="CP464" s="6"/>
      <c r="CQ464" s="6"/>
      <c r="CR464" s="6"/>
      <c r="CS464" s="28" t="s">
        <v>38</v>
      </c>
      <c r="CT464" s="6"/>
      <c r="CU464" s="6"/>
      <c r="CV464" s="6"/>
      <c r="CW464" s="6"/>
      <c r="CX464" s="6"/>
      <c r="CY464" s="6"/>
      <c r="CZ464" s="6"/>
      <c r="DA464" s="6"/>
      <c r="DB464" s="6"/>
      <c r="DC464" s="6"/>
      <c r="DD464" s="6" t="s">
        <v>38</v>
      </c>
      <c r="DE464" s="87"/>
      <c r="DF464" s="6"/>
      <c r="DG464" s="6"/>
      <c r="DH464" s="6"/>
      <c r="DI464" s="6"/>
      <c r="DJ464" s="6"/>
      <c r="DK464" s="6"/>
      <c r="DL464" s="6"/>
      <c r="DM464" s="6"/>
      <c r="DN464" s="6"/>
      <c r="DO464" s="87"/>
      <c r="DP464" s="6"/>
      <c r="DQ464" s="87"/>
      <c r="DR464" s="6"/>
      <c r="DS464" s="87"/>
      <c r="DT464" s="17"/>
      <c r="DV464" s="34"/>
      <c r="DW464" s="57"/>
      <c r="DX464" s="57"/>
      <c r="DY464" s="57"/>
      <c r="DZ464" s="57"/>
      <c r="EA464" s="57"/>
      <c r="EB464" s="57"/>
      <c r="EC464" s="57"/>
      <c r="ED464" s="57"/>
      <c r="EE464" s="57"/>
      <c r="EF464" s="57"/>
      <c r="EG464" s="57"/>
      <c r="EH464" s="57"/>
      <c r="EI464" s="57"/>
      <c r="EJ464" s="57"/>
      <c r="EK464" s="57"/>
      <c r="EL464" s="57"/>
      <c r="EM464" s="57"/>
      <c r="EN464" s="57"/>
      <c r="EO464" s="57"/>
      <c r="EP464" s="57"/>
      <c r="EQ464" s="57"/>
      <c r="ER464" s="57"/>
      <c r="ES464" s="57"/>
    </row>
    <row r="465" spans="1:149" ht="14.55" customHeight="1" x14ac:dyDescent="0.3">
      <c r="A465" s="65">
        <v>461</v>
      </c>
      <c r="B465" s="7">
        <v>159</v>
      </c>
      <c r="C465" s="98" t="s">
        <v>2134</v>
      </c>
      <c r="D465" s="100" t="s">
        <v>2135</v>
      </c>
      <c r="E465" s="98" t="s">
        <v>2136</v>
      </c>
      <c r="F465" s="7">
        <v>2015</v>
      </c>
      <c r="G465" s="100" t="s">
        <v>807</v>
      </c>
      <c r="H465" s="98" t="s">
        <v>2137</v>
      </c>
      <c r="I465" s="6" t="s">
        <v>50</v>
      </c>
      <c r="J465" s="100" t="s">
        <v>2138</v>
      </c>
      <c r="K465" s="6" t="s">
        <v>257</v>
      </c>
      <c r="L465" s="6" t="s">
        <v>38</v>
      </c>
      <c r="M465" s="6" t="s">
        <v>100</v>
      </c>
      <c r="N465" s="6" t="s">
        <v>205</v>
      </c>
      <c r="O465" s="6" t="s">
        <v>25</v>
      </c>
      <c r="P465" s="6" t="s">
        <v>177</v>
      </c>
      <c r="Q465" s="6" t="s">
        <v>572</v>
      </c>
      <c r="R465" s="6" t="s">
        <v>572</v>
      </c>
      <c r="S465" s="6" t="s">
        <v>395</v>
      </c>
      <c r="T465" s="6" t="s">
        <v>1805</v>
      </c>
      <c r="U465" s="7">
        <v>2001</v>
      </c>
      <c r="V465" s="7">
        <v>2013</v>
      </c>
      <c r="W465" s="6"/>
      <c r="X465" s="6"/>
      <c r="Y465" s="6"/>
      <c r="Z465" s="6"/>
      <c r="AA465" s="6"/>
      <c r="AB465" s="6"/>
      <c r="AC465" s="6"/>
      <c r="AD465" s="6" t="s">
        <v>109</v>
      </c>
      <c r="AE465" s="6"/>
      <c r="AF465" s="6"/>
      <c r="AG465" s="6"/>
      <c r="AH465" s="6"/>
      <c r="AI465" s="6" t="s">
        <v>155</v>
      </c>
      <c r="AJ465" s="6"/>
      <c r="AK465" s="6"/>
      <c r="AL465" s="6"/>
      <c r="AM465" s="6"/>
      <c r="AN465" s="6"/>
      <c r="AO465" s="6"/>
      <c r="AP465" s="6"/>
      <c r="AQ465" s="6"/>
      <c r="AR465" s="6"/>
      <c r="AS465" s="6"/>
      <c r="AT465" s="6"/>
      <c r="AU465" s="6"/>
      <c r="AV465" s="6"/>
      <c r="AW465" s="6" t="s">
        <v>38</v>
      </c>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t="s">
        <v>23</v>
      </c>
      <c r="BW465" s="6"/>
      <c r="BX465" s="6"/>
      <c r="BY465" s="6"/>
      <c r="BZ465" s="6"/>
      <c r="CA465" s="6"/>
      <c r="CB465" s="6"/>
      <c r="CC465" s="6"/>
      <c r="CD465" s="6" t="s">
        <v>195</v>
      </c>
      <c r="CE465" s="6"/>
      <c r="CF465" s="6"/>
      <c r="CG465" s="6"/>
      <c r="CH465" s="6"/>
      <c r="CI465" s="6" t="s">
        <v>195</v>
      </c>
      <c r="CJ465" s="6"/>
      <c r="CK465" s="6"/>
      <c r="CL465" s="6"/>
      <c r="CM465" s="6"/>
      <c r="CN465" s="6"/>
      <c r="CO465" s="6"/>
      <c r="CP465" s="6"/>
      <c r="CQ465" s="6"/>
      <c r="CR465" s="6"/>
      <c r="CS465" s="28" t="s">
        <v>38</v>
      </c>
      <c r="CT465" s="6"/>
      <c r="CU465" s="6"/>
      <c r="CV465" s="6"/>
      <c r="CW465" s="6"/>
      <c r="CX465" s="6"/>
      <c r="CY465" s="6"/>
      <c r="CZ465" s="6"/>
      <c r="DA465" s="6"/>
      <c r="DB465" s="6"/>
      <c r="DC465" s="6"/>
      <c r="DD465" s="6" t="s">
        <v>38</v>
      </c>
      <c r="DE465" s="87"/>
      <c r="DF465" s="6"/>
      <c r="DG465" s="6"/>
      <c r="DH465" s="6"/>
      <c r="DI465" s="6"/>
      <c r="DJ465" s="6"/>
      <c r="DK465" s="6"/>
      <c r="DL465" s="6"/>
      <c r="DM465" s="6"/>
      <c r="DN465" s="6"/>
      <c r="DO465" s="87"/>
      <c r="DP465" s="6"/>
      <c r="DQ465" s="87"/>
      <c r="DR465" s="6"/>
      <c r="DS465" s="87"/>
      <c r="DT465" s="17"/>
      <c r="DV465" s="34"/>
      <c r="DW465" s="57"/>
      <c r="DX465" s="57"/>
      <c r="DY465" s="57"/>
      <c r="DZ465" s="57"/>
      <c r="EA465" s="57"/>
      <c r="EB465" s="57"/>
      <c r="EC465" s="57"/>
      <c r="ED465" s="57"/>
      <c r="EE465" s="57"/>
      <c r="EF465" s="57"/>
      <c r="EG465" s="57"/>
      <c r="EH465" s="57"/>
      <c r="EI465" s="57"/>
      <c r="EJ465" s="57"/>
      <c r="EK465" s="57"/>
      <c r="EL465" s="57"/>
      <c r="EM465" s="57"/>
      <c r="EN465" s="57"/>
      <c r="EO465" s="57"/>
      <c r="EP465" s="57"/>
      <c r="EQ465" s="57"/>
      <c r="ER465" s="57"/>
      <c r="ES465" s="57"/>
    </row>
    <row r="466" spans="1:149" ht="14.55" customHeight="1" x14ac:dyDescent="0.3">
      <c r="A466" s="65">
        <v>462</v>
      </c>
      <c r="B466" s="7">
        <v>160</v>
      </c>
      <c r="C466" s="98" t="s">
        <v>2139</v>
      </c>
      <c r="D466" s="100" t="s">
        <v>2140</v>
      </c>
      <c r="E466" s="98" t="s">
        <v>2141</v>
      </c>
      <c r="F466" s="7">
        <v>2011</v>
      </c>
      <c r="G466" s="100" t="s">
        <v>997</v>
      </c>
      <c r="H466" s="98" t="s">
        <v>2142</v>
      </c>
      <c r="I466" s="6" t="s">
        <v>50</v>
      </c>
      <c r="J466" s="100" t="s">
        <v>2143</v>
      </c>
      <c r="K466" s="6" t="s">
        <v>2144</v>
      </c>
      <c r="L466" s="6" t="s">
        <v>23</v>
      </c>
      <c r="M466" s="6" t="s">
        <v>100</v>
      </c>
      <c r="N466" s="6" t="s">
        <v>205</v>
      </c>
      <c r="O466" s="6" t="s">
        <v>25</v>
      </c>
      <c r="P466" s="6" t="s">
        <v>191</v>
      </c>
      <c r="Q466" s="6" t="s">
        <v>572</v>
      </c>
      <c r="R466" s="6" t="s">
        <v>572</v>
      </c>
      <c r="S466" s="6" t="s">
        <v>434</v>
      </c>
      <c r="T466" s="6" t="s">
        <v>2145</v>
      </c>
      <c r="U466" s="7">
        <v>1993</v>
      </c>
      <c r="V466" s="7">
        <v>2007</v>
      </c>
      <c r="W466" s="6"/>
      <c r="X466" s="6"/>
      <c r="Y466" s="6"/>
      <c r="Z466" s="6" t="s">
        <v>76</v>
      </c>
      <c r="AA466" s="6"/>
      <c r="AB466" s="6"/>
      <c r="AC466" s="6"/>
      <c r="AD466" s="6"/>
      <c r="AE466" s="6" t="s">
        <v>126</v>
      </c>
      <c r="AF466" s="6"/>
      <c r="AG466" s="6"/>
      <c r="AH466" s="6" t="s">
        <v>139</v>
      </c>
      <c r="AI466" s="6" t="s">
        <v>155</v>
      </c>
      <c r="AJ466" s="6"/>
      <c r="AK466" s="6"/>
      <c r="AL466" s="6"/>
      <c r="AM466" s="6"/>
      <c r="AN466" s="6"/>
      <c r="AO466" s="6" t="s">
        <v>168</v>
      </c>
      <c r="AP466" s="6"/>
      <c r="AQ466" s="6"/>
      <c r="AR466" s="6"/>
      <c r="AS466" s="6"/>
      <c r="AT466" s="6"/>
      <c r="AU466" s="6"/>
      <c r="AV466" s="6"/>
      <c r="AW466" s="6" t="s">
        <v>38</v>
      </c>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t="s">
        <v>23</v>
      </c>
      <c r="BW466" s="6"/>
      <c r="BX466" s="6"/>
      <c r="BY466" s="6"/>
      <c r="BZ466" s="6" t="s">
        <v>195</v>
      </c>
      <c r="CA466" s="6"/>
      <c r="CB466" s="6"/>
      <c r="CC466" s="6"/>
      <c r="CD466" s="6"/>
      <c r="CE466" s="6" t="s">
        <v>195</v>
      </c>
      <c r="CF466" s="6"/>
      <c r="CG466" s="6"/>
      <c r="CH466" s="6" t="s">
        <v>195</v>
      </c>
      <c r="CI466" s="6" t="s">
        <v>195</v>
      </c>
      <c r="CJ466" s="6"/>
      <c r="CK466" s="6"/>
      <c r="CL466" s="6"/>
      <c r="CM466" s="6" t="s">
        <v>195</v>
      </c>
      <c r="CN466" s="6"/>
      <c r="CO466" s="6"/>
      <c r="CP466" s="6"/>
      <c r="CQ466" s="6"/>
      <c r="CR466" s="6"/>
      <c r="CS466" s="28" t="s">
        <v>38</v>
      </c>
      <c r="CT466" s="6"/>
      <c r="CU466" s="6"/>
      <c r="CV466" s="6"/>
      <c r="CW466" s="6"/>
      <c r="CX466" s="6"/>
      <c r="CY466" s="6"/>
      <c r="CZ466" s="6"/>
      <c r="DA466" s="6"/>
      <c r="DB466" s="6"/>
      <c r="DC466" s="6"/>
      <c r="DD466" s="6" t="s">
        <v>38</v>
      </c>
      <c r="DE466" s="87"/>
      <c r="DF466" s="6"/>
      <c r="DG466" s="6"/>
      <c r="DH466" s="6"/>
      <c r="DI466" s="6"/>
      <c r="DJ466" s="6"/>
      <c r="DK466" s="6"/>
      <c r="DL466" s="6"/>
      <c r="DM466" s="6"/>
      <c r="DN466" s="6"/>
      <c r="DO466" s="87"/>
      <c r="DP466" s="6"/>
      <c r="DQ466" s="87"/>
      <c r="DR466" s="6"/>
      <c r="DS466" s="87"/>
      <c r="DT466" s="17"/>
      <c r="DV466" s="34"/>
      <c r="DW466" s="57"/>
      <c r="DX466" s="57"/>
      <c r="DY466" s="57"/>
      <c r="DZ466" s="57"/>
      <c r="EA466" s="57"/>
      <c r="EB466" s="57"/>
      <c r="EC466" s="57"/>
      <c r="ED466" s="57"/>
      <c r="EE466" s="57"/>
      <c r="EF466" s="57"/>
      <c r="EG466" s="57"/>
      <c r="EH466" s="57"/>
      <c r="EI466" s="57"/>
      <c r="EJ466" s="57"/>
      <c r="EK466" s="57"/>
      <c r="EL466" s="57"/>
      <c r="EM466" s="57"/>
      <c r="EN466" s="57"/>
      <c r="EO466" s="57"/>
      <c r="EP466" s="57"/>
      <c r="EQ466" s="57"/>
      <c r="ER466" s="57"/>
      <c r="ES466" s="57"/>
    </row>
    <row r="467" spans="1:149" ht="14.55" customHeight="1" x14ac:dyDescent="0.3">
      <c r="A467" s="65">
        <v>463</v>
      </c>
      <c r="B467" s="7">
        <v>160</v>
      </c>
      <c r="C467" s="98" t="s">
        <v>2139</v>
      </c>
      <c r="D467" s="100" t="s">
        <v>2140</v>
      </c>
      <c r="E467" s="98" t="s">
        <v>2141</v>
      </c>
      <c r="F467" s="7">
        <v>2011</v>
      </c>
      <c r="G467" s="100" t="s">
        <v>997</v>
      </c>
      <c r="H467" s="98" t="s">
        <v>2142</v>
      </c>
      <c r="I467" s="6" t="s">
        <v>50</v>
      </c>
      <c r="J467" s="100" t="s">
        <v>2143</v>
      </c>
      <c r="K467" s="6" t="s">
        <v>2144</v>
      </c>
      <c r="L467" s="6" t="s">
        <v>23</v>
      </c>
      <c r="M467" s="6" t="s">
        <v>100</v>
      </c>
      <c r="N467" s="6" t="s">
        <v>205</v>
      </c>
      <c r="O467" s="6" t="s">
        <v>25</v>
      </c>
      <c r="P467" s="6" t="s">
        <v>191</v>
      </c>
      <c r="Q467" s="6" t="s">
        <v>572</v>
      </c>
      <c r="R467" s="6" t="s">
        <v>572</v>
      </c>
      <c r="S467" s="6" t="s">
        <v>434</v>
      </c>
      <c r="T467" s="6" t="s">
        <v>2146</v>
      </c>
      <c r="U467" s="7">
        <v>1993</v>
      </c>
      <c r="V467" s="7">
        <v>2007</v>
      </c>
      <c r="W467" s="6"/>
      <c r="X467" s="6"/>
      <c r="Y467" s="6"/>
      <c r="Z467" s="6" t="s">
        <v>76</v>
      </c>
      <c r="AA467" s="6"/>
      <c r="AB467" s="6"/>
      <c r="AC467" s="6"/>
      <c r="AD467" s="6"/>
      <c r="AE467" s="6" t="s">
        <v>126</v>
      </c>
      <c r="AF467" s="6"/>
      <c r="AG467" s="6"/>
      <c r="AH467" s="6" t="s">
        <v>139</v>
      </c>
      <c r="AI467" s="6" t="s">
        <v>155</v>
      </c>
      <c r="AJ467" s="6"/>
      <c r="AK467" s="6"/>
      <c r="AL467" s="6"/>
      <c r="AM467" s="6"/>
      <c r="AN467" s="6"/>
      <c r="AO467" s="6" t="s">
        <v>168</v>
      </c>
      <c r="AP467" s="6"/>
      <c r="AQ467" s="6"/>
      <c r="AR467" s="6"/>
      <c r="AS467" s="6"/>
      <c r="AT467" s="6"/>
      <c r="AU467" s="6"/>
      <c r="AV467" s="6"/>
      <c r="AW467" s="6" t="s">
        <v>38</v>
      </c>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t="s">
        <v>23</v>
      </c>
      <c r="BW467" s="6"/>
      <c r="BX467" s="6"/>
      <c r="BY467" s="6"/>
      <c r="BZ467" s="6" t="s">
        <v>195</v>
      </c>
      <c r="CA467" s="6"/>
      <c r="CB467" s="6"/>
      <c r="CC467" s="6"/>
      <c r="CD467" s="6"/>
      <c r="CE467" s="6" t="s">
        <v>195</v>
      </c>
      <c r="CF467" s="6"/>
      <c r="CG467" s="6"/>
      <c r="CH467" s="6" t="s">
        <v>195</v>
      </c>
      <c r="CI467" s="6" t="s">
        <v>195</v>
      </c>
      <c r="CJ467" s="6"/>
      <c r="CK467" s="6"/>
      <c r="CL467" s="6"/>
      <c r="CM467" s="6" t="s">
        <v>195</v>
      </c>
      <c r="CN467" s="6"/>
      <c r="CO467" s="6"/>
      <c r="CP467" s="6"/>
      <c r="CQ467" s="6"/>
      <c r="CR467" s="6"/>
      <c r="CS467" s="28" t="s">
        <v>38</v>
      </c>
      <c r="CT467" s="6"/>
      <c r="CU467" s="6"/>
      <c r="CV467" s="6"/>
      <c r="CW467" s="6"/>
      <c r="CX467" s="6"/>
      <c r="CY467" s="6"/>
      <c r="CZ467" s="6"/>
      <c r="DA467" s="6"/>
      <c r="DB467" s="6"/>
      <c r="DC467" s="6"/>
      <c r="DD467" s="6" t="s">
        <v>38</v>
      </c>
      <c r="DE467" s="87"/>
      <c r="DF467" s="6"/>
      <c r="DG467" s="6"/>
      <c r="DH467" s="6"/>
      <c r="DI467" s="6"/>
      <c r="DJ467" s="6"/>
      <c r="DK467" s="6"/>
      <c r="DL467" s="6"/>
      <c r="DM467" s="6"/>
      <c r="DN467" s="6"/>
      <c r="DO467" s="87"/>
      <c r="DP467" s="6"/>
      <c r="DQ467" s="87"/>
      <c r="DR467" s="6"/>
      <c r="DS467" s="87"/>
      <c r="DT467" s="17"/>
      <c r="DV467" s="34"/>
      <c r="DW467" s="57"/>
      <c r="DX467" s="57"/>
      <c r="DY467" s="57"/>
      <c r="DZ467" s="57"/>
      <c r="EA467" s="57"/>
      <c r="EB467" s="57"/>
      <c r="EC467" s="57"/>
      <c r="ED467" s="57"/>
      <c r="EE467" s="57"/>
      <c r="EF467" s="57"/>
      <c r="EG467" s="57"/>
      <c r="EH467" s="57"/>
      <c r="EI467" s="57"/>
      <c r="EJ467" s="57"/>
      <c r="EK467" s="57"/>
      <c r="EL467" s="57"/>
      <c r="EM467" s="57"/>
      <c r="EN467" s="57"/>
      <c r="EO467" s="57"/>
      <c r="EP467" s="57"/>
      <c r="EQ467" s="57"/>
      <c r="ER467" s="57"/>
      <c r="ES467" s="57"/>
    </row>
    <row r="468" spans="1:149" ht="14.55" customHeight="1" x14ac:dyDescent="0.3">
      <c r="A468" s="65">
        <v>464</v>
      </c>
      <c r="B468" s="7">
        <v>160</v>
      </c>
      <c r="C468" s="98" t="s">
        <v>2139</v>
      </c>
      <c r="D468" s="100" t="s">
        <v>2140</v>
      </c>
      <c r="E468" s="98" t="s">
        <v>2141</v>
      </c>
      <c r="F468" s="7">
        <v>2011</v>
      </c>
      <c r="G468" s="100" t="s">
        <v>997</v>
      </c>
      <c r="H468" s="98" t="s">
        <v>2142</v>
      </c>
      <c r="I468" s="6" t="s">
        <v>50</v>
      </c>
      <c r="J468" s="100" t="s">
        <v>2143</v>
      </c>
      <c r="K468" s="6" t="s">
        <v>2144</v>
      </c>
      <c r="L468" s="6" t="s">
        <v>23</v>
      </c>
      <c r="M468" s="6" t="s">
        <v>100</v>
      </c>
      <c r="N468" s="6" t="s">
        <v>205</v>
      </c>
      <c r="O468" s="6" t="s">
        <v>25</v>
      </c>
      <c r="P468" s="6" t="s">
        <v>191</v>
      </c>
      <c r="Q468" s="6" t="s">
        <v>572</v>
      </c>
      <c r="R468" s="6" t="s">
        <v>572</v>
      </c>
      <c r="S468" s="6" t="s">
        <v>434</v>
      </c>
      <c r="T468" s="6" t="s">
        <v>2147</v>
      </c>
      <c r="U468" s="7">
        <v>1993</v>
      </c>
      <c r="V468" s="7">
        <v>2007</v>
      </c>
      <c r="W468" s="6"/>
      <c r="X468" s="6"/>
      <c r="Y468" s="6"/>
      <c r="Z468" s="6" t="s">
        <v>76</v>
      </c>
      <c r="AA468" s="6"/>
      <c r="AB468" s="6"/>
      <c r="AC468" s="6"/>
      <c r="AD468" s="6"/>
      <c r="AE468" s="6" t="s">
        <v>126</v>
      </c>
      <c r="AF468" s="6"/>
      <c r="AG468" s="6"/>
      <c r="AH468" s="6" t="s">
        <v>139</v>
      </c>
      <c r="AI468" s="6" t="s">
        <v>155</v>
      </c>
      <c r="AJ468" s="6"/>
      <c r="AK468" s="6"/>
      <c r="AL468" s="6"/>
      <c r="AM468" s="6"/>
      <c r="AN468" s="6"/>
      <c r="AO468" s="6" t="s">
        <v>168</v>
      </c>
      <c r="AP468" s="6"/>
      <c r="AQ468" s="6"/>
      <c r="AR468" s="6"/>
      <c r="AS468" s="6"/>
      <c r="AT468" s="6"/>
      <c r="AU468" s="6"/>
      <c r="AV468" s="6"/>
      <c r="AW468" s="6" t="s">
        <v>38</v>
      </c>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t="s">
        <v>23</v>
      </c>
      <c r="BW468" s="6"/>
      <c r="BX468" s="6"/>
      <c r="BY468" s="6"/>
      <c r="BZ468" s="6" t="s">
        <v>195</v>
      </c>
      <c r="CA468" s="6"/>
      <c r="CB468" s="6"/>
      <c r="CC468" s="6"/>
      <c r="CD468" s="6"/>
      <c r="CE468" s="6" t="s">
        <v>195</v>
      </c>
      <c r="CF468" s="6"/>
      <c r="CG468" s="6"/>
      <c r="CH468" s="6" t="s">
        <v>195</v>
      </c>
      <c r="CI468" s="6" t="s">
        <v>195</v>
      </c>
      <c r="CJ468" s="6"/>
      <c r="CK468" s="6"/>
      <c r="CL468" s="6"/>
      <c r="CM468" s="6" t="s">
        <v>195</v>
      </c>
      <c r="CN468" s="6"/>
      <c r="CO468" s="6"/>
      <c r="CP468" s="6"/>
      <c r="CQ468" s="6"/>
      <c r="CR468" s="6"/>
      <c r="CS468" s="28" t="s">
        <v>38</v>
      </c>
      <c r="CT468" s="6"/>
      <c r="CU468" s="6"/>
      <c r="CV468" s="6"/>
      <c r="CW468" s="6"/>
      <c r="CX468" s="6"/>
      <c r="CY468" s="6"/>
      <c r="CZ468" s="6"/>
      <c r="DA468" s="6"/>
      <c r="DB468" s="6"/>
      <c r="DC468" s="6"/>
      <c r="DD468" s="6" t="s">
        <v>38</v>
      </c>
      <c r="DE468" s="87"/>
      <c r="DF468" s="6"/>
      <c r="DG468" s="6"/>
      <c r="DH468" s="6"/>
      <c r="DI468" s="6"/>
      <c r="DJ468" s="6"/>
      <c r="DK468" s="6"/>
      <c r="DL468" s="6"/>
      <c r="DM468" s="6"/>
      <c r="DN468" s="6"/>
      <c r="DO468" s="87"/>
      <c r="DP468" s="6"/>
      <c r="DQ468" s="87"/>
      <c r="DR468" s="6"/>
      <c r="DS468" s="87"/>
      <c r="DT468" s="17"/>
      <c r="DV468" s="34"/>
      <c r="DW468" s="57"/>
      <c r="DX468" s="57"/>
      <c r="DY468" s="57"/>
      <c r="DZ468" s="57"/>
      <c r="EA468" s="57"/>
      <c r="EB468" s="57"/>
      <c r="EC468" s="57"/>
      <c r="ED468" s="57"/>
      <c r="EE468" s="57"/>
      <c r="EF468" s="57"/>
      <c r="EG468" s="57"/>
      <c r="EH468" s="57"/>
      <c r="EI468" s="57"/>
      <c r="EJ468" s="57"/>
      <c r="EK468" s="57"/>
      <c r="EL468" s="57"/>
      <c r="EM468" s="57"/>
      <c r="EN468" s="57"/>
      <c r="EO468" s="57"/>
      <c r="EP468" s="57"/>
      <c r="EQ468" s="57"/>
      <c r="ER468" s="57"/>
      <c r="ES468" s="57"/>
    </row>
    <row r="469" spans="1:149" ht="14.55" customHeight="1" x14ac:dyDescent="0.3">
      <c r="A469" s="65">
        <v>465</v>
      </c>
      <c r="B469" s="7">
        <v>160</v>
      </c>
      <c r="C469" s="98" t="s">
        <v>2139</v>
      </c>
      <c r="D469" s="100" t="s">
        <v>2140</v>
      </c>
      <c r="E469" s="98" t="s">
        <v>2141</v>
      </c>
      <c r="F469" s="7">
        <v>2011</v>
      </c>
      <c r="G469" s="100" t="s">
        <v>997</v>
      </c>
      <c r="H469" s="98" t="s">
        <v>2142</v>
      </c>
      <c r="I469" s="6" t="s">
        <v>50</v>
      </c>
      <c r="J469" s="100" t="s">
        <v>2143</v>
      </c>
      <c r="K469" s="6" t="s">
        <v>2144</v>
      </c>
      <c r="L469" s="6" t="s">
        <v>23</v>
      </c>
      <c r="M469" s="6" t="s">
        <v>100</v>
      </c>
      <c r="N469" s="6" t="s">
        <v>205</v>
      </c>
      <c r="O469" s="6" t="s">
        <v>25</v>
      </c>
      <c r="P469" s="6" t="s">
        <v>191</v>
      </c>
      <c r="Q469" s="6" t="s">
        <v>572</v>
      </c>
      <c r="R469" s="6" t="s">
        <v>572</v>
      </c>
      <c r="S469" s="6" t="s">
        <v>434</v>
      </c>
      <c r="T469" s="6" t="s">
        <v>2148</v>
      </c>
      <c r="U469" s="7">
        <v>1993</v>
      </c>
      <c r="V469" s="7">
        <v>2007</v>
      </c>
      <c r="W469" s="6"/>
      <c r="X469" s="6"/>
      <c r="Y469" s="6"/>
      <c r="Z469" s="6" t="s">
        <v>76</v>
      </c>
      <c r="AA469" s="6"/>
      <c r="AB469" s="6"/>
      <c r="AC469" s="6"/>
      <c r="AD469" s="6"/>
      <c r="AE469" s="6" t="s">
        <v>126</v>
      </c>
      <c r="AF469" s="6"/>
      <c r="AG469" s="6"/>
      <c r="AH469" s="6" t="s">
        <v>139</v>
      </c>
      <c r="AI469" s="6" t="s">
        <v>155</v>
      </c>
      <c r="AJ469" s="6"/>
      <c r="AK469" s="6"/>
      <c r="AL469" s="6"/>
      <c r="AM469" s="6"/>
      <c r="AN469" s="6"/>
      <c r="AO469" s="6" t="s">
        <v>168</v>
      </c>
      <c r="AP469" s="6"/>
      <c r="AQ469" s="6"/>
      <c r="AR469" s="6"/>
      <c r="AS469" s="6"/>
      <c r="AT469" s="6"/>
      <c r="AU469" s="6"/>
      <c r="AV469" s="6"/>
      <c r="AW469" s="6" t="s">
        <v>38</v>
      </c>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t="s">
        <v>23</v>
      </c>
      <c r="BW469" s="6"/>
      <c r="BX469" s="6"/>
      <c r="BY469" s="6"/>
      <c r="BZ469" s="6" t="s">
        <v>195</v>
      </c>
      <c r="CA469" s="6"/>
      <c r="CB469" s="6"/>
      <c r="CC469" s="6"/>
      <c r="CD469" s="6"/>
      <c r="CE469" s="6" t="s">
        <v>195</v>
      </c>
      <c r="CF469" s="6"/>
      <c r="CG469" s="6"/>
      <c r="CH469" s="6" t="s">
        <v>195</v>
      </c>
      <c r="CI469" s="6" t="s">
        <v>195</v>
      </c>
      <c r="CJ469" s="6"/>
      <c r="CK469" s="6"/>
      <c r="CL469" s="6"/>
      <c r="CM469" s="6" t="s">
        <v>195</v>
      </c>
      <c r="CN469" s="6"/>
      <c r="CO469" s="6"/>
      <c r="CP469" s="6"/>
      <c r="CQ469" s="6"/>
      <c r="CR469" s="6"/>
      <c r="CS469" s="28" t="s">
        <v>38</v>
      </c>
      <c r="CT469" s="6"/>
      <c r="CU469" s="6"/>
      <c r="CV469" s="6"/>
      <c r="CW469" s="6"/>
      <c r="CX469" s="6"/>
      <c r="CY469" s="6"/>
      <c r="CZ469" s="6"/>
      <c r="DA469" s="6"/>
      <c r="DB469" s="6"/>
      <c r="DC469" s="6"/>
      <c r="DD469" s="6" t="s">
        <v>38</v>
      </c>
      <c r="DE469" s="87"/>
      <c r="DF469" s="6"/>
      <c r="DG469" s="6"/>
      <c r="DH469" s="6"/>
      <c r="DI469" s="6"/>
      <c r="DJ469" s="6"/>
      <c r="DK469" s="6"/>
      <c r="DL469" s="6"/>
      <c r="DM469" s="6"/>
      <c r="DN469" s="6"/>
      <c r="DO469" s="87"/>
      <c r="DP469" s="6"/>
      <c r="DQ469" s="87"/>
      <c r="DR469" s="6"/>
      <c r="DS469" s="87"/>
      <c r="DT469" s="17"/>
      <c r="DV469" s="34"/>
      <c r="DW469" s="57"/>
      <c r="DX469" s="57"/>
      <c r="DY469" s="57"/>
      <c r="DZ469" s="57"/>
      <c r="EA469" s="57"/>
      <c r="EB469" s="57"/>
      <c r="EC469" s="57"/>
      <c r="ED469" s="57"/>
      <c r="EE469" s="57"/>
      <c r="EF469" s="57"/>
      <c r="EG469" s="57"/>
      <c r="EH469" s="57"/>
      <c r="EI469" s="57"/>
      <c r="EJ469" s="57"/>
      <c r="EK469" s="57"/>
      <c r="EL469" s="57"/>
      <c r="EM469" s="57"/>
      <c r="EN469" s="57"/>
      <c r="EO469" s="57"/>
      <c r="EP469" s="57"/>
      <c r="EQ469" s="57"/>
      <c r="ER469" s="57"/>
      <c r="ES469" s="57"/>
    </row>
    <row r="470" spans="1:149" ht="14.55" customHeight="1" x14ac:dyDescent="0.3">
      <c r="A470" s="65">
        <v>466</v>
      </c>
      <c r="B470" s="7">
        <v>160</v>
      </c>
      <c r="C470" s="98" t="s">
        <v>2139</v>
      </c>
      <c r="D470" s="100" t="s">
        <v>2140</v>
      </c>
      <c r="E470" s="98" t="s">
        <v>2141</v>
      </c>
      <c r="F470" s="7">
        <v>2011</v>
      </c>
      <c r="G470" s="100" t="s">
        <v>997</v>
      </c>
      <c r="H470" s="98" t="s">
        <v>2142</v>
      </c>
      <c r="I470" s="6" t="s">
        <v>50</v>
      </c>
      <c r="J470" s="100" t="s">
        <v>2143</v>
      </c>
      <c r="K470" s="6" t="s">
        <v>2144</v>
      </c>
      <c r="L470" s="6" t="s">
        <v>23</v>
      </c>
      <c r="M470" s="6" t="s">
        <v>100</v>
      </c>
      <c r="N470" s="6" t="s">
        <v>205</v>
      </c>
      <c r="O470" s="6" t="s">
        <v>25</v>
      </c>
      <c r="P470" s="6" t="s">
        <v>191</v>
      </c>
      <c r="Q470" s="6" t="s">
        <v>572</v>
      </c>
      <c r="R470" s="6" t="s">
        <v>572</v>
      </c>
      <c r="S470" s="6" t="s">
        <v>434</v>
      </c>
      <c r="T470" s="6" t="s">
        <v>2149</v>
      </c>
      <c r="U470" s="7">
        <v>1993</v>
      </c>
      <c r="V470" s="7">
        <v>2007</v>
      </c>
      <c r="W470" s="6"/>
      <c r="X470" s="6"/>
      <c r="Y470" s="6"/>
      <c r="Z470" s="6" t="s">
        <v>76</v>
      </c>
      <c r="AA470" s="6"/>
      <c r="AB470" s="6"/>
      <c r="AC470" s="6"/>
      <c r="AD470" s="6"/>
      <c r="AE470" s="6" t="s">
        <v>126</v>
      </c>
      <c r="AF470" s="6"/>
      <c r="AG470" s="6"/>
      <c r="AH470" s="6" t="s">
        <v>139</v>
      </c>
      <c r="AI470" s="6" t="s">
        <v>155</v>
      </c>
      <c r="AJ470" s="6"/>
      <c r="AK470" s="6"/>
      <c r="AL470" s="6"/>
      <c r="AM470" s="6"/>
      <c r="AN470" s="6"/>
      <c r="AO470" s="6" t="s">
        <v>168</v>
      </c>
      <c r="AP470" s="6"/>
      <c r="AQ470" s="6"/>
      <c r="AR470" s="6"/>
      <c r="AS470" s="6"/>
      <c r="AT470" s="6"/>
      <c r="AU470" s="6"/>
      <c r="AV470" s="6"/>
      <c r="AW470" s="6" t="s">
        <v>38</v>
      </c>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t="s">
        <v>23</v>
      </c>
      <c r="BW470" s="6"/>
      <c r="BX470" s="6"/>
      <c r="BY470" s="6"/>
      <c r="BZ470" s="6" t="s">
        <v>195</v>
      </c>
      <c r="CA470" s="6"/>
      <c r="CB470" s="6"/>
      <c r="CC470" s="6"/>
      <c r="CD470" s="6"/>
      <c r="CE470" s="6" t="s">
        <v>195</v>
      </c>
      <c r="CF470" s="6"/>
      <c r="CG470" s="6"/>
      <c r="CH470" s="6" t="s">
        <v>195</v>
      </c>
      <c r="CI470" s="6" t="s">
        <v>195</v>
      </c>
      <c r="CJ470" s="6"/>
      <c r="CK470" s="6"/>
      <c r="CL470" s="6"/>
      <c r="CM470" s="6" t="s">
        <v>195</v>
      </c>
      <c r="CN470" s="6"/>
      <c r="CO470" s="6"/>
      <c r="CP470" s="6"/>
      <c r="CQ470" s="6"/>
      <c r="CR470" s="6"/>
      <c r="CS470" s="28" t="s">
        <v>38</v>
      </c>
      <c r="CT470" s="6"/>
      <c r="CU470" s="6"/>
      <c r="CV470" s="6"/>
      <c r="CW470" s="6"/>
      <c r="CX470" s="6"/>
      <c r="CY470" s="6"/>
      <c r="CZ470" s="6"/>
      <c r="DA470" s="6"/>
      <c r="DB470" s="6"/>
      <c r="DC470" s="6"/>
      <c r="DD470" s="6" t="s">
        <v>38</v>
      </c>
      <c r="DE470" s="87"/>
      <c r="DF470" s="6"/>
      <c r="DG470" s="6"/>
      <c r="DH470" s="6"/>
      <c r="DI470" s="6"/>
      <c r="DJ470" s="6"/>
      <c r="DK470" s="6"/>
      <c r="DL470" s="6"/>
      <c r="DM470" s="6"/>
      <c r="DN470" s="6"/>
      <c r="DO470" s="87"/>
      <c r="DP470" s="6"/>
      <c r="DQ470" s="87"/>
      <c r="DR470" s="6"/>
      <c r="DS470" s="87"/>
      <c r="DT470" s="17"/>
      <c r="DV470" s="34"/>
      <c r="DW470" s="57"/>
      <c r="DX470" s="57"/>
      <c r="DY470" s="57"/>
      <c r="DZ470" s="57"/>
      <c r="EA470" s="57"/>
      <c r="EB470" s="57"/>
      <c r="EC470" s="57"/>
      <c r="ED470" s="57"/>
      <c r="EE470" s="57"/>
      <c r="EF470" s="57"/>
      <c r="EG470" s="57"/>
      <c r="EH470" s="57"/>
      <c r="EI470" s="57"/>
      <c r="EJ470" s="57"/>
      <c r="EK470" s="57"/>
      <c r="EL470" s="57"/>
      <c r="EM470" s="57"/>
      <c r="EN470" s="57"/>
      <c r="EO470" s="57"/>
      <c r="EP470" s="57"/>
      <c r="EQ470" s="57"/>
      <c r="ER470" s="57"/>
      <c r="ES470" s="57"/>
    </row>
    <row r="471" spans="1:149" ht="14.55" customHeight="1" x14ac:dyDescent="0.3">
      <c r="A471" s="65">
        <v>467</v>
      </c>
      <c r="B471" s="7">
        <v>160</v>
      </c>
      <c r="C471" s="98" t="s">
        <v>2139</v>
      </c>
      <c r="D471" s="100" t="s">
        <v>2140</v>
      </c>
      <c r="E471" s="98" t="s">
        <v>2141</v>
      </c>
      <c r="F471" s="7">
        <v>2011</v>
      </c>
      <c r="G471" s="100" t="s">
        <v>997</v>
      </c>
      <c r="H471" s="98" t="s">
        <v>2142</v>
      </c>
      <c r="I471" s="6" t="s">
        <v>50</v>
      </c>
      <c r="J471" s="100" t="s">
        <v>2143</v>
      </c>
      <c r="K471" s="6" t="s">
        <v>2144</v>
      </c>
      <c r="L471" s="6" t="s">
        <v>23</v>
      </c>
      <c r="M471" s="6" t="s">
        <v>100</v>
      </c>
      <c r="N471" s="6" t="s">
        <v>205</v>
      </c>
      <c r="O471" s="6" t="s">
        <v>25</v>
      </c>
      <c r="P471" s="6" t="s">
        <v>191</v>
      </c>
      <c r="Q471" s="6" t="s">
        <v>572</v>
      </c>
      <c r="R471" s="6" t="s">
        <v>572</v>
      </c>
      <c r="S471" s="6" t="s">
        <v>434</v>
      </c>
      <c r="T471" s="6" t="s">
        <v>2150</v>
      </c>
      <c r="U471" s="7">
        <v>1993</v>
      </c>
      <c r="V471" s="7">
        <v>2007</v>
      </c>
      <c r="W471" s="6"/>
      <c r="X471" s="6"/>
      <c r="Y471" s="6"/>
      <c r="Z471" s="6" t="s">
        <v>76</v>
      </c>
      <c r="AA471" s="6"/>
      <c r="AB471" s="6"/>
      <c r="AC471" s="6"/>
      <c r="AD471" s="6"/>
      <c r="AE471" s="6" t="s">
        <v>126</v>
      </c>
      <c r="AF471" s="6"/>
      <c r="AG471" s="6"/>
      <c r="AH471" s="6" t="s">
        <v>139</v>
      </c>
      <c r="AI471" s="6" t="s">
        <v>155</v>
      </c>
      <c r="AJ471" s="6"/>
      <c r="AK471" s="6"/>
      <c r="AL471" s="6"/>
      <c r="AM471" s="6"/>
      <c r="AN471" s="6"/>
      <c r="AO471" s="6" t="s">
        <v>168</v>
      </c>
      <c r="AP471" s="6"/>
      <c r="AQ471" s="6"/>
      <c r="AR471" s="6"/>
      <c r="AS471" s="6"/>
      <c r="AT471" s="6"/>
      <c r="AU471" s="6"/>
      <c r="AV471" s="6"/>
      <c r="AW471" s="6" t="s">
        <v>38</v>
      </c>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t="s">
        <v>23</v>
      </c>
      <c r="BW471" s="6"/>
      <c r="BX471" s="6"/>
      <c r="BY471" s="6"/>
      <c r="BZ471" s="6" t="s">
        <v>195</v>
      </c>
      <c r="CA471" s="6"/>
      <c r="CB471" s="6"/>
      <c r="CC471" s="6"/>
      <c r="CD471" s="6"/>
      <c r="CE471" s="6" t="s">
        <v>195</v>
      </c>
      <c r="CF471" s="6"/>
      <c r="CG471" s="6"/>
      <c r="CH471" s="6" t="s">
        <v>195</v>
      </c>
      <c r="CI471" s="6" t="s">
        <v>195</v>
      </c>
      <c r="CJ471" s="6"/>
      <c r="CK471" s="6"/>
      <c r="CL471" s="6"/>
      <c r="CM471" s="6" t="s">
        <v>195</v>
      </c>
      <c r="CN471" s="6"/>
      <c r="CO471" s="6"/>
      <c r="CP471" s="6"/>
      <c r="CQ471" s="6"/>
      <c r="CR471" s="6"/>
      <c r="CS471" s="28" t="s">
        <v>38</v>
      </c>
      <c r="CT471" s="6"/>
      <c r="CU471" s="6"/>
      <c r="CV471" s="6"/>
      <c r="CW471" s="6"/>
      <c r="CX471" s="6"/>
      <c r="CY471" s="6"/>
      <c r="CZ471" s="6"/>
      <c r="DA471" s="6"/>
      <c r="DB471" s="6"/>
      <c r="DC471" s="6"/>
      <c r="DD471" s="6" t="s">
        <v>38</v>
      </c>
      <c r="DE471" s="87"/>
      <c r="DF471" s="6"/>
      <c r="DG471" s="6"/>
      <c r="DH471" s="6"/>
      <c r="DI471" s="6"/>
      <c r="DJ471" s="6"/>
      <c r="DK471" s="6"/>
      <c r="DL471" s="6"/>
      <c r="DM471" s="6"/>
      <c r="DN471" s="6"/>
      <c r="DO471" s="87"/>
      <c r="DP471" s="6"/>
      <c r="DQ471" s="87"/>
      <c r="DR471" s="6"/>
      <c r="DS471" s="87"/>
      <c r="DT471" s="17"/>
      <c r="DV471" s="34"/>
      <c r="DW471" s="57"/>
      <c r="DX471" s="57"/>
      <c r="DY471" s="57"/>
      <c r="DZ471" s="57"/>
      <c r="EA471" s="57"/>
      <c r="EB471" s="57"/>
      <c r="EC471" s="57"/>
      <c r="ED471" s="57"/>
      <c r="EE471" s="57"/>
      <c r="EF471" s="57"/>
      <c r="EG471" s="57"/>
      <c r="EH471" s="57"/>
      <c r="EI471" s="57"/>
      <c r="EJ471" s="57"/>
      <c r="EK471" s="57"/>
      <c r="EL471" s="57"/>
      <c r="EM471" s="57"/>
      <c r="EN471" s="57"/>
      <c r="EO471" s="57"/>
      <c r="EP471" s="57"/>
      <c r="EQ471" s="57"/>
      <c r="ER471" s="57"/>
      <c r="ES471" s="57"/>
    </row>
    <row r="472" spans="1:149" ht="14.55" customHeight="1" x14ac:dyDescent="0.3">
      <c r="A472" s="65">
        <v>468</v>
      </c>
      <c r="B472" s="7">
        <v>161</v>
      </c>
      <c r="C472" s="98" t="s">
        <v>2151</v>
      </c>
      <c r="D472" s="100" t="s">
        <v>2152</v>
      </c>
      <c r="E472" s="98" t="s">
        <v>2153</v>
      </c>
      <c r="F472" s="7">
        <v>2001</v>
      </c>
      <c r="G472" s="98" t="s">
        <v>2154</v>
      </c>
      <c r="H472" s="98" t="s">
        <v>2155</v>
      </c>
      <c r="I472" s="6" t="s">
        <v>50</v>
      </c>
      <c r="J472" s="100" t="s">
        <v>2156</v>
      </c>
      <c r="K472" s="6" t="s">
        <v>744</v>
      </c>
      <c r="L472" s="6" t="s">
        <v>38</v>
      </c>
      <c r="M472" s="6" t="s">
        <v>86</v>
      </c>
      <c r="N472" s="6" t="s">
        <v>205</v>
      </c>
      <c r="O472" s="6" t="s">
        <v>25</v>
      </c>
      <c r="P472" s="6" t="s">
        <v>177</v>
      </c>
      <c r="Q472" s="6" t="s">
        <v>572</v>
      </c>
      <c r="R472" s="6" t="s">
        <v>572</v>
      </c>
      <c r="S472" s="6" t="s">
        <v>1040</v>
      </c>
      <c r="T472" s="6" t="s">
        <v>2157</v>
      </c>
      <c r="U472" s="7">
        <v>1996</v>
      </c>
      <c r="V472" s="7">
        <v>1996</v>
      </c>
      <c r="W472" s="6"/>
      <c r="X472" s="6"/>
      <c r="Y472" s="6"/>
      <c r="Z472" s="6"/>
      <c r="AA472" s="6"/>
      <c r="AB472" s="6"/>
      <c r="AC472" s="6"/>
      <c r="AD472" s="6"/>
      <c r="AE472" s="6"/>
      <c r="AF472" s="6"/>
      <c r="AG472" s="6"/>
      <c r="AH472" s="6" t="s">
        <v>139</v>
      </c>
      <c r="AI472" s="6"/>
      <c r="AJ472" s="6"/>
      <c r="AK472" s="6"/>
      <c r="AL472" s="6"/>
      <c r="AM472" s="6"/>
      <c r="AN472" s="6"/>
      <c r="AO472" s="6" t="s">
        <v>168</v>
      </c>
      <c r="AP472" s="6"/>
      <c r="AQ472" s="6"/>
      <c r="AR472" s="6"/>
      <c r="AS472" s="6"/>
      <c r="AT472" s="6"/>
      <c r="AU472" s="6"/>
      <c r="AV472" s="6"/>
      <c r="AW472" s="6" t="s">
        <v>23</v>
      </c>
      <c r="AX472" s="6"/>
      <c r="AY472" s="6"/>
      <c r="AZ472" s="6"/>
      <c r="BA472" s="6"/>
      <c r="BB472" s="6"/>
      <c r="BC472" s="6"/>
      <c r="BD472" s="6"/>
      <c r="BE472" s="6"/>
      <c r="BF472" s="6"/>
      <c r="BG472" s="6"/>
      <c r="BH472" s="6"/>
      <c r="BI472" s="6" t="s">
        <v>78</v>
      </c>
      <c r="BJ472" s="6"/>
      <c r="BK472" s="6"/>
      <c r="BL472" s="6"/>
      <c r="BM472" s="6"/>
      <c r="BN472" s="6" t="s">
        <v>78</v>
      </c>
      <c r="BO472" s="6"/>
      <c r="BP472" s="6"/>
      <c r="BQ472" s="6"/>
      <c r="BR472" s="6"/>
      <c r="BS472" s="6"/>
      <c r="BT472" s="6"/>
      <c r="BU472" s="6"/>
      <c r="BV472" s="6" t="s">
        <v>38</v>
      </c>
      <c r="BW472" s="6"/>
      <c r="BX472" s="6"/>
      <c r="BY472" s="6"/>
      <c r="BZ472" s="6"/>
      <c r="CA472" s="6"/>
      <c r="CB472" s="6"/>
      <c r="CC472" s="6"/>
      <c r="CD472" s="6"/>
      <c r="CE472" s="6"/>
      <c r="CF472" s="6"/>
      <c r="CG472" s="6"/>
      <c r="CH472" s="6"/>
      <c r="CI472" s="6"/>
      <c r="CJ472" s="6"/>
      <c r="CK472" s="6"/>
      <c r="CL472" s="6"/>
      <c r="CM472" s="6"/>
      <c r="CN472" s="6"/>
      <c r="CO472" s="6"/>
      <c r="CP472" s="6"/>
      <c r="CQ472" s="6"/>
      <c r="CR472" s="6"/>
      <c r="CS472" s="28" t="s">
        <v>38</v>
      </c>
      <c r="CT472" s="6"/>
      <c r="CU472" s="6"/>
      <c r="CV472" s="6"/>
      <c r="CW472" s="6"/>
      <c r="CX472" s="6"/>
      <c r="CY472" s="6"/>
      <c r="CZ472" s="6"/>
      <c r="DA472" s="6"/>
      <c r="DB472" s="6"/>
      <c r="DC472" s="6"/>
      <c r="DD472" s="6" t="s">
        <v>38</v>
      </c>
      <c r="DE472" s="87"/>
      <c r="DF472" s="6"/>
      <c r="DG472" s="6"/>
      <c r="DH472" s="6"/>
      <c r="DI472" s="6"/>
      <c r="DJ472" s="6"/>
      <c r="DK472" s="6"/>
      <c r="DL472" s="6"/>
      <c r="DM472" s="6"/>
      <c r="DN472" s="6"/>
      <c r="DO472" s="87"/>
      <c r="DP472" s="6"/>
      <c r="DQ472" s="87"/>
      <c r="DR472" s="6"/>
      <c r="DS472" s="93" t="s">
        <v>2158</v>
      </c>
      <c r="DT472" s="17" t="s">
        <v>64</v>
      </c>
      <c r="DV472" s="34"/>
      <c r="DW472" s="57"/>
      <c r="DX472" s="57"/>
      <c r="DY472" s="57"/>
      <c r="DZ472" s="57"/>
      <c r="EA472" s="57"/>
      <c r="EB472" s="57"/>
      <c r="EC472" s="57"/>
      <c r="ED472" s="57"/>
      <c r="EE472" s="57"/>
      <c r="EF472" s="57"/>
      <c r="EG472" s="57"/>
      <c r="EH472" s="57"/>
      <c r="EI472" s="57"/>
      <c r="EJ472" s="57"/>
      <c r="EK472" s="57"/>
      <c r="EL472" s="57"/>
      <c r="EM472" s="57"/>
      <c r="EN472" s="57"/>
      <c r="EO472" s="57"/>
      <c r="EP472" s="57"/>
      <c r="EQ472" s="57"/>
      <c r="ER472" s="57"/>
      <c r="ES472" s="57"/>
    </row>
    <row r="473" spans="1:149" ht="14.55" customHeight="1" x14ac:dyDescent="0.3">
      <c r="A473" s="65">
        <v>469</v>
      </c>
      <c r="B473" s="7">
        <v>161</v>
      </c>
      <c r="C473" s="98" t="s">
        <v>2151</v>
      </c>
      <c r="D473" s="100" t="s">
        <v>2152</v>
      </c>
      <c r="E473" s="98" t="s">
        <v>2153</v>
      </c>
      <c r="F473" s="7">
        <v>2001</v>
      </c>
      <c r="G473" s="98" t="s">
        <v>2154</v>
      </c>
      <c r="H473" s="98" t="s">
        <v>2155</v>
      </c>
      <c r="I473" s="6" t="s">
        <v>50</v>
      </c>
      <c r="J473" s="98" t="s">
        <v>2159</v>
      </c>
      <c r="K473" s="6" t="s">
        <v>718</v>
      </c>
      <c r="L473" s="6" t="s">
        <v>38</v>
      </c>
      <c r="M473" s="6" t="s">
        <v>86</v>
      </c>
      <c r="N473" s="6" t="s">
        <v>205</v>
      </c>
      <c r="O473" s="6" t="s">
        <v>25</v>
      </c>
      <c r="P473" s="6" t="s">
        <v>177</v>
      </c>
      <c r="Q473" s="6" t="s">
        <v>572</v>
      </c>
      <c r="R473" s="6" t="s">
        <v>572</v>
      </c>
      <c r="S473" s="6" t="s">
        <v>1040</v>
      </c>
      <c r="T473" s="6" t="s">
        <v>2157</v>
      </c>
      <c r="U473" s="7">
        <v>1996</v>
      </c>
      <c r="V473" s="7">
        <v>1996</v>
      </c>
      <c r="W473" s="6"/>
      <c r="X473" s="6"/>
      <c r="Y473" s="6"/>
      <c r="Z473" s="6"/>
      <c r="AA473" s="6"/>
      <c r="AB473" s="6"/>
      <c r="AC473" s="6"/>
      <c r="AD473" s="6"/>
      <c r="AE473" s="6"/>
      <c r="AF473" s="6"/>
      <c r="AG473" s="6"/>
      <c r="AH473" s="6" t="s">
        <v>139</v>
      </c>
      <c r="AI473" s="6"/>
      <c r="AJ473" s="6"/>
      <c r="AK473" s="6"/>
      <c r="AL473" s="6"/>
      <c r="AM473" s="6"/>
      <c r="AN473" s="6"/>
      <c r="AO473" s="6" t="s">
        <v>168</v>
      </c>
      <c r="AP473" s="6"/>
      <c r="AQ473" s="6"/>
      <c r="AR473" s="6"/>
      <c r="AS473" s="6"/>
      <c r="AT473" s="6"/>
      <c r="AU473" s="6"/>
      <c r="AV473" s="6"/>
      <c r="AW473" s="6" t="s">
        <v>23</v>
      </c>
      <c r="AX473" s="6"/>
      <c r="AY473" s="6"/>
      <c r="AZ473" s="6"/>
      <c r="BA473" s="6"/>
      <c r="BB473" s="6"/>
      <c r="BC473" s="6"/>
      <c r="BD473" s="6"/>
      <c r="BE473" s="6"/>
      <c r="BF473" s="6"/>
      <c r="BG473" s="6"/>
      <c r="BH473" s="6"/>
      <c r="BI473" s="6" t="s">
        <v>78</v>
      </c>
      <c r="BJ473" s="6"/>
      <c r="BK473" s="6"/>
      <c r="BL473" s="6"/>
      <c r="BM473" s="6"/>
      <c r="BN473" s="6" t="s">
        <v>78</v>
      </c>
      <c r="BO473" s="6"/>
      <c r="BP473" s="6"/>
      <c r="BQ473" s="6"/>
      <c r="BR473" s="6"/>
      <c r="BS473" s="6"/>
      <c r="BT473" s="6"/>
      <c r="BU473" s="6"/>
      <c r="BV473" s="6" t="s">
        <v>38</v>
      </c>
      <c r="BW473" s="6"/>
      <c r="BX473" s="6"/>
      <c r="BY473" s="6"/>
      <c r="BZ473" s="6"/>
      <c r="CA473" s="6"/>
      <c r="CB473" s="6"/>
      <c r="CC473" s="6"/>
      <c r="CD473" s="6"/>
      <c r="CE473" s="6"/>
      <c r="CF473" s="6"/>
      <c r="CG473" s="6"/>
      <c r="CH473" s="6"/>
      <c r="CI473" s="6"/>
      <c r="CJ473" s="6"/>
      <c r="CK473" s="6"/>
      <c r="CL473" s="6"/>
      <c r="CM473" s="6"/>
      <c r="CN473" s="6"/>
      <c r="CO473" s="6"/>
      <c r="CP473" s="6"/>
      <c r="CQ473" s="6"/>
      <c r="CR473" s="6"/>
      <c r="CS473" s="28" t="s">
        <v>38</v>
      </c>
      <c r="CT473" s="6"/>
      <c r="CU473" s="6"/>
      <c r="CV473" s="6"/>
      <c r="CW473" s="6"/>
      <c r="CX473" s="6"/>
      <c r="CY473" s="6"/>
      <c r="CZ473" s="6"/>
      <c r="DA473" s="6"/>
      <c r="DB473" s="6"/>
      <c r="DC473" s="6"/>
      <c r="DD473" s="6" t="s">
        <v>38</v>
      </c>
      <c r="DE473" s="87"/>
      <c r="DF473" s="6"/>
      <c r="DG473" s="6"/>
      <c r="DH473" s="6"/>
      <c r="DI473" s="6"/>
      <c r="DJ473" s="6"/>
      <c r="DK473" s="6"/>
      <c r="DL473" s="6"/>
      <c r="DM473" s="6"/>
      <c r="DN473" s="6"/>
      <c r="DO473" s="87"/>
      <c r="DP473" s="6"/>
      <c r="DQ473" s="87"/>
      <c r="DR473" s="6"/>
      <c r="DS473" s="93" t="s">
        <v>2158</v>
      </c>
      <c r="DT473" s="17" t="s">
        <v>64</v>
      </c>
      <c r="DV473" s="34"/>
      <c r="DW473" s="57"/>
      <c r="DX473" s="57"/>
      <c r="DY473" s="57"/>
      <c r="DZ473" s="57"/>
      <c r="EA473" s="57"/>
      <c r="EB473" s="57"/>
      <c r="EC473" s="57"/>
      <c r="ED473" s="57"/>
      <c r="EE473" s="57"/>
      <c r="EF473" s="57"/>
      <c r="EG473" s="57"/>
      <c r="EH473" s="57"/>
      <c r="EI473" s="57"/>
      <c r="EJ473" s="57"/>
      <c r="EK473" s="57"/>
      <c r="EL473" s="57"/>
      <c r="EM473" s="57"/>
      <c r="EN473" s="57"/>
      <c r="EO473" s="57"/>
      <c r="EP473" s="57"/>
      <c r="EQ473" s="57"/>
      <c r="ER473" s="57"/>
      <c r="ES473" s="57"/>
    </row>
    <row r="474" spans="1:149" ht="14.55" customHeight="1" x14ac:dyDescent="0.3">
      <c r="A474" s="65">
        <v>470</v>
      </c>
      <c r="B474" s="7">
        <v>161</v>
      </c>
      <c r="C474" s="98" t="s">
        <v>2151</v>
      </c>
      <c r="D474" s="100" t="s">
        <v>2152</v>
      </c>
      <c r="E474" s="98" t="s">
        <v>2153</v>
      </c>
      <c r="F474" s="7">
        <v>2001</v>
      </c>
      <c r="G474" s="98" t="s">
        <v>2154</v>
      </c>
      <c r="H474" s="98" t="s">
        <v>2155</v>
      </c>
      <c r="I474" s="6" t="s">
        <v>50</v>
      </c>
      <c r="J474" s="98" t="s">
        <v>2160</v>
      </c>
      <c r="K474" s="6" t="s">
        <v>833</v>
      </c>
      <c r="L474" s="6" t="s">
        <v>38</v>
      </c>
      <c r="M474" s="6" t="s">
        <v>86</v>
      </c>
      <c r="N474" s="6" t="s">
        <v>205</v>
      </c>
      <c r="O474" s="6" t="s">
        <v>25</v>
      </c>
      <c r="P474" s="6" t="s">
        <v>177</v>
      </c>
      <c r="Q474" s="6" t="s">
        <v>572</v>
      </c>
      <c r="R474" s="6" t="s">
        <v>572</v>
      </c>
      <c r="S474" s="6" t="s">
        <v>1040</v>
      </c>
      <c r="T474" s="6" t="s">
        <v>2157</v>
      </c>
      <c r="U474" s="7">
        <v>1996</v>
      </c>
      <c r="V474" s="7">
        <v>1996</v>
      </c>
      <c r="W474" s="6"/>
      <c r="X474" s="6"/>
      <c r="Y474" s="6"/>
      <c r="Z474" s="6"/>
      <c r="AA474" s="6"/>
      <c r="AB474" s="6"/>
      <c r="AC474" s="6"/>
      <c r="AD474" s="6"/>
      <c r="AE474" s="6"/>
      <c r="AF474" s="6"/>
      <c r="AG474" s="6"/>
      <c r="AH474" s="6" t="s">
        <v>139</v>
      </c>
      <c r="AI474" s="6"/>
      <c r="AJ474" s="6"/>
      <c r="AK474" s="6"/>
      <c r="AL474" s="6"/>
      <c r="AM474" s="6"/>
      <c r="AN474" s="6"/>
      <c r="AO474" s="6" t="s">
        <v>168</v>
      </c>
      <c r="AP474" s="6"/>
      <c r="AQ474" s="6"/>
      <c r="AR474" s="6"/>
      <c r="AS474" s="6"/>
      <c r="AT474" s="6"/>
      <c r="AU474" s="6"/>
      <c r="AV474" s="6"/>
      <c r="AW474" s="6" t="s">
        <v>23</v>
      </c>
      <c r="AX474" s="6"/>
      <c r="AY474" s="6"/>
      <c r="AZ474" s="6"/>
      <c r="BA474" s="6"/>
      <c r="BB474" s="6"/>
      <c r="BC474" s="6"/>
      <c r="BD474" s="6"/>
      <c r="BE474" s="6"/>
      <c r="BF474" s="6"/>
      <c r="BG474" s="6"/>
      <c r="BH474" s="6"/>
      <c r="BI474" s="6" t="s">
        <v>78</v>
      </c>
      <c r="BJ474" s="6"/>
      <c r="BK474" s="6"/>
      <c r="BL474" s="6"/>
      <c r="BM474" s="6"/>
      <c r="BN474" s="6" t="s">
        <v>78</v>
      </c>
      <c r="BO474" s="6"/>
      <c r="BP474" s="6"/>
      <c r="BQ474" s="6"/>
      <c r="BR474" s="6"/>
      <c r="BS474" s="6"/>
      <c r="BT474" s="6"/>
      <c r="BU474" s="6"/>
      <c r="BV474" s="6" t="s">
        <v>38</v>
      </c>
      <c r="BW474" s="6"/>
      <c r="BX474" s="6"/>
      <c r="BY474" s="6"/>
      <c r="BZ474" s="6"/>
      <c r="CA474" s="6"/>
      <c r="CB474" s="6"/>
      <c r="CC474" s="6"/>
      <c r="CD474" s="6"/>
      <c r="CE474" s="6"/>
      <c r="CF474" s="6"/>
      <c r="CG474" s="6"/>
      <c r="CH474" s="6"/>
      <c r="CI474" s="6"/>
      <c r="CJ474" s="6"/>
      <c r="CK474" s="6"/>
      <c r="CL474" s="6"/>
      <c r="CM474" s="6"/>
      <c r="CN474" s="6"/>
      <c r="CO474" s="6"/>
      <c r="CP474" s="6"/>
      <c r="CQ474" s="6"/>
      <c r="CR474" s="6"/>
      <c r="CS474" s="28" t="s">
        <v>38</v>
      </c>
      <c r="CT474" s="6"/>
      <c r="CU474" s="6"/>
      <c r="CV474" s="6"/>
      <c r="CW474" s="6"/>
      <c r="CX474" s="6"/>
      <c r="CY474" s="6"/>
      <c r="CZ474" s="6"/>
      <c r="DA474" s="6"/>
      <c r="DB474" s="6"/>
      <c r="DC474" s="6"/>
      <c r="DD474" s="6" t="s">
        <v>38</v>
      </c>
      <c r="DE474" s="87"/>
      <c r="DF474" s="6"/>
      <c r="DG474" s="6"/>
      <c r="DH474" s="6"/>
      <c r="DI474" s="6"/>
      <c r="DJ474" s="6"/>
      <c r="DK474" s="6"/>
      <c r="DL474" s="6"/>
      <c r="DM474" s="6"/>
      <c r="DN474" s="6"/>
      <c r="DO474" s="87"/>
      <c r="DP474" s="6"/>
      <c r="DQ474" s="87"/>
      <c r="DR474" s="6"/>
      <c r="DS474" s="93" t="s">
        <v>2161</v>
      </c>
      <c r="DT474" s="17" t="s">
        <v>2162</v>
      </c>
      <c r="DV474" s="34"/>
      <c r="DW474" s="57"/>
      <c r="DX474" s="57"/>
      <c r="DY474" s="57"/>
      <c r="DZ474" s="57"/>
      <c r="EA474" s="57"/>
      <c r="EB474" s="57"/>
      <c r="EC474" s="57"/>
      <c r="ED474" s="57"/>
      <c r="EE474" s="57"/>
      <c r="EF474" s="57"/>
      <c r="EG474" s="57"/>
      <c r="EH474" s="57"/>
      <c r="EI474" s="57"/>
      <c r="EJ474" s="57"/>
      <c r="EK474" s="57"/>
      <c r="EL474" s="57"/>
      <c r="EM474" s="57"/>
      <c r="EN474" s="57"/>
      <c r="EO474" s="57"/>
      <c r="EP474" s="57"/>
      <c r="EQ474" s="57"/>
      <c r="ER474" s="57"/>
      <c r="ES474" s="57"/>
    </row>
    <row r="475" spans="1:149" ht="14.55" customHeight="1" x14ac:dyDescent="0.3">
      <c r="A475" s="65">
        <v>471</v>
      </c>
      <c r="B475" s="7">
        <v>161</v>
      </c>
      <c r="C475" s="98" t="s">
        <v>2151</v>
      </c>
      <c r="D475" s="100" t="s">
        <v>2152</v>
      </c>
      <c r="E475" s="98" t="s">
        <v>2153</v>
      </c>
      <c r="F475" s="7">
        <v>2001</v>
      </c>
      <c r="G475" s="98" t="s">
        <v>2154</v>
      </c>
      <c r="H475" s="98" t="s">
        <v>2155</v>
      </c>
      <c r="I475" s="6" t="s">
        <v>50</v>
      </c>
      <c r="J475" s="98" t="s">
        <v>2163</v>
      </c>
      <c r="K475" s="6" t="s">
        <v>580</v>
      </c>
      <c r="L475" s="6" t="s">
        <v>38</v>
      </c>
      <c r="M475" s="6" t="s">
        <v>86</v>
      </c>
      <c r="N475" s="6" t="s">
        <v>205</v>
      </c>
      <c r="O475" s="6" t="s">
        <v>25</v>
      </c>
      <c r="P475" s="6" t="s">
        <v>177</v>
      </c>
      <c r="Q475" s="6" t="s">
        <v>572</v>
      </c>
      <c r="R475" s="6" t="s">
        <v>572</v>
      </c>
      <c r="S475" s="6" t="s">
        <v>1040</v>
      </c>
      <c r="T475" s="6" t="s">
        <v>2157</v>
      </c>
      <c r="U475" s="7">
        <v>1996</v>
      </c>
      <c r="V475" s="7">
        <v>1996</v>
      </c>
      <c r="W475" s="6"/>
      <c r="X475" s="6"/>
      <c r="Y475" s="6"/>
      <c r="Z475" s="6"/>
      <c r="AA475" s="6"/>
      <c r="AB475" s="6"/>
      <c r="AC475" s="6"/>
      <c r="AD475" s="6"/>
      <c r="AE475" s="6"/>
      <c r="AF475" s="6"/>
      <c r="AG475" s="6"/>
      <c r="AH475" s="6" t="s">
        <v>139</v>
      </c>
      <c r="AI475" s="6"/>
      <c r="AJ475" s="6"/>
      <c r="AK475" s="6"/>
      <c r="AL475" s="6"/>
      <c r="AM475" s="6"/>
      <c r="AN475" s="6"/>
      <c r="AO475" s="6" t="s">
        <v>168</v>
      </c>
      <c r="AP475" s="6"/>
      <c r="AQ475" s="6"/>
      <c r="AR475" s="6"/>
      <c r="AS475" s="6"/>
      <c r="AT475" s="6"/>
      <c r="AU475" s="6"/>
      <c r="AV475" s="6"/>
      <c r="AW475" s="6" t="s">
        <v>23</v>
      </c>
      <c r="AX475" s="6"/>
      <c r="AY475" s="6"/>
      <c r="AZ475" s="6"/>
      <c r="BA475" s="6"/>
      <c r="BB475" s="6"/>
      <c r="BC475" s="6"/>
      <c r="BD475" s="6"/>
      <c r="BE475" s="6"/>
      <c r="BF475" s="6"/>
      <c r="BG475" s="6"/>
      <c r="BH475" s="6"/>
      <c r="BI475" s="6" t="s">
        <v>78</v>
      </c>
      <c r="BJ475" s="6"/>
      <c r="BK475" s="6"/>
      <c r="BL475" s="6"/>
      <c r="BM475" s="6"/>
      <c r="BN475" s="6" t="s">
        <v>78</v>
      </c>
      <c r="BO475" s="6"/>
      <c r="BP475" s="6"/>
      <c r="BQ475" s="6"/>
      <c r="BR475" s="6"/>
      <c r="BS475" s="6"/>
      <c r="BT475" s="6"/>
      <c r="BU475" s="6"/>
      <c r="BV475" s="6" t="s">
        <v>38</v>
      </c>
      <c r="BW475" s="6"/>
      <c r="BX475" s="6"/>
      <c r="BY475" s="6"/>
      <c r="BZ475" s="6"/>
      <c r="CA475" s="6"/>
      <c r="CB475" s="6"/>
      <c r="CC475" s="6"/>
      <c r="CD475" s="6"/>
      <c r="CE475" s="6"/>
      <c r="CF475" s="6"/>
      <c r="CG475" s="6"/>
      <c r="CH475" s="6"/>
      <c r="CI475" s="6"/>
      <c r="CJ475" s="6"/>
      <c r="CK475" s="6"/>
      <c r="CL475" s="6"/>
      <c r="CM475" s="6"/>
      <c r="CN475" s="6"/>
      <c r="CO475" s="6"/>
      <c r="CP475" s="6"/>
      <c r="CQ475" s="6"/>
      <c r="CR475" s="6"/>
      <c r="CS475" s="28" t="s">
        <v>38</v>
      </c>
      <c r="CT475" s="6"/>
      <c r="CU475" s="6"/>
      <c r="CV475" s="6"/>
      <c r="CW475" s="6"/>
      <c r="CX475" s="6"/>
      <c r="CY475" s="6"/>
      <c r="CZ475" s="6"/>
      <c r="DA475" s="6"/>
      <c r="DB475" s="6"/>
      <c r="DC475" s="6"/>
      <c r="DD475" s="6" t="s">
        <v>38</v>
      </c>
      <c r="DE475" s="87"/>
      <c r="DF475" s="6"/>
      <c r="DG475" s="6"/>
      <c r="DH475" s="6"/>
      <c r="DI475" s="6"/>
      <c r="DJ475" s="6"/>
      <c r="DK475" s="6"/>
      <c r="DL475" s="6"/>
      <c r="DM475" s="6"/>
      <c r="DN475" s="6"/>
      <c r="DO475" s="87"/>
      <c r="DP475" s="6"/>
      <c r="DQ475" s="87"/>
      <c r="DR475" s="6"/>
      <c r="DS475" s="93" t="s">
        <v>2164</v>
      </c>
      <c r="DT475" s="17" t="s">
        <v>2165</v>
      </c>
      <c r="DV475" s="34"/>
      <c r="DW475" s="57"/>
      <c r="DX475" s="57"/>
      <c r="DY475" s="57"/>
      <c r="DZ475" s="57"/>
      <c r="EA475" s="57"/>
      <c r="EB475" s="57"/>
      <c r="EC475" s="57"/>
      <c r="ED475" s="57"/>
      <c r="EE475" s="57"/>
      <c r="EF475" s="57"/>
      <c r="EG475" s="57"/>
      <c r="EH475" s="57"/>
      <c r="EI475" s="57"/>
      <c r="EJ475" s="57"/>
      <c r="EK475" s="57"/>
      <c r="EL475" s="57"/>
      <c r="EM475" s="57"/>
      <c r="EN475" s="57"/>
      <c r="EO475" s="57"/>
      <c r="EP475" s="57"/>
      <c r="EQ475" s="57"/>
      <c r="ER475" s="57"/>
      <c r="ES475" s="57"/>
    </row>
    <row r="476" spans="1:149" ht="14.55" customHeight="1" x14ac:dyDescent="0.3">
      <c r="A476" s="65">
        <v>472</v>
      </c>
      <c r="B476" s="7">
        <v>162</v>
      </c>
      <c r="C476" s="98" t="s">
        <v>2166</v>
      </c>
      <c r="D476" s="100" t="s">
        <v>2167</v>
      </c>
      <c r="E476" s="98" t="s">
        <v>2168</v>
      </c>
      <c r="F476" s="7">
        <v>2017</v>
      </c>
      <c r="G476" s="100" t="s">
        <v>724</v>
      </c>
      <c r="H476" s="98" t="s">
        <v>2169</v>
      </c>
      <c r="I476" s="6" t="s">
        <v>50</v>
      </c>
      <c r="J476" s="100" t="s">
        <v>2170</v>
      </c>
      <c r="K476" s="6" t="s">
        <v>718</v>
      </c>
      <c r="L476" s="6" t="s">
        <v>38</v>
      </c>
      <c r="M476" s="6" t="s">
        <v>72</v>
      </c>
      <c r="N476" s="6" t="s">
        <v>205</v>
      </c>
      <c r="O476" s="6" t="s">
        <v>25</v>
      </c>
      <c r="P476" s="6" t="s">
        <v>191</v>
      </c>
      <c r="Q476" s="6" t="s">
        <v>2171</v>
      </c>
      <c r="R476" s="6" t="s">
        <v>582</v>
      </c>
      <c r="S476" s="6" t="s">
        <v>120</v>
      </c>
      <c r="T476" s="6" t="s">
        <v>2172</v>
      </c>
      <c r="U476" s="7">
        <v>2010</v>
      </c>
      <c r="V476" s="7">
        <v>2010</v>
      </c>
      <c r="W476" s="6"/>
      <c r="X476" s="6"/>
      <c r="Y476" s="6"/>
      <c r="Z476" s="6" t="s">
        <v>76</v>
      </c>
      <c r="AA476" s="6"/>
      <c r="AB476" s="6"/>
      <c r="AC476" s="6"/>
      <c r="AD476" s="6"/>
      <c r="AE476" s="6" t="s">
        <v>126</v>
      </c>
      <c r="AF476" s="6"/>
      <c r="AG476" s="6"/>
      <c r="AH476" s="6"/>
      <c r="AI476" s="6"/>
      <c r="AJ476" s="6"/>
      <c r="AK476" s="6"/>
      <c r="AL476" s="6"/>
      <c r="AM476" s="6"/>
      <c r="AN476" s="6"/>
      <c r="AO476" s="6"/>
      <c r="AP476" s="6"/>
      <c r="AQ476" s="6"/>
      <c r="AR476" s="6"/>
      <c r="AS476" s="6"/>
      <c r="AT476" s="6"/>
      <c r="AU476" s="6"/>
      <c r="AV476" s="6"/>
      <c r="AW476" s="6" t="s">
        <v>23</v>
      </c>
      <c r="AX476" s="6"/>
      <c r="AY476" s="6"/>
      <c r="AZ476" s="6"/>
      <c r="BA476" s="6" t="s">
        <v>78</v>
      </c>
      <c r="BB476" s="6"/>
      <c r="BC476" s="6"/>
      <c r="BD476" s="6"/>
      <c r="BE476" s="6"/>
      <c r="BF476" s="6" t="s">
        <v>78</v>
      </c>
      <c r="BG476" s="6"/>
      <c r="BH476" s="6"/>
      <c r="BI476" s="6"/>
      <c r="BJ476" s="6"/>
      <c r="BK476" s="6"/>
      <c r="BL476" s="6"/>
      <c r="BM476" s="6"/>
      <c r="BN476" s="6"/>
      <c r="BO476" s="6"/>
      <c r="BP476" s="6"/>
      <c r="BQ476" s="6"/>
      <c r="BR476" s="6"/>
      <c r="BS476" s="6"/>
      <c r="BT476" s="6"/>
      <c r="BU476" s="6"/>
      <c r="BV476" s="6" t="s">
        <v>38</v>
      </c>
      <c r="BW476" s="6"/>
      <c r="BX476" s="6"/>
      <c r="BY476" s="6"/>
      <c r="BZ476" s="6"/>
      <c r="CA476" s="6"/>
      <c r="CB476" s="6"/>
      <c r="CC476" s="6"/>
      <c r="CD476" s="6"/>
      <c r="CE476" s="6"/>
      <c r="CF476" s="6"/>
      <c r="CG476" s="6"/>
      <c r="CH476" s="6"/>
      <c r="CI476" s="6"/>
      <c r="CJ476" s="6"/>
      <c r="CK476" s="6"/>
      <c r="CL476" s="6"/>
      <c r="CM476" s="6"/>
      <c r="CN476" s="6"/>
      <c r="CO476" s="6"/>
      <c r="CP476" s="6"/>
      <c r="CQ476" s="6"/>
      <c r="CR476" s="6"/>
      <c r="CS476" s="28" t="s">
        <v>38</v>
      </c>
      <c r="CT476" s="6"/>
      <c r="CU476" s="6"/>
      <c r="CV476" s="6"/>
      <c r="CW476" s="6"/>
      <c r="CX476" s="6"/>
      <c r="CY476" s="6"/>
      <c r="CZ476" s="6"/>
      <c r="DA476" s="6"/>
      <c r="DB476" s="6"/>
      <c r="DC476" s="6"/>
      <c r="DD476" s="6" t="s">
        <v>38</v>
      </c>
      <c r="DE476" s="87"/>
      <c r="DF476" s="6"/>
      <c r="DG476" s="6"/>
      <c r="DH476" s="6"/>
      <c r="DI476" s="6"/>
      <c r="DJ476" s="6"/>
      <c r="DK476" s="6"/>
      <c r="DL476" s="6"/>
      <c r="DM476" s="6"/>
      <c r="DN476" s="6"/>
      <c r="DO476" s="87"/>
      <c r="DP476" s="6"/>
      <c r="DQ476" s="87"/>
      <c r="DR476" s="6"/>
      <c r="DS476" s="93" t="s">
        <v>2173</v>
      </c>
      <c r="DT476" s="17" t="s">
        <v>630</v>
      </c>
      <c r="DV476" s="34"/>
      <c r="DW476" s="57"/>
      <c r="DX476" s="57"/>
      <c r="DY476" s="57"/>
      <c r="DZ476" s="57"/>
      <c r="EA476" s="57"/>
      <c r="EB476" s="57"/>
      <c r="EC476" s="57"/>
      <c r="ED476" s="57"/>
      <c r="EE476" s="57"/>
      <c r="EF476" s="57"/>
      <c r="EG476" s="57"/>
      <c r="EH476" s="57"/>
      <c r="EI476" s="57"/>
      <c r="EJ476" s="57"/>
      <c r="EK476" s="57"/>
      <c r="EL476" s="57"/>
      <c r="EM476" s="57"/>
      <c r="EN476" s="57"/>
      <c r="EO476" s="57"/>
      <c r="EP476" s="57"/>
      <c r="EQ476" s="57"/>
      <c r="ER476" s="57"/>
      <c r="ES476" s="57"/>
    </row>
    <row r="477" spans="1:149" ht="14.55" customHeight="1" x14ac:dyDescent="0.3">
      <c r="A477" s="65">
        <v>473</v>
      </c>
      <c r="B477" s="7">
        <v>162</v>
      </c>
      <c r="C477" s="98" t="s">
        <v>2166</v>
      </c>
      <c r="D477" s="100" t="s">
        <v>2167</v>
      </c>
      <c r="E477" s="98" t="s">
        <v>2168</v>
      </c>
      <c r="F477" s="7">
        <v>2017</v>
      </c>
      <c r="G477" s="100" t="s">
        <v>724</v>
      </c>
      <c r="H477" s="98" t="s">
        <v>2169</v>
      </c>
      <c r="I477" s="6" t="s">
        <v>50</v>
      </c>
      <c r="J477" s="100" t="s">
        <v>2174</v>
      </c>
      <c r="K477" s="6" t="s">
        <v>718</v>
      </c>
      <c r="L477" s="6" t="s">
        <v>38</v>
      </c>
      <c r="M477" s="6" t="s">
        <v>72</v>
      </c>
      <c r="N477" s="6" t="s">
        <v>205</v>
      </c>
      <c r="O477" s="6" t="s">
        <v>25</v>
      </c>
      <c r="P477" s="6" t="s">
        <v>191</v>
      </c>
      <c r="Q477" s="6" t="s">
        <v>2171</v>
      </c>
      <c r="R477" s="6" t="s">
        <v>582</v>
      </c>
      <c r="S477" s="6" t="s">
        <v>120</v>
      </c>
      <c r="T477" s="6" t="s">
        <v>2172</v>
      </c>
      <c r="U477" s="7">
        <v>2010</v>
      </c>
      <c r="V477" s="7">
        <v>2010</v>
      </c>
      <c r="W477" s="6"/>
      <c r="X477" s="6"/>
      <c r="Y477" s="6"/>
      <c r="Z477" s="6" t="s">
        <v>76</v>
      </c>
      <c r="AA477" s="6"/>
      <c r="AB477" s="6"/>
      <c r="AC477" s="6"/>
      <c r="AD477" s="6"/>
      <c r="AE477" s="6" t="s">
        <v>126</v>
      </c>
      <c r="AF477" s="6"/>
      <c r="AG477" s="6"/>
      <c r="AH477" s="6"/>
      <c r="AI477" s="6"/>
      <c r="AJ477" s="6"/>
      <c r="AK477" s="6"/>
      <c r="AL477" s="6"/>
      <c r="AM477" s="6"/>
      <c r="AN477" s="6"/>
      <c r="AO477" s="6"/>
      <c r="AP477" s="6"/>
      <c r="AQ477" s="6"/>
      <c r="AR477" s="6"/>
      <c r="AS477" s="6"/>
      <c r="AT477" s="6"/>
      <c r="AU477" s="6"/>
      <c r="AV477" s="6"/>
      <c r="AW477" s="6" t="s">
        <v>23</v>
      </c>
      <c r="AX477" s="6"/>
      <c r="AY477" s="6"/>
      <c r="AZ477" s="6"/>
      <c r="BA477" s="6" t="s">
        <v>78</v>
      </c>
      <c r="BB477" s="6"/>
      <c r="BC477" s="6"/>
      <c r="BD477" s="6"/>
      <c r="BE477" s="6"/>
      <c r="BF477" s="6" t="s">
        <v>78</v>
      </c>
      <c r="BG477" s="6"/>
      <c r="BH477" s="6"/>
      <c r="BI477" s="6"/>
      <c r="BJ477" s="6"/>
      <c r="BK477" s="6"/>
      <c r="BL477" s="6"/>
      <c r="BM477" s="6"/>
      <c r="BN477" s="6"/>
      <c r="BO477" s="6"/>
      <c r="BP477" s="6"/>
      <c r="BQ477" s="6"/>
      <c r="BR477" s="6"/>
      <c r="BS477" s="6"/>
      <c r="BT477" s="6"/>
      <c r="BU477" s="6"/>
      <c r="BV477" s="6" t="s">
        <v>38</v>
      </c>
      <c r="BW477" s="6"/>
      <c r="BX477" s="6"/>
      <c r="BY477" s="6"/>
      <c r="BZ477" s="6"/>
      <c r="CA477" s="6"/>
      <c r="CB477" s="6"/>
      <c r="CC477" s="6"/>
      <c r="CD477" s="6"/>
      <c r="CE477" s="6"/>
      <c r="CF477" s="6"/>
      <c r="CG477" s="6"/>
      <c r="CH477" s="6"/>
      <c r="CI477" s="6"/>
      <c r="CJ477" s="6"/>
      <c r="CK477" s="6"/>
      <c r="CL477" s="6"/>
      <c r="CM477" s="6"/>
      <c r="CN477" s="6"/>
      <c r="CO477" s="6"/>
      <c r="CP477" s="6"/>
      <c r="CQ477" s="6"/>
      <c r="CR477" s="6"/>
      <c r="CS477" s="28" t="s">
        <v>38</v>
      </c>
      <c r="CT477" s="6"/>
      <c r="CU477" s="6"/>
      <c r="CV477" s="6"/>
      <c r="CW477" s="6"/>
      <c r="CX477" s="6"/>
      <c r="CY477" s="6"/>
      <c r="CZ477" s="6"/>
      <c r="DA477" s="6"/>
      <c r="DB477" s="6"/>
      <c r="DC477" s="6"/>
      <c r="DD477" s="6" t="s">
        <v>38</v>
      </c>
      <c r="DE477" s="87"/>
      <c r="DF477" s="6"/>
      <c r="DG477" s="6"/>
      <c r="DH477" s="6"/>
      <c r="DI477" s="6"/>
      <c r="DJ477" s="6"/>
      <c r="DK477" s="6"/>
      <c r="DL477" s="6"/>
      <c r="DM477" s="6"/>
      <c r="DN477" s="6"/>
      <c r="DO477" s="87"/>
      <c r="DP477" s="6"/>
      <c r="DQ477" s="87"/>
      <c r="DR477" s="6"/>
      <c r="DS477" s="87"/>
      <c r="DT477" s="17"/>
      <c r="DV477" s="34"/>
      <c r="DW477" s="57"/>
      <c r="DX477" s="57"/>
      <c r="DY477" s="57"/>
      <c r="DZ477" s="57"/>
      <c r="EA477" s="57"/>
      <c r="EB477" s="57"/>
      <c r="EC477" s="57"/>
      <c r="ED477" s="57"/>
      <c r="EE477" s="57"/>
      <c r="EF477" s="57"/>
      <c r="EG477" s="57"/>
      <c r="EH477" s="57"/>
      <c r="EI477" s="57"/>
      <c r="EJ477" s="57"/>
      <c r="EK477" s="57"/>
      <c r="EL477" s="57"/>
      <c r="EM477" s="57"/>
      <c r="EN477" s="57"/>
      <c r="EO477" s="57"/>
      <c r="EP477" s="57"/>
      <c r="EQ477" s="57"/>
      <c r="ER477" s="57"/>
      <c r="ES477" s="57"/>
    </row>
    <row r="478" spans="1:149" ht="14.55" customHeight="1" x14ac:dyDescent="0.3">
      <c r="A478" s="65">
        <v>474</v>
      </c>
      <c r="B478" s="7">
        <v>162</v>
      </c>
      <c r="C478" s="98" t="s">
        <v>2166</v>
      </c>
      <c r="D478" s="100" t="s">
        <v>2167</v>
      </c>
      <c r="E478" s="98" t="s">
        <v>2168</v>
      </c>
      <c r="F478" s="7">
        <v>2017</v>
      </c>
      <c r="G478" s="100" t="s">
        <v>724</v>
      </c>
      <c r="H478" s="98" t="s">
        <v>2169</v>
      </c>
      <c r="I478" s="6" t="s">
        <v>50</v>
      </c>
      <c r="J478" s="98" t="s">
        <v>2175</v>
      </c>
      <c r="K478" s="6" t="s">
        <v>718</v>
      </c>
      <c r="L478" s="6" t="s">
        <v>38</v>
      </c>
      <c r="M478" s="6" t="s">
        <v>72</v>
      </c>
      <c r="N478" s="6" t="s">
        <v>205</v>
      </c>
      <c r="O478" s="6" t="s">
        <v>25</v>
      </c>
      <c r="P478" s="6" t="s">
        <v>191</v>
      </c>
      <c r="Q478" s="6" t="s">
        <v>2171</v>
      </c>
      <c r="R478" s="6" t="s">
        <v>582</v>
      </c>
      <c r="S478" s="6" t="s">
        <v>120</v>
      </c>
      <c r="T478" s="6" t="s">
        <v>2172</v>
      </c>
      <c r="U478" s="7">
        <v>2010</v>
      </c>
      <c r="V478" s="7">
        <v>2010</v>
      </c>
      <c r="W478" s="6"/>
      <c r="X478" s="6"/>
      <c r="Y478" s="6"/>
      <c r="Z478" s="6" t="s">
        <v>76</v>
      </c>
      <c r="AA478" s="6"/>
      <c r="AB478" s="6"/>
      <c r="AC478" s="6"/>
      <c r="AD478" s="6"/>
      <c r="AE478" s="6" t="s">
        <v>126</v>
      </c>
      <c r="AF478" s="6"/>
      <c r="AG478" s="6"/>
      <c r="AH478" s="6"/>
      <c r="AI478" s="6"/>
      <c r="AJ478" s="6"/>
      <c r="AK478" s="6"/>
      <c r="AL478" s="6"/>
      <c r="AM478" s="6"/>
      <c r="AN478" s="6"/>
      <c r="AO478" s="6"/>
      <c r="AP478" s="6"/>
      <c r="AQ478" s="6"/>
      <c r="AR478" s="6"/>
      <c r="AS478" s="6"/>
      <c r="AT478" s="6"/>
      <c r="AU478" s="6"/>
      <c r="AV478" s="6"/>
      <c r="AW478" s="6" t="s">
        <v>23</v>
      </c>
      <c r="AX478" s="6"/>
      <c r="AY478" s="6"/>
      <c r="AZ478" s="6"/>
      <c r="BA478" s="6" t="s">
        <v>78</v>
      </c>
      <c r="BB478" s="6"/>
      <c r="BC478" s="6"/>
      <c r="BD478" s="6"/>
      <c r="BE478" s="6"/>
      <c r="BF478" s="6" t="s">
        <v>78</v>
      </c>
      <c r="BG478" s="6"/>
      <c r="BH478" s="6"/>
      <c r="BI478" s="6"/>
      <c r="BJ478" s="6"/>
      <c r="BK478" s="6"/>
      <c r="BL478" s="6"/>
      <c r="BM478" s="6"/>
      <c r="BN478" s="6"/>
      <c r="BO478" s="6"/>
      <c r="BP478" s="6"/>
      <c r="BQ478" s="6"/>
      <c r="BR478" s="6"/>
      <c r="BS478" s="6"/>
      <c r="BT478" s="6"/>
      <c r="BU478" s="6"/>
      <c r="BV478" s="6" t="s">
        <v>38</v>
      </c>
      <c r="BW478" s="6"/>
      <c r="BX478" s="6"/>
      <c r="BY478" s="6"/>
      <c r="BZ478" s="6"/>
      <c r="CA478" s="6"/>
      <c r="CB478" s="6"/>
      <c r="CC478" s="6"/>
      <c r="CD478" s="6"/>
      <c r="CE478" s="6"/>
      <c r="CF478" s="6"/>
      <c r="CG478" s="6"/>
      <c r="CH478" s="6"/>
      <c r="CI478" s="6"/>
      <c r="CJ478" s="6"/>
      <c r="CK478" s="6"/>
      <c r="CL478" s="6"/>
      <c r="CM478" s="6"/>
      <c r="CN478" s="6"/>
      <c r="CO478" s="6"/>
      <c r="CP478" s="6"/>
      <c r="CQ478" s="6"/>
      <c r="CR478" s="6"/>
      <c r="CS478" s="28" t="s">
        <v>38</v>
      </c>
      <c r="CT478" s="6"/>
      <c r="CU478" s="6"/>
      <c r="CV478" s="6"/>
      <c r="CW478" s="6"/>
      <c r="CX478" s="6"/>
      <c r="CY478" s="6"/>
      <c r="CZ478" s="6"/>
      <c r="DA478" s="6"/>
      <c r="DB478" s="6"/>
      <c r="DC478" s="6"/>
      <c r="DD478" s="6" t="s">
        <v>38</v>
      </c>
      <c r="DE478" s="87"/>
      <c r="DF478" s="6"/>
      <c r="DG478" s="6"/>
      <c r="DH478" s="6"/>
      <c r="DI478" s="6"/>
      <c r="DJ478" s="6"/>
      <c r="DK478" s="6"/>
      <c r="DL478" s="6"/>
      <c r="DM478" s="6"/>
      <c r="DN478" s="6"/>
      <c r="DO478" s="87"/>
      <c r="DP478" s="6"/>
      <c r="DQ478" s="87"/>
      <c r="DR478" s="6"/>
      <c r="DS478" s="93" t="s">
        <v>2173</v>
      </c>
      <c r="DT478" s="17" t="s">
        <v>630</v>
      </c>
      <c r="DV478" s="34"/>
      <c r="DW478" s="57"/>
      <c r="DX478" s="57"/>
      <c r="DY478" s="57"/>
      <c r="DZ478" s="57"/>
      <c r="EA478" s="57"/>
      <c r="EB478" s="57"/>
      <c r="EC478" s="57"/>
      <c r="ED478" s="57"/>
      <c r="EE478" s="57"/>
      <c r="EF478" s="57"/>
      <c r="EG478" s="57"/>
      <c r="EH478" s="57"/>
      <c r="EI478" s="57"/>
      <c r="EJ478" s="57"/>
      <c r="EK478" s="57"/>
      <c r="EL478" s="57"/>
      <c r="EM478" s="57"/>
      <c r="EN478" s="57"/>
      <c r="EO478" s="57"/>
      <c r="EP478" s="57"/>
      <c r="EQ478" s="57"/>
      <c r="ER478" s="57"/>
      <c r="ES478" s="57"/>
    </row>
    <row r="479" spans="1:149" ht="14.55" customHeight="1" x14ac:dyDescent="0.3">
      <c r="A479" s="65">
        <v>475</v>
      </c>
      <c r="B479" s="7">
        <v>162</v>
      </c>
      <c r="C479" s="98" t="s">
        <v>2166</v>
      </c>
      <c r="D479" s="100" t="s">
        <v>2167</v>
      </c>
      <c r="E479" s="98" t="s">
        <v>2168</v>
      </c>
      <c r="F479" s="7">
        <v>2017</v>
      </c>
      <c r="G479" s="100" t="s">
        <v>724</v>
      </c>
      <c r="H479" s="98" t="s">
        <v>2169</v>
      </c>
      <c r="I479" s="6" t="s">
        <v>50</v>
      </c>
      <c r="J479" s="100" t="s">
        <v>2176</v>
      </c>
      <c r="K479" s="6" t="s">
        <v>718</v>
      </c>
      <c r="L479" s="6" t="s">
        <v>38</v>
      </c>
      <c r="M479" s="6" t="s">
        <v>72</v>
      </c>
      <c r="N479" s="6" t="s">
        <v>205</v>
      </c>
      <c r="O479" s="6" t="s">
        <v>25</v>
      </c>
      <c r="P479" s="6" t="s">
        <v>191</v>
      </c>
      <c r="Q479" s="6" t="s">
        <v>2171</v>
      </c>
      <c r="R479" s="6" t="s">
        <v>582</v>
      </c>
      <c r="S479" s="6" t="s">
        <v>120</v>
      </c>
      <c r="T479" s="6" t="s">
        <v>2172</v>
      </c>
      <c r="U479" s="7">
        <v>2010</v>
      </c>
      <c r="V479" s="7">
        <v>2010</v>
      </c>
      <c r="W479" s="6"/>
      <c r="X479" s="6"/>
      <c r="Y479" s="6"/>
      <c r="Z479" s="6" t="s">
        <v>76</v>
      </c>
      <c r="AA479" s="6"/>
      <c r="AB479" s="6"/>
      <c r="AC479" s="6"/>
      <c r="AD479" s="6"/>
      <c r="AE479" s="6" t="s">
        <v>126</v>
      </c>
      <c r="AF479" s="6"/>
      <c r="AG479" s="6"/>
      <c r="AH479" s="6"/>
      <c r="AI479" s="6"/>
      <c r="AJ479" s="6"/>
      <c r="AK479" s="6"/>
      <c r="AL479" s="6"/>
      <c r="AM479" s="6"/>
      <c r="AN479" s="6"/>
      <c r="AO479" s="6"/>
      <c r="AP479" s="6"/>
      <c r="AQ479" s="6"/>
      <c r="AR479" s="6"/>
      <c r="AS479" s="6"/>
      <c r="AT479" s="6"/>
      <c r="AU479" s="6"/>
      <c r="AV479" s="6"/>
      <c r="AW479" s="6" t="s">
        <v>23</v>
      </c>
      <c r="AX479" s="6"/>
      <c r="AY479" s="6"/>
      <c r="AZ479" s="6"/>
      <c r="BA479" s="6" t="s">
        <v>78</v>
      </c>
      <c r="BB479" s="6"/>
      <c r="BC479" s="6"/>
      <c r="BD479" s="6"/>
      <c r="BE479" s="6"/>
      <c r="BF479" s="6" t="s">
        <v>78</v>
      </c>
      <c r="BG479" s="6"/>
      <c r="BH479" s="6"/>
      <c r="BI479" s="6"/>
      <c r="BJ479" s="6"/>
      <c r="BK479" s="6"/>
      <c r="BL479" s="6"/>
      <c r="BM479" s="6"/>
      <c r="BN479" s="6"/>
      <c r="BO479" s="6"/>
      <c r="BP479" s="6"/>
      <c r="BQ479" s="6"/>
      <c r="BR479" s="6"/>
      <c r="BS479" s="6"/>
      <c r="BT479" s="6"/>
      <c r="BU479" s="6"/>
      <c r="BV479" s="6" t="s">
        <v>38</v>
      </c>
      <c r="BW479" s="6"/>
      <c r="BX479" s="6"/>
      <c r="BY479" s="6"/>
      <c r="BZ479" s="6"/>
      <c r="CA479" s="6"/>
      <c r="CB479" s="6"/>
      <c r="CC479" s="6"/>
      <c r="CD479" s="6"/>
      <c r="CE479" s="6"/>
      <c r="CF479" s="6"/>
      <c r="CG479" s="6"/>
      <c r="CH479" s="6"/>
      <c r="CI479" s="6"/>
      <c r="CJ479" s="6"/>
      <c r="CK479" s="6"/>
      <c r="CL479" s="6"/>
      <c r="CM479" s="6"/>
      <c r="CN479" s="6"/>
      <c r="CO479" s="6"/>
      <c r="CP479" s="6"/>
      <c r="CQ479" s="6"/>
      <c r="CR479" s="6"/>
      <c r="CS479" s="28" t="s">
        <v>38</v>
      </c>
      <c r="CT479" s="6"/>
      <c r="CU479" s="6"/>
      <c r="CV479" s="6"/>
      <c r="CW479" s="6"/>
      <c r="CX479" s="6"/>
      <c r="CY479" s="6"/>
      <c r="CZ479" s="6"/>
      <c r="DA479" s="6"/>
      <c r="DB479" s="6"/>
      <c r="DC479" s="6"/>
      <c r="DD479" s="6" t="s">
        <v>38</v>
      </c>
      <c r="DE479" s="87"/>
      <c r="DF479" s="6"/>
      <c r="DG479" s="6"/>
      <c r="DH479" s="6"/>
      <c r="DI479" s="6"/>
      <c r="DJ479" s="6"/>
      <c r="DK479" s="6"/>
      <c r="DL479" s="6"/>
      <c r="DM479" s="6"/>
      <c r="DN479" s="6"/>
      <c r="DO479" s="87"/>
      <c r="DP479" s="6"/>
      <c r="DQ479" s="87"/>
      <c r="DR479" s="6"/>
      <c r="DS479" s="93" t="s">
        <v>2173</v>
      </c>
      <c r="DT479" s="17" t="s">
        <v>630</v>
      </c>
      <c r="DV479" s="34"/>
      <c r="DW479" s="57"/>
      <c r="DX479" s="57"/>
      <c r="DY479" s="57"/>
      <c r="DZ479" s="57"/>
      <c r="EA479" s="57"/>
      <c r="EB479" s="57"/>
      <c r="EC479" s="57"/>
      <c r="ED479" s="57"/>
      <c r="EE479" s="57"/>
      <c r="EF479" s="57"/>
      <c r="EG479" s="57"/>
      <c r="EH479" s="57"/>
      <c r="EI479" s="57"/>
      <c r="EJ479" s="57"/>
      <c r="EK479" s="57"/>
      <c r="EL479" s="57"/>
      <c r="EM479" s="57"/>
      <c r="EN479" s="57"/>
      <c r="EO479" s="57"/>
      <c r="EP479" s="57"/>
      <c r="EQ479" s="57"/>
      <c r="ER479" s="57"/>
      <c r="ES479" s="57"/>
    </row>
    <row r="480" spans="1:149" ht="14.55" customHeight="1" x14ac:dyDescent="0.3">
      <c r="A480" s="65">
        <v>476</v>
      </c>
      <c r="B480" s="7">
        <v>162</v>
      </c>
      <c r="C480" s="98" t="s">
        <v>2166</v>
      </c>
      <c r="D480" s="100" t="s">
        <v>2167</v>
      </c>
      <c r="E480" s="98" t="s">
        <v>2168</v>
      </c>
      <c r="F480" s="7">
        <v>2017</v>
      </c>
      <c r="G480" s="100" t="s">
        <v>724</v>
      </c>
      <c r="H480" s="98" t="s">
        <v>2169</v>
      </c>
      <c r="I480" s="6" t="s">
        <v>50</v>
      </c>
      <c r="J480" s="135" t="s">
        <v>2177</v>
      </c>
      <c r="K480" s="6" t="s">
        <v>718</v>
      </c>
      <c r="L480" s="6" t="s">
        <v>38</v>
      </c>
      <c r="M480" s="6" t="s">
        <v>72</v>
      </c>
      <c r="N480" s="6" t="s">
        <v>205</v>
      </c>
      <c r="O480" s="6" t="s">
        <v>25</v>
      </c>
      <c r="P480" s="6" t="s">
        <v>191</v>
      </c>
      <c r="Q480" s="6" t="s">
        <v>2171</v>
      </c>
      <c r="R480" s="6" t="s">
        <v>582</v>
      </c>
      <c r="S480" s="6" t="s">
        <v>120</v>
      </c>
      <c r="T480" s="6" t="s">
        <v>2172</v>
      </c>
      <c r="U480" s="7">
        <v>2010</v>
      </c>
      <c r="V480" s="7">
        <v>2010</v>
      </c>
      <c r="W480" s="6"/>
      <c r="X480" s="6"/>
      <c r="Y480" s="6"/>
      <c r="Z480" s="6" t="s">
        <v>76</v>
      </c>
      <c r="AA480" s="6"/>
      <c r="AB480" s="6"/>
      <c r="AC480" s="6"/>
      <c r="AD480" s="6"/>
      <c r="AE480" s="6" t="s">
        <v>126</v>
      </c>
      <c r="AF480" s="6"/>
      <c r="AG480" s="6"/>
      <c r="AH480" s="6"/>
      <c r="AI480" s="6"/>
      <c r="AJ480" s="6"/>
      <c r="AK480" s="6"/>
      <c r="AL480" s="6"/>
      <c r="AM480" s="6"/>
      <c r="AN480" s="6"/>
      <c r="AO480" s="6"/>
      <c r="AP480" s="6"/>
      <c r="AQ480" s="6"/>
      <c r="AR480" s="6"/>
      <c r="AS480" s="6"/>
      <c r="AT480" s="6"/>
      <c r="AU480" s="6"/>
      <c r="AV480" s="6"/>
      <c r="AW480" s="6" t="s">
        <v>23</v>
      </c>
      <c r="AX480" s="6"/>
      <c r="AY480" s="6"/>
      <c r="AZ480" s="6"/>
      <c r="BA480" s="6" t="s">
        <v>78</v>
      </c>
      <c r="BB480" s="6"/>
      <c r="BC480" s="6"/>
      <c r="BD480" s="6"/>
      <c r="BE480" s="6"/>
      <c r="BF480" s="6" t="s">
        <v>78</v>
      </c>
      <c r="BG480" s="6"/>
      <c r="BH480" s="6"/>
      <c r="BI480" s="6"/>
      <c r="BJ480" s="6"/>
      <c r="BK480" s="6"/>
      <c r="BL480" s="6"/>
      <c r="BM480" s="6"/>
      <c r="BN480" s="6"/>
      <c r="BO480" s="6"/>
      <c r="BP480" s="6"/>
      <c r="BQ480" s="6"/>
      <c r="BR480" s="6"/>
      <c r="BS480" s="6"/>
      <c r="BT480" s="6"/>
      <c r="BU480" s="6"/>
      <c r="BV480" s="6" t="s">
        <v>38</v>
      </c>
      <c r="BW480" s="6"/>
      <c r="BX480" s="6"/>
      <c r="BY480" s="6"/>
      <c r="BZ480" s="6"/>
      <c r="CA480" s="6"/>
      <c r="CB480" s="6"/>
      <c r="CC480" s="6"/>
      <c r="CD480" s="6"/>
      <c r="CE480" s="6"/>
      <c r="CF480" s="6"/>
      <c r="CG480" s="6"/>
      <c r="CH480" s="6"/>
      <c r="CI480" s="6"/>
      <c r="CJ480" s="6"/>
      <c r="CK480" s="6"/>
      <c r="CL480" s="6"/>
      <c r="CM480" s="6"/>
      <c r="CN480" s="6"/>
      <c r="CO480" s="6"/>
      <c r="CP480" s="6"/>
      <c r="CQ480" s="6"/>
      <c r="CR480" s="6"/>
      <c r="CS480" s="28" t="s">
        <v>38</v>
      </c>
      <c r="CT480" s="6"/>
      <c r="CU480" s="6"/>
      <c r="CV480" s="6"/>
      <c r="CW480" s="6"/>
      <c r="CX480" s="6"/>
      <c r="CY480" s="6"/>
      <c r="CZ480" s="6"/>
      <c r="DA480" s="6"/>
      <c r="DB480" s="6"/>
      <c r="DC480" s="6"/>
      <c r="DD480" s="6" t="s">
        <v>38</v>
      </c>
      <c r="DE480" s="87"/>
      <c r="DF480" s="6"/>
      <c r="DG480" s="6"/>
      <c r="DH480" s="6"/>
      <c r="DI480" s="6"/>
      <c r="DJ480" s="6"/>
      <c r="DK480" s="6"/>
      <c r="DL480" s="6"/>
      <c r="DM480" s="6"/>
      <c r="DN480" s="6"/>
      <c r="DO480" s="87"/>
      <c r="DP480" s="6"/>
      <c r="DQ480" s="87"/>
      <c r="DR480" s="6"/>
      <c r="DS480" s="87"/>
      <c r="DT480" s="17"/>
      <c r="DV480" s="34"/>
      <c r="DW480" s="57"/>
      <c r="DX480" s="57"/>
      <c r="DY480" s="57"/>
      <c r="DZ480" s="57"/>
      <c r="EA480" s="57"/>
      <c r="EB480" s="57"/>
      <c r="EC480" s="57"/>
      <c r="ED480" s="57"/>
      <c r="EE480" s="57"/>
      <c r="EF480" s="57"/>
      <c r="EG480" s="57"/>
      <c r="EH480" s="57"/>
      <c r="EI480" s="57"/>
      <c r="EJ480" s="57"/>
      <c r="EK480" s="57"/>
      <c r="EL480" s="57"/>
      <c r="EM480" s="57"/>
      <c r="EN480" s="57"/>
      <c r="EO480" s="57"/>
      <c r="EP480" s="57"/>
      <c r="EQ480" s="57"/>
      <c r="ER480" s="57"/>
      <c r="ES480" s="57"/>
    </row>
    <row r="481" spans="1:149" ht="14.55" customHeight="1" x14ac:dyDescent="0.3">
      <c r="A481" s="65">
        <v>477</v>
      </c>
      <c r="B481" s="7">
        <v>162</v>
      </c>
      <c r="C481" s="98" t="s">
        <v>2166</v>
      </c>
      <c r="D481" s="100" t="s">
        <v>2167</v>
      </c>
      <c r="E481" s="98" t="s">
        <v>2168</v>
      </c>
      <c r="F481" s="7">
        <v>2017</v>
      </c>
      <c r="G481" s="100" t="s">
        <v>724</v>
      </c>
      <c r="H481" s="98" t="s">
        <v>2169</v>
      </c>
      <c r="I481" s="6" t="s">
        <v>50</v>
      </c>
      <c r="J481" s="135" t="s">
        <v>2178</v>
      </c>
      <c r="K481" s="6" t="s">
        <v>718</v>
      </c>
      <c r="L481" s="6" t="s">
        <v>38</v>
      </c>
      <c r="M481" s="6" t="s">
        <v>72</v>
      </c>
      <c r="N481" s="6" t="s">
        <v>205</v>
      </c>
      <c r="O481" s="6" t="s">
        <v>25</v>
      </c>
      <c r="P481" s="6" t="s">
        <v>191</v>
      </c>
      <c r="Q481" s="6" t="s">
        <v>2171</v>
      </c>
      <c r="R481" s="6" t="s">
        <v>582</v>
      </c>
      <c r="S481" s="6" t="s">
        <v>120</v>
      </c>
      <c r="T481" s="6" t="s">
        <v>2172</v>
      </c>
      <c r="U481" s="7">
        <v>2010</v>
      </c>
      <c r="V481" s="7">
        <v>2010</v>
      </c>
      <c r="W481" s="6"/>
      <c r="X481" s="6"/>
      <c r="Y481" s="6"/>
      <c r="Z481" s="6" t="s">
        <v>76</v>
      </c>
      <c r="AA481" s="6"/>
      <c r="AB481" s="6"/>
      <c r="AC481" s="6"/>
      <c r="AD481" s="6"/>
      <c r="AE481" s="6" t="s">
        <v>126</v>
      </c>
      <c r="AF481" s="6"/>
      <c r="AG481" s="6"/>
      <c r="AH481" s="6"/>
      <c r="AI481" s="6"/>
      <c r="AJ481" s="6"/>
      <c r="AK481" s="6"/>
      <c r="AL481" s="6"/>
      <c r="AM481" s="6"/>
      <c r="AN481" s="6"/>
      <c r="AO481" s="6"/>
      <c r="AP481" s="6"/>
      <c r="AQ481" s="6"/>
      <c r="AR481" s="6"/>
      <c r="AS481" s="6"/>
      <c r="AT481" s="6"/>
      <c r="AU481" s="6"/>
      <c r="AV481" s="6"/>
      <c r="AW481" s="6" t="s">
        <v>23</v>
      </c>
      <c r="AX481" s="6"/>
      <c r="AY481" s="6"/>
      <c r="AZ481" s="6"/>
      <c r="BA481" s="6" t="s">
        <v>78</v>
      </c>
      <c r="BB481" s="6"/>
      <c r="BC481" s="6"/>
      <c r="BD481" s="6"/>
      <c r="BE481" s="6"/>
      <c r="BF481" s="6" t="s">
        <v>78</v>
      </c>
      <c r="BG481" s="6"/>
      <c r="BH481" s="6"/>
      <c r="BI481" s="6"/>
      <c r="BJ481" s="6"/>
      <c r="BK481" s="6"/>
      <c r="BL481" s="6"/>
      <c r="BM481" s="6"/>
      <c r="BN481" s="6"/>
      <c r="BO481" s="6"/>
      <c r="BP481" s="6"/>
      <c r="BQ481" s="6"/>
      <c r="BR481" s="6"/>
      <c r="BS481" s="6"/>
      <c r="BT481" s="6"/>
      <c r="BU481" s="6"/>
      <c r="BV481" s="6" t="s">
        <v>38</v>
      </c>
      <c r="BW481" s="6"/>
      <c r="BX481" s="6"/>
      <c r="BY481" s="6"/>
      <c r="BZ481" s="6"/>
      <c r="CA481" s="6"/>
      <c r="CB481" s="6"/>
      <c r="CC481" s="6"/>
      <c r="CD481" s="6"/>
      <c r="CE481" s="6"/>
      <c r="CF481" s="6"/>
      <c r="CG481" s="6"/>
      <c r="CH481" s="6"/>
      <c r="CI481" s="6"/>
      <c r="CJ481" s="6"/>
      <c r="CK481" s="6"/>
      <c r="CL481" s="6"/>
      <c r="CM481" s="6"/>
      <c r="CN481" s="6"/>
      <c r="CO481" s="6"/>
      <c r="CP481" s="6"/>
      <c r="CQ481" s="6"/>
      <c r="CR481" s="6"/>
      <c r="CS481" s="28" t="s">
        <v>38</v>
      </c>
      <c r="CT481" s="6"/>
      <c r="CU481" s="6"/>
      <c r="CV481" s="6"/>
      <c r="CW481" s="6"/>
      <c r="CX481" s="6"/>
      <c r="CY481" s="6"/>
      <c r="CZ481" s="6"/>
      <c r="DA481" s="6"/>
      <c r="DB481" s="6"/>
      <c r="DC481" s="6"/>
      <c r="DD481" s="6" t="s">
        <v>38</v>
      </c>
      <c r="DE481" s="87"/>
      <c r="DF481" s="6"/>
      <c r="DG481" s="6"/>
      <c r="DH481" s="6"/>
      <c r="DI481" s="6"/>
      <c r="DJ481" s="6"/>
      <c r="DK481" s="6"/>
      <c r="DL481" s="6"/>
      <c r="DM481" s="6"/>
      <c r="DN481" s="6"/>
      <c r="DO481" s="87"/>
      <c r="DP481" s="6"/>
      <c r="DQ481" s="87"/>
      <c r="DR481" s="6"/>
      <c r="DS481" s="87"/>
      <c r="DT481" s="17"/>
      <c r="DV481" s="34"/>
      <c r="DW481" s="57"/>
      <c r="DX481" s="57"/>
      <c r="DY481" s="57"/>
      <c r="DZ481" s="57"/>
      <c r="EA481" s="57"/>
      <c r="EB481" s="57"/>
      <c r="EC481" s="57"/>
      <c r="ED481" s="57"/>
      <c r="EE481" s="57"/>
      <c r="EF481" s="57"/>
      <c r="EG481" s="57"/>
      <c r="EH481" s="57"/>
      <c r="EI481" s="57"/>
      <c r="EJ481" s="57"/>
      <c r="EK481" s="57"/>
      <c r="EL481" s="57"/>
      <c r="EM481" s="57"/>
      <c r="EN481" s="57"/>
      <c r="EO481" s="57"/>
      <c r="EP481" s="57"/>
      <c r="EQ481" s="57"/>
      <c r="ER481" s="57"/>
      <c r="ES481" s="57"/>
    </row>
    <row r="482" spans="1:149" ht="14.55" customHeight="1" x14ac:dyDescent="0.3">
      <c r="A482" s="65">
        <v>478</v>
      </c>
      <c r="B482" s="7">
        <v>162</v>
      </c>
      <c r="C482" s="98" t="s">
        <v>2166</v>
      </c>
      <c r="D482" s="100" t="s">
        <v>2167</v>
      </c>
      <c r="E482" s="98" t="s">
        <v>2168</v>
      </c>
      <c r="F482" s="7">
        <v>2017</v>
      </c>
      <c r="G482" s="100" t="s">
        <v>724</v>
      </c>
      <c r="H482" s="98" t="s">
        <v>2169</v>
      </c>
      <c r="I482" s="6" t="s">
        <v>50</v>
      </c>
      <c r="J482" s="135" t="s">
        <v>2179</v>
      </c>
      <c r="K482" s="6" t="s">
        <v>718</v>
      </c>
      <c r="L482" s="6" t="s">
        <v>38</v>
      </c>
      <c r="M482" s="6" t="s">
        <v>72</v>
      </c>
      <c r="N482" s="6" t="s">
        <v>205</v>
      </c>
      <c r="O482" s="6" t="s">
        <v>25</v>
      </c>
      <c r="P482" s="6" t="s">
        <v>191</v>
      </c>
      <c r="Q482" s="6" t="s">
        <v>2171</v>
      </c>
      <c r="R482" s="6" t="s">
        <v>582</v>
      </c>
      <c r="S482" s="6" t="s">
        <v>120</v>
      </c>
      <c r="T482" s="6" t="s">
        <v>2172</v>
      </c>
      <c r="U482" s="7">
        <v>2010</v>
      </c>
      <c r="V482" s="7">
        <v>2010</v>
      </c>
      <c r="W482" s="6"/>
      <c r="X482" s="6"/>
      <c r="Y482" s="6"/>
      <c r="Z482" s="6" t="s">
        <v>76</v>
      </c>
      <c r="AA482" s="6"/>
      <c r="AB482" s="6"/>
      <c r="AC482" s="6"/>
      <c r="AD482" s="6"/>
      <c r="AE482" s="6" t="s">
        <v>126</v>
      </c>
      <c r="AF482" s="6"/>
      <c r="AG482" s="6"/>
      <c r="AH482" s="6"/>
      <c r="AI482" s="6"/>
      <c r="AJ482" s="6"/>
      <c r="AK482" s="6"/>
      <c r="AL482" s="6"/>
      <c r="AM482" s="6"/>
      <c r="AN482" s="6"/>
      <c r="AO482" s="6"/>
      <c r="AP482" s="6"/>
      <c r="AQ482" s="6"/>
      <c r="AR482" s="6"/>
      <c r="AS482" s="6"/>
      <c r="AT482" s="6"/>
      <c r="AU482" s="6"/>
      <c r="AV482" s="6"/>
      <c r="AW482" s="6" t="s">
        <v>23</v>
      </c>
      <c r="AX482" s="6"/>
      <c r="AY482" s="6"/>
      <c r="AZ482" s="6"/>
      <c r="BA482" s="6" t="s">
        <v>78</v>
      </c>
      <c r="BB482" s="6"/>
      <c r="BC482" s="6"/>
      <c r="BD482" s="6"/>
      <c r="BE482" s="6"/>
      <c r="BF482" s="6" t="s">
        <v>78</v>
      </c>
      <c r="BG482" s="6"/>
      <c r="BH482" s="6"/>
      <c r="BI482" s="6"/>
      <c r="BJ482" s="6"/>
      <c r="BK482" s="6"/>
      <c r="BL482" s="6"/>
      <c r="BM482" s="6"/>
      <c r="BN482" s="6"/>
      <c r="BO482" s="6"/>
      <c r="BP482" s="6"/>
      <c r="BQ482" s="6"/>
      <c r="BR482" s="6"/>
      <c r="BS482" s="6"/>
      <c r="BT482" s="6"/>
      <c r="BU482" s="6"/>
      <c r="BV482" s="6" t="s">
        <v>38</v>
      </c>
      <c r="BW482" s="6"/>
      <c r="BX482" s="6"/>
      <c r="BY482" s="6"/>
      <c r="BZ482" s="6"/>
      <c r="CA482" s="6"/>
      <c r="CB482" s="6"/>
      <c r="CC482" s="6"/>
      <c r="CD482" s="6"/>
      <c r="CE482" s="6"/>
      <c r="CF482" s="6"/>
      <c r="CG482" s="6"/>
      <c r="CH482" s="6"/>
      <c r="CI482" s="6"/>
      <c r="CJ482" s="6"/>
      <c r="CK482" s="6"/>
      <c r="CL482" s="6"/>
      <c r="CM482" s="6"/>
      <c r="CN482" s="6"/>
      <c r="CO482" s="6"/>
      <c r="CP482" s="6"/>
      <c r="CQ482" s="6"/>
      <c r="CR482" s="6"/>
      <c r="CS482" s="28" t="s">
        <v>38</v>
      </c>
      <c r="CT482" s="6"/>
      <c r="CU482" s="6"/>
      <c r="CV482" s="6"/>
      <c r="CW482" s="6"/>
      <c r="CX482" s="6"/>
      <c r="CY482" s="6"/>
      <c r="CZ482" s="6"/>
      <c r="DA482" s="6"/>
      <c r="DB482" s="6"/>
      <c r="DC482" s="6"/>
      <c r="DD482" s="6" t="s">
        <v>38</v>
      </c>
      <c r="DE482" s="87"/>
      <c r="DF482" s="6"/>
      <c r="DG482" s="6"/>
      <c r="DH482" s="6"/>
      <c r="DI482" s="6"/>
      <c r="DJ482" s="6"/>
      <c r="DK482" s="6"/>
      <c r="DL482" s="6"/>
      <c r="DM482" s="6"/>
      <c r="DN482" s="6"/>
      <c r="DO482" s="87"/>
      <c r="DP482" s="6"/>
      <c r="DQ482" s="87"/>
      <c r="DR482" s="6"/>
      <c r="DS482" s="87"/>
      <c r="DT482" s="17"/>
      <c r="DV482" s="34"/>
      <c r="DW482" s="57"/>
      <c r="DX482" s="57"/>
      <c r="DY482" s="57"/>
      <c r="DZ482" s="57"/>
      <c r="EA482" s="57"/>
      <c r="EB482" s="57"/>
      <c r="EC482" s="57"/>
      <c r="ED482" s="57"/>
      <c r="EE482" s="57"/>
      <c r="EF482" s="57"/>
      <c r="EG482" s="57"/>
      <c r="EH482" s="57"/>
      <c r="EI482" s="57"/>
      <c r="EJ482" s="57"/>
      <c r="EK482" s="57"/>
      <c r="EL482" s="57"/>
      <c r="EM482" s="57"/>
      <c r="EN482" s="57"/>
      <c r="EO482" s="57"/>
      <c r="EP482" s="57"/>
      <c r="EQ482" s="57"/>
      <c r="ER482" s="57"/>
      <c r="ES482" s="57"/>
    </row>
    <row r="483" spans="1:149" ht="14.55" customHeight="1" x14ac:dyDescent="0.3">
      <c r="A483" s="65">
        <v>479</v>
      </c>
      <c r="B483" s="7">
        <v>162</v>
      </c>
      <c r="C483" s="98" t="s">
        <v>2166</v>
      </c>
      <c r="D483" s="100" t="s">
        <v>2167</v>
      </c>
      <c r="E483" s="98" t="s">
        <v>2168</v>
      </c>
      <c r="F483" s="7">
        <v>2017</v>
      </c>
      <c r="G483" s="100" t="s">
        <v>724</v>
      </c>
      <c r="H483" s="98" t="s">
        <v>2169</v>
      </c>
      <c r="I483" s="6" t="s">
        <v>50</v>
      </c>
      <c r="J483" s="135" t="s">
        <v>2180</v>
      </c>
      <c r="K483" s="6" t="s">
        <v>718</v>
      </c>
      <c r="L483" s="6" t="s">
        <v>38</v>
      </c>
      <c r="M483" s="6" t="s">
        <v>72</v>
      </c>
      <c r="N483" s="6" t="s">
        <v>205</v>
      </c>
      <c r="O483" s="6" t="s">
        <v>25</v>
      </c>
      <c r="P483" s="6" t="s">
        <v>191</v>
      </c>
      <c r="Q483" s="6" t="s">
        <v>2171</v>
      </c>
      <c r="R483" s="6" t="s">
        <v>582</v>
      </c>
      <c r="S483" s="6" t="s">
        <v>120</v>
      </c>
      <c r="T483" s="6" t="s">
        <v>2172</v>
      </c>
      <c r="U483" s="7">
        <v>2010</v>
      </c>
      <c r="V483" s="7">
        <v>2010</v>
      </c>
      <c r="W483" s="6"/>
      <c r="X483" s="6"/>
      <c r="Y483" s="6"/>
      <c r="Z483" s="6" t="s">
        <v>76</v>
      </c>
      <c r="AA483" s="6"/>
      <c r="AB483" s="6"/>
      <c r="AC483" s="6"/>
      <c r="AD483" s="6"/>
      <c r="AE483" s="6" t="s">
        <v>126</v>
      </c>
      <c r="AF483" s="6"/>
      <c r="AG483" s="6"/>
      <c r="AH483" s="6"/>
      <c r="AI483" s="6"/>
      <c r="AJ483" s="6"/>
      <c r="AK483" s="6"/>
      <c r="AL483" s="6"/>
      <c r="AM483" s="6"/>
      <c r="AN483" s="6"/>
      <c r="AO483" s="6"/>
      <c r="AP483" s="6"/>
      <c r="AQ483" s="6"/>
      <c r="AR483" s="6"/>
      <c r="AS483" s="6"/>
      <c r="AT483" s="6"/>
      <c r="AU483" s="6"/>
      <c r="AV483" s="6"/>
      <c r="AW483" s="6" t="s">
        <v>23</v>
      </c>
      <c r="AX483" s="6"/>
      <c r="AY483" s="6"/>
      <c r="AZ483" s="6"/>
      <c r="BA483" s="6" t="s">
        <v>78</v>
      </c>
      <c r="BB483" s="6"/>
      <c r="BC483" s="6"/>
      <c r="BD483" s="6"/>
      <c r="BE483" s="6"/>
      <c r="BF483" s="6" t="s">
        <v>78</v>
      </c>
      <c r="BG483" s="6"/>
      <c r="BH483" s="6"/>
      <c r="BI483" s="6"/>
      <c r="BJ483" s="6"/>
      <c r="BK483" s="6"/>
      <c r="BL483" s="6"/>
      <c r="BM483" s="6"/>
      <c r="BN483" s="6"/>
      <c r="BO483" s="6"/>
      <c r="BP483" s="6"/>
      <c r="BQ483" s="6"/>
      <c r="BR483" s="6"/>
      <c r="BS483" s="6"/>
      <c r="BT483" s="6"/>
      <c r="BU483" s="6"/>
      <c r="BV483" s="6" t="s">
        <v>38</v>
      </c>
      <c r="BW483" s="6"/>
      <c r="BX483" s="6"/>
      <c r="BY483" s="6"/>
      <c r="BZ483" s="6"/>
      <c r="CA483" s="6"/>
      <c r="CB483" s="6"/>
      <c r="CC483" s="6"/>
      <c r="CD483" s="6"/>
      <c r="CE483" s="6"/>
      <c r="CF483" s="6"/>
      <c r="CG483" s="6"/>
      <c r="CH483" s="6"/>
      <c r="CI483" s="6"/>
      <c r="CJ483" s="6"/>
      <c r="CK483" s="6"/>
      <c r="CL483" s="6"/>
      <c r="CM483" s="6"/>
      <c r="CN483" s="6"/>
      <c r="CO483" s="6"/>
      <c r="CP483" s="6"/>
      <c r="CQ483" s="6"/>
      <c r="CR483" s="6"/>
      <c r="CS483" s="28" t="s">
        <v>38</v>
      </c>
      <c r="CT483" s="6"/>
      <c r="CU483" s="6"/>
      <c r="CV483" s="6"/>
      <c r="CW483" s="6"/>
      <c r="CX483" s="6"/>
      <c r="CY483" s="6"/>
      <c r="CZ483" s="6"/>
      <c r="DA483" s="6"/>
      <c r="DB483" s="6"/>
      <c r="DC483" s="6"/>
      <c r="DD483" s="6" t="s">
        <v>38</v>
      </c>
      <c r="DE483" s="87"/>
      <c r="DF483" s="6"/>
      <c r="DG483" s="6"/>
      <c r="DH483" s="6"/>
      <c r="DI483" s="6"/>
      <c r="DJ483" s="6"/>
      <c r="DK483" s="6"/>
      <c r="DL483" s="6"/>
      <c r="DM483" s="6"/>
      <c r="DN483" s="6"/>
      <c r="DO483" s="87"/>
      <c r="DP483" s="6"/>
      <c r="DQ483" s="87"/>
      <c r="DR483" s="6"/>
      <c r="DS483" s="93" t="s">
        <v>2173</v>
      </c>
      <c r="DT483" s="17" t="s">
        <v>630</v>
      </c>
      <c r="DV483" s="34"/>
      <c r="DW483" s="57"/>
      <c r="DX483" s="57"/>
      <c r="DY483" s="57"/>
      <c r="DZ483" s="57"/>
      <c r="EA483" s="57"/>
      <c r="EB483" s="57"/>
      <c r="EC483" s="57"/>
      <c r="ED483" s="57"/>
      <c r="EE483" s="57"/>
      <c r="EF483" s="57"/>
      <c r="EG483" s="57"/>
      <c r="EH483" s="57"/>
      <c r="EI483" s="57"/>
      <c r="EJ483" s="57"/>
      <c r="EK483" s="57"/>
      <c r="EL483" s="57"/>
      <c r="EM483" s="57"/>
      <c r="EN483" s="57"/>
      <c r="EO483" s="57"/>
      <c r="EP483" s="57"/>
      <c r="EQ483" s="57"/>
      <c r="ER483" s="57"/>
      <c r="ES483" s="57"/>
    </row>
    <row r="484" spans="1:149" ht="14.55" customHeight="1" x14ac:dyDescent="0.3">
      <c r="A484" s="65">
        <v>480</v>
      </c>
      <c r="B484" s="7">
        <v>163</v>
      </c>
      <c r="C484" s="98" t="s">
        <v>2181</v>
      </c>
      <c r="D484" s="100" t="s">
        <v>2182</v>
      </c>
      <c r="E484" s="98" t="s">
        <v>2183</v>
      </c>
      <c r="F484" s="7">
        <v>2019</v>
      </c>
      <c r="G484" s="100" t="s">
        <v>604</v>
      </c>
      <c r="H484" s="98" t="s">
        <v>2184</v>
      </c>
      <c r="I484" s="6" t="s">
        <v>50</v>
      </c>
      <c r="J484" s="100" t="s">
        <v>2185</v>
      </c>
      <c r="K484" s="6" t="s">
        <v>951</v>
      </c>
      <c r="L484" s="6" t="s">
        <v>38</v>
      </c>
      <c r="M484" s="6" t="s">
        <v>86</v>
      </c>
      <c r="N484" s="6" t="s">
        <v>205</v>
      </c>
      <c r="O484" s="6" t="s">
        <v>25</v>
      </c>
      <c r="P484" s="6" t="s">
        <v>56</v>
      </c>
      <c r="Q484" s="6" t="s">
        <v>572</v>
      </c>
      <c r="R484" s="6" t="s">
        <v>572</v>
      </c>
      <c r="S484" s="6" t="s">
        <v>166</v>
      </c>
      <c r="T484" s="6" t="s">
        <v>2186</v>
      </c>
      <c r="U484" s="7" t="s">
        <v>572</v>
      </c>
      <c r="V484" s="7" t="s">
        <v>572</v>
      </c>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t="s">
        <v>199</v>
      </c>
      <c r="AW484" s="6" t="s">
        <v>23</v>
      </c>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t="s">
        <v>78</v>
      </c>
      <c r="BV484" s="6" t="s">
        <v>38</v>
      </c>
      <c r="BW484" s="6"/>
      <c r="BX484" s="6"/>
      <c r="BY484" s="6"/>
      <c r="BZ484" s="6"/>
      <c r="CA484" s="6"/>
      <c r="CB484" s="6"/>
      <c r="CC484" s="6"/>
      <c r="CD484" s="6"/>
      <c r="CE484" s="6"/>
      <c r="CF484" s="6"/>
      <c r="CG484" s="6"/>
      <c r="CH484" s="6"/>
      <c r="CI484" s="6"/>
      <c r="CJ484" s="6"/>
      <c r="CK484" s="6"/>
      <c r="CL484" s="6"/>
      <c r="CM484" s="6"/>
      <c r="CN484" s="6"/>
      <c r="CO484" s="6"/>
      <c r="CP484" s="6"/>
      <c r="CQ484" s="6"/>
      <c r="CR484" s="6"/>
      <c r="CS484" s="28" t="s">
        <v>38</v>
      </c>
      <c r="CT484" s="6"/>
      <c r="CU484" s="6"/>
      <c r="CV484" s="6"/>
      <c r="CW484" s="6"/>
      <c r="CX484" s="6"/>
      <c r="CY484" s="6"/>
      <c r="CZ484" s="6"/>
      <c r="DA484" s="6"/>
      <c r="DB484" s="6"/>
      <c r="DC484" s="6"/>
      <c r="DD484" s="6" t="s">
        <v>38</v>
      </c>
      <c r="DE484" s="87"/>
      <c r="DF484" s="6"/>
      <c r="DG484" s="6"/>
      <c r="DH484" s="6"/>
      <c r="DI484" s="6"/>
      <c r="DJ484" s="6"/>
      <c r="DK484" s="6"/>
      <c r="DL484" s="6"/>
      <c r="DM484" s="6"/>
      <c r="DN484" s="6"/>
      <c r="DO484" s="87"/>
      <c r="DP484" s="6"/>
      <c r="DQ484" s="87"/>
      <c r="DR484" s="6"/>
      <c r="DS484" s="87"/>
      <c r="DT484" s="17"/>
      <c r="DV484" s="34"/>
      <c r="DW484" s="57"/>
      <c r="DX484" s="57"/>
      <c r="DY484" s="57"/>
      <c r="DZ484" s="57"/>
      <c r="EA484" s="57"/>
      <c r="EB484" s="57"/>
      <c r="EC484" s="57"/>
      <c r="ED484" s="57"/>
      <c r="EE484" s="57"/>
      <c r="EF484" s="57"/>
      <c r="EG484" s="57"/>
      <c r="EH484" s="57"/>
      <c r="EI484" s="57"/>
      <c r="EJ484" s="57"/>
      <c r="EK484" s="57"/>
      <c r="EL484" s="57"/>
      <c r="EM484" s="57"/>
      <c r="EN484" s="57"/>
      <c r="EO484" s="57"/>
      <c r="EP484" s="57"/>
      <c r="EQ484" s="57"/>
      <c r="ER484" s="57"/>
      <c r="ES484" s="57"/>
    </row>
    <row r="485" spans="1:149" ht="14.55" customHeight="1" x14ac:dyDescent="0.3">
      <c r="A485" s="65">
        <v>481</v>
      </c>
      <c r="B485" s="7">
        <v>163</v>
      </c>
      <c r="C485" s="98" t="s">
        <v>2181</v>
      </c>
      <c r="D485" s="100" t="s">
        <v>2182</v>
      </c>
      <c r="E485" s="98" t="s">
        <v>2183</v>
      </c>
      <c r="F485" s="7">
        <v>2019</v>
      </c>
      <c r="G485" s="100" t="s">
        <v>604</v>
      </c>
      <c r="H485" s="98" t="s">
        <v>2184</v>
      </c>
      <c r="I485" s="6" t="s">
        <v>50</v>
      </c>
      <c r="J485" s="98" t="s">
        <v>2187</v>
      </c>
      <c r="K485" s="6" t="s">
        <v>131</v>
      </c>
      <c r="L485" s="6" t="s">
        <v>38</v>
      </c>
      <c r="M485" s="6" t="s">
        <v>86</v>
      </c>
      <c r="N485" s="6" t="s">
        <v>205</v>
      </c>
      <c r="O485" s="6" t="s">
        <v>25</v>
      </c>
      <c r="P485" s="6" t="s">
        <v>56</v>
      </c>
      <c r="Q485" s="6" t="s">
        <v>572</v>
      </c>
      <c r="R485" s="6" t="s">
        <v>572</v>
      </c>
      <c r="S485" s="6" t="s">
        <v>166</v>
      </c>
      <c r="T485" s="6" t="s">
        <v>2186</v>
      </c>
      <c r="U485" s="7" t="s">
        <v>572</v>
      </c>
      <c r="V485" s="7" t="s">
        <v>572</v>
      </c>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t="s">
        <v>199</v>
      </c>
      <c r="AW485" s="6" t="s">
        <v>23</v>
      </c>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t="s">
        <v>78</v>
      </c>
      <c r="BV485" s="6" t="s">
        <v>38</v>
      </c>
      <c r="BW485" s="6"/>
      <c r="BX485" s="6"/>
      <c r="BY485" s="6"/>
      <c r="BZ485" s="6"/>
      <c r="CA485" s="6"/>
      <c r="CB485" s="6"/>
      <c r="CC485" s="6"/>
      <c r="CD485" s="6"/>
      <c r="CE485" s="6"/>
      <c r="CF485" s="6"/>
      <c r="CG485" s="6"/>
      <c r="CH485" s="6"/>
      <c r="CI485" s="6"/>
      <c r="CJ485" s="6"/>
      <c r="CK485" s="6"/>
      <c r="CL485" s="6"/>
      <c r="CM485" s="6"/>
      <c r="CN485" s="6"/>
      <c r="CO485" s="6"/>
      <c r="CP485" s="6"/>
      <c r="CQ485" s="6"/>
      <c r="CR485" s="6"/>
      <c r="CS485" s="28" t="s">
        <v>38</v>
      </c>
      <c r="CT485" s="6"/>
      <c r="CU485" s="6"/>
      <c r="CV485" s="6"/>
      <c r="CW485" s="6"/>
      <c r="CX485" s="6"/>
      <c r="CY485" s="6"/>
      <c r="CZ485" s="6"/>
      <c r="DA485" s="6"/>
      <c r="DB485" s="6"/>
      <c r="DC485" s="6"/>
      <c r="DD485" s="6" t="s">
        <v>38</v>
      </c>
      <c r="DE485" s="87"/>
      <c r="DF485" s="6"/>
      <c r="DG485" s="6"/>
      <c r="DH485" s="6"/>
      <c r="DI485" s="6"/>
      <c r="DJ485" s="6"/>
      <c r="DK485" s="6"/>
      <c r="DL485" s="6"/>
      <c r="DM485" s="6"/>
      <c r="DN485" s="6"/>
      <c r="DO485" s="87"/>
      <c r="DP485" s="6"/>
      <c r="DQ485" s="87"/>
      <c r="DR485" s="6"/>
      <c r="DS485" s="87"/>
      <c r="DT485" s="17"/>
      <c r="DV485" s="34"/>
      <c r="DW485" s="57"/>
      <c r="DX485" s="57"/>
      <c r="DY485" s="57"/>
      <c r="DZ485" s="57"/>
      <c r="EA485" s="57"/>
      <c r="EB485" s="57"/>
      <c r="EC485" s="57"/>
      <c r="ED485" s="57"/>
      <c r="EE485" s="57"/>
      <c r="EF485" s="57"/>
      <c r="EG485" s="57"/>
      <c r="EH485" s="57"/>
      <c r="EI485" s="57"/>
      <c r="EJ485" s="57"/>
      <c r="EK485" s="57"/>
      <c r="EL485" s="57"/>
      <c r="EM485" s="57"/>
      <c r="EN485" s="57"/>
      <c r="EO485" s="57"/>
      <c r="EP485" s="57"/>
      <c r="EQ485" s="57"/>
      <c r="ER485" s="57"/>
      <c r="ES485" s="57"/>
    </row>
    <row r="486" spans="1:149" ht="14.55" customHeight="1" x14ac:dyDescent="0.3">
      <c r="A486" s="65">
        <v>482</v>
      </c>
      <c r="B486" s="7">
        <v>163</v>
      </c>
      <c r="C486" s="98" t="s">
        <v>2181</v>
      </c>
      <c r="D486" s="100" t="s">
        <v>2182</v>
      </c>
      <c r="E486" s="98" t="s">
        <v>2183</v>
      </c>
      <c r="F486" s="7">
        <v>2019</v>
      </c>
      <c r="G486" s="100" t="s">
        <v>604</v>
      </c>
      <c r="H486" s="98" t="s">
        <v>2184</v>
      </c>
      <c r="I486" s="6" t="s">
        <v>50</v>
      </c>
      <c r="J486" s="98" t="s">
        <v>2188</v>
      </c>
      <c r="K486" s="6" t="s">
        <v>369</v>
      </c>
      <c r="L486" s="6" t="s">
        <v>38</v>
      </c>
      <c r="M486" s="6" t="s">
        <v>86</v>
      </c>
      <c r="N486" s="6" t="s">
        <v>205</v>
      </c>
      <c r="O486" s="6" t="s">
        <v>25</v>
      </c>
      <c r="P486" s="6" t="s">
        <v>56</v>
      </c>
      <c r="Q486" s="6" t="s">
        <v>572</v>
      </c>
      <c r="R486" s="6" t="s">
        <v>572</v>
      </c>
      <c r="S486" s="6" t="s">
        <v>166</v>
      </c>
      <c r="T486" s="6" t="s">
        <v>2186</v>
      </c>
      <c r="U486" s="7" t="s">
        <v>572</v>
      </c>
      <c r="V486" s="7" t="s">
        <v>572</v>
      </c>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t="s">
        <v>199</v>
      </c>
      <c r="AW486" s="6" t="s">
        <v>23</v>
      </c>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t="s">
        <v>80</v>
      </c>
      <c r="BV486" s="6" t="s">
        <v>38</v>
      </c>
      <c r="BW486" s="6"/>
      <c r="BX486" s="6"/>
      <c r="BY486" s="6"/>
      <c r="BZ486" s="6"/>
      <c r="CA486" s="6"/>
      <c r="CB486" s="6"/>
      <c r="CC486" s="6"/>
      <c r="CD486" s="6"/>
      <c r="CE486" s="6"/>
      <c r="CF486" s="6"/>
      <c r="CG486" s="6"/>
      <c r="CH486" s="6"/>
      <c r="CI486" s="6"/>
      <c r="CJ486" s="6"/>
      <c r="CK486" s="6"/>
      <c r="CL486" s="6"/>
      <c r="CM486" s="6"/>
      <c r="CN486" s="6"/>
      <c r="CO486" s="6"/>
      <c r="CP486" s="6"/>
      <c r="CQ486" s="6"/>
      <c r="CR486" s="6"/>
      <c r="CS486" s="28" t="s">
        <v>38</v>
      </c>
      <c r="CT486" s="6"/>
      <c r="CU486" s="6"/>
      <c r="CV486" s="6"/>
      <c r="CW486" s="6"/>
      <c r="CX486" s="6"/>
      <c r="CY486" s="6"/>
      <c r="CZ486" s="6"/>
      <c r="DA486" s="6"/>
      <c r="DB486" s="6"/>
      <c r="DC486" s="6"/>
      <c r="DD486" s="6" t="s">
        <v>38</v>
      </c>
      <c r="DE486" s="87"/>
      <c r="DF486" s="6"/>
      <c r="DG486" s="6"/>
      <c r="DH486" s="6"/>
      <c r="DI486" s="6"/>
      <c r="DJ486" s="6"/>
      <c r="DK486" s="6"/>
      <c r="DL486" s="6"/>
      <c r="DM486" s="6"/>
      <c r="DN486" s="6"/>
      <c r="DO486" s="87"/>
      <c r="DP486" s="6"/>
      <c r="DQ486" s="87"/>
      <c r="DR486" s="6"/>
      <c r="DS486" s="87"/>
      <c r="DT486" s="17"/>
      <c r="DV486" s="34"/>
      <c r="DW486" s="57"/>
      <c r="DX486" s="57"/>
      <c r="DY486" s="57"/>
      <c r="DZ486" s="57"/>
      <c r="EA486" s="57"/>
      <c r="EB486" s="57"/>
      <c r="EC486" s="57"/>
      <c r="ED486" s="57"/>
      <c r="EE486" s="57"/>
      <c r="EF486" s="57"/>
      <c r="EG486" s="57"/>
      <c r="EH486" s="57"/>
      <c r="EI486" s="57"/>
      <c r="EJ486" s="57"/>
      <c r="EK486" s="57"/>
      <c r="EL486" s="57"/>
      <c r="EM486" s="57"/>
      <c r="EN486" s="57"/>
      <c r="EO486" s="57"/>
      <c r="EP486" s="57"/>
      <c r="EQ486" s="57"/>
      <c r="ER486" s="57"/>
      <c r="ES486" s="57"/>
    </row>
    <row r="487" spans="1:149" ht="14.55" customHeight="1" x14ac:dyDescent="0.3">
      <c r="A487" s="65">
        <v>483</v>
      </c>
      <c r="B487" s="7">
        <v>163</v>
      </c>
      <c r="C487" s="98" t="s">
        <v>2181</v>
      </c>
      <c r="D487" s="100" t="s">
        <v>2182</v>
      </c>
      <c r="E487" s="98" t="s">
        <v>2183</v>
      </c>
      <c r="F487" s="7">
        <v>2019</v>
      </c>
      <c r="G487" s="100" t="s">
        <v>604</v>
      </c>
      <c r="H487" s="98" t="s">
        <v>2184</v>
      </c>
      <c r="I487" s="6" t="s">
        <v>50</v>
      </c>
      <c r="J487" s="98" t="s">
        <v>2189</v>
      </c>
      <c r="K487" s="6" t="s">
        <v>2190</v>
      </c>
      <c r="L487" s="6" t="s">
        <v>23</v>
      </c>
      <c r="M487" s="6" t="s">
        <v>86</v>
      </c>
      <c r="N487" s="6" t="s">
        <v>205</v>
      </c>
      <c r="O487" s="6" t="s">
        <v>25</v>
      </c>
      <c r="P487" s="6" t="s">
        <v>56</v>
      </c>
      <c r="Q487" s="6" t="s">
        <v>572</v>
      </c>
      <c r="R487" s="6" t="s">
        <v>572</v>
      </c>
      <c r="S487" s="6" t="s">
        <v>166</v>
      </c>
      <c r="T487" s="6" t="s">
        <v>2186</v>
      </c>
      <c r="U487" s="7" t="s">
        <v>572</v>
      </c>
      <c r="V487" s="7" t="s">
        <v>572</v>
      </c>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t="s">
        <v>199</v>
      </c>
      <c r="AW487" s="6" t="s">
        <v>23</v>
      </c>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t="s">
        <v>80</v>
      </c>
      <c r="BV487" s="6" t="s">
        <v>38</v>
      </c>
      <c r="BW487" s="6"/>
      <c r="BX487" s="6"/>
      <c r="BY487" s="6"/>
      <c r="BZ487" s="6"/>
      <c r="CA487" s="6"/>
      <c r="CB487" s="6"/>
      <c r="CC487" s="6"/>
      <c r="CD487" s="6"/>
      <c r="CE487" s="6"/>
      <c r="CF487" s="6"/>
      <c r="CG487" s="6"/>
      <c r="CH487" s="6"/>
      <c r="CI487" s="6"/>
      <c r="CJ487" s="6"/>
      <c r="CK487" s="6"/>
      <c r="CL487" s="6"/>
      <c r="CM487" s="6"/>
      <c r="CN487" s="6"/>
      <c r="CO487" s="6"/>
      <c r="CP487" s="6"/>
      <c r="CQ487" s="6"/>
      <c r="CR487" s="6"/>
      <c r="CS487" s="28" t="s">
        <v>38</v>
      </c>
      <c r="CT487" s="6"/>
      <c r="CU487" s="6"/>
      <c r="CV487" s="6"/>
      <c r="CW487" s="6"/>
      <c r="CX487" s="6"/>
      <c r="CY487" s="6"/>
      <c r="CZ487" s="6"/>
      <c r="DA487" s="6"/>
      <c r="DB487" s="6"/>
      <c r="DC487" s="6"/>
      <c r="DD487" s="6" t="s">
        <v>38</v>
      </c>
      <c r="DE487" s="87"/>
      <c r="DF487" s="6"/>
      <c r="DG487" s="6"/>
      <c r="DH487" s="6"/>
      <c r="DI487" s="6"/>
      <c r="DJ487" s="6"/>
      <c r="DK487" s="6"/>
      <c r="DL487" s="6"/>
      <c r="DM487" s="6"/>
      <c r="DN487" s="6"/>
      <c r="DO487" s="87"/>
      <c r="DP487" s="6"/>
      <c r="DQ487" s="87"/>
      <c r="DR487" s="6"/>
      <c r="DS487" s="87"/>
      <c r="DT487" s="17"/>
      <c r="DV487" s="34"/>
      <c r="DW487" s="57"/>
      <c r="DX487" s="57"/>
      <c r="DY487" s="57"/>
      <c r="DZ487" s="57"/>
      <c r="EA487" s="57"/>
      <c r="EB487" s="57"/>
      <c r="EC487" s="57"/>
      <c r="ED487" s="57"/>
      <c r="EE487" s="57"/>
      <c r="EF487" s="57"/>
      <c r="EG487" s="57"/>
      <c r="EH487" s="57"/>
      <c r="EI487" s="57"/>
      <c r="EJ487" s="57"/>
      <c r="EK487" s="57"/>
      <c r="EL487" s="57"/>
      <c r="EM487" s="57"/>
      <c r="EN487" s="57"/>
      <c r="EO487" s="57"/>
      <c r="EP487" s="57"/>
      <c r="EQ487" s="57"/>
      <c r="ER487" s="57"/>
      <c r="ES487" s="57"/>
    </row>
    <row r="488" spans="1:149" ht="14.55" customHeight="1" x14ac:dyDescent="0.3">
      <c r="A488" s="65">
        <v>484</v>
      </c>
      <c r="B488" s="7">
        <v>163</v>
      </c>
      <c r="C488" s="98" t="s">
        <v>2181</v>
      </c>
      <c r="D488" s="100" t="s">
        <v>2182</v>
      </c>
      <c r="E488" s="98" t="s">
        <v>2183</v>
      </c>
      <c r="F488" s="7">
        <v>2019</v>
      </c>
      <c r="G488" s="100" t="s">
        <v>604</v>
      </c>
      <c r="H488" s="98" t="s">
        <v>2184</v>
      </c>
      <c r="I488" s="6" t="s">
        <v>50</v>
      </c>
      <c r="J488" s="98" t="s">
        <v>2191</v>
      </c>
      <c r="K488" s="6" t="s">
        <v>2192</v>
      </c>
      <c r="L488" s="6" t="s">
        <v>23</v>
      </c>
      <c r="M488" s="6" t="s">
        <v>86</v>
      </c>
      <c r="N488" s="6" t="s">
        <v>205</v>
      </c>
      <c r="O488" s="6" t="s">
        <v>25</v>
      </c>
      <c r="P488" s="6" t="s">
        <v>56</v>
      </c>
      <c r="Q488" s="6" t="s">
        <v>572</v>
      </c>
      <c r="R488" s="6" t="s">
        <v>572</v>
      </c>
      <c r="S488" s="6" t="s">
        <v>166</v>
      </c>
      <c r="T488" s="6" t="s">
        <v>2186</v>
      </c>
      <c r="U488" s="7" t="s">
        <v>572</v>
      </c>
      <c r="V488" s="7" t="s">
        <v>572</v>
      </c>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t="s">
        <v>199</v>
      </c>
      <c r="AW488" s="6" t="s">
        <v>23</v>
      </c>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t="s">
        <v>80</v>
      </c>
      <c r="BV488" s="6" t="s">
        <v>38</v>
      </c>
      <c r="BW488" s="6"/>
      <c r="BX488" s="6"/>
      <c r="BY488" s="6"/>
      <c r="BZ488" s="6"/>
      <c r="CA488" s="6"/>
      <c r="CB488" s="6"/>
      <c r="CC488" s="6"/>
      <c r="CD488" s="6"/>
      <c r="CE488" s="6"/>
      <c r="CF488" s="6"/>
      <c r="CG488" s="6"/>
      <c r="CH488" s="6"/>
      <c r="CI488" s="6"/>
      <c r="CJ488" s="6"/>
      <c r="CK488" s="6"/>
      <c r="CL488" s="6"/>
      <c r="CM488" s="6"/>
      <c r="CN488" s="6"/>
      <c r="CO488" s="6"/>
      <c r="CP488" s="6"/>
      <c r="CQ488" s="6"/>
      <c r="CR488" s="6"/>
      <c r="CS488" s="28" t="s">
        <v>38</v>
      </c>
      <c r="CT488" s="6"/>
      <c r="CU488" s="6"/>
      <c r="CV488" s="6"/>
      <c r="CW488" s="6"/>
      <c r="CX488" s="6"/>
      <c r="CY488" s="6"/>
      <c r="CZ488" s="6"/>
      <c r="DA488" s="6"/>
      <c r="DB488" s="6"/>
      <c r="DC488" s="6"/>
      <c r="DD488" s="6" t="s">
        <v>38</v>
      </c>
      <c r="DE488" s="87"/>
      <c r="DF488" s="6"/>
      <c r="DG488" s="6"/>
      <c r="DH488" s="6"/>
      <c r="DI488" s="6"/>
      <c r="DJ488" s="6"/>
      <c r="DK488" s="6"/>
      <c r="DL488" s="6"/>
      <c r="DM488" s="6"/>
      <c r="DN488" s="6"/>
      <c r="DO488" s="87"/>
      <c r="DP488" s="6"/>
      <c r="DQ488" s="87"/>
      <c r="DR488" s="6"/>
      <c r="DS488" s="87"/>
      <c r="DT488" s="17"/>
      <c r="DV488" s="34"/>
      <c r="DW488" s="57"/>
      <c r="DX488" s="57"/>
      <c r="DY488" s="57"/>
      <c r="DZ488" s="57"/>
      <c r="EA488" s="57"/>
      <c r="EB488" s="57"/>
      <c r="EC488" s="57"/>
      <c r="ED488" s="57"/>
      <c r="EE488" s="57"/>
      <c r="EF488" s="57"/>
      <c r="EG488" s="57"/>
      <c r="EH488" s="57"/>
      <c r="EI488" s="57"/>
      <c r="EJ488" s="57"/>
      <c r="EK488" s="57"/>
      <c r="EL488" s="57"/>
      <c r="EM488" s="57"/>
      <c r="EN488" s="57"/>
      <c r="EO488" s="57"/>
      <c r="EP488" s="57"/>
      <c r="EQ488" s="57"/>
      <c r="ER488" s="57"/>
      <c r="ES488" s="57"/>
    </row>
    <row r="489" spans="1:149" ht="14.55" customHeight="1" x14ac:dyDescent="0.3">
      <c r="A489" s="65">
        <v>485</v>
      </c>
      <c r="B489" s="7">
        <v>163</v>
      </c>
      <c r="C489" s="98" t="s">
        <v>2181</v>
      </c>
      <c r="D489" s="100" t="s">
        <v>2182</v>
      </c>
      <c r="E489" s="98" t="s">
        <v>2183</v>
      </c>
      <c r="F489" s="7">
        <v>2019</v>
      </c>
      <c r="G489" s="100" t="s">
        <v>604</v>
      </c>
      <c r="H489" s="98" t="s">
        <v>2184</v>
      </c>
      <c r="I489" s="6" t="s">
        <v>50</v>
      </c>
      <c r="J489" s="98" t="s">
        <v>2193</v>
      </c>
      <c r="K489" s="6" t="s">
        <v>2194</v>
      </c>
      <c r="L489" s="6" t="s">
        <v>23</v>
      </c>
      <c r="M489" s="6" t="s">
        <v>86</v>
      </c>
      <c r="N489" s="6" t="s">
        <v>205</v>
      </c>
      <c r="O489" s="6" t="s">
        <v>25</v>
      </c>
      <c r="P489" s="6" t="s">
        <v>56</v>
      </c>
      <c r="Q489" s="6" t="s">
        <v>572</v>
      </c>
      <c r="R489" s="6" t="s">
        <v>572</v>
      </c>
      <c r="S489" s="6" t="s">
        <v>166</v>
      </c>
      <c r="T489" s="6" t="s">
        <v>2186</v>
      </c>
      <c r="U489" s="7" t="s">
        <v>572</v>
      </c>
      <c r="V489" s="7" t="s">
        <v>572</v>
      </c>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t="s">
        <v>199</v>
      </c>
      <c r="AW489" s="6" t="s">
        <v>23</v>
      </c>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t="s">
        <v>78</v>
      </c>
      <c r="BV489" s="6" t="s">
        <v>38</v>
      </c>
      <c r="BW489" s="6"/>
      <c r="BX489" s="6"/>
      <c r="BY489" s="6"/>
      <c r="BZ489" s="6"/>
      <c r="CA489" s="6"/>
      <c r="CB489" s="6"/>
      <c r="CC489" s="6"/>
      <c r="CD489" s="6"/>
      <c r="CE489" s="6"/>
      <c r="CF489" s="6"/>
      <c r="CG489" s="6"/>
      <c r="CH489" s="6"/>
      <c r="CI489" s="6"/>
      <c r="CJ489" s="6"/>
      <c r="CK489" s="6"/>
      <c r="CL489" s="6"/>
      <c r="CM489" s="6"/>
      <c r="CN489" s="6"/>
      <c r="CO489" s="6"/>
      <c r="CP489" s="6"/>
      <c r="CQ489" s="6"/>
      <c r="CR489" s="6"/>
      <c r="CS489" s="28" t="s">
        <v>38</v>
      </c>
      <c r="CT489" s="6"/>
      <c r="CU489" s="6"/>
      <c r="CV489" s="6"/>
      <c r="CW489" s="6"/>
      <c r="CX489" s="6"/>
      <c r="CY489" s="6"/>
      <c r="CZ489" s="6"/>
      <c r="DA489" s="6"/>
      <c r="DB489" s="6"/>
      <c r="DC489" s="6"/>
      <c r="DD489" s="6" t="s">
        <v>38</v>
      </c>
      <c r="DE489" s="87"/>
      <c r="DF489" s="6"/>
      <c r="DG489" s="6"/>
      <c r="DH489" s="6"/>
      <c r="DI489" s="6"/>
      <c r="DJ489" s="6"/>
      <c r="DK489" s="6"/>
      <c r="DL489" s="6"/>
      <c r="DM489" s="6"/>
      <c r="DN489" s="6"/>
      <c r="DO489" s="87"/>
      <c r="DP489" s="6"/>
      <c r="DQ489" s="87"/>
      <c r="DR489" s="6"/>
      <c r="DS489" s="87"/>
      <c r="DT489" s="17"/>
      <c r="DV489" s="34"/>
      <c r="DW489" s="57"/>
      <c r="DX489" s="57"/>
      <c r="DY489" s="57"/>
      <c r="DZ489" s="57"/>
      <c r="EA489" s="57"/>
      <c r="EB489" s="57"/>
      <c r="EC489" s="57"/>
      <c r="ED489" s="57"/>
      <c r="EE489" s="57"/>
      <c r="EF489" s="57"/>
      <c r="EG489" s="57"/>
      <c r="EH489" s="57"/>
      <c r="EI489" s="57"/>
      <c r="EJ489" s="57"/>
      <c r="EK489" s="57"/>
      <c r="EL489" s="57"/>
      <c r="EM489" s="57"/>
      <c r="EN489" s="57"/>
      <c r="EO489" s="57"/>
      <c r="EP489" s="57"/>
      <c r="EQ489" s="57"/>
      <c r="ER489" s="57"/>
      <c r="ES489" s="57"/>
    </row>
    <row r="490" spans="1:149" ht="14.55" customHeight="1" x14ac:dyDescent="0.3">
      <c r="A490" s="65">
        <v>486</v>
      </c>
      <c r="B490" s="7">
        <v>163</v>
      </c>
      <c r="C490" s="98" t="s">
        <v>2181</v>
      </c>
      <c r="D490" s="100" t="s">
        <v>2182</v>
      </c>
      <c r="E490" s="98" t="s">
        <v>2183</v>
      </c>
      <c r="F490" s="7">
        <v>2019</v>
      </c>
      <c r="G490" s="100" t="s">
        <v>604</v>
      </c>
      <c r="H490" s="98" t="s">
        <v>2184</v>
      </c>
      <c r="I490" s="6" t="s">
        <v>50</v>
      </c>
      <c r="J490" s="98" t="s">
        <v>2195</v>
      </c>
      <c r="K490" s="6" t="s">
        <v>2196</v>
      </c>
      <c r="L490" s="6" t="s">
        <v>23</v>
      </c>
      <c r="M490" s="6" t="s">
        <v>86</v>
      </c>
      <c r="N490" s="6" t="s">
        <v>205</v>
      </c>
      <c r="O490" s="6" t="s">
        <v>25</v>
      </c>
      <c r="P490" s="6" t="s">
        <v>56</v>
      </c>
      <c r="Q490" s="6" t="s">
        <v>572</v>
      </c>
      <c r="R490" s="6" t="s">
        <v>572</v>
      </c>
      <c r="S490" s="6" t="s">
        <v>166</v>
      </c>
      <c r="T490" s="6" t="s">
        <v>2186</v>
      </c>
      <c r="U490" s="7" t="s">
        <v>572</v>
      </c>
      <c r="V490" s="7" t="s">
        <v>572</v>
      </c>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t="s">
        <v>199</v>
      </c>
      <c r="AW490" s="6" t="s">
        <v>23</v>
      </c>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t="s">
        <v>80</v>
      </c>
      <c r="BV490" s="6" t="s">
        <v>38</v>
      </c>
      <c r="BW490" s="6"/>
      <c r="BX490" s="6"/>
      <c r="BY490" s="6"/>
      <c r="BZ490" s="6"/>
      <c r="CA490" s="6"/>
      <c r="CB490" s="6"/>
      <c r="CC490" s="6"/>
      <c r="CD490" s="6"/>
      <c r="CE490" s="6"/>
      <c r="CF490" s="6"/>
      <c r="CG490" s="6"/>
      <c r="CH490" s="6"/>
      <c r="CI490" s="6"/>
      <c r="CJ490" s="6"/>
      <c r="CK490" s="6"/>
      <c r="CL490" s="6"/>
      <c r="CM490" s="6"/>
      <c r="CN490" s="6"/>
      <c r="CO490" s="6"/>
      <c r="CP490" s="6"/>
      <c r="CQ490" s="6"/>
      <c r="CR490" s="6"/>
      <c r="CS490" s="28" t="s">
        <v>38</v>
      </c>
      <c r="CT490" s="6"/>
      <c r="CU490" s="6"/>
      <c r="CV490" s="6"/>
      <c r="CW490" s="6"/>
      <c r="CX490" s="6"/>
      <c r="CY490" s="6"/>
      <c r="CZ490" s="6"/>
      <c r="DA490" s="6"/>
      <c r="DB490" s="6"/>
      <c r="DC490" s="6"/>
      <c r="DD490" s="6" t="s">
        <v>38</v>
      </c>
      <c r="DE490" s="87"/>
      <c r="DF490" s="6"/>
      <c r="DG490" s="6"/>
      <c r="DH490" s="6"/>
      <c r="DI490" s="6"/>
      <c r="DJ490" s="6"/>
      <c r="DK490" s="6"/>
      <c r="DL490" s="6"/>
      <c r="DM490" s="6"/>
      <c r="DN490" s="6"/>
      <c r="DO490" s="87"/>
      <c r="DP490" s="6"/>
      <c r="DQ490" s="87"/>
      <c r="DR490" s="6"/>
      <c r="DS490" s="87"/>
      <c r="DT490" s="17"/>
      <c r="DV490" s="34"/>
      <c r="DW490" s="57"/>
      <c r="DX490" s="57"/>
      <c r="DY490" s="57"/>
      <c r="DZ490" s="57"/>
      <c r="EA490" s="57"/>
      <c r="EB490" s="57"/>
      <c r="EC490" s="57"/>
      <c r="ED490" s="57"/>
      <c r="EE490" s="57"/>
      <c r="EF490" s="57"/>
      <c r="EG490" s="57"/>
      <c r="EH490" s="57"/>
      <c r="EI490" s="57"/>
      <c r="EJ490" s="57"/>
      <c r="EK490" s="57"/>
      <c r="EL490" s="57"/>
      <c r="EM490" s="57"/>
      <c r="EN490" s="57"/>
      <c r="EO490" s="57"/>
      <c r="EP490" s="57"/>
      <c r="EQ490" s="57"/>
      <c r="ER490" s="57"/>
      <c r="ES490" s="57"/>
    </row>
    <row r="491" spans="1:149" ht="14.55" customHeight="1" x14ac:dyDescent="0.3">
      <c r="A491" s="65">
        <v>487</v>
      </c>
      <c r="B491" s="7">
        <v>164</v>
      </c>
      <c r="C491" s="98" t="s">
        <v>2197</v>
      </c>
      <c r="D491" s="100" t="s">
        <v>2198</v>
      </c>
      <c r="E491" s="98" t="s">
        <v>2199</v>
      </c>
      <c r="F491" s="7">
        <v>2019</v>
      </c>
      <c r="G491" s="100" t="s">
        <v>997</v>
      </c>
      <c r="H491" s="98" t="s">
        <v>2200</v>
      </c>
      <c r="I491" s="6" t="s">
        <v>50</v>
      </c>
      <c r="J491" s="100" t="s">
        <v>2201</v>
      </c>
      <c r="K491" s="6" t="s">
        <v>2202</v>
      </c>
      <c r="L491" s="6" t="s">
        <v>23</v>
      </c>
      <c r="M491" s="6" t="s">
        <v>100</v>
      </c>
      <c r="N491" s="6" t="s">
        <v>205</v>
      </c>
      <c r="O491" s="6" t="s">
        <v>25</v>
      </c>
      <c r="P491" s="6" t="s">
        <v>56</v>
      </c>
      <c r="Q491" s="6" t="s">
        <v>572</v>
      </c>
      <c r="R491" s="6" t="s">
        <v>572</v>
      </c>
      <c r="S491" s="6" t="s">
        <v>166</v>
      </c>
      <c r="T491" s="6" t="s">
        <v>572</v>
      </c>
      <c r="U491" s="7">
        <v>2013</v>
      </c>
      <c r="V491" s="7">
        <v>2017</v>
      </c>
      <c r="W491" s="6"/>
      <c r="X491" s="6"/>
      <c r="Y491" s="6"/>
      <c r="Z491" s="6"/>
      <c r="AA491" s="6"/>
      <c r="AB491" s="6"/>
      <c r="AC491" s="6"/>
      <c r="AD491" s="6" t="s">
        <v>109</v>
      </c>
      <c r="AE491" s="6"/>
      <c r="AF491" s="6"/>
      <c r="AG491" s="6"/>
      <c r="AH491" s="6" t="s">
        <v>139</v>
      </c>
      <c r="AI491" s="6" t="s">
        <v>155</v>
      </c>
      <c r="AJ491" s="6"/>
      <c r="AK491" s="6"/>
      <c r="AL491" s="6"/>
      <c r="AM491" s="6"/>
      <c r="AN491" s="6"/>
      <c r="AO491" s="6" t="s">
        <v>168</v>
      </c>
      <c r="AP491" s="6"/>
      <c r="AQ491" s="6"/>
      <c r="AR491" s="6"/>
      <c r="AS491" s="6"/>
      <c r="AT491" s="6"/>
      <c r="AU491" s="6"/>
      <c r="AV491" s="6"/>
      <c r="AW491" s="6" t="s">
        <v>38</v>
      </c>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t="s">
        <v>23</v>
      </c>
      <c r="BW491" s="6"/>
      <c r="BX491" s="6"/>
      <c r="BY491" s="6"/>
      <c r="BZ491" s="6"/>
      <c r="CA491" s="6"/>
      <c r="CB491" s="6"/>
      <c r="CC491" s="6"/>
      <c r="CD491" s="6" t="s">
        <v>233</v>
      </c>
      <c r="CE491" s="6"/>
      <c r="CF491" s="6"/>
      <c r="CG491" s="6"/>
      <c r="CH491" s="6" t="s">
        <v>195</v>
      </c>
      <c r="CI491" s="6" t="s">
        <v>195</v>
      </c>
      <c r="CJ491" s="6"/>
      <c r="CK491" s="6"/>
      <c r="CL491" s="6"/>
      <c r="CM491" s="6" t="s">
        <v>195</v>
      </c>
      <c r="CN491" s="6"/>
      <c r="CO491" s="6"/>
      <c r="CP491" s="6"/>
      <c r="CQ491" s="6"/>
      <c r="CR491" s="6"/>
      <c r="CS491" s="28" t="s">
        <v>38</v>
      </c>
      <c r="CT491" s="6"/>
      <c r="CU491" s="6"/>
      <c r="CV491" s="6"/>
      <c r="CW491" s="6"/>
      <c r="CX491" s="6"/>
      <c r="CY491" s="6"/>
      <c r="CZ491" s="6"/>
      <c r="DA491" s="6"/>
      <c r="DB491" s="6"/>
      <c r="DC491" s="6"/>
      <c r="DD491" s="6" t="s">
        <v>38</v>
      </c>
      <c r="DE491" s="87"/>
      <c r="DF491" s="6"/>
      <c r="DG491" s="6"/>
      <c r="DH491" s="6"/>
      <c r="DI491" s="6"/>
      <c r="DJ491" s="6"/>
      <c r="DK491" s="6"/>
      <c r="DL491" s="6"/>
      <c r="DM491" s="6"/>
      <c r="DN491" s="6"/>
      <c r="DO491" s="87"/>
      <c r="DP491" s="6"/>
      <c r="DQ491" s="87"/>
      <c r="DR491" s="6"/>
      <c r="DS491" s="87"/>
      <c r="DT491" s="17"/>
      <c r="DV491" s="34"/>
      <c r="DW491" s="57"/>
      <c r="DX491" s="57"/>
      <c r="DY491" s="57"/>
      <c r="DZ491" s="57"/>
      <c r="EA491" s="57"/>
      <c r="EB491" s="57"/>
      <c r="EC491" s="57"/>
      <c r="ED491" s="57"/>
      <c r="EE491" s="57"/>
      <c r="EF491" s="57"/>
      <c r="EG491" s="57"/>
      <c r="EH491" s="57"/>
      <c r="EI491" s="57"/>
      <c r="EJ491" s="57"/>
      <c r="EK491" s="57"/>
      <c r="EL491" s="57"/>
      <c r="EM491" s="57"/>
      <c r="EN491" s="57"/>
      <c r="EO491" s="57"/>
      <c r="EP491" s="57"/>
      <c r="EQ491" s="57"/>
      <c r="ER491" s="57"/>
      <c r="ES491" s="57"/>
    </row>
    <row r="492" spans="1:149" ht="14.55" customHeight="1" x14ac:dyDescent="0.3">
      <c r="A492" s="65">
        <v>488</v>
      </c>
      <c r="B492" s="7">
        <v>165</v>
      </c>
      <c r="C492" s="98" t="s">
        <v>2203</v>
      </c>
      <c r="D492" s="98" t="s">
        <v>2204</v>
      </c>
      <c r="E492" s="98" t="s">
        <v>2205</v>
      </c>
      <c r="F492" s="7">
        <v>2014</v>
      </c>
      <c r="G492" s="98" t="s">
        <v>2206</v>
      </c>
      <c r="H492" s="98" t="s">
        <v>2207</v>
      </c>
      <c r="I492" s="6" t="s">
        <v>50</v>
      </c>
      <c r="J492" s="100" t="s">
        <v>2208</v>
      </c>
      <c r="K492" s="6" t="s">
        <v>2209</v>
      </c>
      <c r="L492" s="6" t="s">
        <v>23</v>
      </c>
      <c r="M492" s="6" t="s">
        <v>100</v>
      </c>
      <c r="N492" s="6" t="s">
        <v>205</v>
      </c>
      <c r="O492" s="6" t="s">
        <v>25</v>
      </c>
      <c r="P492" s="6" t="s">
        <v>177</v>
      </c>
      <c r="Q492" s="6" t="s">
        <v>572</v>
      </c>
      <c r="R492" s="6" t="s">
        <v>572</v>
      </c>
      <c r="S492" s="6" t="s">
        <v>290</v>
      </c>
      <c r="T492" s="6" t="s">
        <v>2210</v>
      </c>
      <c r="U492" s="7">
        <v>2006</v>
      </c>
      <c r="V492" s="7">
        <v>2010</v>
      </c>
      <c r="W492" s="6"/>
      <c r="X492" s="6"/>
      <c r="Y492" s="6"/>
      <c r="Z492" s="6"/>
      <c r="AA492" s="6"/>
      <c r="AB492" s="6"/>
      <c r="AC492" s="6"/>
      <c r="AD492" s="6"/>
      <c r="AE492" s="6"/>
      <c r="AF492" s="6"/>
      <c r="AG492" s="6"/>
      <c r="AH492" s="6"/>
      <c r="AI492" s="6" t="s">
        <v>155</v>
      </c>
      <c r="AJ492" s="6"/>
      <c r="AK492" s="6"/>
      <c r="AL492" s="6"/>
      <c r="AM492" s="6"/>
      <c r="AN492" s="6"/>
      <c r="AO492" s="6"/>
      <c r="AP492" s="6"/>
      <c r="AQ492" s="6"/>
      <c r="AR492" s="6"/>
      <c r="AS492" s="6"/>
      <c r="AT492" s="6"/>
      <c r="AU492" s="6"/>
      <c r="AV492" s="6"/>
      <c r="AW492" s="6" t="s">
        <v>38</v>
      </c>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t="s">
        <v>23</v>
      </c>
      <c r="BW492" s="6"/>
      <c r="BX492" s="6"/>
      <c r="BY492" s="6"/>
      <c r="BZ492" s="6"/>
      <c r="CA492" s="6"/>
      <c r="CB492" s="6"/>
      <c r="CC492" s="6"/>
      <c r="CD492" s="6"/>
      <c r="CE492" s="6"/>
      <c r="CF492" s="6"/>
      <c r="CG492" s="6"/>
      <c r="CH492" s="6"/>
      <c r="CI492" s="6" t="s">
        <v>195</v>
      </c>
      <c r="CJ492" s="6"/>
      <c r="CK492" s="6"/>
      <c r="CL492" s="6"/>
      <c r="CM492" s="6"/>
      <c r="CN492" s="6"/>
      <c r="CO492" s="6"/>
      <c r="CP492" s="6"/>
      <c r="CQ492" s="6"/>
      <c r="CR492" s="6"/>
      <c r="CS492" s="28" t="s">
        <v>38</v>
      </c>
      <c r="CT492" s="6"/>
      <c r="CU492" s="6"/>
      <c r="CV492" s="6"/>
      <c r="CW492" s="6"/>
      <c r="CX492" s="6"/>
      <c r="CY492" s="6"/>
      <c r="CZ492" s="6"/>
      <c r="DA492" s="6"/>
      <c r="DB492" s="6"/>
      <c r="DC492" s="6"/>
      <c r="DD492" s="6" t="s">
        <v>38</v>
      </c>
      <c r="DE492" s="87"/>
      <c r="DF492" s="6"/>
      <c r="DG492" s="6"/>
      <c r="DH492" s="6"/>
      <c r="DI492" s="6"/>
      <c r="DJ492" s="6"/>
      <c r="DK492" s="6"/>
      <c r="DL492" s="6"/>
      <c r="DM492" s="6"/>
      <c r="DN492" s="6"/>
      <c r="DO492" s="87"/>
      <c r="DP492" s="6"/>
      <c r="DQ492" s="87"/>
      <c r="DR492" s="6"/>
      <c r="DS492" s="87"/>
      <c r="DT492" s="17"/>
      <c r="DV492" s="34"/>
      <c r="DW492" s="57"/>
      <c r="DX492" s="57"/>
      <c r="DY492" s="57"/>
      <c r="DZ492" s="57"/>
      <c r="EA492" s="57"/>
      <c r="EB492" s="57"/>
      <c r="EC492" s="57"/>
      <c r="ED492" s="57"/>
      <c r="EE492" s="57"/>
      <c r="EF492" s="57"/>
      <c r="EG492" s="57"/>
      <c r="EH492" s="57"/>
      <c r="EI492" s="57"/>
      <c r="EJ492" s="57"/>
      <c r="EK492" s="57"/>
      <c r="EL492" s="57"/>
      <c r="EM492" s="57"/>
      <c r="EN492" s="57"/>
      <c r="EO492" s="57"/>
      <c r="EP492" s="57"/>
      <c r="EQ492" s="57"/>
      <c r="ER492" s="57"/>
      <c r="ES492" s="57"/>
    </row>
    <row r="493" spans="1:149" ht="14.55" customHeight="1" x14ac:dyDescent="0.3">
      <c r="A493" s="65">
        <v>489</v>
      </c>
      <c r="B493" s="7">
        <v>166</v>
      </c>
      <c r="C493" s="98" t="s">
        <v>2211</v>
      </c>
      <c r="D493" s="100" t="s">
        <v>2212</v>
      </c>
      <c r="E493" s="98" t="s">
        <v>2213</v>
      </c>
      <c r="F493" s="7">
        <v>2016</v>
      </c>
      <c r="G493" s="98" t="s">
        <v>1510</v>
      </c>
      <c r="H493" s="98" t="s">
        <v>2214</v>
      </c>
      <c r="I493" s="6" t="s">
        <v>50</v>
      </c>
      <c r="J493" s="100" t="s">
        <v>2215</v>
      </c>
      <c r="K493" s="6" t="s">
        <v>378</v>
      </c>
      <c r="L493" s="6" t="s">
        <v>38</v>
      </c>
      <c r="M493" s="6" t="s">
        <v>100</v>
      </c>
      <c r="N493" s="6" t="s">
        <v>205</v>
      </c>
      <c r="O493" s="6" t="s">
        <v>25</v>
      </c>
      <c r="P493" s="6" t="s">
        <v>118</v>
      </c>
      <c r="Q493" s="6" t="s">
        <v>572</v>
      </c>
      <c r="R493" s="6" t="s">
        <v>572</v>
      </c>
      <c r="S493" s="6" t="s">
        <v>97</v>
      </c>
      <c r="T493" s="6" t="s">
        <v>2216</v>
      </c>
      <c r="U493" s="7">
        <v>2014</v>
      </c>
      <c r="V493" s="7">
        <v>2014</v>
      </c>
      <c r="W493" s="6"/>
      <c r="X493" s="6"/>
      <c r="Y493" s="6"/>
      <c r="Z493" s="6" t="s">
        <v>76</v>
      </c>
      <c r="AA493" s="6"/>
      <c r="AB493" s="6" t="s">
        <v>107</v>
      </c>
      <c r="AC493" s="6"/>
      <c r="AD493" s="6"/>
      <c r="AE493" s="6" t="s">
        <v>126</v>
      </c>
      <c r="AF493" s="6"/>
      <c r="AG493" s="6"/>
      <c r="AH493" s="6"/>
      <c r="AI493" s="6"/>
      <c r="AJ493" s="6"/>
      <c r="AK493" s="6"/>
      <c r="AL493" s="6"/>
      <c r="AM493" s="6"/>
      <c r="AN493" s="6"/>
      <c r="AO493" s="6"/>
      <c r="AP493" s="6"/>
      <c r="AQ493" s="6"/>
      <c r="AR493" s="6"/>
      <c r="AS493" s="6"/>
      <c r="AT493" s="6"/>
      <c r="AU493" s="6"/>
      <c r="AV493" s="6"/>
      <c r="AW493" s="6" t="s">
        <v>23</v>
      </c>
      <c r="AX493" s="6"/>
      <c r="AY493" s="6"/>
      <c r="AZ493" s="6"/>
      <c r="BA493" s="6" t="s">
        <v>80</v>
      </c>
      <c r="BB493" s="6"/>
      <c r="BC493" s="6" t="s">
        <v>80</v>
      </c>
      <c r="BD493" s="6"/>
      <c r="BE493" s="6"/>
      <c r="BF493" s="6" t="s">
        <v>80</v>
      </c>
      <c r="BG493" s="6"/>
      <c r="BH493" s="6"/>
      <c r="BI493" s="6"/>
      <c r="BJ493" s="6"/>
      <c r="BK493" s="6"/>
      <c r="BL493" s="6"/>
      <c r="BM493" s="6"/>
      <c r="BN493" s="6"/>
      <c r="BO493" s="6"/>
      <c r="BP493" s="6"/>
      <c r="BQ493" s="6"/>
      <c r="BR493" s="6"/>
      <c r="BS493" s="6"/>
      <c r="BT493" s="6"/>
      <c r="BU493" s="6"/>
      <c r="BV493" s="6" t="s">
        <v>38</v>
      </c>
      <c r="BW493" s="6"/>
      <c r="BX493" s="6"/>
      <c r="BY493" s="6"/>
      <c r="BZ493" s="6"/>
      <c r="CA493" s="6"/>
      <c r="CB493" s="6"/>
      <c r="CC493" s="6"/>
      <c r="CD493" s="6"/>
      <c r="CE493" s="6"/>
      <c r="CF493" s="6"/>
      <c r="CG493" s="6"/>
      <c r="CH493" s="6"/>
      <c r="CI493" s="6"/>
      <c r="CJ493" s="6"/>
      <c r="CK493" s="6"/>
      <c r="CL493" s="6"/>
      <c r="CM493" s="6"/>
      <c r="CN493" s="6"/>
      <c r="CO493" s="6"/>
      <c r="CP493" s="6"/>
      <c r="CQ493" s="6"/>
      <c r="CR493" s="6"/>
      <c r="CS493" s="28" t="s">
        <v>38</v>
      </c>
      <c r="CT493" s="6"/>
      <c r="CU493" s="6"/>
      <c r="CV493" s="6"/>
      <c r="CW493" s="6"/>
      <c r="CX493" s="6"/>
      <c r="CY493" s="6"/>
      <c r="CZ493" s="6"/>
      <c r="DA493" s="6"/>
      <c r="DB493" s="6"/>
      <c r="DC493" s="6"/>
      <c r="DD493" s="6" t="s">
        <v>38</v>
      </c>
      <c r="DE493" s="87"/>
      <c r="DF493" s="6"/>
      <c r="DG493" s="6"/>
      <c r="DH493" s="6"/>
      <c r="DI493" s="6"/>
      <c r="DJ493" s="6"/>
      <c r="DK493" s="6"/>
      <c r="DL493" s="6"/>
      <c r="DM493" s="6"/>
      <c r="DN493" s="6"/>
      <c r="DO493" s="87"/>
      <c r="DP493" s="6"/>
      <c r="DQ493" s="87"/>
      <c r="DR493" s="6"/>
      <c r="DS493" s="87"/>
      <c r="DT493" s="17"/>
      <c r="DV493" s="34"/>
      <c r="DW493" s="57"/>
      <c r="DX493" s="57"/>
      <c r="DY493" s="57"/>
      <c r="DZ493" s="57"/>
      <c r="EA493" s="57"/>
      <c r="EB493" s="57"/>
      <c r="EC493" s="57"/>
      <c r="ED493" s="57"/>
      <c r="EE493" s="57"/>
      <c r="EF493" s="57"/>
      <c r="EG493" s="57"/>
      <c r="EH493" s="57"/>
      <c r="EI493" s="57"/>
      <c r="EJ493" s="57"/>
      <c r="EK493" s="57"/>
      <c r="EL493" s="57"/>
      <c r="EM493" s="57"/>
      <c r="EN493" s="57"/>
      <c r="EO493" s="57"/>
      <c r="EP493" s="57"/>
      <c r="EQ493" s="57"/>
      <c r="ER493" s="57"/>
      <c r="ES493" s="57"/>
    </row>
    <row r="494" spans="1:149" ht="14.55" customHeight="1" x14ac:dyDescent="0.3">
      <c r="A494" s="65">
        <v>490</v>
      </c>
      <c r="B494" s="7">
        <v>166</v>
      </c>
      <c r="C494" s="98" t="s">
        <v>2211</v>
      </c>
      <c r="D494" s="100" t="s">
        <v>2212</v>
      </c>
      <c r="E494" s="98" t="s">
        <v>2213</v>
      </c>
      <c r="F494" s="7">
        <v>2016</v>
      </c>
      <c r="G494" s="98" t="s">
        <v>1510</v>
      </c>
      <c r="H494" s="98" t="s">
        <v>2214</v>
      </c>
      <c r="I494" s="6" t="s">
        <v>50</v>
      </c>
      <c r="J494" s="100" t="s">
        <v>2217</v>
      </c>
      <c r="K494" s="6" t="s">
        <v>378</v>
      </c>
      <c r="L494" s="6" t="s">
        <v>38</v>
      </c>
      <c r="M494" s="6" t="s">
        <v>100</v>
      </c>
      <c r="N494" s="6" t="s">
        <v>205</v>
      </c>
      <c r="O494" s="6" t="s">
        <v>25</v>
      </c>
      <c r="P494" s="6" t="s">
        <v>118</v>
      </c>
      <c r="Q494" s="6" t="s">
        <v>572</v>
      </c>
      <c r="R494" s="6" t="s">
        <v>572</v>
      </c>
      <c r="S494" s="6" t="s">
        <v>97</v>
      </c>
      <c r="T494" s="6" t="s">
        <v>2216</v>
      </c>
      <c r="U494" s="7">
        <v>2014</v>
      </c>
      <c r="V494" s="7">
        <v>2014</v>
      </c>
      <c r="W494" s="6"/>
      <c r="X494" s="6"/>
      <c r="Y494" s="6"/>
      <c r="Z494" s="6" t="s">
        <v>76</v>
      </c>
      <c r="AA494" s="6"/>
      <c r="AB494" s="6" t="s">
        <v>107</v>
      </c>
      <c r="AC494" s="6"/>
      <c r="AD494" s="6"/>
      <c r="AE494" s="6" t="s">
        <v>126</v>
      </c>
      <c r="AF494" s="6"/>
      <c r="AG494" s="6"/>
      <c r="AH494" s="6"/>
      <c r="AI494" s="6"/>
      <c r="AJ494" s="6"/>
      <c r="AK494" s="6"/>
      <c r="AL494" s="6"/>
      <c r="AM494" s="6"/>
      <c r="AN494" s="6"/>
      <c r="AO494" s="6"/>
      <c r="AP494" s="6"/>
      <c r="AQ494" s="6"/>
      <c r="AR494" s="6"/>
      <c r="AS494" s="6"/>
      <c r="AT494" s="6"/>
      <c r="AU494" s="6"/>
      <c r="AV494" s="6"/>
      <c r="AW494" s="6" t="s">
        <v>23</v>
      </c>
      <c r="AX494" s="6"/>
      <c r="AY494" s="6"/>
      <c r="AZ494" s="6"/>
      <c r="BA494" s="6" t="s">
        <v>80</v>
      </c>
      <c r="BB494" s="6"/>
      <c r="BC494" s="6" t="s">
        <v>80</v>
      </c>
      <c r="BD494" s="6"/>
      <c r="BE494" s="6"/>
      <c r="BF494" s="6" t="s">
        <v>80</v>
      </c>
      <c r="BG494" s="6"/>
      <c r="BH494" s="6"/>
      <c r="BI494" s="6"/>
      <c r="BJ494" s="6"/>
      <c r="BK494" s="6"/>
      <c r="BL494" s="6"/>
      <c r="BM494" s="6"/>
      <c r="BN494" s="6"/>
      <c r="BO494" s="6"/>
      <c r="BP494" s="6"/>
      <c r="BQ494" s="6"/>
      <c r="BR494" s="6"/>
      <c r="BS494" s="6"/>
      <c r="BT494" s="6"/>
      <c r="BU494" s="6"/>
      <c r="BV494" s="6" t="s">
        <v>38</v>
      </c>
      <c r="BW494" s="6"/>
      <c r="BX494" s="6"/>
      <c r="BY494" s="6"/>
      <c r="BZ494" s="6"/>
      <c r="CA494" s="6"/>
      <c r="CB494" s="6"/>
      <c r="CC494" s="6"/>
      <c r="CD494" s="6"/>
      <c r="CE494" s="6"/>
      <c r="CF494" s="6"/>
      <c r="CG494" s="6"/>
      <c r="CH494" s="6"/>
      <c r="CI494" s="6"/>
      <c r="CJ494" s="6"/>
      <c r="CK494" s="6"/>
      <c r="CL494" s="6"/>
      <c r="CM494" s="6"/>
      <c r="CN494" s="6"/>
      <c r="CO494" s="6"/>
      <c r="CP494" s="6"/>
      <c r="CQ494" s="6"/>
      <c r="CR494" s="6"/>
      <c r="CS494" s="28" t="s">
        <v>38</v>
      </c>
      <c r="CT494" s="6"/>
      <c r="CU494" s="6"/>
      <c r="CV494" s="6"/>
      <c r="CW494" s="6"/>
      <c r="CX494" s="6"/>
      <c r="CY494" s="6"/>
      <c r="CZ494" s="6"/>
      <c r="DA494" s="6"/>
      <c r="DB494" s="6"/>
      <c r="DC494" s="6"/>
      <c r="DD494" s="6" t="s">
        <v>38</v>
      </c>
      <c r="DE494" s="87"/>
      <c r="DF494" s="6"/>
      <c r="DG494" s="6"/>
      <c r="DH494" s="6"/>
      <c r="DI494" s="6"/>
      <c r="DJ494" s="6"/>
      <c r="DK494" s="6"/>
      <c r="DL494" s="6"/>
      <c r="DM494" s="6"/>
      <c r="DN494" s="6"/>
      <c r="DO494" s="87"/>
      <c r="DP494" s="6"/>
      <c r="DQ494" s="87"/>
      <c r="DR494" s="6"/>
      <c r="DS494" s="87"/>
      <c r="DT494" s="17"/>
      <c r="DV494" s="34"/>
      <c r="DW494" s="57"/>
      <c r="DX494" s="57"/>
      <c r="DY494" s="57"/>
      <c r="DZ494" s="57"/>
      <c r="EA494" s="57"/>
      <c r="EB494" s="57"/>
      <c r="EC494" s="57"/>
      <c r="ED494" s="57"/>
      <c r="EE494" s="57"/>
      <c r="EF494" s="57"/>
      <c r="EG494" s="57"/>
      <c r="EH494" s="57"/>
      <c r="EI494" s="57"/>
      <c r="EJ494" s="57"/>
      <c r="EK494" s="57"/>
      <c r="EL494" s="57"/>
      <c r="EM494" s="57"/>
      <c r="EN494" s="57"/>
      <c r="EO494" s="57"/>
      <c r="EP494" s="57"/>
      <c r="EQ494" s="57"/>
      <c r="ER494" s="57"/>
      <c r="ES494" s="57"/>
    </row>
    <row r="495" spans="1:149" ht="14.55" customHeight="1" x14ac:dyDescent="0.3">
      <c r="A495" s="65">
        <v>491</v>
      </c>
      <c r="B495" s="7">
        <v>166</v>
      </c>
      <c r="C495" s="98" t="s">
        <v>2211</v>
      </c>
      <c r="D495" s="100" t="s">
        <v>2212</v>
      </c>
      <c r="E495" s="98" t="s">
        <v>2213</v>
      </c>
      <c r="F495" s="7">
        <v>2016</v>
      </c>
      <c r="G495" s="98" t="s">
        <v>1510</v>
      </c>
      <c r="H495" s="98" t="s">
        <v>2214</v>
      </c>
      <c r="I495" s="6" t="s">
        <v>50</v>
      </c>
      <c r="J495" s="100" t="s">
        <v>2218</v>
      </c>
      <c r="K495" s="6" t="s">
        <v>378</v>
      </c>
      <c r="L495" s="6" t="s">
        <v>38</v>
      </c>
      <c r="M495" s="6" t="s">
        <v>100</v>
      </c>
      <c r="N495" s="6" t="s">
        <v>205</v>
      </c>
      <c r="O495" s="6" t="s">
        <v>25</v>
      </c>
      <c r="P495" s="6" t="s">
        <v>118</v>
      </c>
      <c r="Q495" s="6" t="s">
        <v>572</v>
      </c>
      <c r="R495" s="6" t="s">
        <v>572</v>
      </c>
      <c r="S495" s="6" t="s">
        <v>97</v>
      </c>
      <c r="T495" s="6" t="s">
        <v>2216</v>
      </c>
      <c r="U495" s="7">
        <v>2014</v>
      </c>
      <c r="V495" s="7">
        <v>2014</v>
      </c>
      <c r="W495" s="6"/>
      <c r="X495" s="6"/>
      <c r="Y495" s="6"/>
      <c r="Z495" s="6" t="s">
        <v>76</v>
      </c>
      <c r="AA495" s="6"/>
      <c r="AB495" s="6" t="s">
        <v>107</v>
      </c>
      <c r="AC495" s="6"/>
      <c r="AD495" s="6"/>
      <c r="AE495" s="6" t="s">
        <v>126</v>
      </c>
      <c r="AF495" s="6"/>
      <c r="AG495" s="6"/>
      <c r="AH495" s="6"/>
      <c r="AI495" s="6"/>
      <c r="AJ495" s="6"/>
      <c r="AK495" s="6"/>
      <c r="AL495" s="6"/>
      <c r="AM495" s="6"/>
      <c r="AN495" s="6"/>
      <c r="AO495" s="6"/>
      <c r="AP495" s="6"/>
      <c r="AQ495" s="6"/>
      <c r="AR495" s="6"/>
      <c r="AS495" s="6"/>
      <c r="AT495" s="6"/>
      <c r="AU495" s="6"/>
      <c r="AV495" s="6"/>
      <c r="AW495" s="6" t="s">
        <v>23</v>
      </c>
      <c r="AX495" s="6"/>
      <c r="AY495" s="6"/>
      <c r="AZ495" s="6"/>
      <c r="BA495" s="6" t="s">
        <v>80</v>
      </c>
      <c r="BB495" s="6"/>
      <c r="BC495" s="6" t="s">
        <v>80</v>
      </c>
      <c r="BD495" s="6"/>
      <c r="BE495" s="6"/>
      <c r="BF495" s="6" t="s">
        <v>80</v>
      </c>
      <c r="BG495" s="6"/>
      <c r="BH495" s="6"/>
      <c r="BI495" s="6"/>
      <c r="BJ495" s="6"/>
      <c r="BK495" s="6"/>
      <c r="BL495" s="6"/>
      <c r="BM495" s="6"/>
      <c r="BN495" s="6"/>
      <c r="BO495" s="6"/>
      <c r="BP495" s="6"/>
      <c r="BQ495" s="6"/>
      <c r="BR495" s="6"/>
      <c r="BS495" s="6"/>
      <c r="BT495" s="6"/>
      <c r="BU495" s="6"/>
      <c r="BV495" s="6" t="s">
        <v>38</v>
      </c>
      <c r="BW495" s="6"/>
      <c r="BX495" s="6"/>
      <c r="BY495" s="6"/>
      <c r="BZ495" s="6"/>
      <c r="CA495" s="6"/>
      <c r="CB495" s="6"/>
      <c r="CC495" s="6"/>
      <c r="CD495" s="6"/>
      <c r="CE495" s="6"/>
      <c r="CF495" s="6"/>
      <c r="CG495" s="6"/>
      <c r="CH495" s="6"/>
      <c r="CI495" s="6"/>
      <c r="CJ495" s="6"/>
      <c r="CK495" s="6"/>
      <c r="CL495" s="6"/>
      <c r="CM495" s="6"/>
      <c r="CN495" s="6"/>
      <c r="CO495" s="6"/>
      <c r="CP495" s="6"/>
      <c r="CQ495" s="6"/>
      <c r="CR495" s="6"/>
      <c r="CS495" s="28" t="s">
        <v>38</v>
      </c>
      <c r="CT495" s="6"/>
      <c r="CU495" s="6"/>
      <c r="CV495" s="6"/>
      <c r="CW495" s="6"/>
      <c r="CX495" s="6"/>
      <c r="CY495" s="6"/>
      <c r="CZ495" s="6"/>
      <c r="DA495" s="6"/>
      <c r="DB495" s="6"/>
      <c r="DC495" s="6"/>
      <c r="DD495" s="6" t="s">
        <v>38</v>
      </c>
      <c r="DE495" s="87"/>
      <c r="DF495" s="6"/>
      <c r="DG495" s="6"/>
      <c r="DH495" s="6"/>
      <c r="DI495" s="6"/>
      <c r="DJ495" s="6"/>
      <c r="DK495" s="6"/>
      <c r="DL495" s="6"/>
      <c r="DM495" s="6"/>
      <c r="DN495" s="6"/>
      <c r="DO495" s="87"/>
      <c r="DP495" s="6"/>
      <c r="DQ495" s="87"/>
      <c r="DR495" s="6"/>
      <c r="DS495" s="87"/>
      <c r="DT495" s="17"/>
      <c r="DV495" s="34"/>
      <c r="DW495" s="57"/>
      <c r="DX495" s="57"/>
      <c r="DY495" s="57"/>
      <c r="DZ495" s="57"/>
      <c r="EA495" s="57"/>
      <c r="EB495" s="57"/>
      <c r="EC495" s="57"/>
      <c r="ED495" s="57"/>
      <c r="EE495" s="57"/>
      <c r="EF495" s="57"/>
      <c r="EG495" s="57"/>
      <c r="EH495" s="57"/>
      <c r="EI495" s="57"/>
      <c r="EJ495" s="57"/>
      <c r="EK495" s="57"/>
      <c r="EL495" s="57"/>
      <c r="EM495" s="57"/>
      <c r="EN495" s="57"/>
      <c r="EO495" s="57"/>
      <c r="EP495" s="57"/>
      <c r="EQ495" s="57"/>
      <c r="ER495" s="57"/>
      <c r="ES495" s="57"/>
    </row>
    <row r="496" spans="1:149" ht="14.55" customHeight="1" x14ac:dyDescent="0.3">
      <c r="A496" s="65">
        <v>492</v>
      </c>
      <c r="B496" s="7">
        <v>166</v>
      </c>
      <c r="C496" s="98" t="s">
        <v>2211</v>
      </c>
      <c r="D496" s="100" t="s">
        <v>2212</v>
      </c>
      <c r="E496" s="98" t="s">
        <v>2213</v>
      </c>
      <c r="F496" s="7">
        <v>2016</v>
      </c>
      <c r="G496" s="98" t="s">
        <v>1510</v>
      </c>
      <c r="H496" s="98" t="s">
        <v>2214</v>
      </c>
      <c r="I496" s="6" t="s">
        <v>50</v>
      </c>
      <c r="J496" s="100" t="s">
        <v>2219</v>
      </c>
      <c r="K496" s="6" t="s">
        <v>378</v>
      </c>
      <c r="L496" s="6" t="s">
        <v>38</v>
      </c>
      <c r="M496" s="6" t="s">
        <v>100</v>
      </c>
      <c r="N496" s="6" t="s">
        <v>205</v>
      </c>
      <c r="O496" s="6" t="s">
        <v>25</v>
      </c>
      <c r="P496" s="6" t="s">
        <v>118</v>
      </c>
      <c r="Q496" s="6" t="s">
        <v>572</v>
      </c>
      <c r="R496" s="6" t="s">
        <v>572</v>
      </c>
      <c r="S496" s="6" t="s">
        <v>97</v>
      </c>
      <c r="T496" s="6" t="s">
        <v>2216</v>
      </c>
      <c r="U496" s="7">
        <v>2014</v>
      </c>
      <c r="V496" s="7">
        <v>2014</v>
      </c>
      <c r="W496" s="6"/>
      <c r="X496" s="6"/>
      <c r="Y496" s="6"/>
      <c r="Z496" s="6" t="s">
        <v>76</v>
      </c>
      <c r="AA496" s="6"/>
      <c r="AB496" s="6" t="s">
        <v>107</v>
      </c>
      <c r="AC496" s="6"/>
      <c r="AD496" s="6"/>
      <c r="AE496" s="6" t="s">
        <v>126</v>
      </c>
      <c r="AF496" s="6"/>
      <c r="AG496" s="6"/>
      <c r="AH496" s="6"/>
      <c r="AI496" s="6"/>
      <c r="AJ496" s="6"/>
      <c r="AK496" s="6"/>
      <c r="AL496" s="6"/>
      <c r="AM496" s="6"/>
      <c r="AN496" s="6"/>
      <c r="AO496" s="6"/>
      <c r="AP496" s="6"/>
      <c r="AQ496" s="6"/>
      <c r="AR496" s="6"/>
      <c r="AS496" s="6"/>
      <c r="AT496" s="6"/>
      <c r="AU496" s="6"/>
      <c r="AV496" s="6"/>
      <c r="AW496" s="6" t="s">
        <v>23</v>
      </c>
      <c r="AX496" s="6"/>
      <c r="AY496" s="6"/>
      <c r="AZ496" s="6"/>
      <c r="BA496" s="6" t="s">
        <v>80</v>
      </c>
      <c r="BB496" s="6"/>
      <c r="BC496" s="6" t="s">
        <v>80</v>
      </c>
      <c r="BD496" s="6"/>
      <c r="BE496" s="6"/>
      <c r="BF496" s="6" t="s">
        <v>80</v>
      </c>
      <c r="BG496" s="6"/>
      <c r="BH496" s="6"/>
      <c r="BI496" s="6"/>
      <c r="BJ496" s="6"/>
      <c r="BK496" s="6"/>
      <c r="BL496" s="6"/>
      <c r="BM496" s="6"/>
      <c r="BN496" s="6"/>
      <c r="BO496" s="6"/>
      <c r="BP496" s="6"/>
      <c r="BQ496" s="6"/>
      <c r="BR496" s="6"/>
      <c r="BS496" s="6"/>
      <c r="BT496" s="6"/>
      <c r="BU496" s="6"/>
      <c r="BV496" s="6" t="s">
        <v>38</v>
      </c>
      <c r="BW496" s="6"/>
      <c r="BX496" s="6"/>
      <c r="BY496" s="6"/>
      <c r="BZ496" s="6"/>
      <c r="CA496" s="6"/>
      <c r="CB496" s="6"/>
      <c r="CC496" s="6"/>
      <c r="CD496" s="6"/>
      <c r="CE496" s="6"/>
      <c r="CF496" s="6"/>
      <c r="CG496" s="6"/>
      <c r="CH496" s="6"/>
      <c r="CI496" s="6"/>
      <c r="CJ496" s="6"/>
      <c r="CK496" s="6"/>
      <c r="CL496" s="6"/>
      <c r="CM496" s="6"/>
      <c r="CN496" s="6"/>
      <c r="CO496" s="6"/>
      <c r="CP496" s="6"/>
      <c r="CQ496" s="6"/>
      <c r="CR496" s="6"/>
      <c r="CS496" s="28" t="s">
        <v>38</v>
      </c>
      <c r="CT496" s="6"/>
      <c r="CU496" s="6"/>
      <c r="CV496" s="6"/>
      <c r="CW496" s="6"/>
      <c r="CX496" s="6"/>
      <c r="CY496" s="6"/>
      <c r="CZ496" s="6"/>
      <c r="DA496" s="6"/>
      <c r="DB496" s="6"/>
      <c r="DC496" s="6"/>
      <c r="DD496" s="6" t="s">
        <v>38</v>
      </c>
      <c r="DE496" s="87"/>
      <c r="DF496" s="6"/>
      <c r="DG496" s="6"/>
      <c r="DH496" s="6"/>
      <c r="DI496" s="6"/>
      <c r="DJ496" s="6"/>
      <c r="DK496" s="6"/>
      <c r="DL496" s="6"/>
      <c r="DM496" s="6"/>
      <c r="DN496" s="6"/>
      <c r="DO496" s="87"/>
      <c r="DP496" s="6"/>
      <c r="DQ496" s="87"/>
      <c r="DR496" s="6"/>
      <c r="DS496" s="87"/>
      <c r="DT496" s="17"/>
      <c r="DV496" s="34"/>
      <c r="DW496" s="57"/>
      <c r="DX496" s="57"/>
      <c r="DY496" s="57"/>
      <c r="DZ496" s="57"/>
      <c r="EA496" s="57"/>
      <c r="EB496" s="57"/>
      <c r="EC496" s="57"/>
      <c r="ED496" s="57"/>
      <c r="EE496" s="57"/>
      <c r="EF496" s="57"/>
      <c r="EG496" s="57"/>
      <c r="EH496" s="57"/>
      <c r="EI496" s="57"/>
      <c r="EJ496" s="57"/>
      <c r="EK496" s="57"/>
      <c r="EL496" s="57"/>
      <c r="EM496" s="57"/>
      <c r="EN496" s="57"/>
      <c r="EO496" s="57"/>
      <c r="EP496" s="57"/>
      <c r="EQ496" s="57"/>
      <c r="ER496" s="57"/>
      <c r="ES496" s="57"/>
    </row>
    <row r="497" spans="1:149" ht="14.55" customHeight="1" x14ac:dyDescent="0.3">
      <c r="A497" s="65">
        <v>493</v>
      </c>
      <c r="B497" s="7">
        <v>166</v>
      </c>
      <c r="C497" s="98" t="s">
        <v>2211</v>
      </c>
      <c r="D497" s="100" t="s">
        <v>2212</v>
      </c>
      <c r="E497" s="98" t="s">
        <v>2213</v>
      </c>
      <c r="F497" s="7">
        <v>2016</v>
      </c>
      <c r="G497" s="98" t="s">
        <v>1510</v>
      </c>
      <c r="H497" s="98" t="s">
        <v>2214</v>
      </c>
      <c r="I497" s="6" t="s">
        <v>50</v>
      </c>
      <c r="J497" s="100" t="s">
        <v>2220</v>
      </c>
      <c r="K497" s="6" t="s">
        <v>378</v>
      </c>
      <c r="L497" s="6" t="s">
        <v>38</v>
      </c>
      <c r="M497" s="6" t="s">
        <v>100</v>
      </c>
      <c r="N497" s="6" t="s">
        <v>205</v>
      </c>
      <c r="O497" s="6" t="s">
        <v>25</v>
      </c>
      <c r="P497" s="6" t="s">
        <v>118</v>
      </c>
      <c r="Q497" s="6" t="s">
        <v>572</v>
      </c>
      <c r="R497" s="6" t="s">
        <v>572</v>
      </c>
      <c r="S497" s="6" t="s">
        <v>97</v>
      </c>
      <c r="T497" s="6" t="s">
        <v>2216</v>
      </c>
      <c r="U497" s="7">
        <v>2014</v>
      </c>
      <c r="V497" s="7">
        <v>2014</v>
      </c>
      <c r="W497" s="6"/>
      <c r="X497" s="6"/>
      <c r="Y497" s="6"/>
      <c r="Z497" s="6" t="s">
        <v>76</v>
      </c>
      <c r="AA497" s="6"/>
      <c r="AB497" s="6" t="s">
        <v>107</v>
      </c>
      <c r="AC497" s="6"/>
      <c r="AD497" s="6"/>
      <c r="AE497" s="6" t="s">
        <v>126</v>
      </c>
      <c r="AF497" s="6"/>
      <c r="AG497" s="6"/>
      <c r="AH497" s="6"/>
      <c r="AI497" s="6"/>
      <c r="AJ497" s="6"/>
      <c r="AK497" s="6"/>
      <c r="AL497" s="6"/>
      <c r="AM497" s="6"/>
      <c r="AN497" s="6"/>
      <c r="AO497" s="6"/>
      <c r="AP497" s="6"/>
      <c r="AQ497" s="6"/>
      <c r="AR497" s="6"/>
      <c r="AS497" s="6"/>
      <c r="AT497" s="6"/>
      <c r="AU497" s="6"/>
      <c r="AV497" s="6"/>
      <c r="AW497" s="6" t="s">
        <v>23</v>
      </c>
      <c r="AX497" s="6"/>
      <c r="AY497" s="6"/>
      <c r="AZ497" s="6"/>
      <c r="BA497" s="6" t="s">
        <v>80</v>
      </c>
      <c r="BB497" s="6"/>
      <c r="BC497" s="6" t="s">
        <v>80</v>
      </c>
      <c r="BD497" s="6"/>
      <c r="BE497" s="6"/>
      <c r="BF497" s="6" t="s">
        <v>80</v>
      </c>
      <c r="BG497" s="6"/>
      <c r="BH497" s="6"/>
      <c r="BI497" s="6"/>
      <c r="BJ497" s="6"/>
      <c r="BK497" s="6"/>
      <c r="BL497" s="6"/>
      <c r="BM497" s="6"/>
      <c r="BN497" s="6"/>
      <c r="BO497" s="6"/>
      <c r="BP497" s="6"/>
      <c r="BQ497" s="6"/>
      <c r="BR497" s="6"/>
      <c r="BS497" s="6"/>
      <c r="BT497" s="6"/>
      <c r="BU497" s="6"/>
      <c r="BV497" s="6" t="s">
        <v>38</v>
      </c>
      <c r="BW497" s="6"/>
      <c r="BX497" s="6"/>
      <c r="BY497" s="6"/>
      <c r="BZ497" s="6"/>
      <c r="CA497" s="6"/>
      <c r="CB497" s="6"/>
      <c r="CC497" s="6"/>
      <c r="CD497" s="6"/>
      <c r="CE497" s="6"/>
      <c r="CF497" s="6"/>
      <c r="CG497" s="6"/>
      <c r="CH497" s="6"/>
      <c r="CI497" s="6"/>
      <c r="CJ497" s="6"/>
      <c r="CK497" s="6"/>
      <c r="CL497" s="6"/>
      <c r="CM497" s="6"/>
      <c r="CN497" s="6"/>
      <c r="CO497" s="6"/>
      <c r="CP497" s="6"/>
      <c r="CQ497" s="6"/>
      <c r="CR497" s="6"/>
      <c r="CS497" s="28" t="s">
        <v>38</v>
      </c>
      <c r="CT497" s="6"/>
      <c r="CU497" s="6"/>
      <c r="CV497" s="6"/>
      <c r="CW497" s="6"/>
      <c r="CX497" s="6"/>
      <c r="CY497" s="6"/>
      <c r="CZ497" s="6"/>
      <c r="DA497" s="6"/>
      <c r="DB497" s="6"/>
      <c r="DC497" s="6"/>
      <c r="DD497" s="6" t="s">
        <v>38</v>
      </c>
      <c r="DE497" s="87"/>
      <c r="DF497" s="6"/>
      <c r="DG497" s="6"/>
      <c r="DH497" s="6"/>
      <c r="DI497" s="6"/>
      <c r="DJ497" s="6"/>
      <c r="DK497" s="6"/>
      <c r="DL497" s="6"/>
      <c r="DM497" s="6"/>
      <c r="DN497" s="6"/>
      <c r="DO497" s="87"/>
      <c r="DP497" s="6"/>
      <c r="DQ497" s="87"/>
      <c r="DR497" s="6"/>
      <c r="DS497" s="87"/>
      <c r="DT497" s="17"/>
      <c r="DV497" s="34"/>
      <c r="DW497" s="57"/>
      <c r="DX497" s="57"/>
      <c r="DY497" s="57"/>
      <c r="DZ497" s="57"/>
      <c r="EA497" s="57"/>
      <c r="EB497" s="57"/>
      <c r="EC497" s="57"/>
      <c r="ED497" s="57"/>
      <c r="EE497" s="57"/>
      <c r="EF497" s="57"/>
      <c r="EG497" s="57"/>
      <c r="EH497" s="57"/>
      <c r="EI497" s="57"/>
      <c r="EJ497" s="57"/>
      <c r="EK497" s="57"/>
      <c r="EL497" s="57"/>
      <c r="EM497" s="57"/>
      <c r="EN497" s="57"/>
      <c r="EO497" s="57"/>
      <c r="EP497" s="57"/>
      <c r="EQ497" s="57"/>
      <c r="ER497" s="57"/>
      <c r="ES497" s="57"/>
    </row>
    <row r="498" spans="1:149" ht="14.55" customHeight="1" x14ac:dyDescent="0.3">
      <c r="A498" s="65">
        <v>494</v>
      </c>
      <c r="B498" s="7">
        <v>166</v>
      </c>
      <c r="C498" s="98" t="s">
        <v>2211</v>
      </c>
      <c r="D498" s="100" t="s">
        <v>2212</v>
      </c>
      <c r="E498" s="98" t="s">
        <v>2213</v>
      </c>
      <c r="F498" s="7">
        <v>2016</v>
      </c>
      <c r="G498" s="98" t="s">
        <v>1510</v>
      </c>
      <c r="H498" s="98" t="s">
        <v>2214</v>
      </c>
      <c r="I498" s="6" t="s">
        <v>50</v>
      </c>
      <c r="J498" s="100" t="s">
        <v>2221</v>
      </c>
      <c r="K498" s="6" t="s">
        <v>378</v>
      </c>
      <c r="L498" s="6" t="s">
        <v>38</v>
      </c>
      <c r="M498" s="6" t="s">
        <v>100</v>
      </c>
      <c r="N498" s="6" t="s">
        <v>205</v>
      </c>
      <c r="O498" s="6" t="s">
        <v>25</v>
      </c>
      <c r="P498" s="6" t="s">
        <v>118</v>
      </c>
      <c r="Q498" s="6" t="s">
        <v>572</v>
      </c>
      <c r="R498" s="6" t="s">
        <v>572</v>
      </c>
      <c r="S498" s="6" t="s">
        <v>97</v>
      </c>
      <c r="T498" s="6" t="s">
        <v>2216</v>
      </c>
      <c r="U498" s="7">
        <v>2014</v>
      </c>
      <c r="V498" s="7">
        <v>2014</v>
      </c>
      <c r="W498" s="6"/>
      <c r="X498" s="6"/>
      <c r="Y498" s="6"/>
      <c r="Z498" s="6" t="s">
        <v>76</v>
      </c>
      <c r="AA498" s="6"/>
      <c r="AB498" s="6" t="s">
        <v>107</v>
      </c>
      <c r="AC498" s="6"/>
      <c r="AD498" s="6"/>
      <c r="AE498" s="6" t="s">
        <v>126</v>
      </c>
      <c r="AF498" s="6"/>
      <c r="AG498" s="6"/>
      <c r="AH498" s="6"/>
      <c r="AI498" s="6"/>
      <c r="AJ498" s="6"/>
      <c r="AK498" s="6"/>
      <c r="AL498" s="6"/>
      <c r="AM498" s="6"/>
      <c r="AN498" s="6"/>
      <c r="AO498" s="6"/>
      <c r="AP498" s="6"/>
      <c r="AQ498" s="6"/>
      <c r="AR498" s="6"/>
      <c r="AS498" s="6"/>
      <c r="AT498" s="6"/>
      <c r="AU498" s="6"/>
      <c r="AV498" s="6"/>
      <c r="AW498" s="6" t="s">
        <v>23</v>
      </c>
      <c r="AX498" s="6"/>
      <c r="AY498" s="6"/>
      <c r="AZ498" s="6"/>
      <c r="BA498" s="6" t="s">
        <v>80</v>
      </c>
      <c r="BB498" s="6"/>
      <c r="BC498" s="6" t="s">
        <v>80</v>
      </c>
      <c r="BD498" s="6"/>
      <c r="BE498" s="6"/>
      <c r="BF498" s="6" t="s">
        <v>80</v>
      </c>
      <c r="BG498" s="6"/>
      <c r="BH498" s="6"/>
      <c r="BI498" s="6"/>
      <c r="BJ498" s="6"/>
      <c r="BK498" s="6"/>
      <c r="BL498" s="6"/>
      <c r="BM498" s="6"/>
      <c r="BN498" s="6"/>
      <c r="BO498" s="6"/>
      <c r="BP498" s="6"/>
      <c r="BQ498" s="6"/>
      <c r="BR498" s="6"/>
      <c r="BS498" s="6"/>
      <c r="BT498" s="6"/>
      <c r="BU498" s="6"/>
      <c r="BV498" s="6" t="s">
        <v>38</v>
      </c>
      <c r="BW498" s="6"/>
      <c r="BX498" s="6"/>
      <c r="BY498" s="6"/>
      <c r="BZ498" s="6"/>
      <c r="CA498" s="6"/>
      <c r="CB498" s="6"/>
      <c r="CC498" s="6"/>
      <c r="CD498" s="6"/>
      <c r="CE498" s="6"/>
      <c r="CF498" s="6"/>
      <c r="CG498" s="6"/>
      <c r="CH498" s="6"/>
      <c r="CI498" s="6"/>
      <c r="CJ498" s="6"/>
      <c r="CK498" s="6"/>
      <c r="CL498" s="6"/>
      <c r="CM498" s="6"/>
      <c r="CN498" s="6"/>
      <c r="CO498" s="6"/>
      <c r="CP498" s="6"/>
      <c r="CQ498" s="6"/>
      <c r="CR498" s="6"/>
      <c r="CS498" s="28" t="s">
        <v>38</v>
      </c>
      <c r="CT498" s="6"/>
      <c r="CU498" s="6"/>
      <c r="CV498" s="6"/>
      <c r="CW498" s="6"/>
      <c r="CX498" s="6"/>
      <c r="CY498" s="6"/>
      <c r="CZ498" s="6"/>
      <c r="DA498" s="6"/>
      <c r="DB498" s="6"/>
      <c r="DC498" s="6"/>
      <c r="DD498" s="6" t="s">
        <v>38</v>
      </c>
      <c r="DE498" s="87"/>
      <c r="DF498" s="6"/>
      <c r="DG498" s="6"/>
      <c r="DH498" s="6"/>
      <c r="DI498" s="6"/>
      <c r="DJ498" s="6"/>
      <c r="DK498" s="6"/>
      <c r="DL498" s="6"/>
      <c r="DM498" s="6"/>
      <c r="DN498" s="6"/>
      <c r="DO498" s="87"/>
      <c r="DP498" s="6"/>
      <c r="DQ498" s="87"/>
      <c r="DR498" s="6"/>
      <c r="DS498" s="87"/>
      <c r="DT498" s="17"/>
      <c r="DV498" s="34"/>
      <c r="DW498" s="57"/>
      <c r="DX498" s="57"/>
      <c r="DY498" s="57"/>
      <c r="DZ498" s="57"/>
      <c r="EA498" s="57"/>
      <c r="EB498" s="57"/>
      <c r="EC498" s="57"/>
      <c r="ED498" s="57"/>
      <c r="EE498" s="57"/>
      <c r="EF498" s="57"/>
      <c r="EG498" s="57"/>
      <c r="EH498" s="57"/>
      <c r="EI498" s="57"/>
      <c r="EJ498" s="57"/>
      <c r="EK498" s="57"/>
      <c r="EL498" s="57"/>
      <c r="EM498" s="57"/>
      <c r="EN498" s="57"/>
      <c r="EO498" s="57"/>
      <c r="EP498" s="57"/>
      <c r="EQ498" s="57"/>
      <c r="ER498" s="57"/>
      <c r="ES498" s="57"/>
    </row>
    <row r="499" spans="1:149" ht="14.55" customHeight="1" x14ac:dyDescent="0.3">
      <c r="A499" s="65">
        <v>495</v>
      </c>
      <c r="B499" s="7">
        <v>167</v>
      </c>
      <c r="C499" s="98" t="s">
        <v>2222</v>
      </c>
      <c r="D499" s="125" t="s">
        <v>2223</v>
      </c>
      <c r="E499" s="98" t="s">
        <v>2224</v>
      </c>
      <c r="F499" s="7">
        <v>2016</v>
      </c>
      <c r="G499" s="98" t="s">
        <v>1510</v>
      </c>
      <c r="H499" s="98" t="s">
        <v>2225</v>
      </c>
      <c r="I499" s="6" t="s">
        <v>50</v>
      </c>
      <c r="J499" s="100" t="s">
        <v>2226</v>
      </c>
      <c r="K499" s="6" t="s">
        <v>1027</v>
      </c>
      <c r="L499" s="6" t="s">
        <v>38</v>
      </c>
      <c r="M499" s="6" t="s">
        <v>100</v>
      </c>
      <c r="N499" s="6" t="s">
        <v>205</v>
      </c>
      <c r="O499" s="6" t="s">
        <v>25</v>
      </c>
      <c r="P499" s="6" t="s">
        <v>177</v>
      </c>
      <c r="Q499" s="6" t="s">
        <v>572</v>
      </c>
      <c r="R499" s="6" t="s">
        <v>572</v>
      </c>
      <c r="S499" s="6" t="s">
        <v>395</v>
      </c>
      <c r="T499" s="6" t="s">
        <v>1805</v>
      </c>
      <c r="U499" s="7" t="s">
        <v>572</v>
      </c>
      <c r="V499" s="7" t="s">
        <v>572</v>
      </c>
      <c r="W499" s="6"/>
      <c r="X499" s="6"/>
      <c r="Y499" s="6"/>
      <c r="Z499" s="6" t="s">
        <v>76</v>
      </c>
      <c r="AA499" s="6"/>
      <c r="AB499" s="6" t="s">
        <v>107</v>
      </c>
      <c r="AC499" s="6"/>
      <c r="AD499" s="6"/>
      <c r="AE499" s="6" t="s">
        <v>126</v>
      </c>
      <c r="AF499" s="6"/>
      <c r="AG499" s="6"/>
      <c r="AH499" s="6"/>
      <c r="AI499" s="6"/>
      <c r="AJ499" s="6"/>
      <c r="AK499" s="6"/>
      <c r="AL499" s="6"/>
      <c r="AM499" s="6"/>
      <c r="AN499" s="6"/>
      <c r="AO499" s="6"/>
      <c r="AP499" s="6"/>
      <c r="AQ499" s="6"/>
      <c r="AR499" s="6"/>
      <c r="AS499" s="6"/>
      <c r="AT499" s="6"/>
      <c r="AU499" s="6"/>
      <c r="AV499" s="6"/>
      <c r="AW499" s="6" t="s">
        <v>23</v>
      </c>
      <c r="AX499" s="6"/>
      <c r="AY499" s="6"/>
      <c r="AZ499" s="6"/>
      <c r="BA499" s="6" t="s">
        <v>78</v>
      </c>
      <c r="BB499" s="6"/>
      <c r="BC499" s="6" t="s">
        <v>78</v>
      </c>
      <c r="BD499" s="6"/>
      <c r="BE499" s="6"/>
      <c r="BF499" s="6" t="s">
        <v>78</v>
      </c>
      <c r="BG499" s="6"/>
      <c r="BH499" s="6"/>
      <c r="BI499" s="6"/>
      <c r="BJ499" s="6"/>
      <c r="BK499" s="6"/>
      <c r="BL499" s="6"/>
      <c r="BM499" s="6"/>
      <c r="BN499" s="6"/>
      <c r="BO499" s="6"/>
      <c r="BP499" s="6"/>
      <c r="BQ499" s="6"/>
      <c r="BR499" s="6"/>
      <c r="BS499" s="6"/>
      <c r="BT499" s="6"/>
      <c r="BU499" s="6"/>
      <c r="BV499" s="6" t="s">
        <v>38</v>
      </c>
      <c r="BW499" s="6"/>
      <c r="BX499" s="6"/>
      <c r="BY499" s="6"/>
      <c r="BZ499" s="6"/>
      <c r="CA499" s="6"/>
      <c r="CB499" s="6"/>
      <c r="CC499" s="6"/>
      <c r="CD499" s="6"/>
      <c r="CE499" s="6"/>
      <c r="CF499" s="6"/>
      <c r="CG499" s="6"/>
      <c r="CH499" s="6"/>
      <c r="CI499" s="6"/>
      <c r="CJ499" s="6"/>
      <c r="CK499" s="6"/>
      <c r="CL499" s="6"/>
      <c r="CM499" s="6"/>
      <c r="CN499" s="6"/>
      <c r="CO499" s="6"/>
      <c r="CP499" s="6"/>
      <c r="CQ499" s="6"/>
      <c r="CR499" s="6"/>
      <c r="CS499" s="28" t="s">
        <v>38</v>
      </c>
      <c r="CT499" s="6"/>
      <c r="CU499" s="6"/>
      <c r="CV499" s="6"/>
      <c r="CW499" s="6"/>
      <c r="CX499" s="6"/>
      <c r="CY499" s="6"/>
      <c r="CZ499" s="6"/>
      <c r="DA499" s="6"/>
      <c r="DB499" s="6"/>
      <c r="DC499" s="6"/>
      <c r="DD499" s="6" t="s">
        <v>38</v>
      </c>
      <c r="DE499" s="87"/>
      <c r="DF499" s="6"/>
      <c r="DG499" s="6"/>
      <c r="DH499" s="6"/>
      <c r="DI499" s="6"/>
      <c r="DJ499" s="6"/>
      <c r="DK499" s="6"/>
      <c r="DL499" s="6"/>
      <c r="DM499" s="6"/>
      <c r="DN499" s="6"/>
      <c r="DO499" s="87"/>
      <c r="DP499" s="6"/>
      <c r="DQ499" s="87"/>
      <c r="DR499" s="6"/>
      <c r="DS499" s="93" t="s">
        <v>2227</v>
      </c>
      <c r="DT499" s="17" t="s">
        <v>630</v>
      </c>
      <c r="DV499" s="34"/>
      <c r="DW499" s="57"/>
      <c r="DX499" s="57"/>
      <c r="DY499" s="57"/>
      <c r="DZ499" s="57"/>
      <c r="EA499" s="57"/>
      <c r="EB499" s="57"/>
      <c r="EC499" s="57"/>
      <c r="ED499" s="57"/>
      <c r="EE499" s="57"/>
      <c r="EF499" s="57"/>
      <c r="EG499" s="57"/>
      <c r="EH499" s="57"/>
      <c r="EI499" s="57"/>
      <c r="EJ499" s="57"/>
      <c r="EK499" s="57"/>
      <c r="EL499" s="57"/>
      <c r="EM499" s="57"/>
      <c r="EN499" s="57"/>
      <c r="EO499" s="57"/>
      <c r="EP499" s="57"/>
      <c r="EQ499" s="57"/>
      <c r="ER499" s="57"/>
      <c r="ES499" s="57"/>
    </row>
    <row r="500" spans="1:149" ht="14.55" customHeight="1" x14ac:dyDescent="0.3">
      <c r="A500" s="65">
        <v>496</v>
      </c>
      <c r="B500" s="7">
        <v>167</v>
      </c>
      <c r="C500" s="98" t="s">
        <v>2222</v>
      </c>
      <c r="D500" s="125" t="s">
        <v>2223</v>
      </c>
      <c r="E500" s="98" t="s">
        <v>2224</v>
      </c>
      <c r="F500" s="7">
        <v>2016</v>
      </c>
      <c r="G500" s="98" t="s">
        <v>1510</v>
      </c>
      <c r="H500" s="98" t="s">
        <v>2225</v>
      </c>
      <c r="I500" s="6" t="s">
        <v>50</v>
      </c>
      <c r="J500" s="98" t="s">
        <v>2228</v>
      </c>
      <c r="K500" s="6" t="s">
        <v>1285</v>
      </c>
      <c r="L500" s="6" t="s">
        <v>38</v>
      </c>
      <c r="M500" s="6" t="s">
        <v>100</v>
      </c>
      <c r="N500" s="6" t="s">
        <v>205</v>
      </c>
      <c r="O500" s="6" t="s">
        <v>25</v>
      </c>
      <c r="P500" s="6" t="s">
        <v>177</v>
      </c>
      <c r="Q500" s="6" t="s">
        <v>572</v>
      </c>
      <c r="R500" s="6" t="s">
        <v>572</v>
      </c>
      <c r="S500" s="6" t="s">
        <v>395</v>
      </c>
      <c r="T500" s="6" t="s">
        <v>1805</v>
      </c>
      <c r="U500" s="7" t="s">
        <v>572</v>
      </c>
      <c r="V500" s="7" t="s">
        <v>572</v>
      </c>
      <c r="W500" s="6"/>
      <c r="X500" s="6"/>
      <c r="Y500" s="6"/>
      <c r="Z500" s="6" t="s">
        <v>76</v>
      </c>
      <c r="AA500" s="6"/>
      <c r="AB500" s="6" t="s">
        <v>107</v>
      </c>
      <c r="AC500" s="6"/>
      <c r="AD500" s="6"/>
      <c r="AE500" s="6" t="s">
        <v>126</v>
      </c>
      <c r="AF500" s="6"/>
      <c r="AG500" s="6"/>
      <c r="AH500" s="6"/>
      <c r="AI500" s="6"/>
      <c r="AJ500" s="6"/>
      <c r="AK500" s="6"/>
      <c r="AL500" s="6"/>
      <c r="AM500" s="6"/>
      <c r="AN500" s="6"/>
      <c r="AO500" s="6"/>
      <c r="AP500" s="6"/>
      <c r="AQ500" s="6"/>
      <c r="AR500" s="6"/>
      <c r="AS500" s="6"/>
      <c r="AT500" s="6"/>
      <c r="AU500" s="6"/>
      <c r="AV500" s="6"/>
      <c r="AW500" s="6" t="s">
        <v>23</v>
      </c>
      <c r="AX500" s="6"/>
      <c r="AY500" s="6"/>
      <c r="AZ500" s="6"/>
      <c r="BA500" s="6" t="s">
        <v>78</v>
      </c>
      <c r="BB500" s="6"/>
      <c r="BC500" s="6" t="s">
        <v>78</v>
      </c>
      <c r="BD500" s="6"/>
      <c r="BE500" s="6"/>
      <c r="BF500" s="6" t="s">
        <v>78</v>
      </c>
      <c r="BG500" s="6"/>
      <c r="BH500" s="6"/>
      <c r="BI500" s="6"/>
      <c r="BJ500" s="6"/>
      <c r="BK500" s="6"/>
      <c r="BL500" s="6"/>
      <c r="BM500" s="6"/>
      <c r="BN500" s="6"/>
      <c r="BO500" s="6"/>
      <c r="BP500" s="6"/>
      <c r="BQ500" s="6"/>
      <c r="BR500" s="6"/>
      <c r="BS500" s="6"/>
      <c r="BT500" s="6"/>
      <c r="BU500" s="6"/>
      <c r="BV500" s="6" t="s">
        <v>38</v>
      </c>
      <c r="BW500" s="6"/>
      <c r="BX500" s="6"/>
      <c r="BY500" s="6"/>
      <c r="BZ500" s="6"/>
      <c r="CA500" s="6"/>
      <c r="CB500" s="6"/>
      <c r="CC500" s="6"/>
      <c r="CD500" s="6"/>
      <c r="CE500" s="6"/>
      <c r="CF500" s="6"/>
      <c r="CG500" s="6"/>
      <c r="CH500" s="6"/>
      <c r="CI500" s="6"/>
      <c r="CJ500" s="6"/>
      <c r="CK500" s="6"/>
      <c r="CL500" s="6"/>
      <c r="CM500" s="6"/>
      <c r="CN500" s="6"/>
      <c r="CO500" s="6"/>
      <c r="CP500" s="6"/>
      <c r="CQ500" s="6"/>
      <c r="CR500" s="6"/>
      <c r="CS500" s="28" t="s">
        <v>38</v>
      </c>
      <c r="CT500" s="6"/>
      <c r="CU500" s="6"/>
      <c r="CV500" s="6"/>
      <c r="CW500" s="6"/>
      <c r="CX500" s="6"/>
      <c r="CY500" s="6"/>
      <c r="CZ500" s="6"/>
      <c r="DA500" s="6"/>
      <c r="DB500" s="6"/>
      <c r="DC500" s="6"/>
      <c r="DD500" s="6" t="s">
        <v>38</v>
      </c>
      <c r="DE500" s="87"/>
      <c r="DF500" s="6"/>
      <c r="DG500" s="6"/>
      <c r="DH500" s="6"/>
      <c r="DI500" s="6"/>
      <c r="DJ500" s="6"/>
      <c r="DK500" s="6"/>
      <c r="DL500" s="6"/>
      <c r="DM500" s="6"/>
      <c r="DN500" s="6"/>
      <c r="DO500" s="87"/>
      <c r="DP500" s="6"/>
      <c r="DQ500" s="87"/>
      <c r="DR500" s="6"/>
      <c r="DS500" s="93" t="s">
        <v>2227</v>
      </c>
      <c r="DT500" s="17" t="s">
        <v>630</v>
      </c>
      <c r="DV500" s="34"/>
      <c r="DW500" s="57"/>
      <c r="DX500" s="57"/>
      <c r="DY500" s="57"/>
      <c r="DZ500" s="57"/>
      <c r="EA500" s="57"/>
      <c r="EB500" s="57"/>
      <c r="EC500" s="57"/>
      <c r="ED500" s="57"/>
      <c r="EE500" s="57"/>
      <c r="EF500" s="57"/>
      <c r="EG500" s="57"/>
      <c r="EH500" s="57"/>
      <c r="EI500" s="57"/>
      <c r="EJ500" s="57"/>
      <c r="EK500" s="57"/>
      <c r="EL500" s="57"/>
      <c r="EM500" s="57"/>
      <c r="EN500" s="57"/>
      <c r="EO500" s="57"/>
      <c r="EP500" s="57"/>
      <c r="EQ500" s="57"/>
      <c r="ER500" s="57"/>
      <c r="ES500" s="57"/>
    </row>
    <row r="501" spans="1:149" ht="14.55" customHeight="1" x14ac:dyDescent="0.3">
      <c r="A501" s="65">
        <v>497</v>
      </c>
      <c r="B501" s="7">
        <v>167</v>
      </c>
      <c r="C501" s="98" t="s">
        <v>2222</v>
      </c>
      <c r="D501" s="125" t="s">
        <v>2223</v>
      </c>
      <c r="E501" s="98" t="s">
        <v>2224</v>
      </c>
      <c r="F501" s="7">
        <v>2016</v>
      </c>
      <c r="G501" s="98" t="s">
        <v>1510</v>
      </c>
      <c r="H501" s="98" t="s">
        <v>2225</v>
      </c>
      <c r="I501" s="6" t="s">
        <v>50</v>
      </c>
      <c r="J501" s="98" t="s">
        <v>2229</v>
      </c>
      <c r="K501" s="6" t="s">
        <v>1285</v>
      </c>
      <c r="L501" s="6" t="s">
        <v>38</v>
      </c>
      <c r="M501" s="6" t="s">
        <v>100</v>
      </c>
      <c r="N501" s="6" t="s">
        <v>205</v>
      </c>
      <c r="O501" s="6" t="s">
        <v>25</v>
      </c>
      <c r="P501" s="6" t="s">
        <v>177</v>
      </c>
      <c r="Q501" s="6" t="s">
        <v>572</v>
      </c>
      <c r="R501" s="6" t="s">
        <v>572</v>
      </c>
      <c r="S501" s="6" t="s">
        <v>395</v>
      </c>
      <c r="T501" s="6" t="s">
        <v>1805</v>
      </c>
      <c r="U501" s="7" t="s">
        <v>572</v>
      </c>
      <c r="V501" s="7" t="s">
        <v>572</v>
      </c>
      <c r="W501" s="6"/>
      <c r="X501" s="6"/>
      <c r="Y501" s="6"/>
      <c r="Z501" s="6" t="s">
        <v>76</v>
      </c>
      <c r="AA501" s="6"/>
      <c r="AB501" s="6" t="s">
        <v>107</v>
      </c>
      <c r="AC501" s="6"/>
      <c r="AD501" s="6"/>
      <c r="AE501" s="6" t="s">
        <v>126</v>
      </c>
      <c r="AF501" s="6"/>
      <c r="AG501" s="6"/>
      <c r="AH501" s="6"/>
      <c r="AI501" s="6"/>
      <c r="AJ501" s="6"/>
      <c r="AK501" s="6"/>
      <c r="AL501" s="6"/>
      <c r="AM501" s="6"/>
      <c r="AN501" s="6"/>
      <c r="AO501" s="6"/>
      <c r="AP501" s="6"/>
      <c r="AQ501" s="6"/>
      <c r="AR501" s="6"/>
      <c r="AS501" s="6"/>
      <c r="AT501" s="6"/>
      <c r="AU501" s="6"/>
      <c r="AV501" s="6"/>
      <c r="AW501" s="6" t="s">
        <v>23</v>
      </c>
      <c r="AX501" s="6"/>
      <c r="AY501" s="6"/>
      <c r="AZ501" s="6"/>
      <c r="BA501" s="6" t="s">
        <v>78</v>
      </c>
      <c r="BB501" s="6"/>
      <c r="BC501" s="6" t="s">
        <v>78</v>
      </c>
      <c r="BD501" s="6"/>
      <c r="BE501" s="6"/>
      <c r="BF501" s="6" t="s">
        <v>78</v>
      </c>
      <c r="BG501" s="6"/>
      <c r="BH501" s="6"/>
      <c r="BI501" s="6"/>
      <c r="BJ501" s="6"/>
      <c r="BK501" s="6"/>
      <c r="BL501" s="6"/>
      <c r="BM501" s="6"/>
      <c r="BN501" s="6"/>
      <c r="BO501" s="6"/>
      <c r="BP501" s="6"/>
      <c r="BQ501" s="6"/>
      <c r="BR501" s="6"/>
      <c r="BS501" s="6"/>
      <c r="BT501" s="6"/>
      <c r="BU501" s="6"/>
      <c r="BV501" s="6" t="s">
        <v>38</v>
      </c>
      <c r="BW501" s="6"/>
      <c r="BX501" s="6"/>
      <c r="BY501" s="6"/>
      <c r="BZ501" s="6"/>
      <c r="CA501" s="6"/>
      <c r="CB501" s="6"/>
      <c r="CC501" s="6"/>
      <c r="CD501" s="6"/>
      <c r="CE501" s="6"/>
      <c r="CF501" s="6"/>
      <c r="CG501" s="6"/>
      <c r="CH501" s="6"/>
      <c r="CI501" s="6"/>
      <c r="CJ501" s="6"/>
      <c r="CK501" s="6"/>
      <c r="CL501" s="6"/>
      <c r="CM501" s="6"/>
      <c r="CN501" s="6"/>
      <c r="CO501" s="6"/>
      <c r="CP501" s="6"/>
      <c r="CQ501" s="6"/>
      <c r="CR501" s="6"/>
      <c r="CS501" s="28" t="s">
        <v>38</v>
      </c>
      <c r="CT501" s="6"/>
      <c r="CU501" s="6"/>
      <c r="CV501" s="6"/>
      <c r="CW501" s="6"/>
      <c r="CX501" s="6"/>
      <c r="CY501" s="6"/>
      <c r="CZ501" s="6"/>
      <c r="DA501" s="6"/>
      <c r="DB501" s="6"/>
      <c r="DC501" s="6"/>
      <c r="DD501" s="6" t="s">
        <v>38</v>
      </c>
      <c r="DE501" s="87"/>
      <c r="DF501" s="6"/>
      <c r="DG501" s="6"/>
      <c r="DH501" s="6"/>
      <c r="DI501" s="6"/>
      <c r="DJ501" s="6"/>
      <c r="DK501" s="6"/>
      <c r="DL501" s="6"/>
      <c r="DM501" s="6"/>
      <c r="DN501" s="6"/>
      <c r="DO501" s="87"/>
      <c r="DP501" s="6"/>
      <c r="DQ501" s="87"/>
      <c r="DR501" s="6"/>
      <c r="DS501" s="93" t="s">
        <v>2227</v>
      </c>
      <c r="DT501" s="17" t="s">
        <v>630</v>
      </c>
      <c r="DV501" s="34"/>
      <c r="DW501" s="57"/>
      <c r="DX501" s="57"/>
      <c r="DY501" s="57"/>
      <c r="DZ501" s="57"/>
      <c r="EA501" s="57"/>
      <c r="EB501" s="57"/>
      <c r="EC501" s="57"/>
      <c r="ED501" s="57"/>
      <c r="EE501" s="57"/>
      <c r="EF501" s="57"/>
      <c r="EG501" s="57"/>
      <c r="EH501" s="57"/>
      <c r="EI501" s="57"/>
      <c r="EJ501" s="57"/>
      <c r="EK501" s="57"/>
      <c r="EL501" s="57"/>
      <c r="EM501" s="57"/>
      <c r="EN501" s="57"/>
      <c r="EO501" s="57"/>
      <c r="EP501" s="57"/>
      <c r="EQ501" s="57"/>
      <c r="ER501" s="57"/>
      <c r="ES501" s="57"/>
    </row>
    <row r="502" spans="1:149" ht="14.55" customHeight="1" x14ac:dyDescent="0.3">
      <c r="A502" s="65">
        <v>498</v>
      </c>
      <c r="B502" s="7">
        <v>168</v>
      </c>
      <c r="C502" s="98" t="s">
        <v>2230</v>
      </c>
      <c r="D502" s="100" t="s">
        <v>2231</v>
      </c>
      <c r="E502" s="98" t="s">
        <v>2141</v>
      </c>
      <c r="F502" s="7">
        <v>2017</v>
      </c>
      <c r="G502" s="98" t="s">
        <v>2232</v>
      </c>
      <c r="H502" s="98" t="s">
        <v>2233</v>
      </c>
      <c r="I502" s="6" t="s">
        <v>50</v>
      </c>
      <c r="J502" s="100" t="s">
        <v>2234</v>
      </c>
      <c r="K502" s="6" t="s">
        <v>2144</v>
      </c>
      <c r="L502" s="6" t="s">
        <v>23</v>
      </c>
      <c r="M502" s="6" t="s">
        <v>100</v>
      </c>
      <c r="N502" s="6" t="s">
        <v>205</v>
      </c>
      <c r="O502" s="6" t="s">
        <v>25</v>
      </c>
      <c r="P502" s="6" t="s">
        <v>191</v>
      </c>
      <c r="Q502" s="6" t="s">
        <v>572</v>
      </c>
      <c r="R502" s="6" t="s">
        <v>572</v>
      </c>
      <c r="S502" s="6" t="s">
        <v>434</v>
      </c>
      <c r="T502" s="6" t="s">
        <v>2235</v>
      </c>
      <c r="U502" s="7">
        <v>1993</v>
      </c>
      <c r="V502" s="7">
        <v>2011</v>
      </c>
      <c r="W502" s="6"/>
      <c r="X502" s="6"/>
      <c r="Y502" s="6"/>
      <c r="Z502" s="6" t="s">
        <v>76</v>
      </c>
      <c r="AA502" s="6"/>
      <c r="AB502" s="6"/>
      <c r="AC502" s="6"/>
      <c r="AD502" s="6"/>
      <c r="AE502" s="6" t="s">
        <v>126</v>
      </c>
      <c r="AF502" s="6"/>
      <c r="AG502" s="6"/>
      <c r="AH502" s="6" t="s">
        <v>139</v>
      </c>
      <c r="AI502" s="6" t="s">
        <v>155</v>
      </c>
      <c r="AJ502" s="6"/>
      <c r="AK502" s="6"/>
      <c r="AL502" s="6"/>
      <c r="AM502" s="6"/>
      <c r="AN502" s="6"/>
      <c r="AO502" s="6" t="s">
        <v>168</v>
      </c>
      <c r="AP502" s="6"/>
      <c r="AQ502" s="6"/>
      <c r="AR502" s="6"/>
      <c r="AS502" s="6"/>
      <c r="AT502" s="6"/>
      <c r="AU502" s="6"/>
      <c r="AV502" s="6"/>
      <c r="AW502" s="6" t="s">
        <v>38</v>
      </c>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t="s">
        <v>23</v>
      </c>
      <c r="BW502" s="6"/>
      <c r="BX502" s="6"/>
      <c r="BY502" s="6"/>
      <c r="BZ502" s="6" t="s">
        <v>195</v>
      </c>
      <c r="CA502" s="6"/>
      <c r="CB502" s="6"/>
      <c r="CC502" s="6"/>
      <c r="CD502" s="6"/>
      <c r="CE502" s="6" t="s">
        <v>195</v>
      </c>
      <c r="CF502" s="6"/>
      <c r="CG502" s="6"/>
      <c r="CH502" s="6" t="s">
        <v>195</v>
      </c>
      <c r="CI502" s="6" t="s">
        <v>195</v>
      </c>
      <c r="CJ502" s="6"/>
      <c r="CK502" s="6"/>
      <c r="CL502" s="6"/>
      <c r="CM502" s="6" t="s">
        <v>195</v>
      </c>
      <c r="CN502" s="6"/>
      <c r="CO502" s="6"/>
      <c r="CP502" s="6"/>
      <c r="CQ502" s="6"/>
      <c r="CR502" s="6"/>
      <c r="CS502" s="28" t="s">
        <v>38</v>
      </c>
      <c r="CT502" s="6"/>
      <c r="CU502" s="6"/>
      <c r="CV502" s="6"/>
      <c r="CW502" s="6"/>
      <c r="CX502" s="6"/>
      <c r="CY502" s="6"/>
      <c r="CZ502" s="6"/>
      <c r="DA502" s="6"/>
      <c r="DB502" s="6"/>
      <c r="DC502" s="6"/>
      <c r="DD502" s="6" t="s">
        <v>38</v>
      </c>
      <c r="DE502" s="87"/>
      <c r="DF502" s="6"/>
      <c r="DG502" s="6"/>
      <c r="DH502" s="6"/>
      <c r="DI502" s="6"/>
      <c r="DJ502" s="6"/>
      <c r="DK502" s="6"/>
      <c r="DL502" s="6"/>
      <c r="DM502" s="6"/>
      <c r="DN502" s="6"/>
      <c r="DO502" s="87"/>
      <c r="DP502" s="6"/>
      <c r="DQ502" s="87"/>
      <c r="DR502" s="6"/>
      <c r="DS502" s="93" t="s">
        <v>2236</v>
      </c>
      <c r="DT502" s="17" t="s">
        <v>630</v>
      </c>
      <c r="DV502" s="34"/>
      <c r="DW502" s="57"/>
      <c r="DX502" s="57"/>
      <c r="DY502" s="57"/>
      <c r="DZ502" s="57"/>
      <c r="EA502" s="57"/>
      <c r="EB502" s="57"/>
      <c r="EC502" s="57"/>
      <c r="ED502" s="57"/>
      <c r="EE502" s="57"/>
      <c r="EF502" s="57"/>
      <c r="EG502" s="57"/>
      <c r="EH502" s="57"/>
      <c r="EI502" s="57"/>
      <c r="EJ502" s="57"/>
      <c r="EK502" s="57"/>
      <c r="EL502" s="57"/>
      <c r="EM502" s="57"/>
      <c r="EN502" s="57"/>
      <c r="EO502" s="57"/>
      <c r="EP502" s="57"/>
      <c r="EQ502" s="57"/>
      <c r="ER502" s="57"/>
      <c r="ES502" s="57"/>
    </row>
    <row r="503" spans="1:149" ht="14.55" customHeight="1" x14ac:dyDescent="0.3">
      <c r="A503" s="65">
        <v>499</v>
      </c>
      <c r="B503" s="7">
        <v>169</v>
      </c>
      <c r="C503" s="98" t="s">
        <v>2237</v>
      </c>
      <c r="D503" s="100" t="s">
        <v>2238</v>
      </c>
      <c r="E503" s="98" t="s">
        <v>2239</v>
      </c>
      <c r="F503" s="7">
        <v>2011</v>
      </c>
      <c r="G503" s="100" t="s">
        <v>807</v>
      </c>
      <c r="H503" s="98" t="s">
        <v>2240</v>
      </c>
      <c r="I503" s="6" t="s">
        <v>50</v>
      </c>
      <c r="J503" s="100" t="s">
        <v>2241</v>
      </c>
      <c r="K503" s="6" t="s">
        <v>744</v>
      </c>
      <c r="L503" s="6" t="s">
        <v>38</v>
      </c>
      <c r="M503" s="6" t="s">
        <v>86</v>
      </c>
      <c r="N503" s="6" t="s">
        <v>205</v>
      </c>
      <c r="O503" s="6" t="s">
        <v>25</v>
      </c>
      <c r="P503" s="6" t="s">
        <v>177</v>
      </c>
      <c r="Q503" s="6" t="s">
        <v>572</v>
      </c>
      <c r="R503" s="6" t="s">
        <v>572</v>
      </c>
      <c r="S503" s="6" t="s">
        <v>1040</v>
      </c>
      <c r="T503" s="6" t="s">
        <v>2242</v>
      </c>
      <c r="U503" s="7">
        <v>2000</v>
      </c>
      <c r="V503" s="7">
        <v>2030</v>
      </c>
      <c r="W503" s="6"/>
      <c r="X503" s="6"/>
      <c r="Y503" s="6"/>
      <c r="Z503" s="6"/>
      <c r="AA503" s="6"/>
      <c r="AB503" s="6"/>
      <c r="AC503" s="6"/>
      <c r="AD503" s="6" t="s">
        <v>109</v>
      </c>
      <c r="AE503" s="6"/>
      <c r="AF503" s="6"/>
      <c r="AG503" s="6"/>
      <c r="AH503" s="6"/>
      <c r="AI503" s="6" t="s">
        <v>155</v>
      </c>
      <c r="AJ503" s="6"/>
      <c r="AK503" s="6"/>
      <c r="AL503" s="6"/>
      <c r="AM503" s="6"/>
      <c r="AN503" s="6"/>
      <c r="AO503" s="6"/>
      <c r="AP503" s="6"/>
      <c r="AQ503" s="6"/>
      <c r="AR503" s="6"/>
      <c r="AS503" s="6"/>
      <c r="AT503" s="6"/>
      <c r="AU503" s="6"/>
      <c r="AV503" s="6"/>
      <c r="AW503" s="6" t="s">
        <v>38</v>
      </c>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t="s">
        <v>23</v>
      </c>
      <c r="BW503" s="6"/>
      <c r="BX503" s="6"/>
      <c r="BY503" s="6"/>
      <c r="BZ503" s="6"/>
      <c r="CA503" s="6"/>
      <c r="CB503" s="6"/>
      <c r="CC503" s="6"/>
      <c r="CD503" s="6" t="s">
        <v>195</v>
      </c>
      <c r="CE503" s="6"/>
      <c r="CF503" s="6"/>
      <c r="CG503" s="6"/>
      <c r="CH503" s="6"/>
      <c r="CI503" s="6" t="s">
        <v>195</v>
      </c>
      <c r="CJ503" s="6"/>
      <c r="CK503" s="6"/>
      <c r="CL503" s="6"/>
      <c r="CM503" s="6"/>
      <c r="CN503" s="6"/>
      <c r="CO503" s="6"/>
      <c r="CP503" s="6"/>
      <c r="CQ503" s="6"/>
      <c r="CR503" s="6"/>
      <c r="CS503" s="28" t="s">
        <v>38</v>
      </c>
      <c r="CT503" s="6"/>
      <c r="CU503" s="6"/>
      <c r="CV503" s="6"/>
      <c r="CW503" s="6"/>
      <c r="CX503" s="6"/>
      <c r="CY503" s="6"/>
      <c r="CZ503" s="6"/>
      <c r="DA503" s="6"/>
      <c r="DB503" s="6"/>
      <c r="DC503" s="6"/>
      <c r="DD503" s="6" t="s">
        <v>38</v>
      </c>
      <c r="DE503" s="87"/>
      <c r="DF503" s="6"/>
      <c r="DG503" s="6"/>
      <c r="DH503" s="6"/>
      <c r="DI503" s="6"/>
      <c r="DJ503" s="6"/>
      <c r="DK503" s="6"/>
      <c r="DL503" s="6"/>
      <c r="DM503" s="6"/>
      <c r="DN503" s="6"/>
      <c r="DO503" s="87"/>
      <c r="DP503" s="6"/>
      <c r="DQ503" s="87"/>
      <c r="DR503" s="6"/>
      <c r="DS503" s="87"/>
      <c r="DT503" s="17"/>
      <c r="DV503" s="34"/>
      <c r="DW503" s="57"/>
      <c r="DX503" s="57"/>
      <c r="DY503" s="57"/>
      <c r="DZ503" s="57"/>
      <c r="EA503" s="57"/>
      <c r="EB503" s="57"/>
      <c r="EC503" s="57"/>
      <c r="ED503" s="57"/>
      <c r="EE503" s="57"/>
      <c r="EF503" s="57"/>
      <c r="EG503" s="57"/>
      <c r="EH503" s="57"/>
      <c r="EI503" s="57"/>
      <c r="EJ503" s="57"/>
      <c r="EK503" s="57"/>
      <c r="EL503" s="57"/>
      <c r="EM503" s="57"/>
      <c r="EN503" s="57"/>
      <c r="EO503" s="57"/>
      <c r="EP503" s="57"/>
      <c r="EQ503" s="57"/>
      <c r="ER503" s="57"/>
      <c r="ES503" s="57"/>
    </row>
    <row r="504" spans="1:149" ht="14.55" customHeight="1" x14ac:dyDescent="0.3">
      <c r="A504" s="65">
        <v>500</v>
      </c>
      <c r="B504" s="7">
        <v>169</v>
      </c>
      <c r="C504" s="98" t="s">
        <v>2237</v>
      </c>
      <c r="D504" s="100" t="s">
        <v>2238</v>
      </c>
      <c r="E504" s="98" t="s">
        <v>2239</v>
      </c>
      <c r="F504" s="7">
        <v>2011</v>
      </c>
      <c r="G504" s="100" t="s">
        <v>807</v>
      </c>
      <c r="H504" s="98" t="s">
        <v>2240</v>
      </c>
      <c r="I504" s="6" t="s">
        <v>50</v>
      </c>
      <c r="J504" s="100" t="s">
        <v>2241</v>
      </c>
      <c r="K504" s="6" t="s">
        <v>744</v>
      </c>
      <c r="L504" s="6" t="s">
        <v>38</v>
      </c>
      <c r="M504" s="6" t="s">
        <v>86</v>
      </c>
      <c r="N504" s="6" t="s">
        <v>205</v>
      </c>
      <c r="O504" s="6" t="s">
        <v>25</v>
      </c>
      <c r="P504" s="6" t="s">
        <v>177</v>
      </c>
      <c r="Q504" s="6" t="s">
        <v>572</v>
      </c>
      <c r="R504" s="6" t="s">
        <v>572</v>
      </c>
      <c r="S504" s="6" t="s">
        <v>1186</v>
      </c>
      <c r="T504" s="6" t="s">
        <v>1601</v>
      </c>
      <c r="U504" s="7">
        <v>2000</v>
      </c>
      <c r="V504" s="7">
        <v>2030</v>
      </c>
      <c r="W504" s="6"/>
      <c r="X504" s="6"/>
      <c r="Y504" s="6"/>
      <c r="Z504" s="6"/>
      <c r="AA504" s="6"/>
      <c r="AB504" s="6"/>
      <c r="AC504" s="6"/>
      <c r="AD504" s="6" t="s">
        <v>109</v>
      </c>
      <c r="AE504" s="6"/>
      <c r="AF504" s="6"/>
      <c r="AG504" s="6"/>
      <c r="AH504" s="6"/>
      <c r="AI504" s="6" t="s">
        <v>155</v>
      </c>
      <c r="AJ504" s="6"/>
      <c r="AK504" s="6"/>
      <c r="AL504" s="6"/>
      <c r="AM504" s="6"/>
      <c r="AN504" s="6"/>
      <c r="AO504" s="6"/>
      <c r="AP504" s="6"/>
      <c r="AQ504" s="6"/>
      <c r="AR504" s="6"/>
      <c r="AS504" s="6"/>
      <c r="AT504" s="6"/>
      <c r="AU504" s="6"/>
      <c r="AV504" s="6"/>
      <c r="AW504" s="6" t="s">
        <v>38</v>
      </c>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t="s">
        <v>23</v>
      </c>
      <c r="BW504" s="6"/>
      <c r="BX504" s="6"/>
      <c r="BY504" s="6"/>
      <c r="BZ504" s="6"/>
      <c r="CA504" s="6"/>
      <c r="CB504" s="6"/>
      <c r="CC504" s="6"/>
      <c r="CD504" s="6" t="s">
        <v>195</v>
      </c>
      <c r="CE504" s="6"/>
      <c r="CF504" s="6"/>
      <c r="CG504" s="6"/>
      <c r="CH504" s="6"/>
      <c r="CI504" s="6" t="s">
        <v>195</v>
      </c>
      <c r="CJ504" s="6"/>
      <c r="CK504" s="6"/>
      <c r="CL504" s="6"/>
      <c r="CM504" s="6"/>
      <c r="CN504" s="6"/>
      <c r="CO504" s="6"/>
      <c r="CP504" s="6"/>
      <c r="CQ504" s="6"/>
      <c r="CR504" s="6"/>
      <c r="CS504" s="28" t="s">
        <v>38</v>
      </c>
      <c r="CT504" s="6"/>
      <c r="CU504" s="6"/>
      <c r="CV504" s="6"/>
      <c r="CW504" s="6"/>
      <c r="CX504" s="6"/>
      <c r="CY504" s="6"/>
      <c r="CZ504" s="6"/>
      <c r="DA504" s="6"/>
      <c r="DB504" s="6"/>
      <c r="DC504" s="6"/>
      <c r="DD504" s="6" t="s">
        <v>38</v>
      </c>
      <c r="DE504" s="87"/>
      <c r="DF504" s="6"/>
      <c r="DG504" s="6"/>
      <c r="DH504" s="6"/>
      <c r="DI504" s="6"/>
      <c r="DJ504" s="6"/>
      <c r="DK504" s="6"/>
      <c r="DL504" s="6"/>
      <c r="DM504" s="6"/>
      <c r="DN504" s="6"/>
      <c r="DO504" s="87"/>
      <c r="DP504" s="6"/>
      <c r="DQ504" s="87"/>
      <c r="DR504" s="6"/>
      <c r="DS504" s="87"/>
      <c r="DT504" s="17"/>
      <c r="DV504" s="34"/>
      <c r="DW504" s="57"/>
      <c r="DX504" s="57"/>
      <c r="DY504" s="57"/>
      <c r="DZ504" s="57"/>
      <c r="EA504" s="57"/>
      <c r="EB504" s="57"/>
      <c r="EC504" s="57"/>
      <c r="ED504" s="57"/>
      <c r="EE504" s="57"/>
      <c r="EF504" s="57"/>
      <c r="EG504" s="57"/>
      <c r="EH504" s="57"/>
      <c r="EI504" s="57"/>
      <c r="EJ504" s="57"/>
      <c r="EK504" s="57"/>
      <c r="EL504" s="57"/>
      <c r="EM504" s="57"/>
      <c r="EN504" s="57"/>
      <c r="EO504" s="57"/>
      <c r="EP504" s="57"/>
      <c r="EQ504" s="57"/>
      <c r="ER504" s="57"/>
      <c r="ES504" s="57"/>
    </row>
    <row r="505" spans="1:149" ht="14.55" customHeight="1" x14ac:dyDescent="0.3">
      <c r="A505" s="65">
        <v>501</v>
      </c>
      <c r="B505" s="7">
        <v>169</v>
      </c>
      <c r="C505" s="98" t="s">
        <v>2237</v>
      </c>
      <c r="D505" s="100" t="s">
        <v>2238</v>
      </c>
      <c r="E505" s="98" t="s">
        <v>2239</v>
      </c>
      <c r="F505" s="7">
        <v>2011</v>
      </c>
      <c r="G505" s="100" t="s">
        <v>807</v>
      </c>
      <c r="H505" s="98" t="s">
        <v>2240</v>
      </c>
      <c r="I505" s="6" t="s">
        <v>50</v>
      </c>
      <c r="J505" s="100" t="s">
        <v>2241</v>
      </c>
      <c r="K505" s="6" t="s">
        <v>744</v>
      </c>
      <c r="L505" s="6" t="s">
        <v>38</v>
      </c>
      <c r="M505" s="6" t="s">
        <v>86</v>
      </c>
      <c r="N505" s="6" t="s">
        <v>205</v>
      </c>
      <c r="O505" s="6" t="s">
        <v>25</v>
      </c>
      <c r="P505" s="6" t="s">
        <v>118</v>
      </c>
      <c r="Q505" s="6" t="s">
        <v>572</v>
      </c>
      <c r="R505" s="6" t="s">
        <v>572</v>
      </c>
      <c r="S505" s="6" t="s">
        <v>97</v>
      </c>
      <c r="T505" s="6" t="s">
        <v>1133</v>
      </c>
      <c r="U505" s="7">
        <v>2000</v>
      </c>
      <c r="V505" s="7">
        <v>2030</v>
      </c>
      <c r="W505" s="6"/>
      <c r="X505" s="6"/>
      <c r="Y505" s="6"/>
      <c r="Z505" s="6"/>
      <c r="AA505" s="6"/>
      <c r="AB505" s="6"/>
      <c r="AC505" s="6"/>
      <c r="AD505" s="6" t="s">
        <v>109</v>
      </c>
      <c r="AE505" s="6"/>
      <c r="AF505" s="6"/>
      <c r="AG505" s="6"/>
      <c r="AH505" s="6"/>
      <c r="AI505" s="6" t="s">
        <v>155</v>
      </c>
      <c r="AJ505" s="6"/>
      <c r="AK505" s="6"/>
      <c r="AL505" s="6"/>
      <c r="AM505" s="6"/>
      <c r="AN505" s="6"/>
      <c r="AO505" s="6"/>
      <c r="AP505" s="6"/>
      <c r="AQ505" s="6"/>
      <c r="AR505" s="6"/>
      <c r="AS505" s="6"/>
      <c r="AT505" s="6"/>
      <c r="AU505" s="6"/>
      <c r="AV505" s="6"/>
      <c r="AW505" s="6" t="s">
        <v>38</v>
      </c>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t="s">
        <v>23</v>
      </c>
      <c r="BW505" s="6"/>
      <c r="BX505" s="6"/>
      <c r="BY505" s="6"/>
      <c r="BZ505" s="6"/>
      <c r="CA505" s="6"/>
      <c r="CB505" s="6"/>
      <c r="CC505" s="6"/>
      <c r="CD505" s="6" t="s">
        <v>195</v>
      </c>
      <c r="CE505" s="6"/>
      <c r="CF505" s="6"/>
      <c r="CG505" s="6"/>
      <c r="CH505" s="6"/>
      <c r="CI505" s="6" t="s">
        <v>195</v>
      </c>
      <c r="CJ505" s="6"/>
      <c r="CK505" s="6"/>
      <c r="CL505" s="6"/>
      <c r="CM505" s="6"/>
      <c r="CN505" s="6"/>
      <c r="CO505" s="6"/>
      <c r="CP505" s="6"/>
      <c r="CQ505" s="6"/>
      <c r="CR505" s="6"/>
      <c r="CS505" s="28" t="s">
        <v>38</v>
      </c>
      <c r="CT505" s="6"/>
      <c r="CU505" s="6"/>
      <c r="CV505" s="6"/>
      <c r="CW505" s="6"/>
      <c r="CX505" s="6"/>
      <c r="CY505" s="6"/>
      <c r="CZ505" s="6"/>
      <c r="DA505" s="6"/>
      <c r="DB505" s="6"/>
      <c r="DC505" s="6"/>
      <c r="DD505" s="6" t="s">
        <v>38</v>
      </c>
      <c r="DE505" s="87"/>
      <c r="DF505" s="6"/>
      <c r="DG505" s="6"/>
      <c r="DH505" s="6"/>
      <c r="DI505" s="6"/>
      <c r="DJ505" s="6"/>
      <c r="DK505" s="6"/>
      <c r="DL505" s="6"/>
      <c r="DM505" s="6"/>
      <c r="DN505" s="6"/>
      <c r="DO505" s="87"/>
      <c r="DP505" s="6"/>
      <c r="DQ505" s="87"/>
      <c r="DR505" s="6"/>
      <c r="DS505" s="87"/>
      <c r="DT505" s="17"/>
      <c r="DV505" s="34"/>
      <c r="DW505" s="57"/>
      <c r="DX505" s="57"/>
      <c r="DY505" s="57"/>
      <c r="DZ505" s="57"/>
      <c r="EA505" s="57"/>
      <c r="EB505" s="57"/>
      <c r="EC505" s="57"/>
      <c r="ED505" s="57"/>
      <c r="EE505" s="57"/>
      <c r="EF505" s="57"/>
      <c r="EG505" s="57"/>
      <c r="EH505" s="57"/>
      <c r="EI505" s="57"/>
      <c r="EJ505" s="57"/>
      <c r="EK505" s="57"/>
      <c r="EL505" s="57"/>
      <c r="EM505" s="57"/>
      <c r="EN505" s="57"/>
      <c r="EO505" s="57"/>
      <c r="EP505" s="57"/>
      <c r="EQ505" s="57"/>
      <c r="ER505" s="57"/>
      <c r="ES505" s="57"/>
    </row>
    <row r="506" spans="1:149" ht="14.55" customHeight="1" x14ac:dyDescent="0.3">
      <c r="A506" s="65">
        <v>502</v>
      </c>
      <c r="B506" s="7">
        <v>169</v>
      </c>
      <c r="C506" s="98" t="s">
        <v>2237</v>
      </c>
      <c r="D506" s="100" t="s">
        <v>2238</v>
      </c>
      <c r="E506" s="98" t="s">
        <v>2239</v>
      </c>
      <c r="F506" s="7">
        <v>2011</v>
      </c>
      <c r="G506" s="100" t="s">
        <v>807</v>
      </c>
      <c r="H506" s="98" t="s">
        <v>2240</v>
      </c>
      <c r="I506" s="6" t="s">
        <v>50</v>
      </c>
      <c r="J506" s="100" t="s">
        <v>2241</v>
      </c>
      <c r="K506" s="6" t="s">
        <v>744</v>
      </c>
      <c r="L506" s="6" t="s">
        <v>38</v>
      </c>
      <c r="M506" s="6" t="s">
        <v>86</v>
      </c>
      <c r="N506" s="6" t="s">
        <v>205</v>
      </c>
      <c r="O506" s="6" t="s">
        <v>25</v>
      </c>
      <c r="P506" s="6" t="s">
        <v>177</v>
      </c>
      <c r="Q506" s="6" t="s">
        <v>572</v>
      </c>
      <c r="R506" s="6" t="s">
        <v>572</v>
      </c>
      <c r="S506" s="6" t="s">
        <v>290</v>
      </c>
      <c r="T506" s="6" t="s">
        <v>573</v>
      </c>
      <c r="U506" s="7">
        <v>2000</v>
      </c>
      <c r="V506" s="7">
        <v>2030</v>
      </c>
      <c r="W506" s="6"/>
      <c r="X506" s="6"/>
      <c r="Y506" s="6"/>
      <c r="Z506" s="6"/>
      <c r="AA506" s="6"/>
      <c r="AB506" s="6"/>
      <c r="AC506" s="6"/>
      <c r="AD506" s="6" t="s">
        <v>109</v>
      </c>
      <c r="AE506" s="6"/>
      <c r="AF506" s="6"/>
      <c r="AG506" s="6"/>
      <c r="AH506" s="6"/>
      <c r="AI506" s="6" t="s">
        <v>155</v>
      </c>
      <c r="AJ506" s="6"/>
      <c r="AK506" s="6"/>
      <c r="AL506" s="6"/>
      <c r="AM506" s="6"/>
      <c r="AN506" s="6"/>
      <c r="AO506" s="6"/>
      <c r="AP506" s="6"/>
      <c r="AQ506" s="6"/>
      <c r="AR506" s="6"/>
      <c r="AS506" s="6"/>
      <c r="AT506" s="6"/>
      <c r="AU506" s="6"/>
      <c r="AV506" s="6"/>
      <c r="AW506" s="6" t="s">
        <v>38</v>
      </c>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t="s">
        <v>23</v>
      </c>
      <c r="BW506" s="6"/>
      <c r="BX506" s="6"/>
      <c r="BY506" s="6"/>
      <c r="BZ506" s="6"/>
      <c r="CA506" s="6"/>
      <c r="CB506" s="6"/>
      <c r="CC506" s="6"/>
      <c r="CD506" s="6" t="s">
        <v>195</v>
      </c>
      <c r="CE506" s="6"/>
      <c r="CF506" s="6"/>
      <c r="CG506" s="6"/>
      <c r="CH506" s="6"/>
      <c r="CI506" s="6" t="s">
        <v>195</v>
      </c>
      <c r="CJ506" s="6"/>
      <c r="CK506" s="6"/>
      <c r="CL506" s="6"/>
      <c r="CM506" s="6"/>
      <c r="CN506" s="6"/>
      <c r="CO506" s="6"/>
      <c r="CP506" s="6"/>
      <c r="CQ506" s="6"/>
      <c r="CR506" s="6"/>
      <c r="CS506" s="28" t="s">
        <v>38</v>
      </c>
      <c r="CT506" s="6"/>
      <c r="CU506" s="6"/>
      <c r="CV506" s="6"/>
      <c r="CW506" s="6"/>
      <c r="CX506" s="6"/>
      <c r="CY506" s="6"/>
      <c r="CZ506" s="6"/>
      <c r="DA506" s="6"/>
      <c r="DB506" s="6"/>
      <c r="DC506" s="6"/>
      <c r="DD506" s="6" t="s">
        <v>38</v>
      </c>
      <c r="DE506" s="87"/>
      <c r="DF506" s="6"/>
      <c r="DG506" s="6"/>
      <c r="DH506" s="6"/>
      <c r="DI506" s="6"/>
      <c r="DJ506" s="6"/>
      <c r="DK506" s="6"/>
      <c r="DL506" s="6"/>
      <c r="DM506" s="6"/>
      <c r="DN506" s="6"/>
      <c r="DO506" s="87"/>
      <c r="DP506" s="6"/>
      <c r="DQ506" s="87"/>
      <c r="DR506" s="6"/>
      <c r="DS506" s="87"/>
      <c r="DT506" s="17"/>
      <c r="DV506" s="34"/>
      <c r="DW506" s="57"/>
      <c r="DX506" s="57"/>
      <c r="DY506" s="57"/>
      <c r="DZ506" s="57"/>
      <c r="EA506" s="57"/>
      <c r="EB506" s="57"/>
      <c r="EC506" s="57"/>
      <c r="ED506" s="57"/>
      <c r="EE506" s="57"/>
      <c r="EF506" s="57"/>
      <c r="EG506" s="57"/>
      <c r="EH506" s="57"/>
      <c r="EI506" s="57"/>
      <c r="EJ506" s="57"/>
      <c r="EK506" s="57"/>
      <c r="EL506" s="57"/>
      <c r="EM506" s="57"/>
      <c r="EN506" s="57"/>
      <c r="EO506" s="57"/>
      <c r="EP506" s="57"/>
      <c r="EQ506" s="57"/>
      <c r="ER506" s="57"/>
      <c r="ES506" s="57"/>
    </row>
    <row r="507" spans="1:149" ht="14.55" customHeight="1" x14ac:dyDescent="0.3">
      <c r="A507" s="65">
        <v>503</v>
      </c>
      <c r="B507" s="7">
        <v>169</v>
      </c>
      <c r="C507" s="98" t="s">
        <v>2237</v>
      </c>
      <c r="D507" s="100" t="s">
        <v>2238</v>
      </c>
      <c r="E507" s="98" t="s">
        <v>2239</v>
      </c>
      <c r="F507" s="7">
        <v>2011</v>
      </c>
      <c r="G507" s="100" t="s">
        <v>807</v>
      </c>
      <c r="H507" s="98" t="s">
        <v>2240</v>
      </c>
      <c r="I507" s="6" t="s">
        <v>50</v>
      </c>
      <c r="J507" s="100" t="s">
        <v>2241</v>
      </c>
      <c r="K507" s="6" t="s">
        <v>744</v>
      </c>
      <c r="L507" s="6" t="s">
        <v>38</v>
      </c>
      <c r="M507" s="6" t="s">
        <v>86</v>
      </c>
      <c r="N507" s="6" t="s">
        <v>205</v>
      </c>
      <c r="O507" s="6" t="s">
        <v>25</v>
      </c>
      <c r="P507" s="6" t="s">
        <v>177</v>
      </c>
      <c r="Q507" s="6" t="s">
        <v>572</v>
      </c>
      <c r="R507" s="6" t="s">
        <v>572</v>
      </c>
      <c r="S507" s="6" t="s">
        <v>1040</v>
      </c>
      <c r="T507" s="6" t="s">
        <v>2157</v>
      </c>
      <c r="U507" s="7">
        <v>2000</v>
      </c>
      <c r="V507" s="7">
        <v>2030</v>
      </c>
      <c r="W507" s="6"/>
      <c r="X507" s="6"/>
      <c r="Y507" s="6"/>
      <c r="Z507" s="6"/>
      <c r="AA507" s="6"/>
      <c r="AB507" s="6"/>
      <c r="AC507" s="6"/>
      <c r="AD507" s="6" t="s">
        <v>109</v>
      </c>
      <c r="AE507" s="6"/>
      <c r="AF507" s="6"/>
      <c r="AG507" s="6"/>
      <c r="AH507" s="6"/>
      <c r="AI507" s="6" t="s">
        <v>155</v>
      </c>
      <c r="AJ507" s="6"/>
      <c r="AK507" s="6"/>
      <c r="AL507" s="6"/>
      <c r="AM507" s="6"/>
      <c r="AN507" s="6"/>
      <c r="AO507" s="6"/>
      <c r="AP507" s="6"/>
      <c r="AQ507" s="6"/>
      <c r="AR507" s="6"/>
      <c r="AS507" s="6"/>
      <c r="AT507" s="6"/>
      <c r="AU507" s="6"/>
      <c r="AV507" s="6"/>
      <c r="AW507" s="6" t="s">
        <v>38</v>
      </c>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t="s">
        <v>23</v>
      </c>
      <c r="BW507" s="6"/>
      <c r="BX507" s="6"/>
      <c r="BY507" s="6"/>
      <c r="BZ507" s="6"/>
      <c r="CA507" s="6"/>
      <c r="CB507" s="6"/>
      <c r="CC507" s="6"/>
      <c r="CD507" s="6" t="s">
        <v>195</v>
      </c>
      <c r="CE507" s="6"/>
      <c r="CF507" s="6"/>
      <c r="CG507" s="6"/>
      <c r="CH507" s="6"/>
      <c r="CI507" s="6" t="s">
        <v>195</v>
      </c>
      <c r="CJ507" s="6"/>
      <c r="CK507" s="6"/>
      <c r="CL507" s="6"/>
      <c r="CM507" s="6"/>
      <c r="CN507" s="6"/>
      <c r="CO507" s="6"/>
      <c r="CP507" s="6"/>
      <c r="CQ507" s="6"/>
      <c r="CR507" s="6"/>
      <c r="CS507" s="28" t="s">
        <v>38</v>
      </c>
      <c r="CT507" s="6"/>
      <c r="CU507" s="6"/>
      <c r="CV507" s="6"/>
      <c r="CW507" s="6"/>
      <c r="CX507" s="6"/>
      <c r="CY507" s="6"/>
      <c r="CZ507" s="6"/>
      <c r="DA507" s="6"/>
      <c r="DB507" s="6"/>
      <c r="DC507" s="6"/>
      <c r="DD507" s="6" t="s">
        <v>38</v>
      </c>
      <c r="DE507" s="87"/>
      <c r="DF507" s="6"/>
      <c r="DG507" s="6"/>
      <c r="DH507" s="6"/>
      <c r="DI507" s="6"/>
      <c r="DJ507" s="6"/>
      <c r="DK507" s="6"/>
      <c r="DL507" s="6"/>
      <c r="DM507" s="6"/>
      <c r="DN507" s="6"/>
      <c r="DO507" s="87"/>
      <c r="DP507" s="6"/>
      <c r="DQ507" s="87"/>
      <c r="DR507" s="6"/>
      <c r="DS507" s="87"/>
      <c r="DT507" s="17"/>
      <c r="DV507" s="34"/>
      <c r="DW507" s="57"/>
      <c r="DX507" s="57"/>
      <c r="DY507" s="57"/>
      <c r="DZ507" s="57"/>
      <c r="EA507" s="57"/>
      <c r="EB507" s="57"/>
      <c r="EC507" s="57"/>
      <c r="ED507" s="57"/>
      <c r="EE507" s="57"/>
      <c r="EF507" s="57"/>
      <c r="EG507" s="57"/>
      <c r="EH507" s="57"/>
      <c r="EI507" s="57"/>
      <c r="EJ507" s="57"/>
      <c r="EK507" s="57"/>
      <c r="EL507" s="57"/>
      <c r="EM507" s="57"/>
      <c r="EN507" s="57"/>
      <c r="EO507" s="57"/>
      <c r="EP507" s="57"/>
      <c r="EQ507" s="57"/>
      <c r="ER507" s="57"/>
      <c r="ES507" s="57"/>
    </row>
    <row r="508" spans="1:149" ht="14.55" customHeight="1" x14ac:dyDescent="0.3">
      <c r="A508" s="65">
        <v>504</v>
      </c>
      <c r="B508" s="7">
        <v>169</v>
      </c>
      <c r="C508" s="98" t="s">
        <v>2237</v>
      </c>
      <c r="D508" s="100" t="s">
        <v>2238</v>
      </c>
      <c r="E508" s="98" t="s">
        <v>2239</v>
      </c>
      <c r="F508" s="7">
        <v>2011</v>
      </c>
      <c r="G508" s="100" t="s">
        <v>807</v>
      </c>
      <c r="H508" s="98" t="s">
        <v>2240</v>
      </c>
      <c r="I508" s="6" t="s">
        <v>50</v>
      </c>
      <c r="J508" s="100" t="s">
        <v>2241</v>
      </c>
      <c r="K508" s="6" t="s">
        <v>744</v>
      </c>
      <c r="L508" s="6" t="s">
        <v>38</v>
      </c>
      <c r="M508" s="6" t="s">
        <v>86</v>
      </c>
      <c r="N508" s="6" t="s">
        <v>205</v>
      </c>
      <c r="O508" s="6" t="s">
        <v>25</v>
      </c>
      <c r="P508" s="6" t="s">
        <v>177</v>
      </c>
      <c r="Q508" s="6" t="s">
        <v>572</v>
      </c>
      <c r="R508" s="6" t="s">
        <v>572</v>
      </c>
      <c r="S508" s="6" t="s">
        <v>318</v>
      </c>
      <c r="T508" s="6" t="s">
        <v>2243</v>
      </c>
      <c r="U508" s="7">
        <v>2000</v>
      </c>
      <c r="V508" s="7">
        <v>2030</v>
      </c>
      <c r="W508" s="6"/>
      <c r="X508" s="6"/>
      <c r="Y508" s="6"/>
      <c r="Z508" s="6"/>
      <c r="AA508" s="6"/>
      <c r="AB508" s="6"/>
      <c r="AC508" s="6"/>
      <c r="AD508" s="6" t="s">
        <v>109</v>
      </c>
      <c r="AE508" s="6"/>
      <c r="AF508" s="6"/>
      <c r="AG508" s="6"/>
      <c r="AH508" s="6"/>
      <c r="AI508" s="6" t="s">
        <v>155</v>
      </c>
      <c r="AJ508" s="6"/>
      <c r="AK508" s="6"/>
      <c r="AL508" s="6"/>
      <c r="AM508" s="6"/>
      <c r="AN508" s="6"/>
      <c r="AO508" s="6"/>
      <c r="AP508" s="6"/>
      <c r="AQ508" s="6"/>
      <c r="AR508" s="6"/>
      <c r="AS508" s="6"/>
      <c r="AT508" s="6"/>
      <c r="AU508" s="6"/>
      <c r="AV508" s="6"/>
      <c r="AW508" s="6" t="s">
        <v>38</v>
      </c>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t="s">
        <v>23</v>
      </c>
      <c r="BW508" s="6"/>
      <c r="BX508" s="6"/>
      <c r="BY508" s="6"/>
      <c r="BZ508" s="6"/>
      <c r="CA508" s="6"/>
      <c r="CB508" s="6"/>
      <c r="CC508" s="6"/>
      <c r="CD508" s="6" t="s">
        <v>195</v>
      </c>
      <c r="CE508" s="6"/>
      <c r="CF508" s="6"/>
      <c r="CG508" s="6"/>
      <c r="CH508" s="6"/>
      <c r="CI508" s="6" t="s">
        <v>195</v>
      </c>
      <c r="CJ508" s="6"/>
      <c r="CK508" s="6"/>
      <c r="CL508" s="6"/>
      <c r="CM508" s="6"/>
      <c r="CN508" s="6"/>
      <c r="CO508" s="6"/>
      <c r="CP508" s="6"/>
      <c r="CQ508" s="6"/>
      <c r="CR508" s="6"/>
      <c r="CS508" s="28" t="s">
        <v>38</v>
      </c>
      <c r="CT508" s="6"/>
      <c r="CU508" s="6"/>
      <c r="CV508" s="6"/>
      <c r="CW508" s="6"/>
      <c r="CX508" s="6"/>
      <c r="CY508" s="6"/>
      <c r="CZ508" s="6"/>
      <c r="DA508" s="6"/>
      <c r="DB508" s="6"/>
      <c r="DC508" s="6"/>
      <c r="DD508" s="6" t="s">
        <v>38</v>
      </c>
      <c r="DE508" s="87"/>
      <c r="DF508" s="6"/>
      <c r="DG508" s="6"/>
      <c r="DH508" s="6"/>
      <c r="DI508" s="6"/>
      <c r="DJ508" s="6"/>
      <c r="DK508" s="6"/>
      <c r="DL508" s="6"/>
      <c r="DM508" s="6"/>
      <c r="DN508" s="6"/>
      <c r="DO508" s="87"/>
      <c r="DP508" s="6"/>
      <c r="DQ508" s="87"/>
      <c r="DR508" s="6"/>
      <c r="DS508" s="87"/>
      <c r="DT508" s="17"/>
      <c r="DV508" s="34"/>
      <c r="DW508" s="57"/>
      <c r="DX508" s="57"/>
      <c r="DY508" s="57"/>
      <c r="DZ508" s="57"/>
      <c r="EA508" s="57"/>
      <c r="EB508" s="57"/>
      <c r="EC508" s="57"/>
      <c r="ED508" s="57"/>
      <c r="EE508" s="57"/>
      <c r="EF508" s="57"/>
      <c r="EG508" s="57"/>
      <c r="EH508" s="57"/>
      <c r="EI508" s="57"/>
      <c r="EJ508" s="57"/>
      <c r="EK508" s="57"/>
      <c r="EL508" s="57"/>
      <c r="EM508" s="57"/>
      <c r="EN508" s="57"/>
      <c r="EO508" s="57"/>
      <c r="EP508" s="57"/>
      <c r="EQ508" s="57"/>
      <c r="ER508" s="57"/>
      <c r="ES508" s="57"/>
    </row>
    <row r="509" spans="1:149" ht="14.55" customHeight="1" x14ac:dyDescent="0.3">
      <c r="A509" s="65">
        <v>505</v>
      </c>
      <c r="B509" s="7">
        <v>169</v>
      </c>
      <c r="C509" s="98" t="s">
        <v>2237</v>
      </c>
      <c r="D509" s="100" t="s">
        <v>2238</v>
      </c>
      <c r="E509" s="98" t="s">
        <v>2239</v>
      </c>
      <c r="F509" s="7">
        <v>2011</v>
      </c>
      <c r="G509" s="100" t="s">
        <v>807</v>
      </c>
      <c r="H509" s="98" t="s">
        <v>2240</v>
      </c>
      <c r="I509" s="6" t="s">
        <v>50</v>
      </c>
      <c r="J509" s="100" t="s">
        <v>2241</v>
      </c>
      <c r="K509" s="6" t="s">
        <v>744</v>
      </c>
      <c r="L509" s="6" t="s">
        <v>38</v>
      </c>
      <c r="M509" s="6" t="s">
        <v>86</v>
      </c>
      <c r="N509" s="6" t="s">
        <v>205</v>
      </c>
      <c r="O509" s="6" t="s">
        <v>25</v>
      </c>
      <c r="P509" s="6" t="s">
        <v>177</v>
      </c>
      <c r="Q509" s="6" t="s">
        <v>572</v>
      </c>
      <c r="R509" s="6" t="s">
        <v>572</v>
      </c>
      <c r="S509" s="6" t="s">
        <v>218</v>
      </c>
      <c r="T509" s="6" t="s">
        <v>2244</v>
      </c>
      <c r="U509" s="7">
        <v>2000</v>
      </c>
      <c r="V509" s="7">
        <v>2030</v>
      </c>
      <c r="W509" s="6"/>
      <c r="X509" s="6"/>
      <c r="Y509" s="6"/>
      <c r="Z509" s="6"/>
      <c r="AA509" s="6"/>
      <c r="AB509" s="6"/>
      <c r="AC509" s="6"/>
      <c r="AD509" s="6" t="s">
        <v>109</v>
      </c>
      <c r="AE509" s="6"/>
      <c r="AF509" s="6"/>
      <c r="AG509" s="6"/>
      <c r="AH509" s="6"/>
      <c r="AI509" s="6" t="s">
        <v>155</v>
      </c>
      <c r="AJ509" s="6"/>
      <c r="AK509" s="6"/>
      <c r="AL509" s="6"/>
      <c r="AM509" s="6"/>
      <c r="AN509" s="6"/>
      <c r="AO509" s="6"/>
      <c r="AP509" s="6"/>
      <c r="AQ509" s="6"/>
      <c r="AR509" s="6"/>
      <c r="AS509" s="6"/>
      <c r="AT509" s="6"/>
      <c r="AU509" s="6"/>
      <c r="AV509" s="6"/>
      <c r="AW509" s="6" t="s">
        <v>38</v>
      </c>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t="s">
        <v>23</v>
      </c>
      <c r="BW509" s="6"/>
      <c r="BX509" s="6"/>
      <c r="BY509" s="6"/>
      <c r="BZ509" s="6"/>
      <c r="CA509" s="6"/>
      <c r="CB509" s="6"/>
      <c r="CC509" s="6"/>
      <c r="CD509" s="6" t="s">
        <v>195</v>
      </c>
      <c r="CE509" s="6"/>
      <c r="CF509" s="6"/>
      <c r="CG509" s="6"/>
      <c r="CH509" s="6"/>
      <c r="CI509" s="6" t="s">
        <v>195</v>
      </c>
      <c r="CJ509" s="6"/>
      <c r="CK509" s="6"/>
      <c r="CL509" s="6"/>
      <c r="CM509" s="6"/>
      <c r="CN509" s="6"/>
      <c r="CO509" s="6"/>
      <c r="CP509" s="6"/>
      <c r="CQ509" s="6"/>
      <c r="CR509" s="6"/>
      <c r="CS509" s="28" t="s">
        <v>38</v>
      </c>
      <c r="CT509" s="6"/>
      <c r="CU509" s="6"/>
      <c r="CV509" s="6"/>
      <c r="CW509" s="6"/>
      <c r="CX509" s="6"/>
      <c r="CY509" s="6"/>
      <c r="CZ509" s="6"/>
      <c r="DA509" s="6"/>
      <c r="DB509" s="6"/>
      <c r="DC509" s="6"/>
      <c r="DD509" s="6" t="s">
        <v>38</v>
      </c>
      <c r="DE509" s="87"/>
      <c r="DF509" s="6"/>
      <c r="DG509" s="6"/>
      <c r="DH509" s="6"/>
      <c r="DI509" s="6"/>
      <c r="DJ509" s="6"/>
      <c r="DK509" s="6"/>
      <c r="DL509" s="6"/>
      <c r="DM509" s="6"/>
      <c r="DN509" s="6"/>
      <c r="DO509" s="87"/>
      <c r="DP509" s="6"/>
      <c r="DQ509" s="87"/>
      <c r="DR509" s="6"/>
      <c r="DS509" s="87"/>
      <c r="DT509" s="17"/>
      <c r="DV509" s="34"/>
      <c r="DW509" s="57"/>
      <c r="DX509" s="57"/>
      <c r="DY509" s="57"/>
      <c r="DZ509" s="57"/>
      <c r="EA509" s="57"/>
      <c r="EB509" s="57"/>
      <c r="EC509" s="57"/>
      <c r="ED509" s="57"/>
      <c r="EE509" s="57"/>
      <c r="EF509" s="57"/>
      <c r="EG509" s="57"/>
      <c r="EH509" s="57"/>
      <c r="EI509" s="57"/>
      <c r="EJ509" s="57"/>
      <c r="EK509" s="57"/>
      <c r="EL509" s="57"/>
      <c r="EM509" s="57"/>
      <c r="EN509" s="57"/>
      <c r="EO509" s="57"/>
      <c r="EP509" s="57"/>
      <c r="EQ509" s="57"/>
      <c r="ER509" s="57"/>
      <c r="ES509" s="57"/>
    </row>
    <row r="510" spans="1:149" ht="14.55" customHeight="1" x14ac:dyDescent="0.3">
      <c r="A510" s="65">
        <v>506</v>
      </c>
      <c r="B510" s="7">
        <v>169</v>
      </c>
      <c r="C510" s="98" t="s">
        <v>2237</v>
      </c>
      <c r="D510" s="100" t="s">
        <v>2238</v>
      </c>
      <c r="E510" s="98" t="s">
        <v>2239</v>
      </c>
      <c r="F510" s="7">
        <v>2011</v>
      </c>
      <c r="G510" s="100" t="s">
        <v>807</v>
      </c>
      <c r="H510" s="98" t="s">
        <v>2240</v>
      </c>
      <c r="I510" s="6" t="s">
        <v>50</v>
      </c>
      <c r="J510" s="100" t="s">
        <v>2241</v>
      </c>
      <c r="K510" s="6" t="s">
        <v>744</v>
      </c>
      <c r="L510" s="6" t="s">
        <v>38</v>
      </c>
      <c r="M510" s="6" t="s">
        <v>86</v>
      </c>
      <c r="N510" s="6" t="s">
        <v>205</v>
      </c>
      <c r="O510" s="6" t="s">
        <v>25</v>
      </c>
      <c r="P510" s="6" t="s">
        <v>177</v>
      </c>
      <c r="Q510" s="6" t="s">
        <v>572</v>
      </c>
      <c r="R510" s="6" t="s">
        <v>572</v>
      </c>
      <c r="S510" s="6" t="s">
        <v>393</v>
      </c>
      <c r="T510" s="6" t="s">
        <v>2245</v>
      </c>
      <c r="U510" s="7">
        <v>2000</v>
      </c>
      <c r="V510" s="7">
        <v>2030</v>
      </c>
      <c r="W510" s="6"/>
      <c r="X510" s="6"/>
      <c r="Y510" s="6"/>
      <c r="Z510" s="6"/>
      <c r="AA510" s="6"/>
      <c r="AB510" s="6"/>
      <c r="AC510" s="6"/>
      <c r="AD510" s="6" t="s">
        <v>109</v>
      </c>
      <c r="AE510" s="6"/>
      <c r="AF510" s="6"/>
      <c r="AG510" s="6"/>
      <c r="AH510" s="6"/>
      <c r="AI510" s="6" t="s">
        <v>155</v>
      </c>
      <c r="AJ510" s="6"/>
      <c r="AK510" s="6"/>
      <c r="AL510" s="6"/>
      <c r="AM510" s="6"/>
      <c r="AN510" s="6"/>
      <c r="AO510" s="6"/>
      <c r="AP510" s="6"/>
      <c r="AQ510" s="6"/>
      <c r="AR510" s="6"/>
      <c r="AS510" s="6"/>
      <c r="AT510" s="6"/>
      <c r="AU510" s="6"/>
      <c r="AV510" s="6"/>
      <c r="AW510" s="6" t="s">
        <v>38</v>
      </c>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t="s">
        <v>23</v>
      </c>
      <c r="BW510" s="6"/>
      <c r="BX510" s="6"/>
      <c r="BY510" s="6"/>
      <c r="BZ510" s="6"/>
      <c r="CA510" s="6"/>
      <c r="CB510" s="6"/>
      <c r="CC510" s="6"/>
      <c r="CD510" s="6" t="s">
        <v>195</v>
      </c>
      <c r="CE510" s="6"/>
      <c r="CF510" s="6"/>
      <c r="CG510" s="6"/>
      <c r="CH510" s="6"/>
      <c r="CI510" s="6" t="s">
        <v>195</v>
      </c>
      <c r="CJ510" s="6"/>
      <c r="CK510" s="6"/>
      <c r="CL510" s="6"/>
      <c r="CM510" s="6"/>
      <c r="CN510" s="6"/>
      <c r="CO510" s="6"/>
      <c r="CP510" s="6"/>
      <c r="CQ510" s="6"/>
      <c r="CR510" s="6"/>
      <c r="CS510" s="28" t="s">
        <v>38</v>
      </c>
      <c r="CT510" s="6"/>
      <c r="CU510" s="6"/>
      <c r="CV510" s="6"/>
      <c r="CW510" s="6"/>
      <c r="CX510" s="6"/>
      <c r="CY510" s="6"/>
      <c r="CZ510" s="6"/>
      <c r="DA510" s="6"/>
      <c r="DB510" s="6"/>
      <c r="DC510" s="6"/>
      <c r="DD510" s="6" t="s">
        <v>38</v>
      </c>
      <c r="DE510" s="87"/>
      <c r="DF510" s="6"/>
      <c r="DG510" s="6"/>
      <c r="DH510" s="6"/>
      <c r="DI510" s="6"/>
      <c r="DJ510" s="6"/>
      <c r="DK510" s="6"/>
      <c r="DL510" s="6"/>
      <c r="DM510" s="6"/>
      <c r="DN510" s="6"/>
      <c r="DO510" s="87"/>
      <c r="DP510" s="6"/>
      <c r="DQ510" s="87"/>
      <c r="DR510" s="6"/>
      <c r="DS510" s="87"/>
      <c r="DT510" s="17"/>
      <c r="DV510" s="34"/>
      <c r="DW510" s="57"/>
      <c r="DX510" s="57"/>
      <c r="DY510" s="57"/>
      <c r="DZ510" s="57"/>
      <c r="EA510" s="57"/>
      <c r="EB510" s="57"/>
      <c r="EC510" s="57"/>
      <c r="ED510" s="57"/>
      <c r="EE510" s="57"/>
      <c r="EF510" s="57"/>
      <c r="EG510" s="57"/>
      <c r="EH510" s="57"/>
      <c r="EI510" s="57"/>
      <c r="EJ510" s="57"/>
      <c r="EK510" s="57"/>
      <c r="EL510" s="57"/>
      <c r="EM510" s="57"/>
      <c r="EN510" s="57"/>
      <c r="EO510" s="57"/>
      <c r="EP510" s="57"/>
      <c r="EQ510" s="57"/>
      <c r="ER510" s="57"/>
      <c r="ES510" s="57"/>
    </row>
    <row r="511" spans="1:149" ht="14.55" customHeight="1" x14ac:dyDescent="0.3">
      <c r="A511" s="65">
        <v>507</v>
      </c>
      <c r="B511" s="7">
        <v>169</v>
      </c>
      <c r="C511" s="98" t="s">
        <v>2237</v>
      </c>
      <c r="D511" s="100" t="s">
        <v>2238</v>
      </c>
      <c r="E511" s="98" t="s">
        <v>2239</v>
      </c>
      <c r="F511" s="7">
        <v>2011</v>
      </c>
      <c r="G511" s="100" t="s">
        <v>807</v>
      </c>
      <c r="H511" s="98" t="s">
        <v>2240</v>
      </c>
      <c r="I511" s="6" t="s">
        <v>50</v>
      </c>
      <c r="J511" s="100" t="s">
        <v>2241</v>
      </c>
      <c r="K511" s="6" t="s">
        <v>744</v>
      </c>
      <c r="L511" s="6" t="s">
        <v>38</v>
      </c>
      <c r="M511" s="6" t="s">
        <v>86</v>
      </c>
      <c r="N511" s="6" t="s">
        <v>205</v>
      </c>
      <c r="O511" s="6" t="s">
        <v>25</v>
      </c>
      <c r="P511" s="6" t="s">
        <v>177</v>
      </c>
      <c r="Q511" s="6" t="s">
        <v>572</v>
      </c>
      <c r="R511" s="6" t="s">
        <v>572</v>
      </c>
      <c r="S511" s="6" t="s">
        <v>276</v>
      </c>
      <c r="T511" s="6" t="s">
        <v>2246</v>
      </c>
      <c r="U511" s="7">
        <v>2000</v>
      </c>
      <c r="V511" s="7">
        <v>2030</v>
      </c>
      <c r="W511" s="6"/>
      <c r="X511" s="6"/>
      <c r="Y511" s="6"/>
      <c r="Z511" s="6"/>
      <c r="AA511" s="6"/>
      <c r="AB511" s="6"/>
      <c r="AC511" s="6"/>
      <c r="AD511" s="6" t="s">
        <v>109</v>
      </c>
      <c r="AE511" s="6"/>
      <c r="AF511" s="6"/>
      <c r="AG511" s="6"/>
      <c r="AH511" s="6"/>
      <c r="AI511" s="6" t="s">
        <v>155</v>
      </c>
      <c r="AJ511" s="6"/>
      <c r="AK511" s="6"/>
      <c r="AL511" s="6"/>
      <c r="AM511" s="6"/>
      <c r="AN511" s="6"/>
      <c r="AO511" s="6"/>
      <c r="AP511" s="6"/>
      <c r="AQ511" s="6"/>
      <c r="AR511" s="6"/>
      <c r="AS511" s="6"/>
      <c r="AT511" s="6"/>
      <c r="AU511" s="6"/>
      <c r="AV511" s="6"/>
      <c r="AW511" s="6" t="s">
        <v>38</v>
      </c>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t="s">
        <v>23</v>
      </c>
      <c r="BW511" s="6"/>
      <c r="BX511" s="6"/>
      <c r="BY511" s="6"/>
      <c r="BZ511" s="6"/>
      <c r="CA511" s="6"/>
      <c r="CB511" s="6"/>
      <c r="CC511" s="6"/>
      <c r="CD511" s="6" t="s">
        <v>195</v>
      </c>
      <c r="CE511" s="6"/>
      <c r="CF511" s="6"/>
      <c r="CG511" s="6"/>
      <c r="CH511" s="6"/>
      <c r="CI511" s="6" t="s">
        <v>195</v>
      </c>
      <c r="CJ511" s="6"/>
      <c r="CK511" s="6"/>
      <c r="CL511" s="6"/>
      <c r="CM511" s="6"/>
      <c r="CN511" s="6"/>
      <c r="CO511" s="6"/>
      <c r="CP511" s="6"/>
      <c r="CQ511" s="6"/>
      <c r="CR511" s="6"/>
      <c r="CS511" s="28" t="s">
        <v>38</v>
      </c>
      <c r="CT511" s="6"/>
      <c r="CU511" s="6"/>
      <c r="CV511" s="6"/>
      <c r="CW511" s="6"/>
      <c r="CX511" s="6"/>
      <c r="CY511" s="6"/>
      <c r="CZ511" s="6"/>
      <c r="DA511" s="6"/>
      <c r="DB511" s="6"/>
      <c r="DC511" s="6"/>
      <c r="DD511" s="6" t="s">
        <v>38</v>
      </c>
      <c r="DE511" s="87"/>
      <c r="DF511" s="6"/>
      <c r="DG511" s="6"/>
      <c r="DH511" s="6"/>
      <c r="DI511" s="6"/>
      <c r="DJ511" s="6"/>
      <c r="DK511" s="6"/>
      <c r="DL511" s="6"/>
      <c r="DM511" s="6"/>
      <c r="DN511" s="6"/>
      <c r="DO511" s="87"/>
      <c r="DP511" s="6"/>
      <c r="DQ511" s="87"/>
      <c r="DR511" s="6"/>
      <c r="DS511" s="87"/>
      <c r="DT511" s="17"/>
      <c r="DV511" s="34"/>
      <c r="DW511" s="57"/>
      <c r="DX511" s="57"/>
      <c r="DY511" s="57"/>
      <c r="DZ511" s="57"/>
      <c r="EA511" s="57"/>
      <c r="EB511" s="57"/>
      <c r="EC511" s="57"/>
      <c r="ED511" s="57"/>
      <c r="EE511" s="57"/>
      <c r="EF511" s="57"/>
      <c r="EG511" s="57"/>
      <c r="EH511" s="57"/>
      <c r="EI511" s="57"/>
      <c r="EJ511" s="57"/>
      <c r="EK511" s="57"/>
      <c r="EL511" s="57"/>
      <c r="EM511" s="57"/>
      <c r="EN511" s="57"/>
      <c r="EO511" s="57"/>
      <c r="EP511" s="57"/>
      <c r="EQ511" s="57"/>
      <c r="ER511" s="57"/>
      <c r="ES511" s="57"/>
    </row>
    <row r="512" spans="1:149" ht="14.55" customHeight="1" x14ac:dyDescent="0.3">
      <c r="A512" s="65">
        <v>508</v>
      </c>
      <c r="B512" s="7">
        <v>169</v>
      </c>
      <c r="C512" s="98" t="s">
        <v>2237</v>
      </c>
      <c r="D512" s="100" t="s">
        <v>2238</v>
      </c>
      <c r="E512" s="98" t="s">
        <v>2239</v>
      </c>
      <c r="F512" s="7">
        <v>2011</v>
      </c>
      <c r="G512" s="100" t="s">
        <v>807</v>
      </c>
      <c r="H512" s="98" t="s">
        <v>2240</v>
      </c>
      <c r="I512" s="6" t="s">
        <v>50</v>
      </c>
      <c r="J512" s="100" t="s">
        <v>2241</v>
      </c>
      <c r="K512" s="6" t="s">
        <v>744</v>
      </c>
      <c r="L512" s="6" t="s">
        <v>38</v>
      </c>
      <c r="M512" s="6" t="s">
        <v>86</v>
      </c>
      <c r="N512" s="6" t="s">
        <v>205</v>
      </c>
      <c r="O512" s="6" t="s">
        <v>25</v>
      </c>
      <c r="P512" s="6" t="s">
        <v>177</v>
      </c>
      <c r="Q512" s="6" t="s">
        <v>572</v>
      </c>
      <c r="R512" s="6" t="s">
        <v>572</v>
      </c>
      <c r="S512" s="6" t="s">
        <v>393</v>
      </c>
      <c r="T512" s="6" t="s">
        <v>2247</v>
      </c>
      <c r="U512" s="7">
        <v>2000</v>
      </c>
      <c r="V512" s="7">
        <v>2030</v>
      </c>
      <c r="W512" s="6"/>
      <c r="X512" s="6"/>
      <c r="Y512" s="6"/>
      <c r="Z512" s="6"/>
      <c r="AA512" s="6"/>
      <c r="AB512" s="6"/>
      <c r="AC512" s="6"/>
      <c r="AD512" s="6" t="s">
        <v>109</v>
      </c>
      <c r="AE512" s="6"/>
      <c r="AF512" s="6"/>
      <c r="AG512" s="6"/>
      <c r="AH512" s="6"/>
      <c r="AI512" s="6" t="s">
        <v>155</v>
      </c>
      <c r="AJ512" s="6"/>
      <c r="AK512" s="6"/>
      <c r="AL512" s="6"/>
      <c r="AM512" s="6"/>
      <c r="AN512" s="6"/>
      <c r="AO512" s="6"/>
      <c r="AP512" s="6"/>
      <c r="AQ512" s="6"/>
      <c r="AR512" s="6"/>
      <c r="AS512" s="6"/>
      <c r="AT512" s="6"/>
      <c r="AU512" s="6"/>
      <c r="AV512" s="6"/>
      <c r="AW512" s="6" t="s">
        <v>38</v>
      </c>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t="s">
        <v>23</v>
      </c>
      <c r="BW512" s="6"/>
      <c r="BX512" s="6"/>
      <c r="BY512" s="6"/>
      <c r="BZ512" s="6"/>
      <c r="CA512" s="6"/>
      <c r="CB512" s="6"/>
      <c r="CC512" s="6"/>
      <c r="CD512" s="6" t="s">
        <v>195</v>
      </c>
      <c r="CE512" s="6"/>
      <c r="CF512" s="6"/>
      <c r="CG512" s="6"/>
      <c r="CH512" s="6"/>
      <c r="CI512" s="6" t="s">
        <v>195</v>
      </c>
      <c r="CJ512" s="6"/>
      <c r="CK512" s="6"/>
      <c r="CL512" s="6"/>
      <c r="CM512" s="6"/>
      <c r="CN512" s="6"/>
      <c r="CO512" s="6"/>
      <c r="CP512" s="6"/>
      <c r="CQ512" s="6"/>
      <c r="CR512" s="6"/>
      <c r="CS512" s="28" t="s">
        <v>38</v>
      </c>
      <c r="CT512" s="6"/>
      <c r="CU512" s="6"/>
      <c r="CV512" s="6"/>
      <c r="CW512" s="6"/>
      <c r="CX512" s="6"/>
      <c r="CY512" s="6"/>
      <c r="CZ512" s="6"/>
      <c r="DA512" s="6"/>
      <c r="DB512" s="6"/>
      <c r="DC512" s="6"/>
      <c r="DD512" s="6" t="s">
        <v>38</v>
      </c>
      <c r="DE512" s="87"/>
      <c r="DF512" s="6"/>
      <c r="DG512" s="6"/>
      <c r="DH512" s="6"/>
      <c r="DI512" s="6"/>
      <c r="DJ512" s="6"/>
      <c r="DK512" s="6"/>
      <c r="DL512" s="6"/>
      <c r="DM512" s="6"/>
      <c r="DN512" s="6"/>
      <c r="DO512" s="87"/>
      <c r="DP512" s="6"/>
      <c r="DQ512" s="87"/>
      <c r="DR512" s="6"/>
      <c r="DS512" s="87"/>
      <c r="DT512" s="17"/>
      <c r="DV512" s="34"/>
      <c r="DW512" s="57"/>
      <c r="DX512" s="57"/>
      <c r="DY512" s="57"/>
      <c r="DZ512" s="57"/>
      <c r="EA512" s="57"/>
      <c r="EB512" s="57"/>
      <c r="EC512" s="57"/>
      <c r="ED512" s="57"/>
      <c r="EE512" s="57"/>
      <c r="EF512" s="57"/>
      <c r="EG512" s="57"/>
      <c r="EH512" s="57"/>
      <c r="EI512" s="57"/>
      <c r="EJ512" s="57"/>
      <c r="EK512" s="57"/>
      <c r="EL512" s="57"/>
      <c r="EM512" s="57"/>
      <c r="EN512" s="57"/>
      <c r="EO512" s="57"/>
      <c r="EP512" s="57"/>
      <c r="EQ512" s="57"/>
      <c r="ER512" s="57"/>
      <c r="ES512" s="57"/>
    </row>
    <row r="513" spans="1:149" ht="14.55" customHeight="1" x14ac:dyDescent="0.3">
      <c r="A513" s="65">
        <v>509</v>
      </c>
      <c r="B513" s="7">
        <v>169</v>
      </c>
      <c r="C513" s="98" t="s">
        <v>2237</v>
      </c>
      <c r="D513" s="100" t="s">
        <v>2238</v>
      </c>
      <c r="E513" s="98" t="s">
        <v>2239</v>
      </c>
      <c r="F513" s="7">
        <v>2011</v>
      </c>
      <c r="G513" s="100" t="s">
        <v>807</v>
      </c>
      <c r="H513" s="98" t="s">
        <v>2240</v>
      </c>
      <c r="I513" s="6" t="s">
        <v>50</v>
      </c>
      <c r="J513" s="100" t="s">
        <v>2241</v>
      </c>
      <c r="K513" s="6" t="s">
        <v>744</v>
      </c>
      <c r="L513" s="6" t="s">
        <v>38</v>
      </c>
      <c r="M513" s="6" t="s">
        <v>86</v>
      </c>
      <c r="N513" s="6" t="s">
        <v>205</v>
      </c>
      <c r="O513" s="6" t="s">
        <v>25</v>
      </c>
      <c r="P513" s="6" t="s">
        <v>177</v>
      </c>
      <c r="Q513" s="6" t="s">
        <v>572</v>
      </c>
      <c r="R513" s="6" t="s">
        <v>572</v>
      </c>
      <c r="S513" s="6" t="s">
        <v>395</v>
      </c>
      <c r="T513" s="6" t="s">
        <v>1805</v>
      </c>
      <c r="U513" s="7">
        <v>2000</v>
      </c>
      <c r="V513" s="7">
        <v>2030</v>
      </c>
      <c r="W513" s="6"/>
      <c r="X513" s="6"/>
      <c r="Y513" s="6"/>
      <c r="Z513" s="6"/>
      <c r="AA513" s="6"/>
      <c r="AB513" s="6"/>
      <c r="AC513" s="6"/>
      <c r="AD513" s="6" t="s">
        <v>109</v>
      </c>
      <c r="AE513" s="6"/>
      <c r="AF513" s="6"/>
      <c r="AG513" s="6"/>
      <c r="AH513" s="6"/>
      <c r="AI513" s="6" t="s">
        <v>155</v>
      </c>
      <c r="AJ513" s="6"/>
      <c r="AK513" s="6"/>
      <c r="AL513" s="6"/>
      <c r="AM513" s="6"/>
      <c r="AN513" s="6"/>
      <c r="AO513" s="6"/>
      <c r="AP513" s="6"/>
      <c r="AQ513" s="6"/>
      <c r="AR513" s="6"/>
      <c r="AS513" s="6"/>
      <c r="AT513" s="6"/>
      <c r="AU513" s="6"/>
      <c r="AV513" s="6"/>
      <c r="AW513" s="6" t="s">
        <v>38</v>
      </c>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t="s">
        <v>23</v>
      </c>
      <c r="BW513" s="6"/>
      <c r="BX513" s="6"/>
      <c r="BY513" s="6"/>
      <c r="BZ513" s="6"/>
      <c r="CA513" s="6"/>
      <c r="CB513" s="6"/>
      <c r="CC513" s="6"/>
      <c r="CD513" s="6" t="s">
        <v>195</v>
      </c>
      <c r="CE513" s="6"/>
      <c r="CF513" s="6"/>
      <c r="CG513" s="6"/>
      <c r="CH513" s="6"/>
      <c r="CI513" s="6" t="s">
        <v>195</v>
      </c>
      <c r="CJ513" s="6"/>
      <c r="CK513" s="6"/>
      <c r="CL513" s="6"/>
      <c r="CM513" s="6"/>
      <c r="CN513" s="6"/>
      <c r="CO513" s="6"/>
      <c r="CP513" s="6"/>
      <c r="CQ513" s="6"/>
      <c r="CR513" s="6"/>
      <c r="CS513" s="28" t="s">
        <v>38</v>
      </c>
      <c r="CT513" s="6"/>
      <c r="CU513" s="6"/>
      <c r="CV513" s="6"/>
      <c r="CW513" s="6"/>
      <c r="CX513" s="6"/>
      <c r="CY513" s="6"/>
      <c r="CZ513" s="6"/>
      <c r="DA513" s="6"/>
      <c r="DB513" s="6"/>
      <c r="DC513" s="6"/>
      <c r="DD513" s="6" t="s">
        <v>38</v>
      </c>
      <c r="DE513" s="87"/>
      <c r="DF513" s="6"/>
      <c r="DG513" s="6"/>
      <c r="DH513" s="6"/>
      <c r="DI513" s="6"/>
      <c r="DJ513" s="6"/>
      <c r="DK513" s="6"/>
      <c r="DL513" s="6"/>
      <c r="DM513" s="6"/>
      <c r="DN513" s="6"/>
      <c r="DO513" s="87"/>
      <c r="DP513" s="6"/>
      <c r="DQ513" s="87"/>
      <c r="DR513" s="6"/>
      <c r="DS513" s="87"/>
      <c r="DT513" s="17"/>
      <c r="DV513" s="34"/>
      <c r="DW513" s="57"/>
      <c r="DX513" s="57"/>
      <c r="DY513" s="57"/>
      <c r="DZ513" s="57"/>
      <c r="EA513" s="57"/>
      <c r="EB513" s="57"/>
      <c r="EC513" s="57"/>
      <c r="ED513" s="57"/>
      <c r="EE513" s="57"/>
      <c r="EF513" s="57"/>
      <c r="EG513" s="57"/>
      <c r="EH513" s="57"/>
      <c r="EI513" s="57"/>
      <c r="EJ513" s="57"/>
      <c r="EK513" s="57"/>
      <c r="EL513" s="57"/>
      <c r="EM513" s="57"/>
      <c r="EN513" s="57"/>
      <c r="EO513" s="57"/>
      <c r="EP513" s="57"/>
      <c r="EQ513" s="57"/>
      <c r="ER513" s="57"/>
      <c r="ES513" s="57"/>
    </row>
    <row r="514" spans="1:149" ht="14.55" customHeight="1" x14ac:dyDescent="0.3">
      <c r="A514" s="65">
        <v>510</v>
      </c>
      <c r="B514" s="7">
        <v>169</v>
      </c>
      <c r="C514" s="98" t="s">
        <v>2237</v>
      </c>
      <c r="D514" s="100" t="s">
        <v>2238</v>
      </c>
      <c r="E514" s="98" t="s">
        <v>2239</v>
      </c>
      <c r="F514" s="7">
        <v>2011</v>
      </c>
      <c r="G514" s="100" t="s">
        <v>807</v>
      </c>
      <c r="H514" s="98" t="s">
        <v>2240</v>
      </c>
      <c r="I514" s="6" t="s">
        <v>50</v>
      </c>
      <c r="J514" s="100" t="s">
        <v>2241</v>
      </c>
      <c r="K514" s="6" t="s">
        <v>744</v>
      </c>
      <c r="L514" s="6" t="s">
        <v>38</v>
      </c>
      <c r="M514" s="6" t="s">
        <v>86</v>
      </c>
      <c r="N514" s="6" t="s">
        <v>205</v>
      </c>
      <c r="O514" s="6" t="s">
        <v>25</v>
      </c>
      <c r="P514" s="6" t="s">
        <v>191</v>
      </c>
      <c r="Q514" s="6" t="s">
        <v>572</v>
      </c>
      <c r="R514" s="6" t="s">
        <v>572</v>
      </c>
      <c r="S514" s="6" t="s">
        <v>432</v>
      </c>
      <c r="T514" s="6" t="s">
        <v>629</v>
      </c>
      <c r="U514" s="7">
        <v>2000</v>
      </c>
      <c r="V514" s="7">
        <v>2030</v>
      </c>
      <c r="W514" s="6"/>
      <c r="X514" s="6"/>
      <c r="Y514" s="6"/>
      <c r="Z514" s="6"/>
      <c r="AA514" s="6"/>
      <c r="AB514" s="6"/>
      <c r="AC514" s="6"/>
      <c r="AD514" s="6" t="s">
        <v>109</v>
      </c>
      <c r="AE514" s="6"/>
      <c r="AF514" s="6"/>
      <c r="AG514" s="6"/>
      <c r="AH514" s="6"/>
      <c r="AI514" s="6" t="s">
        <v>155</v>
      </c>
      <c r="AJ514" s="6"/>
      <c r="AK514" s="6"/>
      <c r="AL514" s="6"/>
      <c r="AM514" s="6"/>
      <c r="AN514" s="6"/>
      <c r="AO514" s="6"/>
      <c r="AP514" s="6"/>
      <c r="AQ514" s="6"/>
      <c r="AR514" s="6"/>
      <c r="AS514" s="6"/>
      <c r="AT514" s="6"/>
      <c r="AU514" s="6"/>
      <c r="AV514" s="6"/>
      <c r="AW514" s="6" t="s">
        <v>38</v>
      </c>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t="s">
        <v>23</v>
      </c>
      <c r="BW514" s="6"/>
      <c r="BX514" s="6"/>
      <c r="BY514" s="6"/>
      <c r="BZ514" s="6"/>
      <c r="CA514" s="6"/>
      <c r="CB514" s="6"/>
      <c r="CC514" s="6"/>
      <c r="CD514" s="6" t="s">
        <v>195</v>
      </c>
      <c r="CE514" s="6"/>
      <c r="CF514" s="6"/>
      <c r="CG514" s="6"/>
      <c r="CH514" s="6"/>
      <c r="CI514" s="6" t="s">
        <v>195</v>
      </c>
      <c r="CJ514" s="6"/>
      <c r="CK514" s="6"/>
      <c r="CL514" s="6"/>
      <c r="CM514" s="6"/>
      <c r="CN514" s="6"/>
      <c r="CO514" s="6"/>
      <c r="CP514" s="6"/>
      <c r="CQ514" s="6"/>
      <c r="CR514" s="6"/>
      <c r="CS514" s="28" t="s">
        <v>38</v>
      </c>
      <c r="CT514" s="6"/>
      <c r="CU514" s="6"/>
      <c r="CV514" s="6"/>
      <c r="CW514" s="6"/>
      <c r="CX514" s="6"/>
      <c r="CY514" s="6"/>
      <c r="CZ514" s="6"/>
      <c r="DA514" s="6"/>
      <c r="DB514" s="6"/>
      <c r="DC514" s="6"/>
      <c r="DD514" s="6" t="s">
        <v>38</v>
      </c>
      <c r="DE514" s="87"/>
      <c r="DF514" s="6"/>
      <c r="DG514" s="6"/>
      <c r="DH514" s="6"/>
      <c r="DI514" s="6"/>
      <c r="DJ514" s="6"/>
      <c r="DK514" s="6"/>
      <c r="DL514" s="6"/>
      <c r="DM514" s="6"/>
      <c r="DN514" s="6"/>
      <c r="DO514" s="87"/>
      <c r="DP514" s="6"/>
      <c r="DQ514" s="87"/>
      <c r="DR514" s="6"/>
      <c r="DS514" s="87"/>
      <c r="DT514" s="17"/>
      <c r="DV514" s="34"/>
      <c r="DW514" s="57"/>
      <c r="DX514" s="57"/>
      <c r="DY514" s="57"/>
      <c r="DZ514" s="57"/>
      <c r="EA514" s="57"/>
      <c r="EB514" s="57"/>
      <c r="EC514" s="57"/>
      <c r="ED514" s="57"/>
      <c r="EE514" s="57"/>
      <c r="EF514" s="57"/>
      <c r="EG514" s="57"/>
      <c r="EH514" s="57"/>
      <c r="EI514" s="57"/>
      <c r="EJ514" s="57"/>
      <c r="EK514" s="57"/>
      <c r="EL514" s="57"/>
      <c r="EM514" s="57"/>
      <c r="EN514" s="57"/>
      <c r="EO514" s="57"/>
      <c r="EP514" s="57"/>
      <c r="EQ514" s="57"/>
      <c r="ER514" s="57"/>
      <c r="ES514" s="57"/>
    </row>
    <row r="515" spans="1:149" ht="14.55" customHeight="1" x14ac:dyDescent="0.3">
      <c r="A515" s="65">
        <v>511</v>
      </c>
      <c r="B515" s="7">
        <v>169</v>
      </c>
      <c r="C515" s="98" t="s">
        <v>2237</v>
      </c>
      <c r="D515" s="100" t="s">
        <v>2238</v>
      </c>
      <c r="E515" s="98" t="s">
        <v>2239</v>
      </c>
      <c r="F515" s="7">
        <v>2011</v>
      </c>
      <c r="G515" s="100" t="s">
        <v>807</v>
      </c>
      <c r="H515" s="98" t="s">
        <v>2240</v>
      </c>
      <c r="I515" s="6" t="s">
        <v>50</v>
      </c>
      <c r="J515" s="100" t="s">
        <v>2241</v>
      </c>
      <c r="K515" s="6" t="s">
        <v>744</v>
      </c>
      <c r="L515" s="6" t="s">
        <v>38</v>
      </c>
      <c r="M515" s="6" t="s">
        <v>86</v>
      </c>
      <c r="N515" s="6" t="s">
        <v>205</v>
      </c>
      <c r="O515" s="6" t="s">
        <v>25</v>
      </c>
      <c r="P515" s="6" t="s">
        <v>177</v>
      </c>
      <c r="Q515" s="6" t="s">
        <v>572</v>
      </c>
      <c r="R515" s="6" t="s">
        <v>572</v>
      </c>
      <c r="S515" s="6" t="s">
        <v>283</v>
      </c>
      <c r="T515" s="6" t="s">
        <v>2248</v>
      </c>
      <c r="U515" s="7">
        <v>2000</v>
      </c>
      <c r="V515" s="7">
        <v>2030</v>
      </c>
      <c r="W515" s="6"/>
      <c r="X515" s="6"/>
      <c r="Y515" s="6"/>
      <c r="Z515" s="6"/>
      <c r="AA515" s="6"/>
      <c r="AB515" s="6"/>
      <c r="AC515" s="6"/>
      <c r="AD515" s="6" t="s">
        <v>109</v>
      </c>
      <c r="AE515" s="6"/>
      <c r="AF515" s="6"/>
      <c r="AG515" s="6"/>
      <c r="AH515" s="6"/>
      <c r="AI515" s="6" t="s">
        <v>155</v>
      </c>
      <c r="AJ515" s="6"/>
      <c r="AK515" s="6"/>
      <c r="AL515" s="6"/>
      <c r="AM515" s="6"/>
      <c r="AN515" s="6"/>
      <c r="AO515" s="6"/>
      <c r="AP515" s="6"/>
      <c r="AQ515" s="6"/>
      <c r="AR515" s="6"/>
      <c r="AS515" s="6"/>
      <c r="AT515" s="6"/>
      <c r="AU515" s="6"/>
      <c r="AV515" s="6"/>
      <c r="AW515" s="6" t="s">
        <v>38</v>
      </c>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t="s">
        <v>23</v>
      </c>
      <c r="BW515" s="6"/>
      <c r="BX515" s="6"/>
      <c r="BY515" s="6"/>
      <c r="BZ515" s="6"/>
      <c r="CA515" s="6"/>
      <c r="CB515" s="6"/>
      <c r="CC515" s="6"/>
      <c r="CD515" s="6" t="s">
        <v>195</v>
      </c>
      <c r="CE515" s="6"/>
      <c r="CF515" s="6"/>
      <c r="CG515" s="6"/>
      <c r="CH515" s="6"/>
      <c r="CI515" s="6" t="s">
        <v>195</v>
      </c>
      <c r="CJ515" s="6"/>
      <c r="CK515" s="6"/>
      <c r="CL515" s="6"/>
      <c r="CM515" s="6"/>
      <c r="CN515" s="6"/>
      <c r="CO515" s="6"/>
      <c r="CP515" s="6"/>
      <c r="CQ515" s="6"/>
      <c r="CR515" s="6"/>
      <c r="CS515" s="28" t="s">
        <v>38</v>
      </c>
      <c r="CT515" s="6"/>
      <c r="CU515" s="6"/>
      <c r="CV515" s="6"/>
      <c r="CW515" s="6"/>
      <c r="CX515" s="6"/>
      <c r="CY515" s="6"/>
      <c r="CZ515" s="6"/>
      <c r="DA515" s="6"/>
      <c r="DB515" s="6"/>
      <c r="DC515" s="6"/>
      <c r="DD515" s="6" t="s">
        <v>38</v>
      </c>
      <c r="DE515" s="87"/>
      <c r="DF515" s="6"/>
      <c r="DG515" s="6"/>
      <c r="DH515" s="6"/>
      <c r="DI515" s="6"/>
      <c r="DJ515" s="6"/>
      <c r="DK515" s="6"/>
      <c r="DL515" s="6"/>
      <c r="DM515" s="6"/>
      <c r="DN515" s="6"/>
      <c r="DO515" s="87"/>
      <c r="DP515" s="6"/>
      <c r="DQ515" s="87"/>
      <c r="DR515" s="6"/>
      <c r="DS515" s="87"/>
      <c r="DT515" s="17"/>
      <c r="DV515" s="34"/>
      <c r="DW515" s="57"/>
      <c r="DX515" s="57"/>
      <c r="DY515" s="57"/>
      <c r="DZ515" s="57"/>
      <c r="EA515" s="57"/>
      <c r="EB515" s="57"/>
      <c r="EC515" s="57"/>
      <c r="ED515" s="57"/>
      <c r="EE515" s="57"/>
      <c r="EF515" s="57"/>
      <c r="EG515" s="57"/>
      <c r="EH515" s="57"/>
      <c r="EI515" s="57"/>
      <c r="EJ515" s="57"/>
      <c r="EK515" s="57"/>
      <c r="EL515" s="57"/>
      <c r="EM515" s="57"/>
      <c r="EN515" s="57"/>
      <c r="EO515" s="57"/>
      <c r="EP515" s="57"/>
      <c r="EQ515" s="57"/>
      <c r="ER515" s="57"/>
      <c r="ES515" s="57"/>
    </row>
    <row r="516" spans="1:149" ht="14.55" customHeight="1" x14ac:dyDescent="0.3">
      <c r="A516" s="65">
        <v>512</v>
      </c>
      <c r="B516" s="7">
        <v>169</v>
      </c>
      <c r="C516" s="98" t="s">
        <v>2237</v>
      </c>
      <c r="D516" s="100" t="s">
        <v>2238</v>
      </c>
      <c r="E516" s="98" t="s">
        <v>2239</v>
      </c>
      <c r="F516" s="7">
        <v>2011</v>
      </c>
      <c r="G516" s="100" t="s">
        <v>807</v>
      </c>
      <c r="H516" s="98" t="s">
        <v>2240</v>
      </c>
      <c r="I516" s="6" t="s">
        <v>50</v>
      </c>
      <c r="J516" s="100" t="s">
        <v>2241</v>
      </c>
      <c r="K516" s="6" t="s">
        <v>744</v>
      </c>
      <c r="L516" s="6" t="s">
        <v>38</v>
      </c>
      <c r="M516" s="6" t="s">
        <v>86</v>
      </c>
      <c r="N516" s="6" t="s">
        <v>205</v>
      </c>
      <c r="O516" s="6" t="s">
        <v>25</v>
      </c>
      <c r="P516" s="6" t="s">
        <v>177</v>
      </c>
      <c r="Q516" s="6" t="s">
        <v>572</v>
      </c>
      <c r="R516" s="6" t="s">
        <v>572</v>
      </c>
      <c r="S516" s="6" t="s">
        <v>339</v>
      </c>
      <c r="T516" s="6" t="s">
        <v>1048</v>
      </c>
      <c r="U516" s="7">
        <v>2000</v>
      </c>
      <c r="V516" s="7">
        <v>2030</v>
      </c>
      <c r="W516" s="6"/>
      <c r="X516" s="6"/>
      <c r="Y516" s="6"/>
      <c r="Z516" s="6"/>
      <c r="AA516" s="6"/>
      <c r="AB516" s="6"/>
      <c r="AC516" s="6"/>
      <c r="AD516" s="6" t="s">
        <v>109</v>
      </c>
      <c r="AE516" s="6"/>
      <c r="AF516" s="6"/>
      <c r="AG516" s="6"/>
      <c r="AH516" s="6"/>
      <c r="AI516" s="6" t="s">
        <v>155</v>
      </c>
      <c r="AJ516" s="6"/>
      <c r="AK516" s="6"/>
      <c r="AL516" s="6"/>
      <c r="AM516" s="6"/>
      <c r="AN516" s="6"/>
      <c r="AO516" s="6"/>
      <c r="AP516" s="6"/>
      <c r="AQ516" s="6"/>
      <c r="AR516" s="6"/>
      <c r="AS516" s="6"/>
      <c r="AT516" s="6"/>
      <c r="AU516" s="6"/>
      <c r="AV516" s="6"/>
      <c r="AW516" s="6" t="s">
        <v>38</v>
      </c>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t="s">
        <v>23</v>
      </c>
      <c r="BW516" s="6"/>
      <c r="BX516" s="6"/>
      <c r="BY516" s="6"/>
      <c r="BZ516" s="6"/>
      <c r="CA516" s="6"/>
      <c r="CB516" s="6"/>
      <c r="CC516" s="6"/>
      <c r="CD516" s="6" t="s">
        <v>195</v>
      </c>
      <c r="CE516" s="6"/>
      <c r="CF516" s="6"/>
      <c r="CG516" s="6"/>
      <c r="CH516" s="6"/>
      <c r="CI516" s="6" t="s">
        <v>195</v>
      </c>
      <c r="CJ516" s="6"/>
      <c r="CK516" s="6"/>
      <c r="CL516" s="6"/>
      <c r="CM516" s="6"/>
      <c r="CN516" s="6"/>
      <c r="CO516" s="6"/>
      <c r="CP516" s="6"/>
      <c r="CQ516" s="6"/>
      <c r="CR516" s="6"/>
      <c r="CS516" s="28" t="s">
        <v>38</v>
      </c>
      <c r="CT516" s="6"/>
      <c r="CU516" s="6"/>
      <c r="CV516" s="6"/>
      <c r="CW516" s="6"/>
      <c r="CX516" s="6"/>
      <c r="CY516" s="6"/>
      <c r="CZ516" s="6"/>
      <c r="DA516" s="6"/>
      <c r="DB516" s="6"/>
      <c r="DC516" s="6"/>
      <c r="DD516" s="6" t="s">
        <v>38</v>
      </c>
      <c r="DE516" s="87"/>
      <c r="DF516" s="6"/>
      <c r="DG516" s="6"/>
      <c r="DH516" s="6"/>
      <c r="DI516" s="6"/>
      <c r="DJ516" s="6"/>
      <c r="DK516" s="6"/>
      <c r="DL516" s="6"/>
      <c r="DM516" s="6"/>
      <c r="DN516" s="6"/>
      <c r="DO516" s="87"/>
      <c r="DP516" s="6"/>
      <c r="DQ516" s="87"/>
      <c r="DR516" s="6"/>
      <c r="DS516" s="87"/>
      <c r="DT516" s="17"/>
      <c r="DV516" s="34"/>
      <c r="DW516" s="57"/>
      <c r="DX516" s="57"/>
      <c r="DY516" s="57"/>
      <c r="DZ516" s="57"/>
      <c r="EA516" s="57"/>
      <c r="EB516" s="57"/>
      <c r="EC516" s="57"/>
      <c r="ED516" s="57"/>
      <c r="EE516" s="57"/>
      <c r="EF516" s="57"/>
      <c r="EG516" s="57"/>
      <c r="EH516" s="57"/>
      <c r="EI516" s="57"/>
      <c r="EJ516" s="57"/>
      <c r="EK516" s="57"/>
      <c r="EL516" s="57"/>
      <c r="EM516" s="57"/>
      <c r="EN516" s="57"/>
      <c r="EO516" s="57"/>
      <c r="EP516" s="57"/>
      <c r="EQ516" s="57"/>
      <c r="ER516" s="57"/>
      <c r="ES516" s="57"/>
    </row>
    <row r="517" spans="1:149" ht="14.55" customHeight="1" x14ac:dyDescent="0.3">
      <c r="A517" s="65">
        <v>513</v>
      </c>
      <c r="B517" s="7">
        <v>169</v>
      </c>
      <c r="C517" s="98" t="s">
        <v>2237</v>
      </c>
      <c r="D517" s="100" t="s">
        <v>2238</v>
      </c>
      <c r="E517" s="98" t="s">
        <v>2239</v>
      </c>
      <c r="F517" s="7">
        <v>2011</v>
      </c>
      <c r="G517" s="100" t="s">
        <v>807</v>
      </c>
      <c r="H517" s="98" t="s">
        <v>2240</v>
      </c>
      <c r="I517" s="6" t="s">
        <v>50</v>
      </c>
      <c r="J517" s="100" t="s">
        <v>2241</v>
      </c>
      <c r="K517" s="6" t="s">
        <v>744</v>
      </c>
      <c r="L517" s="6" t="s">
        <v>38</v>
      </c>
      <c r="M517" s="6" t="s">
        <v>86</v>
      </c>
      <c r="N517" s="6" t="s">
        <v>205</v>
      </c>
      <c r="O517" s="6" t="s">
        <v>25</v>
      </c>
      <c r="P517" s="6" t="s">
        <v>177</v>
      </c>
      <c r="Q517" s="6" t="s">
        <v>572</v>
      </c>
      <c r="R517" s="6" t="s">
        <v>572</v>
      </c>
      <c r="S517" s="6" t="s">
        <v>283</v>
      </c>
      <c r="T517" s="6" t="s">
        <v>1846</v>
      </c>
      <c r="U517" s="7">
        <v>2000</v>
      </c>
      <c r="V517" s="7">
        <v>2030</v>
      </c>
      <c r="W517" s="6"/>
      <c r="X517" s="6"/>
      <c r="Y517" s="6"/>
      <c r="Z517" s="6"/>
      <c r="AA517" s="6"/>
      <c r="AB517" s="6"/>
      <c r="AC517" s="6"/>
      <c r="AD517" s="6" t="s">
        <v>109</v>
      </c>
      <c r="AE517" s="6"/>
      <c r="AF517" s="6"/>
      <c r="AG517" s="6"/>
      <c r="AH517" s="6"/>
      <c r="AI517" s="6" t="s">
        <v>155</v>
      </c>
      <c r="AJ517" s="6"/>
      <c r="AK517" s="6"/>
      <c r="AL517" s="6"/>
      <c r="AM517" s="6"/>
      <c r="AN517" s="6"/>
      <c r="AO517" s="6"/>
      <c r="AP517" s="6"/>
      <c r="AQ517" s="6"/>
      <c r="AR517" s="6"/>
      <c r="AS517" s="6"/>
      <c r="AT517" s="6"/>
      <c r="AU517" s="6"/>
      <c r="AV517" s="6"/>
      <c r="AW517" s="6" t="s">
        <v>38</v>
      </c>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t="s">
        <v>23</v>
      </c>
      <c r="BW517" s="6"/>
      <c r="BX517" s="6"/>
      <c r="BY517" s="6"/>
      <c r="BZ517" s="6"/>
      <c r="CA517" s="6"/>
      <c r="CB517" s="6"/>
      <c r="CC517" s="6"/>
      <c r="CD517" s="6" t="s">
        <v>195</v>
      </c>
      <c r="CE517" s="6"/>
      <c r="CF517" s="6"/>
      <c r="CG517" s="6"/>
      <c r="CH517" s="6"/>
      <c r="CI517" s="6" t="s">
        <v>195</v>
      </c>
      <c r="CJ517" s="6"/>
      <c r="CK517" s="6"/>
      <c r="CL517" s="6"/>
      <c r="CM517" s="6"/>
      <c r="CN517" s="6"/>
      <c r="CO517" s="6"/>
      <c r="CP517" s="6"/>
      <c r="CQ517" s="6"/>
      <c r="CR517" s="6"/>
      <c r="CS517" s="28" t="s">
        <v>38</v>
      </c>
      <c r="CT517" s="6"/>
      <c r="CU517" s="6"/>
      <c r="CV517" s="6"/>
      <c r="CW517" s="6"/>
      <c r="CX517" s="6"/>
      <c r="CY517" s="6"/>
      <c r="CZ517" s="6"/>
      <c r="DA517" s="6"/>
      <c r="DB517" s="6"/>
      <c r="DC517" s="6"/>
      <c r="DD517" s="6" t="s">
        <v>38</v>
      </c>
      <c r="DE517" s="87"/>
      <c r="DF517" s="6"/>
      <c r="DG517" s="6"/>
      <c r="DH517" s="6"/>
      <c r="DI517" s="6"/>
      <c r="DJ517" s="6"/>
      <c r="DK517" s="6"/>
      <c r="DL517" s="6"/>
      <c r="DM517" s="6"/>
      <c r="DN517" s="6"/>
      <c r="DO517" s="87"/>
      <c r="DP517" s="6"/>
      <c r="DQ517" s="87"/>
      <c r="DR517" s="6"/>
      <c r="DS517" s="87"/>
      <c r="DT517" s="17"/>
      <c r="DV517" s="34"/>
      <c r="DW517" s="57"/>
      <c r="DX517" s="57"/>
      <c r="DY517" s="57"/>
      <c r="DZ517" s="57"/>
      <c r="EA517" s="57"/>
      <c r="EB517" s="57"/>
      <c r="EC517" s="57"/>
      <c r="ED517" s="57"/>
      <c r="EE517" s="57"/>
      <c r="EF517" s="57"/>
      <c r="EG517" s="57"/>
      <c r="EH517" s="57"/>
      <c r="EI517" s="57"/>
      <c r="EJ517" s="57"/>
      <c r="EK517" s="57"/>
      <c r="EL517" s="57"/>
      <c r="EM517" s="57"/>
      <c r="EN517" s="57"/>
      <c r="EO517" s="57"/>
      <c r="EP517" s="57"/>
      <c r="EQ517" s="57"/>
      <c r="ER517" s="57"/>
      <c r="ES517" s="57"/>
    </row>
    <row r="518" spans="1:149" ht="14.55" customHeight="1" x14ac:dyDescent="0.3">
      <c r="A518" s="65">
        <v>514</v>
      </c>
      <c r="B518" s="7">
        <v>169</v>
      </c>
      <c r="C518" s="98" t="s">
        <v>2237</v>
      </c>
      <c r="D518" s="100" t="s">
        <v>2238</v>
      </c>
      <c r="E518" s="98" t="s">
        <v>2239</v>
      </c>
      <c r="F518" s="7">
        <v>2011</v>
      </c>
      <c r="G518" s="100" t="s">
        <v>807</v>
      </c>
      <c r="H518" s="98" t="s">
        <v>2240</v>
      </c>
      <c r="I518" s="6" t="s">
        <v>50</v>
      </c>
      <c r="J518" s="100" t="s">
        <v>2241</v>
      </c>
      <c r="K518" s="6" t="s">
        <v>744</v>
      </c>
      <c r="L518" s="6" t="s">
        <v>38</v>
      </c>
      <c r="M518" s="6" t="s">
        <v>86</v>
      </c>
      <c r="N518" s="6" t="s">
        <v>205</v>
      </c>
      <c r="O518" s="6" t="s">
        <v>25</v>
      </c>
      <c r="P518" s="6" t="s">
        <v>177</v>
      </c>
      <c r="Q518" s="6" t="s">
        <v>572</v>
      </c>
      <c r="R518" s="6" t="s">
        <v>572</v>
      </c>
      <c r="S518" s="6" t="s">
        <v>208</v>
      </c>
      <c r="T518" s="6" t="s">
        <v>2249</v>
      </c>
      <c r="U518" s="7">
        <v>2000</v>
      </c>
      <c r="V518" s="7">
        <v>2030</v>
      </c>
      <c r="W518" s="6"/>
      <c r="X518" s="6"/>
      <c r="Y518" s="6"/>
      <c r="Z518" s="6"/>
      <c r="AA518" s="6"/>
      <c r="AB518" s="6"/>
      <c r="AC518" s="6"/>
      <c r="AD518" s="6" t="s">
        <v>109</v>
      </c>
      <c r="AE518" s="6"/>
      <c r="AF518" s="6"/>
      <c r="AG518" s="6"/>
      <c r="AH518" s="6"/>
      <c r="AI518" s="6" t="s">
        <v>155</v>
      </c>
      <c r="AJ518" s="6"/>
      <c r="AK518" s="6"/>
      <c r="AL518" s="6"/>
      <c r="AM518" s="6"/>
      <c r="AN518" s="6"/>
      <c r="AO518" s="6"/>
      <c r="AP518" s="6"/>
      <c r="AQ518" s="6"/>
      <c r="AR518" s="6"/>
      <c r="AS518" s="6"/>
      <c r="AT518" s="6"/>
      <c r="AU518" s="6"/>
      <c r="AV518" s="6"/>
      <c r="AW518" s="6" t="s">
        <v>38</v>
      </c>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t="s">
        <v>23</v>
      </c>
      <c r="BW518" s="6"/>
      <c r="BX518" s="6"/>
      <c r="BY518" s="6"/>
      <c r="BZ518" s="6"/>
      <c r="CA518" s="6"/>
      <c r="CB518" s="6"/>
      <c r="CC518" s="6"/>
      <c r="CD518" s="6" t="s">
        <v>195</v>
      </c>
      <c r="CE518" s="6"/>
      <c r="CF518" s="6"/>
      <c r="CG518" s="6"/>
      <c r="CH518" s="6"/>
      <c r="CI518" s="6" t="s">
        <v>195</v>
      </c>
      <c r="CJ518" s="6"/>
      <c r="CK518" s="6"/>
      <c r="CL518" s="6"/>
      <c r="CM518" s="6"/>
      <c r="CN518" s="6"/>
      <c r="CO518" s="6"/>
      <c r="CP518" s="6"/>
      <c r="CQ518" s="6"/>
      <c r="CR518" s="6"/>
      <c r="CS518" s="28" t="s">
        <v>38</v>
      </c>
      <c r="CT518" s="6"/>
      <c r="CU518" s="6"/>
      <c r="CV518" s="6"/>
      <c r="CW518" s="6"/>
      <c r="CX518" s="6"/>
      <c r="CY518" s="6"/>
      <c r="CZ518" s="6"/>
      <c r="DA518" s="6"/>
      <c r="DB518" s="6"/>
      <c r="DC518" s="6"/>
      <c r="DD518" s="6" t="s">
        <v>38</v>
      </c>
      <c r="DE518" s="87"/>
      <c r="DF518" s="6"/>
      <c r="DG518" s="6"/>
      <c r="DH518" s="6"/>
      <c r="DI518" s="6"/>
      <c r="DJ518" s="6"/>
      <c r="DK518" s="6"/>
      <c r="DL518" s="6"/>
      <c r="DM518" s="6"/>
      <c r="DN518" s="6"/>
      <c r="DO518" s="87"/>
      <c r="DP518" s="6"/>
      <c r="DQ518" s="87"/>
      <c r="DR518" s="6"/>
      <c r="DS518" s="87"/>
      <c r="DT518" s="17"/>
      <c r="DV518" s="34"/>
      <c r="DW518" s="57"/>
      <c r="DX518" s="57"/>
      <c r="DY518" s="57"/>
      <c r="DZ518" s="57"/>
      <c r="EA518" s="57"/>
      <c r="EB518" s="57"/>
      <c r="EC518" s="57"/>
      <c r="ED518" s="57"/>
      <c r="EE518" s="57"/>
      <c r="EF518" s="57"/>
      <c r="EG518" s="57"/>
      <c r="EH518" s="57"/>
      <c r="EI518" s="57"/>
      <c r="EJ518" s="57"/>
      <c r="EK518" s="57"/>
      <c r="EL518" s="57"/>
      <c r="EM518" s="57"/>
      <c r="EN518" s="57"/>
      <c r="EO518" s="57"/>
      <c r="EP518" s="57"/>
      <c r="EQ518" s="57"/>
      <c r="ER518" s="57"/>
      <c r="ES518" s="57"/>
    </row>
    <row r="519" spans="1:149" ht="14.55" customHeight="1" x14ac:dyDescent="0.3">
      <c r="A519" s="65">
        <v>515</v>
      </c>
      <c r="B519" s="7">
        <v>169</v>
      </c>
      <c r="C519" s="98" t="s">
        <v>2237</v>
      </c>
      <c r="D519" s="100" t="s">
        <v>2238</v>
      </c>
      <c r="E519" s="98" t="s">
        <v>2239</v>
      </c>
      <c r="F519" s="7">
        <v>2011</v>
      </c>
      <c r="G519" s="100" t="s">
        <v>807</v>
      </c>
      <c r="H519" s="98" t="s">
        <v>2240</v>
      </c>
      <c r="I519" s="6" t="s">
        <v>50</v>
      </c>
      <c r="J519" s="100" t="s">
        <v>2241</v>
      </c>
      <c r="K519" s="6" t="s">
        <v>744</v>
      </c>
      <c r="L519" s="6" t="s">
        <v>38</v>
      </c>
      <c r="M519" s="6" t="s">
        <v>86</v>
      </c>
      <c r="N519" s="6" t="s">
        <v>205</v>
      </c>
      <c r="O519" s="6" t="s">
        <v>25</v>
      </c>
      <c r="P519" s="6" t="s">
        <v>177</v>
      </c>
      <c r="Q519" s="6" t="s">
        <v>572</v>
      </c>
      <c r="R519" s="6" t="s">
        <v>572</v>
      </c>
      <c r="S519" s="6" t="s">
        <v>339</v>
      </c>
      <c r="T519" s="6" t="s">
        <v>2250</v>
      </c>
      <c r="U519" s="7">
        <v>2000</v>
      </c>
      <c r="V519" s="7">
        <v>2030</v>
      </c>
      <c r="W519" s="6"/>
      <c r="X519" s="6"/>
      <c r="Y519" s="6"/>
      <c r="Z519" s="6"/>
      <c r="AA519" s="6"/>
      <c r="AB519" s="6"/>
      <c r="AC519" s="6"/>
      <c r="AD519" s="6" t="s">
        <v>109</v>
      </c>
      <c r="AE519" s="6"/>
      <c r="AF519" s="6"/>
      <c r="AG519" s="6"/>
      <c r="AH519" s="6"/>
      <c r="AI519" s="6" t="s">
        <v>155</v>
      </c>
      <c r="AJ519" s="6"/>
      <c r="AK519" s="6"/>
      <c r="AL519" s="6"/>
      <c r="AM519" s="6"/>
      <c r="AN519" s="6"/>
      <c r="AO519" s="6"/>
      <c r="AP519" s="6"/>
      <c r="AQ519" s="6"/>
      <c r="AR519" s="6"/>
      <c r="AS519" s="6"/>
      <c r="AT519" s="6"/>
      <c r="AU519" s="6"/>
      <c r="AV519" s="6"/>
      <c r="AW519" s="6" t="s">
        <v>38</v>
      </c>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t="s">
        <v>23</v>
      </c>
      <c r="BW519" s="6"/>
      <c r="BX519" s="6"/>
      <c r="BY519" s="6"/>
      <c r="BZ519" s="6"/>
      <c r="CA519" s="6"/>
      <c r="CB519" s="6"/>
      <c r="CC519" s="6"/>
      <c r="CD519" s="6" t="s">
        <v>195</v>
      </c>
      <c r="CE519" s="6"/>
      <c r="CF519" s="6"/>
      <c r="CG519" s="6"/>
      <c r="CH519" s="6"/>
      <c r="CI519" s="6" t="s">
        <v>195</v>
      </c>
      <c r="CJ519" s="6"/>
      <c r="CK519" s="6"/>
      <c r="CL519" s="6"/>
      <c r="CM519" s="6"/>
      <c r="CN519" s="6"/>
      <c r="CO519" s="6"/>
      <c r="CP519" s="6"/>
      <c r="CQ519" s="6"/>
      <c r="CR519" s="6"/>
      <c r="CS519" s="28" t="s">
        <v>38</v>
      </c>
      <c r="CT519" s="6"/>
      <c r="CU519" s="6"/>
      <c r="CV519" s="6"/>
      <c r="CW519" s="6"/>
      <c r="CX519" s="6"/>
      <c r="CY519" s="6"/>
      <c r="CZ519" s="6"/>
      <c r="DA519" s="6"/>
      <c r="DB519" s="6"/>
      <c r="DC519" s="6"/>
      <c r="DD519" s="6" t="s">
        <v>38</v>
      </c>
      <c r="DE519" s="87"/>
      <c r="DF519" s="6"/>
      <c r="DG519" s="6"/>
      <c r="DH519" s="6"/>
      <c r="DI519" s="6"/>
      <c r="DJ519" s="6"/>
      <c r="DK519" s="6"/>
      <c r="DL519" s="6"/>
      <c r="DM519" s="6"/>
      <c r="DN519" s="6"/>
      <c r="DO519" s="87"/>
      <c r="DP519" s="6"/>
      <c r="DQ519" s="87"/>
      <c r="DR519" s="6"/>
      <c r="DS519" s="87"/>
      <c r="DT519" s="17"/>
      <c r="DV519" s="34"/>
      <c r="DW519" s="57"/>
      <c r="DX519" s="57"/>
      <c r="DY519" s="57"/>
      <c r="DZ519" s="57"/>
      <c r="EA519" s="57"/>
      <c r="EB519" s="57"/>
      <c r="EC519" s="57"/>
      <c r="ED519" s="57"/>
      <c r="EE519" s="57"/>
      <c r="EF519" s="57"/>
      <c r="EG519" s="57"/>
      <c r="EH519" s="57"/>
      <c r="EI519" s="57"/>
      <c r="EJ519" s="57"/>
      <c r="EK519" s="57"/>
      <c r="EL519" s="57"/>
      <c r="EM519" s="57"/>
      <c r="EN519" s="57"/>
      <c r="EO519" s="57"/>
      <c r="EP519" s="57"/>
      <c r="EQ519" s="57"/>
      <c r="ER519" s="57"/>
      <c r="ES519" s="57"/>
    </row>
    <row r="520" spans="1:149" ht="14.55" customHeight="1" x14ac:dyDescent="0.3">
      <c r="A520" s="65">
        <v>516</v>
      </c>
      <c r="B520" s="7">
        <v>169</v>
      </c>
      <c r="C520" s="98" t="s">
        <v>2237</v>
      </c>
      <c r="D520" s="100" t="s">
        <v>2238</v>
      </c>
      <c r="E520" s="98" t="s">
        <v>2239</v>
      </c>
      <c r="F520" s="7">
        <v>2011</v>
      </c>
      <c r="G520" s="100" t="s">
        <v>807</v>
      </c>
      <c r="H520" s="98" t="s">
        <v>2240</v>
      </c>
      <c r="I520" s="6" t="s">
        <v>50</v>
      </c>
      <c r="J520" s="100" t="s">
        <v>2241</v>
      </c>
      <c r="K520" s="6" t="s">
        <v>744</v>
      </c>
      <c r="L520" s="6" t="s">
        <v>38</v>
      </c>
      <c r="M520" s="6" t="s">
        <v>86</v>
      </c>
      <c r="N520" s="6" t="s">
        <v>205</v>
      </c>
      <c r="O520" s="6" t="s">
        <v>25</v>
      </c>
      <c r="P520" s="6" t="s">
        <v>177</v>
      </c>
      <c r="Q520" s="6" t="s">
        <v>572</v>
      </c>
      <c r="R520" s="6" t="s">
        <v>572</v>
      </c>
      <c r="S520" s="6" t="s">
        <v>290</v>
      </c>
      <c r="T520" s="6" t="s">
        <v>2251</v>
      </c>
      <c r="U520" s="7">
        <v>2000</v>
      </c>
      <c r="V520" s="7">
        <v>2030</v>
      </c>
      <c r="W520" s="6"/>
      <c r="X520" s="6"/>
      <c r="Y520" s="6"/>
      <c r="Z520" s="6"/>
      <c r="AA520" s="6"/>
      <c r="AB520" s="6"/>
      <c r="AC520" s="6"/>
      <c r="AD520" s="6" t="s">
        <v>109</v>
      </c>
      <c r="AE520" s="6"/>
      <c r="AF520" s="6"/>
      <c r="AG520" s="6"/>
      <c r="AH520" s="6"/>
      <c r="AI520" s="6" t="s">
        <v>155</v>
      </c>
      <c r="AJ520" s="6"/>
      <c r="AK520" s="6"/>
      <c r="AL520" s="6"/>
      <c r="AM520" s="6"/>
      <c r="AN520" s="6"/>
      <c r="AO520" s="6"/>
      <c r="AP520" s="6"/>
      <c r="AQ520" s="6"/>
      <c r="AR520" s="6"/>
      <c r="AS520" s="6"/>
      <c r="AT520" s="6"/>
      <c r="AU520" s="6"/>
      <c r="AV520" s="6"/>
      <c r="AW520" s="6" t="s">
        <v>38</v>
      </c>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t="s">
        <v>23</v>
      </c>
      <c r="BW520" s="6"/>
      <c r="BX520" s="6"/>
      <c r="BY520" s="6"/>
      <c r="BZ520" s="6"/>
      <c r="CA520" s="6"/>
      <c r="CB520" s="6"/>
      <c r="CC520" s="6"/>
      <c r="CD520" s="6" t="s">
        <v>195</v>
      </c>
      <c r="CE520" s="6"/>
      <c r="CF520" s="6"/>
      <c r="CG520" s="6"/>
      <c r="CH520" s="6"/>
      <c r="CI520" s="6" t="s">
        <v>195</v>
      </c>
      <c r="CJ520" s="6"/>
      <c r="CK520" s="6"/>
      <c r="CL520" s="6"/>
      <c r="CM520" s="6"/>
      <c r="CN520" s="6"/>
      <c r="CO520" s="6"/>
      <c r="CP520" s="6"/>
      <c r="CQ520" s="6"/>
      <c r="CR520" s="6"/>
      <c r="CS520" s="28" t="s">
        <v>38</v>
      </c>
      <c r="CT520" s="6"/>
      <c r="CU520" s="6"/>
      <c r="CV520" s="6"/>
      <c r="CW520" s="6"/>
      <c r="CX520" s="6"/>
      <c r="CY520" s="6"/>
      <c r="CZ520" s="6"/>
      <c r="DA520" s="6"/>
      <c r="DB520" s="6"/>
      <c r="DC520" s="6"/>
      <c r="DD520" s="6" t="s">
        <v>38</v>
      </c>
      <c r="DE520" s="87"/>
      <c r="DF520" s="6"/>
      <c r="DG520" s="6"/>
      <c r="DH520" s="6"/>
      <c r="DI520" s="6"/>
      <c r="DJ520" s="6"/>
      <c r="DK520" s="6"/>
      <c r="DL520" s="6"/>
      <c r="DM520" s="6"/>
      <c r="DN520" s="6"/>
      <c r="DO520" s="87"/>
      <c r="DP520" s="6"/>
      <c r="DQ520" s="87"/>
      <c r="DR520" s="6"/>
      <c r="DS520" s="87"/>
      <c r="DT520" s="17"/>
      <c r="DV520" s="34"/>
      <c r="DW520" s="57"/>
      <c r="DX520" s="57"/>
      <c r="DY520" s="57"/>
      <c r="DZ520" s="57"/>
      <c r="EA520" s="57"/>
      <c r="EB520" s="57"/>
      <c r="EC520" s="57"/>
      <c r="ED520" s="57"/>
      <c r="EE520" s="57"/>
      <c r="EF520" s="57"/>
      <c r="EG520" s="57"/>
      <c r="EH520" s="57"/>
      <c r="EI520" s="57"/>
      <c r="EJ520" s="57"/>
      <c r="EK520" s="57"/>
      <c r="EL520" s="57"/>
      <c r="EM520" s="57"/>
      <c r="EN520" s="57"/>
      <c r="EO520" s="57"/>
      <c r="EP520" s="57"/>
      <c r="EQ520" s="57"/>
      <c r="ER520" s="57"/>
      <c r="ES520" s="57"/>
    </row>
    <row r="521" spans="1:149" ht="14.55" customHeight="1" x14ac:dyDescent="0.3">
      <c r="A521" s="65">
        <v>517</v>
      </c>
      <c r="B521" s="7">
        <v>169</v>
      </c>
      <c r="C521" s="98" t="s">
        <v>2237</v>
      </c>
      <c r="D521" s="100" t="s">
        <v>2238</v>
      </c>
      <c r="E521" s="98" t="s">
        <v>2239</v>
      </c>
      <c r="F521" s="7">
        <v>2011</v>
      </c>
      <c r="G521" s="100" t="s">
        <v>807</v>
      </c>
      <c r="H521" s="98" t="s">
        <v>2240</v>
      </c>
      <c r="I521" s="6" t="s">
        <v>50</v>
      </c>
      <c r="J521" s="100" t="s">
        <v>2241</v>
      </c>
      <c r="K521" s="6" t="s">
        <v>744</v>
      </c>
      <c r="L521" s="6" t="s">
        <v>38</v>
      </c>
      <c r="M521" s="6" t="s">
        <v>86</v>
      </c>
      <c r="N521" s="6" t="s">
        <v>205</v>
      </c>
      <c r="O521" s="6" t="s">
        <v>25</v>
      </c>
      <c r="P521" s="6" t="s">
        <v>191</v>
      </c>
      <c r="Q521" s="6" t="s">
        <v>572</v>
      </c>
      <c r="R521" s="6" t="s">
        <v>572</v>
      </c>
      <c r="S521" s="6" t="s">
        <v>1186</v>
      </c>
      <c r="T521" s="6" t="s">
        <v>1187</v>
      </c>
      <c r="U521" s="7">
        <v>2000</v>
      </c>
      <c r="V521" s="7">
        <v>2030</v>
      </c>
      <c r="W521" s="6"/>
      <c r="X521" s="6"/>
      <c r="Y521" s="6"/>
      <c r="Z521" s="6"/>
      <c r="AA521" s="6"/>
      <c r="AB521" s="6"/>
      <c r="AC521" s="6"/>
      <c r="AD521" s="6" t="s">
        <v>109</v>
      </c>
      <c r="AE521" s="6"/>
      <c r="AF521" s="6"/>
      <c r="AG521" s="6"/>
      <c r="AH521" s="6"/>
      <c r="AI521" s="6" t="s">
        <v>155</v>
      </c>
      <c r="AJ521" s="6"/>
      <c r="AK521" s="6"/>
      <c r="AL521" s="6"/>
      <c r="AM521" s="6"/>
      <c r="AN521" s="6"/>
      <c r="AO521" s="6"/>
      <c r="AP521" s="6"/>
      <c r="AQ521" s="6"/>
      <c r="AR521" s="6"/>
      <c r="AS521" s="6"/>
      <c r="AT521" s="6"/>
      <c r="AU521" s="6"/>
      <c r="AV521" s="6"/>
      <c r="AW521" s="6" t="s">
        <v>38</v>
      </c>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t="s">
        <v>23</v>
      </c>
      <c r="BW521" s="6"/>
      <c r="BX521" s="6"/>
      <c r="BY521" s="6"/>
      <c r="BZ521" s="6"/>
      <c r="CA521" s="6"/>
      <c r="CB521" s="6"/>
      <c r="CC521" s="6"/>
      <c r="CD521" s="6" t="s">
        <v>195</v>
      </c>
      <c r="CE521" s="6"/>
      <c r="CF521" s="6"/>
      <c r="CG521" s="6"/>
      <c r="CH521" s="6"/>
      <c r="CI521" s="6" t="s">
        <v>195</v>
      </c>
      <c r="CJ521" s="6"/>
      <c r="CK521" s="6"/>
      <c r="CL521" s="6"/>
      <c r="CM521" s="6"/>
      <c r="CN521" s="6"/>
      <c r="CO521" s="6"/>
      <c r="CP521" s="6"/>
      <c r="CQ521" s="6"/>
      <c r="CR521" s="6"/>
      <c r="CS521" s="28" t="s">
        <v>38</v>
      </c>
      <c r="CT521" s="6"/>
      <c r="CU521" s="6"/>
      <c r="CV521" s="6"/>
      <c r="CW521" s="6"/>
      <c r="CX521" s="6"/>
      <c r="CY521" s="6"/>
      <c r="CZ521" s="6"/>
      <c r="DA521" s="6"/>
      <c r="DB521" s="6"/>
      <c r="DC521" s="6"/>
      <c r="DD521" s="6" t="s">
        <v>38</v>
      </c>
      <c r="DE521" s="87"/>
      <c r="DF521" s="6"/>
      <c r="DG521" s="6"/>
      <c r="DH521" s="6"/>
      <c r="DI521" s="6"/>
      <c r="DJ521" s="6"/>
      <c r="DK521" s="6"/>
      <c r="DL521" s="6"/>
      <c r="DM521" s="6"/>
      <c r="DN521" s="6"/>
      <c r="DO521" s="87"/>
      <c r="DP521" s="6"/>
      <c r="DQ521" s="87"/>
      <c r="DR521" s="6"/>
      <c r="DS521" s="87"/>
      <c r="DT521" s="17"/>
      <c r="DV521" s="34"/>
      <c r="DW521" s="57"/>
      <c r="DX521" s="57"/>
      <c r="DY521" s="57"/>
      <c r="DZ521" s="57"/>
      <c r="EA521" s="57"/>
      <c r="EB521" s="57"/>
      <c r="EC521" s="57"/>
      <c r="ED521" s="57"/>
      <c r="EE521" s="57"/>
      <c r="EF521" s="57"/>
      <c r="EG521" s="57"/>
      <c r="EH521" s="57"/>
      <c r="EI521" s="57"/>
      <c r="EJ521" s="57"/>
      <c r="EK521" s="57"/>
      <c r="EL521" s="57"/>
      <c r="EM521" s="57"/>
      <c r="EN521" s="57"/>
      <c r="EO521" s="57"/>
      <c r="EP521" s="57"/>
      <c r="EQ521" s="57"/>
      <c r="ER521" s="57"/>
      <c r="ES521" s="57"/>
    </row>
    <row r="522" spans="1:149" ht="14.55" customHeight="1" x14ac:dyDescent="0.3">
      <c r="A522" s="65">
        <v>518</v>
      </c>
      <c r="B522" s="7">
        <v>170</v>
      </c>
      <c r="C522" s="98" t="s">
        <v>2252</v>
      </c>
      <c r="D522" s="100" t="s">
        <v>2253</v>
      </c>
      <c r="E522" s="100" t="s">
        <v>2254</v>
      </c>
      <c r="F522" s="7">
        <v>2018</v>
      </c>
      <c r="G522" s="98" t="s">
        <v>2206</v>
      </c>
      <c r="H522" s="98" t="s">
        <v>2255</v>
      </c>
      <c r="I522" s="6" t="s">
        <v>50</v>
      </c>
      <c r="J522" s="100" t="s">
        <v>2256</v>
      </c>
      <c r="K522" s="6" t="s">
        <v>718</v>
      </c>
      <c r="L522" s="6" t="s">
        <v>38</v>
      </c>
      <c r="M522" s="6" t="s">
        <v>100</v>
      </c>
      <c r="N522" s="6" t="s">
        <v>205</v>
      </c>
      <c r="O522" s="6" t="s">
        <v>25</v>
      </c>
      <c r="P522" s="6" t="s">
        <v>205</v>
      </c>
      <c r="Q522" s="6" t="s">
        <v>2257</v>
      </c>
      <c r="R522" s="6" t="s">
        <v>908</v>
      </c>
      <c r="S522" s="6" t="s">
        <v>572</v>
      </c>
      <c r="T522" s="6" t="s">
        <v>572</v>
      </c>
      <c r="U522" s="7">
        <v>2014</v>
      </c>
      <c r="V522" s="7">
        <v>2017</v>
      </c>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t="s">
        <v>197</v>
      </c>
      <c r="AU522" s="6"/>
      <c r="AV522" s="6"/>
      <c r="AW522" s="6" t="s">
        <v>23</v>
      </c>
      <c r="AX522" s="6"/>
      <c r="AY522" s="6"/>
      <c r="AZ522" s="6"/>
      <c r="BA522" s="6"/>
      <c r="BB522" s="6"/>
      <c r="BC522" s="6"/>
      <c r="BD522" s="6"/>
      <c r="BE522" s="6"/>
      <c r="BF522" s="6"/>
      <c r="BG522" s="6"/>
      <c r="BH522" s="6"/>
      <c r="BI522" s="6"/>
      <c r="BJ522" s="6"/>
      <c r="BK522" s="6"/>
      <c r="BL522" s="6"/>
      <c r="BM522" s="6"/>
      <c r="BN522" s="6"/>
      <c r="BO522" s="6"/>
      <c r="BP522" s="6"/>
      <c r="BQ522" s="6"/>
      <c r="BR522" s="6"/>
      <c r="BS522" s="6" t="s">
        <v>78</v>
      </c>
      <c r="BT522" s="6"/>
      <c r="BU522" s="6"/>
      <c r="BV522" s="6" t="s">
        <v>38</v>
      </c>
      <c r="BW522" s="6"/>
      <c r="BX522" s="6"/>
      <c r="BY522" s="6"/>
      <c r="BZ522" s="6"/>
      <c r="CA522" s="6"/>
      <c r="CB522" s="6"/>
      <c r="CC522" s="6"/>
      <c r="CD522" s="6"/>
      <c r="CE522" s="6"/>
      <c r="CF522" s="6"/>
      <c r="CG522" s="6"/>
      <c r="CH522" s="6"/>
      <c r="CI522" s="6"/>
      <c r="CJ522" s="6"/>
      <c r="CK522" s="6"/>
      <c r="CL522" s="6"/>
      <c r="CM522" s="6"/>
      <c r="CN522" s="6"/>
      <c r="CO522" s="6"/>
      <c r="CP522" s="6"/>
      <c r="CQ522" s="6"/>
      <c r="CR522" s="6"/>
      <c r="CS522" s="28" t="s">
        <v>38</v>
      </c>
      <c r="CT522" s="6"/>
      <c r="CU522" s="6"/>
      <c r="CV522" s="6"/>
      <c r="CW522" s="6"/>
      <c r="CX522" s="6"/>
      <c r="CY522" s="6"/>
      <c r="CZ522" s="6"/>
      <c r="DA522" s="6"/>
      <c r="DB522" s="6"/>
      <c r="DC522" s="6"/>
      <c r="DD522" s="6" t="s">
        <v>38</v>
      </c>
      <c r="DE522" s="87"/>
      <c r="DF522" s="6"/>
      <c r="DG522" s="6"/>
      <c r="DH522" s="6"/>
      <c r="DI522" s="6"/>
      <c r="DJ522" s="6"/>
      <c r="DK522" s="6"/>
      <c r="DL522" s="6"/>
      <c r="DM522" s="6"/>
      <c r="DN522" s="6"/>
      <c r="DO522" s="87"/>
      <c r="DP522" s="6"/>
      <c r="DQ522" s="87"/>
      <c r="DR522" s="6"/>
      <c r="DS522" s="87"/>
      <c r="DT522" s="17"/>
      <c r="DV522" s="34"/>
      <c r="DW522" s="57"/>
      <c r="DX522" s="57"/>
      <c r="DY522" s="57"/>
      <c r="DZ522" s="57"/>
      <c r="EA522" s="57"/>
      <c r="EB522" s="57"/>
      <c r="EC522" s="57"/>
      <c r="ED522" s="57"/>
      <c r="EE522" s="57"/>
      <c r="EF522" s="57"/>
      <c r="EG522" s="57"/>
      <c r="EH522" s="57"/>
      <c r="EI522" s="57"/>
      <c r="EJ522" s="57"/>
      <c r="EK522" s="57"/>
      <c r="EL522" s="57"/>
      <c r="EM522" s="57"/>
      <c r="EN522" s="57"/>
      <c r="EO522" s="57"/>
      <c r="EP522" s="57"/>
      <c r="EQ522" s="57"/>
      <c r="ER522" s="57"/>
      <c r="ES522" s="57"/>
    </row>
    <row r="523" spans="1:149" ht="14.55" customHeight="1" x14ac:dyDescent="0.3">
      <c r="A523" s="65">
        <v>519</v>
      </c>
      <c r="B523" s="7">
        <v>170</v>
      </c>
      <c r="C523" s="98" t="s">
        <v>2252</v>
      </c>
      <c r="D523" s="100" t="s">
        <v>2253</v>
      </c>
      <c r="E523" s="100" t="s">
        <v>2254</v>
      </c>
      <c r="F523" s="7">
        <v>2018</v>
      </c>
      <c r="G523" s="98" t="s">
        <v>2206</v>
      </c>
      <c r="H523" s="98" t="s">
        <v>2255</v>
      </c>
      <c r="I523" s="6" t="s">
        <v>50</v>
      </c>
      <c r="J523" s="98" t="s">
        <v>2258</v>
      </c>
      <c r="K523" s="6" t="s">
        <v>742</v>
      </c>
      <c r="L523" s="6" t="s">
        <v>38</v>
      </c>
      <c r="M523" s="6" t="s">
        <v>100</v>
      </c>
      <c r="N523" s="6" t="s">
        <v>205</v>
      </c>
      <c r="O523" s="6" t="s">
        <v>25</v>
      </c>
      <c r="P523" s="6" t="s">
        <v>205</v>
      </c>
      <c r="Q523" s="6" t="s">
        <v>2257</v>
      </c>
      <c r="R523" s="6" t="s">
        <v>908</v>
      </c>
      <c r="S523" s="6" t="s">
        <v>572</v>
      </c>
      <c r="T523" s="6" t="s">
        <v>572</v>
      </c>
      <c r="U523" s="7">
        <v>2014</v>
      </c>
      <c r="V523" s="7">
        <v>2017</v>
      </c>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t="s">
        <v>197</v>
      </c>
      <c r="AU523" s="6"/>
      <c r="AV523" s="6"/>
      <c r="AW523" s="6" t="s">
        <v>23</v>
      </c>
      <c r="AX523" s="6"/>
      <c r="AY523" s="6"/>
      <c r="AZ523" s="6"/>
      <c r="BA523" s="6"/>
      <c r="BB523" s="6"/>
      <c r="BC523" s="6"/>
      <c r="BD523" s="6"/>
      <c r="BE523" s="6"/>
      <c r="BF523" s="6"/>
      <c r="BG523" s="6"/>
      <c r="BH523" s="6"/>
      <c r="BI523" s="6"/>
      <c r="BJ523" s="6"/>
      <c r="BK523" s="6"/>
      <c r="BL523" s="6"/>
      <c r="BM523" s="6"/>
      <c r="BN523" s="6"/>
      <c r="BO523" s="6"/>
      <c r="BP523" s="6"/>
      <c r="BQ523" s="6"/>
      <c r="BR523" s="6"/>
      <c r="BS523" s="6" t="s">
        <v>78</v>
      </c>
      <c r="BT523" s="6"/>
      <c r="BU523" s="6"/>
      <c r="BV523" s="6" t="s">
        <v>38</v>
      </c>
      <c r="BW523" s="6"/>
      <c r="BX523" s="6"/>
      <c r="BY523" s="6"/>
      <c r="BZ523" s="6"/>
      <c r="CA523" s="6"/>
      <c r="CB523" s="6"/>
      <c r="CC523" s="6"/>
      <c r="CD523" s="6"/>
      <c r="CE523" s="6"/>
      <c r="CF523" s="6"/>
      <c r="CG523" s="6"/>
      <c r="CH523" s="6"/>
      <c r="CI523" s="6"/>
      <c r="CJ523" s="6"/>
      <c r="CK523" s="6"/>
      <c r="CL523" s="6"/>
      <c r="CM523" s="6"/>
      <c r="CN523" s="6"/>
      <c r="CO523" s="6"/>
      <c r="CP523" s="6"/>
      <c r="CQ523" s="6"/>
      <c r="CR523" s="6"/>
      <c r="CS523" s="28" t="s">
        <v>38</v>
      </c>
      <c r="CT523" s="6"/>
      <c r="CU523" s="6"/>
      <c r="CV523" s="6"/>
      <c r="CW523" s="6"/>
      <c r="CX523" s="6"/>
      <c r="CY523" s="6"/>
      <c r="CZ523" s="6"/>
      <c r="DA523" s="6"/>
      <c r="DB523" s="6"/>
      <c r="DC523" s="6"/>
      <c r="DD523" s="6" t="s">
        <v>38</v>
      </c>
      <c r="DE523" s="87"/>
      <c r="DF523" s="6"/>
      <c r="DG523" s="6"/>
      <c r="DH523" s="6"/>
      <c r="DI523" s="6"/>
      <c r="DJ523" s="6"/>
      <c r="DK523" s="6"/>
      <c r="DL523" s="6"/>
      <c r="DM523" s="6"/>
      <c r="DN523" s="6"/>
      <c r="DO523" s="87"/>
      <c r="DP523" s="6"/>
      <c r="DQ523" s="87"/>
      <c r="DR523" s="6"/>
      <c r="DS523" s="87"/>
      <c r="DT523" s="17"/>
      <c r="DV523" s="34"/>
      <c r="DW523" s="57"/>
      <c r="DX523" s="57"/>
      <c r="DY523" s="57"/>
      <c r="DZ523" s="57"/>
      <c r="EA523" s="57"/>
      <c r="EB523" s="57"/>
      <c r="EC523" s="57"/>
      <c r="ED523" s="57"/>
      <c r="EE523" s="57"/>
      <c r="EF523" s="57"/>
      <c r="EG523" s="57"/>
      <c r="EH523" s="57"/>
      <c r="EI523" s="57"/>
      <c r="EJ523" s="57"/>
      <c r="EK523" s="57"/>
      <c r="EL523" s="57"/>
      <c r="EM523" s="57"/>
      <c r="EN523" s="57"/>
      <c r="EO523" s="57"/>
      <c r="EP523" s="57"/>
      <c r="EQ523" s="57"/>
      <c r="ER523" s="57"/>
      <c r="ES523" s="57"/>
    </row>
    <row r="524" spans="1:149" ht="14.55" customHeight="1" x14ac:dyDescent="0.3">
      <c r="A524" s="65">
        <v>520</v>
      </c>
      <c r="B524" s="7">
        <v>171</v>
      </c>
      <c r="C524" s="98" t="s">
        <v>2259</v>
      </c>
      <c r="D524" s="100" t="s">
        <v>2260</v>
      </c>
      <c r="E524" s="100" t="s">
        <v>2261</v>
      </c>
      <c r="F524" s="7">
        <v>2018</v>
      </c>
      <c r="G524" s="100" t="s">
        <v>1075</v>
      </c>
      <c r="H524" s="98" t="s">
        <v>2262</v>
      </c>
      <c r="I524" s="6" t="s">
        <v>50</v>
      </c>
      <c r="J524" s="100" t="s">
        <v>2263</v>
      </c>
      <c r="K524" s="6" t="s">
        <v>742</v>
      </c>
      <c r="L524" s="6" t="s">
        <v>38</v>
      </c>
      <c r="M524" s="6" t="s">
        <v>72</v>
      </c>
      <c r="N524" s="6" t="s">
        <v>205</v>
      </c>
      <c r="O524" s="6" t="s">
        <v>25</v>
      </c>
      <c r="P524" s="6" t="s">
        <v>205</v>
      </c>
      <c r="Q524" s="6" t="s">
        <v>2264</v>
      </c>
      <c r="R524" s="6" t="s">
        <v>908</v>
      </c>
      <c r="S524" s="6" t="s">
        <v>572</v>
      </c>
      <c r="T524" s="6" t="s">
        <v>572</v>
      </c>
      <c r="U524" s="7">
        <v>2016</v>
      </c>
      <c r="V524" s="7">
        <v>2018</v>
      </c>
      <c r="W524" s="6" t="s">
        <v>29</v>
      </c>
      <c r="X524" s="6"/>
      <c r="Y524" s="6"/>
      <c r="Z524" s="6"/>
      <c r="AA524" s="6"/>
      <c r="AB524" s="6"/>
      <c r="AC524" s="6"/>
      <c r="AD524" s="6" t="s">
        <v>109</v>
      </c>
      <c r="AE524" s="6" t="s">
        <v>126</v>
      </c>
      <c r="AF524" s="6"/>
      <c r="AG524" s="6"/>
      <c r="AH524" s="6"/>
      <c r="AI524" s="6"/>
      <c r="AJ524" s="6"/>
      <c r="AK524" s="6"/>
      <c r="AL524" s="6"/>
      <c r="AM524" s="6"/>
      <c r="AN524" s="6"/>
      <c r="AO524" s="6"/>
      <c r="AP524" s="6"/>
      <c r="AQ524" s="6"/>
      <c r="AR524" s="6"/>
      <c r="AS524" s="6"/>
      <c r="AT524" s="6"/>
      <c r="AU524" s="6"/>
      <c r="AV524" s="6"/>
      <c r="AW524" s="6" t="s">
        <v>23</v>
      </c>
      <c r="AX524" s="6" t="s">
        <v>80</v>
      </c>
      <c r="AY524" s="6"/>
      <c r="AZ524" s="6"/>
      <c r="BA524" s="6"/>
      <c r="BB524" s="6"/>
      <c r="BC524" s="6"/>
      <c r="BD524" s="6"/>
      <c r="BE524" s="6" t="s">
        <v>78</v>
      </c>
      <c r="BF524" s="6" t="s">
        <v>78</v>
      </c>
      <c r="BG524" s="6"/>
      <c r="BH524" s="6"/>
      <c r="BI524" s="6"/>
      <c r="BJ524" s="6"/>
      <c r="BK524" s="6"/>
      <c r="BL524" s="6"/>
      <c r="BM524" s="6"/>
      <c r="BN524" s="6"/>
      <c r="BO524" s="6"/>
      <c r="BP524" s="6"/>
      <c r="BQ524" s="6"/>
      <c r="BR524" s="6"/>
      <c r="BS524" s="6"/>
      <c r="BT524" s="6"/>
      <c r="BU524" s="6"/>
      <c r="BV524" s="6" t="s">
        <v>38</v>
      </c>
      <c r="BW524" s="6"/>
      <c r="BX524" s="6"/>
      <c r="BY524" s="6"/>
      <c r="BZ524" s="6"/>
      <c r="CA524" s="6"/>
      <c r="CB524" s="6"/>
      <c r="CC524" s="6"/>
      <c r="CD524" s="6"/>
      <c r="CE524" s="6"/>
      <c r="CF524" s="6"/>
      <c r="CG524" s="6"/>
      <c r="CH524" s="6"/>
      <c r="CI524" s="6"/>
      <c r="CJ524" s="6"/>
      <c r="CK524" s="6"/>
      <c r="CL524" s="6"/>
      <c r="CM524" s="6"/>
      <c r="CN524" s="6"/>
      <c r="CO524" s="6"/>
      <c r="CP524" s="6"/>
      <c r="CQ524" s="6"/>
      <c r="CR524" s="6"/>
      <c r="CS524" s="28" t="s">
        <v>38</v>
      </c>
      <c r="CT524" s="6"/>
      <c r="CU524" s="6"/>
      <c r="CV524" s="6"/>
      <c r="CW524" s="6"/>
      <c r="CX524" s="6"/>
      <c r="CY524" s="6"/>
      <c r="CZ524" s="6"/>
      <c r="DA524" s="6"/>
      <c r="DB524" s="6"/>
      <c r="DC524" s="6"/>
      <c r="DD524" s="6" t="s">
        <v>38</v>
      </c>
      <c r="DE524" s="87"/>
      <c r="DF524" s="6"/>
      <c r="DG524" s="6"/>
      <c r="DH524" s="6"/>
      <c r="DI524" s="6"/>
      <c r="DJ524" s="6"/>
      <c r="DK524" s="6"/>
      <c r="DL524" s="6"/>
      <c r="DM524" s="6"/>
      <c r="DN524" s="6"/>
      <c r="DO524" s="87"/>
      <c r="DP524" s="6"/>
      <c r="DQ524" s="87"/>
      <c r="DR524" s="6"/>
      <c r="DS524" s="93"/>
      <c r="DT524" s="17"/>
      <c r="DV524" s="34"/>
      <c r="DW524" s="57"/>
      <c r="DX524" s="57"/>
      <c r="DY524" s="57"/>
      <c r="DZ524" s="57"/>
      <c r="EA524" s="57"/>
      <c r="EB524" s="57"/>
      <c r="EC524" s="57"/>
      <c r="ED524" s="57"/>
      <c r="EE524" s="57"/>
      <c r="EF524" s="57"/>
      <c r="EG524" s="57"/>
      <c r="EH524" s="57"/>
      <c r="EI524" s="57"/>
      <c r="EJ524" s="57"/>
      <c r="EK524" s="57"/>
      <c r="EL524" s="57"/>
      <c r="EM524" s="57"/>
      <c r="EN524" s="57"/>
      <c r="EO524" s="57"/>
      <c r="EP524" s="57"/>
      <c r="EQ524" s="57"/>
      <c r="ER524" s="57"/>
      <c r="ES524" s="57"/>
    </row>
    <row r="525" spans="1:149" ht="14.55" customHeight="1" x14ac:dyDescent="0.3">
      <c r="A525" s="65">
        <v>521</v>
      </c>
      <c r="B525" s="7">
        <v>172</v>
      </c>
      <c r="C525" s="98" t="s">
        <v>2265</v>
      </c>
      <c r="D525" s="98" t="s">
        <v>2266</v>
      </c>
      <c r="E525" s="98" t="s">
        <v>2267</v>
      </c>
      <c r="F525" s="7">
        <v>2003</v>
      </c>
      <c r="G525" s="98" t="s">
        <v>664</v>
      </c>
      <c r="H525" s="98" t="s">
        <v>2268</v>
      </c>
      <c r="I525" s="6" t="s">
        <v>50</v>
      </c>
      <c r="J525" s="100" t="s">
        <v>2269</v>
      </c>
      <c r="K525" s="6" t="s">
        <v>369</v>
      </c>
      <c r="L525" s="6" t="s">
        <v>38</v>
      </c>
      <c r="M525" s="6" t="s">
        <v>100</v>
      </c>
      <c r="N525" s="6" t="s">
        <v>205</v>
      </c>
      <c r="O525" s="6" t="s">
        <v>25</v>
      </c>
      <c r="P525" s="6" t="s">
        <v>118</v>
      </c>
      <c r="Q525" s="6" t="s">
        <v>572</v>
      </c>
      <c r="R525" s="6" t="s">
        <v>572</v>
      </c>
      <c r="S525" s="6" t="s">
        <v>365</v>
      </c>
      <c r="T525" s="6" t="s">
        <v>1055</v>
      </c>
      <c r="U525" s="7" t="s">
        <v>572</v>
      </c>
      <c r="V525" s="7" t="s">
        <v>572</v>
      </c>
      <c r="W525" s="6"/>
      <c r="X525" s="6"/>
      <c r="Y525" s="6"/>
      <c r="Z525" s="6" t="s">
        <v>76</v>
      </c>
      <c r="AA525" s="6"/>
      <c r="AB525" s="6" t="s">
        <v>107</v>
      </c>
      <c r="AC525" s="6"/>
      <c r="AD525" s="6"/>
      <c r="AE525" s="6" t="s">
        <v>126</v>
      </c>
      <c r="AF525" s="6"/>
      <c r="AG525" s="6"/>
      <c r="AH525" s="6"/>
      <c r="AI525" s="6" t="s">
        <v>155</v>
      </c>
      <c r="AJ525" s="6"/>
      <c r="AK525" s="6"/>
      <c r="AL525" s="6"/>
      <c r="AM525" s="6"/>
      <c r="AN525" s="6"/>
      <c r="AO525" s="6" t="s">
        <v>168</v>
      </c>
      <c r="AP525" s="6"/>
      <c r="AQ525" s="6"/>
      <c r="AR525" s="6"/>
      <c r="AS525" s="6"/>
      <c r="AT525" s="6"/>
      <c r="AU525" s="6"/>
      <c r="AV525" s="6"/>
      <c r="AW525" s="6" t="s">
        <v>23</v>
      </c>
      <c r="AX525" s="6"/>
      <c r="AY525" s="6"/>
      <c r="AZ525" s="6"/>
      <c r="BA525" s="6" t="s">
        <v>78</v>
      </c>
      <c r="BB525" s="6"/>
      <c r="BC525" s="6" t="s">
        <v>78</v>
      </c>
      <c r="BD525" s="6"/>
      <c r="BE525" s="6"/>
      <c r="BF525" s="6" t="s">
        <v>78</v>
      </c>
      <c r="BG525" s="6"/>
      <c r="BH525" s="6"/>
      <c r="BI525" s="6"/>
      <c r="BJ525" s="6" t="s">
        <v>78</v>
      </c>
      <c r="BK525" s="6"/>
      <c r="BL525" s="6"/>
      <c r="BM525" s="6"/>
      <c r="BN525" s="6" t="s">
        <v>78</v>
      </c>
      <c r="BO525" s="6"/>
      <c r="BP525" s="6"/>
      <c r="BQ525" s="6"/>
      <c r="BR525" s="6"/>
      <c r="BS525" s="6"/>
      <c r="BT525" s="6"/>
      <c r="BU525" s="6"/>
      <c r="BV525" s="6" t="s">
        <v>38</v>
      </c>
      <c r="BW525" s="6"/>
      <c r="BX525" s="6"/>
      <c r="BY525" s="6"/>
      <c r="BZ525" s="6"/>
      <c r="CA525" s="6"/>
      <c r="CB525" s="6"/>
      <c r="CC525" s="6"/>
      <c r="CD525" s="6"/>
      <c r="CE525" s="6"/>
      <c r="CF525" s="6"/>
      <c r="CG525" s="6"/>
      <c r="CH525" s="6"/>
      <c r="CI525" s="6"/>
      <c r="CJ525" s="6"/>
      <c r="CK525" s="6"/>
      <c r="CL525" s="6"/>
      <c r="CM525" s="6"/>
      <c r="CN525" s="6"/>
      <c r="CO525" s="6"/>
      <c r="CP525" s="6"/>
      <c r="CQ525" s="6"/>
      <c r="CR525" s="6"/>
      <c r="CS525" s="28" t="s">
        <v>38</v>
      </c>
      <c r="CT525" s="6"/>
      <c r="CU525" s="6"/>
      <c r="CV525" s="6"/>
      <c r="CW525" s="6"/>
      <c r="CX525" s="6"/>
      <c r="CY525" s="6"/>
      <c r="CZ525" s="6"/>
      <c r="DA525" s="6"/>
      <c r="DB525" s="6"/>
      <c r="DC525" s="6"/>
      <c r="DD525" s="6" t="s">
        <v>38</v>
      </c>
      <c r="DE525" s="87"/>
      <c r="DF525" s="6"/>
      <c r="DG525" s="6"/>
      <c r="DH525" s="6"/>
      <c r="DI525" s="6"/>
      <c r="DJ525" s="6"/>
      <c r="DK525" s="6"/>
      <c r="DL525" s="6"/>
      <c r="DM525" s="6"/>
      <c r="DN525" s="6"/>
      <c r="DO525" s="87"/>
      <c r="DP525" s="6"/>
      <c r="DQ525" s="87"/>
      <c r="DR525" s="6"/>
      <c r="DS525" s="87"/>
      <c r="DT525" s="17"/>
      <c r="DV525" s="34"/>
      <c r="DW525" s="57"/>
      <c r="DX525" s="57"/>
      <c r="DY525" s="57"/>
      <c r="DZ525" s="57"/>
      <c r="EA525" s="57"/>
      <c r="EB525" s="57"/>
      <c r="EC525" s="57"/>
      <c r="ED525" s="57"/>
      <c r="EE525" s="57"/>
      <c r="EF525" s="57"/>
      <c r="EG525" s="57"/>
      <c r="EH525" s="57"/>
      <c r="EI525" s="57"/>
      <c r="EJ525" s="57"/>
      <c r="EK525" s="57"/>
      <c r="EL525" s="57"/>
      <c r="EM525" s="57"/>
      <c r="EN525" s="57"/>
      <c r="EO525" s="57"/>
      <c r="EP525" s="57"/>
      <c r="EQ525" s="57"/>
      <c r="ER525" s="57"/>
      <c r="ES525" s="57"/>
    </row>
    <row r="526" spans="1:149" ht="14.55" customHeight="1" x14ac:dyDescent="0.3">
      <c r="A526" s="65">
        <v>522</v>
      </c>
      <c r="B526" s="7">
        <v>173</v>
      </c>
      <c r="C526" s="98" t="s">
        <v>2270</v>
      </c>
      <c r="D526" s="100" t="s">
        <v>2271</v>
      </c>
      <c r="E526" s="98" t="s">
        <v>2272</v>
      </c>
      <c r="F526" s="7">
        <v>2018</v>
      </c>
      <c r="G526" s="100" t="s">
        <v>604</v>
      </c>
      <c r="H526" s="98" t="s">
        <v>2273</v>
      </c>
      <c r="I526" s="6" t="s">
        <v>50</v>
      </c>
      <c r="J526" s="100" t="s">
        <v>2274</v>
      </c>
      <c r="K526" s="6" t="s">
        <v>718</v>
      </c>
      <c r="L526" s="6" t="s">
        <v>38</v>
      </c>
      <c r="M526" s="6" t="s">
        <v>86</v>
      </c>
      <c r="N526" s="6" t="s">
        <v>205</v>
      </c>
      <c r="O526" s="6" t="s">
        <v>25</v>
      </c>
      <c r="P526" s="6" t="s">
        <v>177</v>
      </c>
      <c r="Q526" s="6" t="s">
        <v>572</v>
      </c>
      <c r="R526" s="6" t="s">
        <v>572</v>
      </c>
      <c r="S526" s="6" t="s">
        <v>122</v>
      </c>
      <c r="T526" s="6" t="s">
        <v>1070</v>
      </c>
      <c r="U526" s="7" t="s">
        <v>572</v>
      </c>
      <c r="V526" s="7" t="s">
        <v>572</v>
      </c>
      <c r="W526" s="6"/>
      <c r="X526" s="6"/>
      <c r="Y526" s="6"/>
      <c r="Z526" s="6"/>
      <c r="AA526" s="6"/>
      <c r="AB526" s="6"/>
      <c r="AC526" s="6"/>
      <c r="AD526" s="6"/>
      <c r="AE526" s="6" t="s">
        <v>126</v>
      </c>
      <c r="AF526" s="6"/>
      <c r="AG526" s="6"/>
      <c r="AH526" s="6" t="s">
        <v>139</v>
      </c>
      <c r="AI526" s="6" t="s">
        <v>155</v>
      </c>
      <c r="AJ526" s="6"/>
      <c r="AK526" s="6"/>
      <c r="AL526" s="6"/>
      <c r="AM526" s="6"/>
      <c r="AN526" s="6"/>
      <c r="AO526" s="6"/>
      <c r="AP526" s="6"/>
      <c r="AQ526" s="6"/>
      <c r="AR526" s="6"/>
      <c r="AS526" s="6"/>
      <c r="AT526" s="6"/>
      <c r="AU526" s="6"/>
      <c r="AV526" s="6"/>
      <c r="AW526" s="6" t="s">
        <v>23</v>
      </c>
      <c r="AX526" s="6"/>
      <c r="AY526" s="6"/>
      <c r="AZ526" s="6"/>
      <c r="BA526" s="6"/>
      <c r="BB526" s="6"/>
      <c r="BC526" s="6"/>
      <c r="BD526" s="6"/>
      <c r="BE526" s="6"/>
      <c r="BF526" s="6" t="s">
        <v>78</v>
      </c>
      <c r="BG526" s="6"/>
      <c r="BH526" s="6"/>
      <c r="BI526" s="6" t="s">
        <v>78</v>
      </c>
      <c r="BJ526" s="6" t="s">
        <v>78</v>
      </c>
      <c r="BK526" s="6"/>
      <c r="BL526" s="6"/>
      <c r="BM526" s="6"/>
      <c r="BN526" s="6"/>
      <c r="BO526" s="6"/>
      <c r="BP526" s="6"/>
      <c r="BQ526" s="6"/>
      <c r="BR526" s="6"/>
      <c r="BS526" s="6"/>
      <c r="BT526" s="6"/>
      <c r="BU526" s="6"/>
      <c r="BV526" s="6" t="s">
        <v>38</v>
      </c>
      <c r="BW526" s="6"/>
      <c r="BX526" s="6"/>
      <c r="BY526" s="6"/>
      <c r="BZ526" s="6"/>
      <c r="CA526" s="6"/>
      <c r="CB526" s="6"/>
      <c r="CC526" s="6"/>
      <c r="CD526" s="6"/>
      <c r="CE526" s="6"/>
      <c r="CF526" s="6"/>
      <c r="CG526" s="6"/>
      <c r="CH526" s="6"/>
      <c r="CI526" s="6"/>
      <c r="CJ526" s="6"/>
      <c r="CK526" s="6"/>
      <c r="CL526" s="6"/>
      <c r="CM526" s="6"/>
      <c r="CN526" s="6"/>
      <c r="CO526" s="6"/>
      <c r="CP526" s="6"/>
      <c r="CQ526" s="6"/>
      <c r="CR526" s="6"/>
      <c r="CS526" s="28" t="s">
        <v>38</v>
      </c>
      <c r="CT526" s="6"/>
      <c r="CU526" s="6"/>
      <c r="CV526" s="6"/>
      <c r="CW526" s="6"/>
      <c r="CX526" s="6"/>
      <c r="CY526" s="6"/>
      <c r="CZ526" s="6"/>
      <c r="DA526" s="6"/>
      <c r="DB526" s="6"/>
      <c r="DC526" s="6"/>
      <c r="DD526" s="6" t="s">
        <v>38</v>
      </c>
      <c r="DE526" s="87"/>
      <c r="DF526" s="6"/>
      <c r="DG526" s="6"/>
      <c r="DH526" s="6"/>
      <c r="DI526" s="6"/>
      <c r="DJ526" s="6"/>
      <c r="DK526" s="6"/>
      <c r="DL526" s="6"/>
      <c r="DM526" s="6"/>
      <c r="DN526" s="6"/>
      <c r="DO526" s="87"/>
      <c r="DP526" s="6"/>
      <c r="DQ526" s="87"/>
      <c r="DR526" s="6"/>
      <c r="DS526" s="93" t="s">
        <v>2275</v>
      </c>
      <c r="DT526" s="17" t="s">
        <v>630</v>
      </c>
      <c r="DV526" s="34"/>
      <c r="DW526" s="57"/>
      <c r="DX526" s="57"/>
      <c r="DY526" s="57"/>
      <c r="DZ526" s="57"/>
      <c r="EA526" s="57"/>
      <c r="EB526" s="57"/>
      <c r="EC526" s="57"/>
      <c r="ED526" s="57"/>
      <c r="EE526" s="57"/>
      <c r="EF526" s="57"/>
      <c r="EG526" s="57"/>
      <c r="EH526" s="57"/>
      <c r="EI526" s="57"/>
      <c r="EJ526" s="57"/>
      <c r="EK526" s="57"/>
      <c r="EL526" s="57"/>
      <c r="EM526" s="57"/>
      <c r="EN526" s="57"/>
      <c r="EO526" s="57"/>
      <c r="EP526" s="57"/>
      <c r="EQ526" s="57"/>
      <c r="ER526" s="57"/>
      <c r="ES526" s="57"/>
    </row>
    <row r="527" spans="1:149" ht="14.55" customHeight="1" x14ac:dyDescent="0.3">
      <c r="A527" s="65">
        <v>523</v>
      </c>
      <c r="B527" s="7">
        <v>174</v>
      </c>
      <c r="C527" s="98" t="s">
        <v>2276</v>
      </c>
      <c r="D527" s="100" t="s">
        <v>2277</v>
      </c>
      <c r="E527" s="98" t="s">
        <v>2278</v>
      </c>
      <c r="F527" s="7">
        <v>2016</v>
      </c>
      <c r="G527" s="98" t="s">
        <v>2279</v>
      </c>
      <c r="H527" s="98" t="s">
        <v>2280</v>
      </c>
      <c r="I527" s="6" t="s">
        <v>50</v>
      </c>
      <c r="J527" s="100" t="s">
        <v>2281</v>
      </c>
      <c r="K527" s="6" t="s">
        <v>718</v>
      </c>
      <c r="L527" s="6" t="s">
        <v>38</v>
      </c>
      <c r="M527" s="6" t="s">
        <v>72</v>
      </c>
      <c r="N527" s="6" t="s">
        <v>205</v>
      </c>
      <c r="O527" s="6" t="s">
        <v>25</v>
      </c>
      <c r="P527" s="6" t="s">
        <v>118</v>
      </c>
      <c r="Q527" s="6" t="s">
        <v>572</v>
      </c>
      <c r="R527" s="6" t="s">
        <v>572</v>
      </c>
      <c r="S527" s="6" t="s">
        <v>97</v>
      </c>
      <c r="T527" s="8" t="s">
        <v>2282</v>
      </c>
      <c r="U527" s="7">
        <v>2008</v>
      </c>
      <c r="V527" s="7">
        <v>2009</v>
      </c>
      <c r="W527" s="6"/>
      <c r="X527" s="6"/>
      <c r="Y527" s="6"/>
      <c r="Z527" s="6"/>
      <c r="AA527" s="6"/>
      <c r="AB527" s="6"/>
      <c r="AC527" s="6"/>
      <c r="AD527" s="6"/>
      <c r="AE527" s="6" t="s">
        <v>126</v>
      </c>
      <c r="AF527" s="6"/>
      <c r="AG527" s="6"/>
      <c r="AH527" s="6"/>
      <c r="AI527" s="6"/>
      <c r="AJ527" s="6"/>
      <c r="AK527" s="6" t="s">
        <v>232</v>
      </c>
      <c r="AL527" s="6"/>
      <c r="AM527" s="6"/>
      <c r="AN527" s="6"/>
      <c r="AO527" s="6"/>
      <c r="AP527" s="6"/>
      <c r="AQ527" s="6"/>
      <c r="AR527" s="6"/>
      <c r="AS527" s="6"/>
      <c r="AT527" s="6"/>
      <c r="AU527" s="6"/>
      <c r="AV527" s="6"/>
      <c r="AW527" s="6" t="s">
        <v>23</v>
      </c>
      <c r="AX527" s="6"/>
      <c r="AY527" s="6"/>
      <c r="AZ527" s="6"/>
      <c r="BA527" s="6"/>
      <c r="BB527" s="6"/>
      <c r="BC527" s="6"/>
      <c r="BD527" s="6"/>
      <c r="BE527" s="6"/>
      <c r="BF527" s="6" t="s">
        <v>80</v>
      </c>
      <c r="BG527" s="6"/>
      <c r="BH527" s="6"/>
      <c r="BI527" s="6"/>
      <c r="BJ527" s="6"/>
      <c r="BK527" s="6" t="s">
        <v>78</v>
      </c>
      <c r="BL527" s="6"/>
      <c r="BM527" s="6"/>
      <c r="BN527" s="6"/>
      <c r="BO527" s="6"/>
      <c r="BP527" s="6"/>
      <c r="BQ527" s="6"/>
      <c r="BR527" s="6"/>
      <c r="BS527" s="6"/>
      <c r="BT527" s="6"/>
      <c r="BU527" s="6"/>
      <c r="BV527" s="6" t="s">
        <v>38</v>
      </c>
      <c r="BW527" s="6"/>
      <c r="BX527" s="6"/>
      <c r="BY527" s="6"/>
      <c r="BZ527" s="6"/>
      <c r="CA527" s="6"/>
      <c r="CB527" s="6"/>
      <c r="CC527" s="6"/>
      <c r="CD527" s="6"/>
      <c r="CE527" s="6"/>
      <c r="CF527" s="6"/>
      <c r="CG527" s="6"/>
      <c r="CH527" s="6"/>
      <c r="CI527" s="6"/>
      <c r="CJ527" s="6"/>
      <c r="CK527" s="6"/>
      <c r="CL527" s="6"/>
      <c r="CM527" s="6"/>
      <c r="CN527" s="6"/>
      <c r="CO527" s="6"/>
      <c r="CP527" s="6"/>
      <c r="CQ527" s="6"/>
      <c r="CR527" s="6"/>
      <c r="CS527" s="28" t="s">
        <v>38</v>
      </c>
      <c r="CT527" s="6"/>
      <c r="CU527" s="6"/>
      <c r="CV527" s="6"/>
      <c r="CW527" s="6"/>
      <c r="CX527" s="6"/>
      <c r="CY527" s="6"/>
      <c r="CZ527" s="6"/>
      <c r="DA527" s="6"/>
      <c r="DB527" s="6"/>
      <c r="DC527" s="6"/>
      <c r="DD527" s="6" t="s">
        <v>38</v>
      </c>
      <c r="DE527" s="87"/>
      <c r="DF527" s="6"/>
      <c r="DG527" s="6"/>
      <c r="DH527" s="6"/>
      <c r="DI527" s="6"/>
      <c r="DJ527" s="6"/>
      <c r="DK527" s="6"/>
      <c r="DL527" s="6"/>
      <c r="DM527" s="6"/>
      <c r="DN527" s="6"/>
      <c r="DO527" s="87"/>
      <c r="DP527" s="6"/>
      <c r="DQ527" s="87"/>
      <c r="DR527" s="6"/>
      <c r="DS527" s="87"/>
      <c r="DT527" s="17"/>
      <c r="DV527" s="34"/>
      <c r="DW527" s="57"/>
      <c r="DX527" s="57"/>
      <c r="DY527" s="57"/>
      <c r="DZ527" s="57"/>
      <c r="EA527" s="57"/>
      <c r="EB527" s="57"/>
      <c r="EC527" s="57"/>
      <c r="ED527" s="57"/>
      <c r="EE527" s="57"/>
      <c r="EF527" s="57"/>
      <c r="EG527" s="57"/>
      <c r="EH527" s="57"/>
      <c r="EI527" s="57"/>
      <c r="EJ527" s="57"/>
      <c r="EK527" s="57"/>
      <c r="EL527" s="57"/>
      <c r="EM527" s="57"/>
      <c r="EN527" s="57"/>
      <c r="EO527" s="57"/>
      <c r="EP527" s="57"/>
      <c r="EQ527" s="57"/>
      <c r="ER527" s="57"/>
      <c r="ES527" s="57"/>
    </row>
    <row r="528" spans="1:149" ht="14.55" customHeight="1" x14ac:dyDescent="0.3">
      <c r="A528" s="65">
        <v>524</v>
      </c>
      <c r="B528" s="7">
        <v>175</v>
      </c>
      <c r="C528" s="98" t="s">
        <v>2283</v>
      </c>
      <c r="D528" s="100" t="s">
        <v>2284</v>
      </c>
      <c r="E528" s="98" t="s">
        <v>2285</v>
      </c>
      <c r="F528" s="7">
        <v>2008</v>
      </c>
      <c r="G528" s="98" t="s">
        <v>807</v>
      </c>
      <c r="H528" s="98" t="s">
        <v>2286</v>
      </c>
      <c r="I528" s="6" t="s">
        <v>50</v>
      </c>
      <c r="J528" s="100" t="s">
        <v>2287</v>
      </c>
      <c r="K528" s="6" t="s">
        <v>359</v>
      </c>
      <c r="L528" s="6" t="s">
        <v>38</v>
      </c>
      <c r="M528" s="6" t="s">
        <v>100</v>
      </c>
      <c r="N528" s="6" t="s">
        <v>205</v>
      </c>
      <c r="O528" s="6" t="s">
        <v>25</v>
      </c>
      <c r="P528" s="6" t="s">
        <v>118</v>
      </c>
      <c r="Q528" s="6" t="s">
        <v>572</v>
      </c>
      <c r="R528" s="6" t="s">
        <v>572</v>
      </c>
      <c r="S528" s="6" t="s">
        <v>97</v>
      </c>
      <c r="T528" s="6" t="s">
        <v>1133</v>
      </c>
      <c r="U528" s="7">
        <v>2004</v>
      </c>
      <c r="V528" s="7">
        <v>2004</v>
      </c>
      <c r="W528" s="6"/>
      <c r="X528" s="6"/>
      <c r="Y528" s="6"/>
      <c r="Z528" s="6" t="s">
        <v>76</v>
      </c>
      <c r="AA528" s="6"/>
      <c r="AB528" s="6"/>
      <c r="AC528" s="6"/>
      <c r="AD528" s="6" t="s">
        <v>109</v>
      </c>
      <c r="AE528" s="6" t="s">
        <v>126</v>
      </c>
      <c r="AF528" s="6"/>
      <c r="AG528" s="6"/>
      <c r="AH528" s="6"/>
      <c r="AI528" s="6" t="s">
        <v>155</v>
      </c>
      <c r="AJ528" s="6"/>
      <c r="AK528" s="6"/>
      <c r="AL528" s="6"/>
      <c r="AM528" s="6"/>
      <c r="AN528" s="6"/>
      <c r="AO528" s="6" t="s">
        <v>168</v>
      </c>
      <c r="AP528" s="6"/>
      <c r="AQ528" s="6"/>
      <c r="AR528" s="6"/>
      <c r="AS528" s="6"/>
      <c r="AT528" s="6"/>
      <c r="AU528" s="6" t="s">
        <v>183</v>
      </c>
      <c r="AV528" s="6"/>
      <c r="AW528" s="6" t="s">
        <v>23</v>
      </c>
      <c r="AX528" s="6"/>
      <c r="AY528" s="6"/>
      <c r="AZ528" s="6"/>
      <c r="BA528" s="6" t="s">
        <v>78</v>
      </c>
      <c r="BB528" s="6"/>
      <c r="BC528" s="6"/>
      <c r="BD528" s="6"/>
      <c r="BE528" s="6"/>
      <c r="BF528" s="6" t="s">
        <v>78</v>
      </c>
      <c r="BG528" s="6"/>
      <c r="BH528" s="6"/>
      <c r="BI528" s="6"/>
      <c r="BJ528" s="6" t="s">
        <v>78</v>
      </c>
      <c r="BK528" s="6"/>
      <c r="BL528" s="6"/>
      <c r="BM528" s="6"/>
      <c r="BN528" s="6" t="s">
        <v>78</v>
      </c>
      <c r="BO528" s="6"/>
      <c r="BP528" s="6"/>
      <c r="BQ528" s="6"/>
      <c r="BR528" s="6"/>
      <c r="BS528" s="6"/>
      <c r="BT528" s="6" t="s">
        <v>80</v>
      </c>
      <c r="BU528" s="6"/>
      <c r="BV528" s="6" t="s">
        <v>23</v>
      </c>
      <c r="BW528" s="6"/>
      <c r="BX528" s="6"/>
      <c r="BY528" s="6"/>
      <c r="BZ528" s="6"/>
      <c r="CA528" s="6"/>
      <c r="CB528" s="6"/>
      <c r="CC528" s="6"/>
      <c r="CD528" s="6" t="s">
        <v>195</v>
      </c>
      <c r="CE528" s="6"/>
      <c r="CF528" s="6"/>
      <c r="CG528" s="6"/>
      <c r="CH528" s="6"/>
      <c r="CI528" s="6" t="s">
        <v>195</v>
      </c>
      <c r="CJ528" s="6"/>
      <c r="CK528" s="6"/>
      <c r="CL528" s="6"/>
      <c r="CM528" s="6" t="s">
        <v>195</v>
      </c>
      <c r="CN528" s="6"/>
      <c r="CO528" s="6"/>
      <c r="CP528" s="6"/>
      <c r="CQ528" s="6"/>
      <c r="CR528" s="6"/>
      <c r="CS528" s="28" t="s">
        <v>38</v>
      </c>
      <c r="CT528" s="6"/>
      <c r="CU528" s="6"/>
      <c r="CV528" s="6"/>
      <c r="CW528" s="6"/>
      <c r="CX528" s="6"/>
      <c r="CY528" s="6"/>
      <c r="CZ528" s="6"/>
      <c r="DA528" s="6"/>
      <c r="DB528" s="6"/>
      <c r="DC528" s="6"/>
      <c r="DD528" s="6" t="s">
        <v>38</v>
      </c>
      <c r="DE528" s="87"/>
      <c r="DF528" s="6"/>
      <c r="DG528" s="6"/>
      <c r="DH528" s="6"/>
      <c r="DI528" s="6"/>
      <c r="DJ528" s="6"/>
      <c r="DK528" s="6"/>
      <c r="DL528" s="6"/>
      <c r="DM528" s="6"/>
      <c r="DN528" s="6"/>
      <c r="DO528" s="87"/>
      <c r="DP528" s="6"/>
      <c r="DQ528" s="87"/>
      <c r="DR528" s="6"/>
      <c r="DS528" s="87"/>
      <c r="DT528" s="17"/>
      <c r="DV528" s="34"/>
      <c r="DW528" s="57"/>
      <c r="DX528" s="57"/>
      <c r="DY528" s="57"/>
      <c r="DZ528" s="57"/>
      <c r="EA528" s="57"/>
      <c r="EB528" s="57"/>
      <c r="EC528" s="57"/>
      <c r="ED528" s="57"/>
      <c r="EE528" s="57"/>
      <c r="EF528" s="57"/>
      <c r="EG528" s="57"/>
      <c r="EH528" s="57"/>
      <c r="EI528" s="57"/>
      <c r="EJ528" s="57"/>
      <c r="EK528" s="57"/>
      <c r="EL528" s="57"/>
      <c r="EM528" s="57"/>
      <c r="EN528" s="57"/>
      <c r="EO528" s="57"/>
      <c r="EP528" s="57"/>
      <c r="EQ528" s="57"/>
      <c r="ER528" s="57"/>
      <c r="ES528" s="57"/>
    </row>
    <row r="529" spans="1:149" ht="14.55" customHeight="1" x14ac:dyDescent="0.3">
      <c r="A529" s="65">
        <v>525</v>
      </c>
      <c r="B529" s="7">
        <v>176</v>
      </c>
      <c r="C529" s="98" t="s">
        <v>2288</v>
      </c>
      <c r="D529" s="100" t="s">
        <v>2289</v>
      </c>
      <c r="E529" s="98" t="s">
        <v>2290</v>
      </c>
      <c r="F529" s="7">
        <v>2009</v>
      </c>
      <c r="G529" s="98" t="s">
        <v>577</v>
      </c>
      <c r="H529" s="98" t="s">
        <v>2291</v>
      </c>
      <c r="I529" s="6" t="s">
        <v>50</v>
      </c>
      <c r="J529" s="100" t="s">
        <v>2292</v>
      </c>
      <c r="K529" s="6" t="s">
        <v>718</v>
      </c>
      <c r="L529" s="6" t="s">
        <v>38</v>
      </c>
      <c r="M529" s="6" t="s">
        <v>100</v>
      </c>
      <c r="N529" s="6" t="s">
        <v>205</v>
      </c>
      <c r="O529" s="6" t="s">
        <v>25</v>
      </c>
      <c r="P529" s="6" t="s">
        <v>118</v>
      </c>
      <c r="Q529" s="6" t="s">
        <v>572</v>
      </c>
      <c r="R529" s="6" t="s">
        <v>572</v>
      </c>
      <c r="S529" s="6" t="s">
        <v>97</v>
      </c>
      <c r="T529" s="6" t="s">
        <v>1133</v>
      </c>
      <c r="U529" s="7">
        <v>2004</v>
      </c>
      <c r="V529" s="7">
        <v>2004</v>
      </c>
      <c r="W529" s="6"/>
      <c r="X529" s="6"/>
      <c r="Y529" s="6"/>
      <c r="Z529" s="6"/>
      <c r="AA529" s="6"/>
      <c r="AB529" s="6"/>
      <c r="AC529" s="6"/>
      <c r="AD529" s="6" t="s">
        <v>109</v>
      </c>
      <c r="AE529" s="6" t="s">
        <v>126</v>
      </c>
      <c r="AF529" s="6"/>
      <c r="AG529" s="6"/>
      <c r="AH529" s="6"/>
      <c r="AI529" s="6" t="s">
        <v>155</v>
      </c>
      <c r="AJ529" s="6"/>
      <c r="AK529" s="6"/>
      <c r="AL529" s="6"/>
      <c r="AM529" s="6"/>
      <c r="AN529" s="6"/>
      <c r="AO529" s="6" t="s">
        <v>168</v>
      </c>
      <c r="AP529" s="6"/>
      <c r="AQ529" s="6"/>
      <c r="AR529" s="6"/>
      <c r="AS529" s="6"/>
      <c r="AT529" s="6"/>
      <c r="AU529" s="6"/>
      <c r="AV529" s="6"/>
      <c r="AW529" s="6" t="s">
        <v>23</v>
      </c>
      <c r="AX529" s="6"/>
      <c r="AY529" s="6"/>
      <c r="AZ529" s="6"/>
      <c r="BA529" s="6"/>
      <c r="BB529" s="6"/>
      <c r="BC529" s="6"/>
      <c r="BD529" s="6"/>
      <c r="BE529" s="6"/>
      <c r="BF529" s="6" t="s">
        <v>78</v>
      </c>
      <c r="BG529" s="6"/>
      <c r="BH529" s="6"/>
      <c r="BI529" s="6"/>
      <c r="BJ529" s="6"/>
      <c r="BK529" s="6"/>
      <c r="BL529" s="6"/>
      <c r="BM529" s="6"/>
      <c r="BN529" s="6"/>
      <c r="BO529" s="6"/>
      <c r="BP529" s="6"/>
      <c r="BQ529" s="6"/>
      <c r="BR529" s="6"/>
      <c r="BS529" s="6"/>
      <c r="BT529" s="6"/>
      <c r="BU529" s="6"/>
      <c r="BV529" s="6" t="s">
        <v>23</v>
      </c>
      <c r="BW529" s="6"/>
      <c r="BX529" s="6"/>
      <c r="BY529" s="6"/>
      <c r="BZ529" s="6"/>
      <c r="CA529" s="6"/>
      <c r="CB529" s="6"/>
      <c r="CC529" s="6"/>
      <c r="CD529" s="6"/>
      <c r="CE529" s="6" t="s">
        <v>195</v>
      </c>
      <c r="CF529" s="6"/>
      <c r="CG529" s="6"/>
      <c r="CH529" s="6"/>
      <c r="CI529" s="6" t="s">
        <v>195</v>
      </c>
      <c r="CJ529" s="6"/>
      <c r="CK529" s="6"/>
      <c r="CL529" s="6"/>
      <c r="CM529" s="6" t="s">
        <v>195</v>
      </c>
      <c r="CN529" s="6"/>
      <c r="CO529" s="6"/>
      <c r="CP529" s="6"/>
      <c r="CQ529" s="6"/>
      <c r="CR529" s="6"/>
      <c r="CS529" s="28" t="s">
        <v>38</v>
      </c>
      <c r="CT529" s="6"/>
      <c r="CU529" s="6"/>
      <c r="CV529" s="6"/>
      <c r="CW529" s="6"/>
      <c r="CX529" s="6"/>
      <c r="CY529" s="6"/>
      <c r="CZ529" s="6"/>
      <c r="DA529" s="6"/>
      <c r="DB529" s="6"/>
      <c r="DC529" s="6"/>
      <c r="DD529" s="6" t="s">
        <v>38</v>
      </c>
      <c r="DE529" s="87"/>
      <c r="DF529" s="6"/>
      <c r="DG529" s="6"/>
      <c r="DH529" s="6"/>
      <c r="DI529" s="6"/>
      <c r="DJ529" s="6"/>
      <c r="DK529" s="6"/>
      <c r="DL529" s="6"/>
      <c r="DM529" s="6"/>
      <c r="DN529" s="6"/>
      <c r="DO529" s="87"/>
      <c r="DP529" s="6"/>
      <c r="DQ529" s="87"/>
      <c r="DR529" s="6"/>
      <c r="DS529" s="87"/>
      <c r="DT529" s="17"/>
      <c r="DV529" s="34"/>
      <c r="DW529" s="57"/>
      <c r="DX529" s="57"/>
      <c r="DY529" s="57"/>
      <c r="DZ529" s="57"/>
      <c r="EA529" s="57"/>
      <c r="EB529" s="57"/>
      <c r="EC529" s="57"/>
      <c r="ED529" s="57"/>
      <c r="EE529" s="57"/>
      <c r="EF529" s="57"/>
      <c r="EG529" s="57"/>
      <c r="EH529" s="57"/>
      <c r="EI529" s="57"/>
      <c r="EJ529" s="57"/>
      <c r="EK529" s="57"/>
      <c r="EL529" s="57"/>
      <c r="EM529" s="57"/>
      <c r="EN529" s="57"/>
      <c r="EO529" s="57"/>
      <c r="EP529" s="57"/>
      <c r="EQ529" s="57"/>
      <c r="ER529" s="57"/>
      <c r="ES529" s="57"/>
    </row>
    <row r="530" spans="1:149" ht="14.55" customHeight="1" x14ac:dyDescent="0.3">
      <c r="A530" s="65">
        <v>526</v>
      </c>
      <c r="B530" s="7">
        <v>176</v>
      </c>
      <c r="C530" s="98" t="s">
        <v>2288</v>
      </c>
      <c r="D530" s="100" t="s">
        <v>2289</v>
      </c>
      <c r="E530" s="98" t="s">
        <v>2290</v>
      </c>
      <c r="F530" s="7">
        <v>2009</v>
      </c>
      <c r="G530" s="98" t="s">
        <v>577</v>
      </c>
      <c r="H530" s="98" t="s">
        <v>2291</v>
      </c>
      <c r="I530" s="6" t="s">
        <v>50</v>
      </c>
      <c r="J530" s="100" t="s">
        <v>2292</v>
      </c>
      <c r="K530" s="6" t="s">
        <v>718</v>
      </c>
      <c r="L530" s="6" t="s">
        <v>38</v>
      </c>
      <c r="M530" s="6" t="s">
        <v>100</v>
      </c>
      <c r="N530" s="6" t="s">
        <v>205</v>
      </c>
      <c r="O530" s="6" t="s">
        <v>25</v>
      </c>
      <c r="P530" s="6" t="s">
        <v>118</v>
      </c>
      <c r="Q530" s="6" t="s">
        <v>572</v>
      </c>
      <c r="R530" s="6" t="s">
        <v>572</v>
      </c>
      <c r="S530" s="6" t="s">
        <v>97</v>
      </c>
      <c r="T530" s="6" t="s">
        <v>1079</v>
      </c>
      <c r="U530" s="7">
        <v>2004</v>
      </c>
      <c r="V530" s="7">
        <v>2004</v>
      </c>
      <c r="W530" s="6"/>
      <c r="X530" s="6"/>
      <c r="Y530" s="6"/>
      <c r="Z530" s="6"/>
      <c r="AA530" s="6"/>
      <c r="AB530" s="6"/>
      <c r="AC530" s="6"/>
      <c r="AD530" s="6" t="s">
        <v>109</v>
      </c>
      <c r="AE530" s="6" t="s">
        <v>126</v>
      </c>
      <c r="AF530" s="6"/>
      <c r="AG530" s="6"/>
      <c r="AH530" s="6"/>
      <c r="AI530" s="6" t="s">
        <v>155</v>
      </c>
      <c r="AJ530" s="6"/>
      <c r="AK530" s="6"/>
      <c r="AL530" s="6"/>
      <c r="AM530" s="6"/>
      <c r="AN530" s="6"/>
      <c r="AO530" s="6" t="s">
        <v>168</v>
      </c>
      <c r="AP530" s="6"/>
      <c r="AQ530" s="6"/>
      <c r="AR530" s="6"/>
      <c r="AS530" s="6"/>
      <c r="AT530" s="6"/>
      <c r="AU530" s="6"/>
      <c r="AV530" s="6"/>
      <c r="AW530" s="6" t="s">
        <v>23</v>
      </c>
      <c r="AX530" s="6"/>
      <c r="AY530" s="6"/>
      <c r="AZ530" s="6"/>
      <c r="BA530" s="6"/>
      <c r="BB530" s="6"/>
      <c r="BC530" s="6"/>
      <c r="BD530" s="6"/>
      <c r="BE530" s="6"/>
      <c r="BF530" s="6" t="s">
        <v>78</v>
      </c>
      <c r="BG530" s="6"/>
      <c r="BH530" s="6"/>
      <c r="BI530" s="6"/>
      <c r="BJ530" s="6"/>
      <c r="BK530" s="6"/>
      <c r="BL530" s="6"/>
      <c r="BM530" s="6"/>
      <c r="BN530" s="6"/>
      <c r="BO530" s="6"/>
      <c r="BP530" s="6"/>
      <c r="BQ530" s="6"/>
      <c r="BR530" s="6"/>
      <c r="BS530" s="6"/>
      <c r="BT530" s="6"/>
      <c r="BU530" s="6"/>
      <c r="BV530" s="6" t="s">
        <v>23</v>
      </c>
      <c r="BW530" s="6"/>
      <c r="BX530" s="6"/>
      <c r="BY530" s="6"/>
      <c r="BZ530" s="6"/>
      <c r="CA530" s="6"/>
      <c r="CB530" s="6"/>
      <c r="CC530" s="6"/>
      <c r="CD530" s="6"/>
      <c r="CE530" s="6" t="s">
        <v>195</v>
      </c>
      <c r="CF530" s="6"/>
      <c r="CG530" s="6"/>
      <c r="CH530" s="6"/>
      <c r="CI530" s="6" t="s">
        <v>195</v>
      </c>
      <c r="CJ530" s="6"/>
      <c r="CK530" s="6"/>
      <c r="CL530" s="6"/>
      <c r="CM530" s="6" t="s">
        <v>195</v>
      </c>
      <c r="CN530" s="6"/>
      <c r="CO530" s="6"/>
      <c r="CP530" s="6"/>
      <c r="CQ530" s="6"/>
      <c r="CR530" s="6"/>
      <c r="CS530" s="28" t="s">
        <v>38</v>
      </c>
      <c r="CT530" s="6"/>
      <c r="CU530" s="6"/>
      <c r="CV530" s="6"/>
      <c r="CW530" s="6"/>
      <c r="CX530" s="6"/>
      <c r="CY530" s="6"/>
      <c r="CZ530" s="6"/>
      <c r="DA530" s="6"/>
      <c r="DB530" s="6"/>
      <c r="DC530" s="6"/>
      <c r="DD530" s="6" t="s">
        <v>38</v>
      </c>
      <c r="DE530" s="87"/>
      <c r="DF530" s="6"/>
      <c r="DG530" s="6"/>
      <c r="DH530" s="6"/>
      <c r="DI530" s="6"/>
      <c r="DJ530" s="6"/>
      <c r="DK530" s="6"/>
      <c r="DL530" s="6"/>
      <c r="DM530" s="6"/>
      <c r="DN530" s="6"/>
      <c r="DO530" s="87"/>
      <c r="DP530" s="6"/>
      <c r="DQ530" s="87"/>
      <c r="DR530" s="6"/>
      <c r="DS530" s="87"/>
      <c r="DT530" s="17"/>
      <c r="DV530" s="34"/>
      <c r="DW530" s="57"/>
      <c r="DX530" s="57"/>
      <c r="DY530" s="57"/>
      <c r="DZ530" s="57"/>
      <c r="EA530" s="57"/>
      <c r="EB530" s="57"/>
      <c r="EC530" s="57"/>
      <c r="ED530" s="57"/>
      <c r="EE530" s="57"/>
      <c r="EF530" s="57"/>
      <c r="EG530" s="57"/>
      <c r="EH530" s="57"/>
      <c r="EI530" s="57"/>
      <c r="EJ530" s="57"/>
      <c r="EK530" s="57"/>
      <c r="EL530" s="57"/>
      <c r="EM530" s="57"/>
      <c r="EN530" s="57"/>
      <c r="EO530" s="57"/>
      <c r="EP530" s="57"/>
      <c r="EQ530" s="57"/>
      <c r="ER530" s="57"/>
      <c r="ES530" s="57"/>
    </row>
    <row r="531" spans="1:149" ht="14.55" customHeight="1" x14ac:dyDescent="0.3">
      <c r="A531" s="65">
        <v>527</v>
      </c>
      <c r="B531" s="7">
        <v>177</v>
      </c>
      <c r="C531" s="98" t="s">
        <v>2293</v>
      </c>
      <c r="D531" s="100" t="s">
        <v>2294</v>
      </c>
      <c r="E531" s="98" t="s">
        <v>2290</v>
      </c>
      <c r="F531" s="7">
        <v>2009</v>
      </c>
      <c r="G531" s="98" t="s">
        <v>577</v>
      </c>
      <c r="H531" s="98" t="s">
        <v>2295</v>
      </c>
      <c r="I531" s="6" t="s">
        <v>50</v>
      </c>
      <c r="J531" s="100" t="s">
        <v>2296</v>
      </c>
      <c r="K531" s="6" t="s">
        <v>718</v>
      </c>
      <c r="L531" s="6" t="s">
        <v>38</v>
      </c>
      <c r="M531" s="6" t="s">
        <v>100</v>
      </c>
      <c r="N531" s="6" t="s">
        <v>205</v>
      </c>
      <c r="O531" s="6" t="s">
        <v>25</v>
      </c>
      <c r="P531" s="6" t="s">
        <v>118</v>
      </c>
      <c r="Q531" s="6" t="s">
        <v>572</v>
      </c>
      <c r="R531" s="6" t="s">
        <v>572</v>
      </c>
      <c r="S531" s="6" t="s">
        <v>97</v>
      </c>
      <c r="T531" s="6" t="s">
        <v>1133</v>
      </c>
      <c r="U531" s="7">
        <v>2004</v>
      </c>
      <c r="V531" s="7">
        <v>2004</v>
      </c>
      <c r="W531" s="6"/>
      <c r="X531" s="6"/>
      <c r="Y531" s="6"/>
      <c r="Z531" s="6" t="s">
        <v>76</v>
      </c>
      <c r="AA531" s="6"/>
      <c r="AB531" s="6"/>
      <c r="AC531" s="6"/>
      <c r="AD531" s="6"/>
      <c r="AE531" s="6" t="s">
        <v>126</v>
      </c>
      <c r="AF531" s="6"/>
      <c r="AG531" s="6"/>
      <c r="AH531" s="6"/>
      <c r="AI531" s="6" t="s">
        <v>155</v>
      </c>
      <c r="AJ531" s="6"/>
      <c r="AK531" s="6"/>
      <c r="AL531" s="6"/>
      <c r="AM531" s="6"/>
      <c r="AN531" s="6"/>
      <c r="AO531" s="6" t="s">
        <v>168</v>
      </c>
      <c r="AP531" s="6"/>
      <c r="AQ531" s="6"/>
      <c r="AR531" s="6"/>
      <c r="AS531" s="6"/>
      <c r="AT531" s="6"/>
      <c r="AU531" s="6" t="s">
        <v>183</v>
      </c>
      <c r="AV531" s="6"/>
      <c r="AW531" s="6" t="s">
        <v>23</v>
      </c>
      <c r="AX531" s="6"/>
      <c r="AY531" s="6"/>
      <c r="AZ531" s="6"/>
      <c r="BA531" s="6" t="s">
        <v>78</v>
      </c>
      <c r="BB531" s="6"/>
      <c r="BC531" s="6"/>
      <c r="BD531" s="6"/>
      <c r="BE531" s="6"/>
      <c r="BF531" s="6" t="s">
        <v>78</v>
      </c>
      <c r="BG531" s="6"/>
      <c r="BH531" s="6"/>
      <c r="BI531" s="6"/>
      <c r="BJ531" s="6" t="s">
        <v>78</v>
      </c>
      <c r="BK531" s="6"/>
      <c r="BL531" s="6"/>
      <c r="BM531" s="6"/>
      <c r="BN531" s="6" t="s">
        <v>78</v>
      </c>
      <c r="BO531" s="6"/>
      <c r="BP531" s="6"/>
      <c r="BQ531" s="6"/>
      <c r="BR531" s="6"/>
      <c r="BS531" s="6"/>
      <c r="BT531" s="6" t="s">
        <v>78</v>
      </c>
      <c r="BU531" s="6"/>
      <c r="BV531" s="6" t="s">
        <v>38</v>
      </c>
      <c r="BW531" s="6"/>
      <c r="BX531" s="6"/>
      <c r="BY531" s="6"/>
      <c r="BZ531" s="6"/>
      <c r="CA531" s="6"/>
      <c r="CB531" s="6"/>
      <c r="CC531" s="6"/>
      <c r="CD531" s="6"/>
      <c r="CE531" s="6"/>
      <c r="CF531" s="6"/>
      <c r="CG531" s="6"/>
      <c r="CH531" s="6"/>
      <c r="CI531" s="6"/>
      <c r="CJ531" s="6"/>
      <c r="CK531" s="6"/>
      <c r="CL531" s="6"/>
      <c r="CM531" s="6"/>
      <c r="CN531" s="6"/>
      <c r="CO531" s="6"/>
      <c r="CP531" s="6"/>
      <c r="CQ531" s="6"/>
      <c r="CR531" s="6"/>
      <c r="CS531" s="28" t="s">
        <v>38</v>
      </c>
      <c r="CT531" s="6"/>
      <c r="CU531" s="6"/>
      <c r="CV531" s="6"/>
      <c r="CW531" s="6"/>
      <c r="CX531" s="6"/>
      <c r="CY531" s="6"/>
      <c r="CZ531" s="6"/>
      <c r="DA531" s="6"/>
      <c r="DB531" s="6"/>
      <c r="DC531" s="6"/>
      <c r="DD531" s="6" t="s">
        <v>38</v>
      </c>
      <c r="DE531" s="87"/>
      <c r="DF531" s="6"/>
      <c r="DG531" s="6"/>
      <c r="DH531" s="6"/>
      <c r="DI531" s="6"/>
      <c r="DJ531" s="6"/>
      <c r="DK531" s="6"/>
      <c r="DL531" s="6"/>
      <c r="DM531" s="6"/>
      <c r="DN531" s="6"/>
      <c r="DO531" s="87"/>
      <c r="DP531" s="6"/>
      <c r="DQ531" s="87"/>
      <c r="DR531" s="6"/>
      <c r="DS531" s="93" t="s">
        <v>2297</v>
      </c>
      <c r="DT531" s="17" t="s">
        <v>66</v>
      </c>
      <c r="DV531" s="34"/>
      <c r="DW531" s="57"/>
      <c r="DX531" s="57"/>
      <c r="DY531" s="57"/>
      <c r="DZ531" s="57"/>
      <c r="EA531" s="57"/>
      <c r="EB531" s="57"/>
      <c r="EC531" s="57"/>
      <c r="ED531" s="57"/>
      <c r="EE531" s="57"/>
      <c r="EF531" s="57"/>
      <c r="EG531" s="57"/>
      <c r="EH531" s="57"/>
      <c r="EI531" s="57"/>
      <c r="EJ531" s="57"/>
      <c r="EK531" s="57"/>
      <c r="EL531" s="57"/>
      <c r="EM531" s="57"/>
      <c r="EN531" s="57"/>
      <c r="EO531" s="57"/>
      <c r="EP531" s="57"/>
      <c r="EQ531" s="57"/>
      <c r="ER531" s="57"/>
      <c r="ES531" s="57"/>
    </row>
    <row r="532" spans="1:149" ht="14.55" customHeight="1" x14ac:dyDescent="0.3">
      <c r="A532" s="65">
        <v>528</v>
      </c>
      <c r="B532" s="7">
        <v>177</v>
      </c>
      <c r="C532" s="98" t="s">
        <v>2293</v>
      </c>
      <c r="D532" s="100" t="s">
        <v>2294</v>
      </c>
      <c r="E532" s="98" t="s">
        <v>2290</v>
      </c>
      <c r="F532" s="7">
        <v>2009</v>
      </c>
      <c r="G532" s="98" t="s">
        <v>577</v>
      </c>
      <c r="H532" s="98" t="s">
        <v>2295</v>
      </c>
      <c r="I532" s="6" t="s">
        <v>50</v>
      </c>
      <c r="J532" s="100" t="s">
        <v>2298</v>
      </c>
      <c r="K532" s="6" t="s">
        <v>718</v>
      </c>
      <c r="L532" s="6" t="s">
        <v>38</v>
      </c>
      <c r="M532" s="6" t="s">
        <v>100</v>
      </c>
      <c r="N532" s="6" t="s">
        <v>205</v>
      </c>
      <c r="O532" s="6" t="s">
        <v>25</v>
      </c>
      <c r="P532" s="6" t="s">
        <v>118</v>
      </c>
      <c r="Q532" s="6" t="s">
        <v>572</v>
      </c>
      <c r="R532" s="6" t="s">
        <v>572</v>
      </c>
      <c r="S532" s="6" t="s">
        <v>97</v>
      </c>
      <c r="T532" s="6" t="s">
        <v>1133</v>
      </c>
      <c r="U532" s="7">
        <v>2004</v>
      </c>
      <c r="V532" s="7">
        <v>2004</v>
      </c>
      <c r="W532" s="6"/>
      <c r="X532" s="6"/>
      <c r="Y532" s="6"/>
      <c r="Z532" s="6" t="s">
        <v>76</v>
      </c>
      <c r="AA532" s="6"/>
      <c r="AB532" s="6"/>
      <c r="AC532" s="6"/>
      <c r="AD532" s="6"/>
      <c r="AE532" s="6" t="s">
        <v>126</v>
      </c>
      <c r="AF532" s="6"/>
      <c r="AG532" s="6"/>
      <c r="AH532" s="6"/>
      <c r="AI532" s="6" t="s">
        <v>155</v>
      </c>
      <c r="AJ532" s="6"/>
      <c r="AK532" s="6"/>
      <c r="AL532" s="6"/>
      <c r="AM532" s="6"/>
      <c r="AN532" s="6"/>
      <c r="AO532" s="6" t="s">
        <v>168</v>
      </c>
      <c r="AP532" s="6"/>
      <c r="AQ532" s="6"/>
      <c r="AR532" s="6"/>
      <c r="AS532" s="6"/>
      <c r="AT532" s="6"/>
      <c r="AU532" s="6" t="s">
        <v>183</v>
      </c>
      <c r="AV532" s="6"/>
      <c r="AW532" s="6" t="s">
        <v>23</v>
      </c>
      <c r="AX532" s="6"/>
      <c r="AY532" s="6"/>
      <c r="AZ532" s="6"/>
      <c r="BA532" s="6" t="s">
        <v>78</v>
      </c>
      <c r="BB532" s="6"/>
      <c r="BC532" s="6"/>
      <c r="BD532" s="6"/>
      <c r="BE532" s="6"/>
      <c r="BF532" s="6" t="s">
        <v>78</v>
      </c>
      <c r="BG532" s="6"/>
      <c r="BH532" s="6"/>
      <c r="BI532" s="6"/>
      <c r="BJ532" s="6" t="s">
        <v>78</v>
      </c>
      <c r="BK532" s="6"/>
      <c r="BL532" s="6"/>
      <c r="BM532" s="6"/>
      <c r="BN532" s="6" t="s">
        <v>78</v>
      </c>
      <c r="BO532" s="6"/>
      <c r="BP532" s="6"/>
      <c r="BQ532" s="6"/>
      <c r="BR532" s="6"/>
      <c r="BS532" s="6"/>
      <c r="BT532" s="6" t="s">
        <v>78</v>
      </c>
      <c r="BU532" s="6"/>
      <c r="BV532" s="6" t="s">
        <v>38</v>
      </c>
      <c r="BW532" s="6"/>
      <c r="BX532" s="6"/>
      <c r="BY532" s="6"/>
      <c r="BZ532" s="6"/>
      <c r="CA532" s="6"/>
      <c r="CB532" s="6"/>
      <c r="CC532" s="6"/>
      <c r="CD532" s="6"/>
      <c r="CE532" s="6"/>
      <c r="CF532" s="6"/>
      <c r="CG532" s="6"/>
      <c r="CH532" s="6"/>
      <c r="CI532" s="6"/>
      <c r="CJ532" s="6"/>
      <c r="CK532" s="6"/>
      <c r="CL532" s="6"/>
      <c r="CM532" s="6"/>
      <c r="CN532" s="6"/>
      <c r="CO532" s="6"/>
      <c r="CP532" s="6"/>
      <c r="CQ532" s="6"/>
      <c r="CR532" s="6"/>
      <c r="CS532" s="28" t="s">
        <v>38</v>
      </c>
      <c r="CT532" s="6"/>
      <c r="CU532" s="6"/>
      <c r="CV532" s="6"/>
      <c r="CW532" s="6"/>
      <c r="CX532" s="6"/>
      <c r="CY532" s="6"/>
      <c r="CZ532" s="6"/>
      <c r="DA532" s="6"/>
      <c r="DB532" s="6"/>
      <c r="DC532" s="6"/>
      <c r="DD532" s="6" t="s">
        <v>38</v>
      </c>
      <c r="DE532" s="87"/>
      <c r="DF532" s="6"/>
      <c r="DG532" s="6"/>
      <c r="DH532" s="6"/>
      <c r="DI532" s="6"/>
      <c r="DJ532" s="6"/>
      <c r="DK532" s="6"/>
      <c r="DL532" s="6"/>
      <c r="DM532" s="6"/>
      <c r="DN532" s="6"/>
      <c r="DO532" s="87"/>
      <c r="DP532" s="6"/>
      <c r="DQ532" s="87"/>
      <c r="DR532" s="6"/>
      <c r="DS532" s="93" t="s">
        <v>2297</v>
      </c>
      <c r="DT532" s="17" t="s">
        <v>66</v>
      </c>
      <c r="DV532" s="34"/>
      <c r="DW532" s="57"/>
      <c r="DX532" s="57"/>
      <c r="DY532" s="57"/>
      <c r="DZ532" s="57"/>
      <c r="EA532" s="57"/>
      <c r="EB532" s="57"/>
      <c r="EC532" s="57"/>
      <c r="ED532" s="57"/>
      <c r="EE532" s="57"/>
      <c r="EF532" s="57"/>
      <c r="EG532" s="57"/>
      <c r="EH532" s="57"/>
      <c r="EI532" s="57"/>
      <c r="EJ532" s="57"/>
      <c r="EK532" s="57"/>
      <c r="EL532" s="57"/>
      <c r="EM532" s="57"/>
      <c r="EN532" s="57"/>
      <c r="EO532" s="57"/>
      <c r="EP532" s="57"/>
      <c r="EQ532" s="57"/>
      <c r="ER532" s="57"/>
      <c r="ES532" s="57"/>
    </row>
    <row r="533" spans="1:149" ht="14.55" customHeight="1" x14ac:dyDescent="0.3">
      <c r="A533" s="65">
        <v>529</v>
      </c>
      <c r="B533" s="7">
        <v>177</v>
      </c>
      <c r="C533" s="98" t="s">
        <v>2293</v>
      </c>
      <c r="D533" s="100" t="s">
        <v>2294</v>
      </c>
      <c r="E533" s="98" t="s">
        <v>2290</v>
      </c>
      <c r="F533" s="7">
        <v>2009</v>
      </c>
      <c r="G533" s="98" t="s">
        <v>577</v>
      </c>
      <c r="H533" s="98" t="s">
        <v>2295</v>
      </c>
      <c r="I533" s="6" t="s">
        <v>50</v>
      </c>
      <c r="J533" s="100" t="s">
        <v>2299</v>
      </c>
      <c r="K533" s="6" t="s">
        <v>718</v>
      </c>
      <c r="L533" s="6" t="s">
        <v>38</v>
      </c>
      <c r="M533" s="6" t="s">
        <v>100</v>
      </c>
      <c r="N533" s="6" t="s">
        <v>205</v>
      </c>
      <c r="O533" s="6" t="s">
        <v>25</v>
      </c>
      <c r="P533" s="6" t="s">
        <v>118</v>
      </c>
      <c r="Q533" s="6" t="s">
        <v>572</v>
      </c>
      <c r="R533" s="6" t="s">
        <v>572</v>
      </c>
      <c r="S533" s="6" t="s">
        <v>97</v>
      </c>
      <c r="T533" s="6" t="s">
        <v>1133</v>
      </c>
      <c r="U533" s="7">
        <v>2004</v>
      </c>
      <c r="V533" s="7">
        <v>2004</v>
      </c>
      <c r="W533" s="6"/>
      <c r="X533" s="6"/>
      <c r="Y533" s="6"/>
      <c r="Z533" s="6" t="s">
        <v>76</v>
      </c>
      <c r="AA533" s="6"/>
      <c r="AB533" s="6"/>
      <c r="AC533" s="6"/>
      <c r="AD533" s="6"/>
      <c r="AE533" s="6" t="s">
        <v>126</v>
      </c>
      <c r="AF533" s="6"/>
      <c r="AG533" s="6"/>
      <c r="AH533" s="6"/>
      <c r="AI533" s="6" t="s">
        <v>155</v>
      </c>
      <c r="AJ533" s="6"/>
      <c r="AK533" s="6"/>
      <c r="AL533" s="6"/>
      <c r="AM533" s="6"/>
      <c r="AN533" s="6"/>
      <c r="AO533" s="6" t="s">
        <v>168</v>
      </c>
      <c r="AP533" s="6"/>
      <c r="AQ533" s="6"/>
      <c r="AR533" s="6"/>
      <c r="AS533" s="6"/>
      <c r="AT533" s="6"/>
      <c r="AU533" s="6" t="s">
        <v>183</v>
      </c>
      <c r="AV533" s="6"/>
      <c r="AW533" s="6" t="s">
        <v>23</v>
      </c>
      <c r="AX533" s="6"/>
      <c r="AY533" s="6"/>
      <c r="AZ533" s="6"/>
      <c r="BA533" s="6" t="s">
        <v>78</v>
      </c>
      <c r="BB533" s="6"/>
      <c r="BC533" s="6"/>
      <c r="BD533" s="6"/>
      <c r="BE533" s="6"/>
      <c r="BF533" s="6" t="s">
        <v>78</v>
      </c>
      <c r="BG533" s="6"/>
      <c r="BH533" s="6"/>
      <c r="BI533" s="6"/>
      <c r="BJ533" s="6" t="s">
        <v>78</v>
      </c>
      <c r="BK533" s="6"/>
      <c r="BL533" s="6"/>
      <c r="BM533" s="6"/>
      <c r="BN533" s="6" t="s">
        <v>78</v>
      </c>
      <c r="BO533" s="6"/>
      <c r="BP533" s="6"/>
      <c r="BQ533" s="6"/>
      <c r="BR533" s="6"/>
      <c r="BS533" s="6"/>
      <c r="BT533" s="6" t="s">
        <v>78</v>
      </c>
      <c r="BU533" s="6"/>
      <c r="BV533" s="6" t="s">
        <v>38</v>
      </c>
      <c r="BW533" s="6"/>
      <c r="BX533" s="6"/>
      <c r="BY533" s="6"/>
      <c r="BZ533" s="6"/>
      <c r="CA533" s="6"/>
      <c r="CB533" s="6"/>
      <c r="CC533" s="6"/>
      <c r="CD533" s="6"/>
      <c r="CE533" s="6"/>
      <c r="CF533" s="6"/>
      <c r="CG533" s="6"/>
      <c r="CH533" s="6"/>
      <c r="CI533" s="6"/>
      <c r="CJ533" s="6"/>
      <c r="CK533" s="6"/>
      <c r="CL533" s="6"/>
      <c r="CM533" s="6"/>
      <c r="CN533" s="6"/>
      <c r="CO533" s="6"/>
      <c r="CP533" s="6"/>
      <c r="CQ533" s="6"/>
      <c r="CR533" s="6"/>
      <c r="CS533" s="28" t="s">
        <v>38</v>
      </c>
      <c r="CT533" s="6"/>
      <c r="CU533" s="6"/>
      <c r="CV533" s="6"/>
      <c r="CW533" s="6"/>
      <c r="CX533" s="6"/>
      <c r="CY533" s="6"/>
      <c r="CZ533" s="6"/>
      <c r="DA533" s="6"/>
      <c r="DB533" s="6"/>
      <c r="DC533" s="6"/>
      <c r="DD533" s="6" t="s">
        <v>38</v>
      </c>
      <c r="DE533" s="87"/>
      <c r="DF533" s="6"/>
      <c r="DG533" s="6"/>
      <c r="DH533" s="6"/>
      <c r="DI533" s="6"/>
      <c r="DJ533" s="6"/>
      <c r="DK533" s="6"/>
      <c r="DL533" s="6"/>
      <c r="DM533" s="6"/>
      <c r="DN533" s="6"/>
      <c r="DO533" s="87"/>
      <c r="DP533" s="6"/>
      <c r="DQ533" s="87"/>
      <c r="DR533" s="6"/>
      <c r="DS533" s="93" t="s">
        <v>2297</v>
      </c>
      <c r="DT533" s="17" t="s">
        <v>66</v>
      </c>
      <c r="DV533" s="34"/>
      <c r="DW533" s="57"/>
      <c r="DX533" s="57"/>
      <c r="DY533" s="57"/>
      <c r="DZ533" s="57"/>
      <c r="EA533" s="57"/>
      <c r="EB533" s="57"/>
      <c r="EC533" s="57"/>
      <c r="ED533" s="57"/>
      <c r="EE533" s="57"/>
      <c r="EF533" s="57"/>
      <c r="EG533" s="57"/>
      <c r="EH533" s="57"/>
      <c r="EI533" s="57"/>
      <c r="EJ533" s="57"/>
      <c r="EK533" s="57"/>
      <c r="EL533" s="57"/>
      <c r="EM533" s="57"/>
      <c r="EN533" s="57"/>
      <c r="EO533" s="57"/>
      <c r="EP533" s="57"/>
      <c r="EQ533" s="57"/>
      <c r="ER533" s="57"/>
      <c r="ES533" s="57"/>
    </row>
    <row r="534" spans="1:149" ht="14.55" customHeight="1" x14ac:dyDescent="0.3">
      <c r="A534" s="65">
        <v>530</v>
      </c>
      <c r="B534" s="7">
        <v>177</v>
      </c>
      <c r="C534" s="98" t="s">
        <v>2293</v>
      </c>
      <c r="D534" s="100" t="s">
        <v>2294</v>
      </c>
      <c r="E534" s="98" t="s">
        <v>2290</v>
      </c>
      <c r="F534" s="7">
        <v>2009</v>
      </c>
      <c r="G534" s="98" t="s">
        <v>577</v>
      </c>
      <c r="H534" s="98" t="s">
        <v>2295</v>
      </c>
      <c r="I534" s="6" t="s">
        <v>50</v>
      </c>
      <c r="J534" s="100" t="s">
        <v>2300</v>
      </c>
      <c r="K534" s="6" t="s">
        <v>718</v>
      </c>
      <c r="L534" s="6" t="s">
        <v>38</v>
      </c>
      <c r="M534" s="6" t="s">
        <v>100</v>
      </c>
      <c r="N534" s="6" t="s">
        <v>205</v>
      </c>
      <c r="O534" s="6" t="s">
        <v>25</v>
      </c>
      <c r="P534" s="6" t="s">
        <v>118</v>
      </c>
      <c r="Q534" s="6" t="s">
        <v>572</v>
      </c>
      <c r="R534" s="6" t="s">
        <v>572</v>
      </c>
      <c r="S534" s="6" t="s">
        <v>97</v>
      </c>
      <c r="T534" s="6" t="s">
        <v>1133</v>
      </c>
      <c r="U534" s="7">
        <v>2004</v>
      </c>
      <c r="V534" s="7">
        <v>2004</v>
      </c>
      <c r="W534" s="6"/>
      <c r="X534" s="6"/>
      <c r="Y534" s="6"/>
      <c r="Z534" s="6" t="s">
        <v>76</v>
      </c>
      <c r="AA534" s="6"/>
      <c r="AB534" s="6"/>
      <c r="AC534" s="6"/>
      <c r="AD534" s="6"/>
      <c r="AE534" s="6" t="s">
        <v>126</v>
      </c>
      <c r="AF534" s="6"/>
      <c r="AG534" s="6"/>
      <c r="AH534" s="6"/>
      <c r="AI534" s="6" t="s">
        <v>155</v>
      </c>
      <c r="AJ534" s="6"/>
      <c r="AK534" s="6"/>
      <c r="AL534" s="6"/>
      <c r="AM534" s="6"/>
      <c r="AN534" s="6"/>
      <c r="AO534" s="6" t="s">
        <v>168</v>
      </c>
      <c r="AP534" s="6"/>
      <c r="AQ534" s="6"/>
      <c r="AR534" s="6"/>
      <c r="AS534" s="6"/>
      <c r="AT534" s="6"/>
      <c r="AU534" s="6" t="s">
        <v>183</v>
      </c>
      <c r="AV534" s="6"/>
      <c r="AW534" s="6" t="s">
        <v>23</v>
      </c>
      <c r="AX534" s="6"/>
      <c r="AY534" s="6"/>
      <c r="AZ534" s="6"/>
      <c r="BA534" s="6" t="s">
        <v>78</v>
      </c>
      <c r="BB534" s="6"/>
      <c r="BC534" s="6"/>
      <c r="BD534" s="6"/>
      <c r="BE534" s="6"/>
      <c r="BF534" s="6" t="s">
        <v>78</v>
      </c>
      <c r="BG534" s="6"/>
      <c r="BH534" s="6"/>
      <c r="BI534" s="6"/>
      <c r="BJ534" s="6" t="s">
        <v>78</v>
      </c>
      <c r="BK534" s="6"/>
      <c r="BL534" s="6"/>
      <c r="BM534" s="6"/>
      <c r="BN534" s="6" t="s">
        <v>78</v>
      </c>
      <c r="BO534" s="6"/>
      <c r="BP534" s="6"/>
      <c r="BQ534" s="6"/>
      <c r="BR534" s="6"/>
      <c r="BS534" s="6"/>
      <c r="BT534" s="6" t="s">
        <v>78</v>
      </c>
      <c r="BU534" s="6"/>
      <c r="BV534" s="6" t="s">
        <v>38</v>
      </c>
      <c r="BW534" s="6"/>
      <c r="BX534" s="6"/>
      <c r="BY534" s="6"/>
      <c r="BZ534" s="6"/>
      <c r="CA534" s="6"/>
      <c r="CB534" s="6"/>
      <c r="CC534" s="6"/>
      <c r="CD534" s="6"/>
      <c r="CE534" s="6"/>
      <c r="CF534" s="6"/>
      <c r="CG534" s="6"/>
      <c r="CH534" s="6"/>
      <c r="CI534" s="6"/>
      <c r="CJ534" s="6"/>
      <c r="CK534" s="6"/>
      <c r="CL534" s="6"/>
      <c r="CM534" s="6"/>
      <c r="CN534" s="6"/>
      <c r="CO534" s="6"/>
      <c r="CP534" s="6"/>
      <c r="CQ534" s="6"/>
      <c r="CR534" s="6"/>
      <c r="CS534" s="28" t="s">
        <v>38</v>
      </c>
      <c r="CT534" s="6"/>
      <c r="CU534" s="6"/>
      <c r="CV534" s="6"/>
      <c r="CW534" s="6"/>
      <c r="CX534" s="6"/>
      <c r="CY534" s="6"/>
      <c r="CZ534" s="6"/>
      <c r="DA534" s="6"/>
      <c r="DB534" s="6"/>
      <c r="DC534" s="6"/>
      <c r="DD534" s="6" t="s">
        <v>38</v>
      </c>
      <c r="DE534" s="87"/>
      <c r="DF534" s="6"/>
      <c r="DG534" s="6"/>
      <c r="DH534" s="6"/>
      <c r="DI534" s="6"/>
      <c r="DJ534" s="6"/>
      <c r="DK534" s="6"/>
      <c r="DL534" s="6"/>
      <c r="DM534" s="6"/>
      <c r="DN534" s="6"/>
      <c r="DO534" s="87"/>
      <c r="DP534" s="6"/>
      <c r="DQ534" s="87"/>
      <c r="DR534" s="6"/>
      <c r="DS534" s="93" t="s">
        <v>2297</v>
      </c>
      <c r="DT534" s="17" t="s">
        <v>66</v>
      </c>
      <c r="DV534" s="34"/>
      <c r="DW534" s="57"/>
      <c r="DX534" s="57"/>
      <c r="DY534" s="57"/>
      <c r="DZ534" s="57"/>
      <c r="EA534" s="57"/>
      <c r="EB534" s="57"/>
      <c r="EC534" s="57"/>
      <c r="ED534" s="57"/>
      <c r="EE534" s="57"/>
      <c r="EF534" s="57"/>
      <c r="EG534" s="57"/>
      <c r="EH534" s="57"/>
      <c r="EI534" s="57"/>
      <c r="EJ534" s="57"/>
      <c r="EK534" s="57"/>
      <c r="EL534" s="57"/>
      <c r="EM534" s="57"/>
      <c r="EN534" s="57"/>
      <c r="EO534" s="57"/>
      <c r="EP534" s="57"/>
      <c r="EQ534" s="57"/>
      <c r="ER534" s="57"/>
      <c r="ES534" s="57"/>
    </row>
    <row r="535" spans="1:149" ht="14.55" customHeight="1" x14ac:dyDescent="0.3">
      <c r="A535" s="65">
        <v>531</v>
      </c>
      <c r="B535" s="7">
        <v>177</v>
      </c>
      <c r="C535" s="98" t="s">
        <v>2293</v>
      </c>
      <c r="D535" s="100" t="s">
        <v>2294</v>
      </c>
      <c r="E535" s="98" t="s">
        <v>2290</v>
      </c>
      <c r="F535" s="7">
        <v>2009</v>
      </c>
      <c r="G535" s="98" t="s">
        <v>577</v>
      </c>
      <c r="H535" s="98" t="s">
        <v>2295</v>
      </c>
      <c r="I535" s="6" t="s">
        <v>50</v>
      </c>
      <c r="J535" s="100" t="s">
        <v>2301</v>
      </c>
      <c r="K535" s="6" t="s">
        <v>718</v>
      </c>
      <c r="L535" s="6" t="s">
        <v>38</v>
      </c>
      <c r="M535" s="6" t="s">
        <v>100</v>
      </c>
      <c r="N535" s="6" t="s">
        <v>205</v>
      </c>
      <c r="O535" s="6" t="s">
        <v>25</v>
      </c>
      <c r="P535" s="6" t="s">
        <v>118</v>
      </c>
      <c r="Q535" s="6" t="s">
        <v>572</v>
      </c>
      <c r="R535" s="6" t="s">
        <v>572</v>
      </c>
      <c r="S535" s="6" t="s">
        <v>97</v>
      </c>
      <c r="T535" s="6" t="s">
        <v>1133</v>
      </c>
      <c r="U535" s="7">
        <v>2004</v>
      </c>
      <c r="V535" s="7">
        <v>2004</v>
      </c>
      <c r="W535" s="6"/>
      <c r="X535" s="6"/>
      <c r="Y535" s="6"/>
      <c r="Z535" s="6" t="s">
        <v>76</v>
      </c>
      <c r="AA535" s="6"/>
      <c r="AB535" s="6"/>
      <c r="AC535" s="6"/>
      <c r="AD535" s="6"/>
      <c r="AE535" s="6" t="s">
        <v>126</v>
      </c>
      <c r="AF535" s="6"/>
      <c r="AG535" s="6"/>
      <c r="AH535" s="6"/>
      <c r="AI535" s="6" t="s">
        <v>155</v>
      </c>
      <c r="AJ535" s="6"/>
      <c r="AK535" s="6"/>
      <c r="AL535" s="6"/>
      <c r="AM535" s="6"/>
      <c r="AN535" s="6"/>
      <c r="AO535" s="6" t="s">
        <v>168</v>
      </c>
      <c r="AP535" s="6"/>
      <c r="AQ535" s="6"/>
      <c r="AR535" s="6"/>
      <c r="AS535" s="6"/>
      <c r="AT535" s="6"/>
      <c r="AU535" s="6" t="s">
        <v>183</v>
      </c>
      <c r="AV535" s="6"/>
      <c r="AW535" s="6" t="s">
        <v>23</v>
      </c>
      <c r="AX535" s="6"/>
      <c r="AY535" s="6"/>
      <c r="AZ535" s="6"/>
      <c r="BA535" s="6" t="s">
        <v>78</v>
      </c>
      <c r="BB535" s="6"/>
      <c r="BC535" s="6"/>
      <c r="BD535" s="6"/>
      <c r="BE535" s="6"/>
      <c r="BF535" s="6" t="s">
        <v>78</v>
      </c>
      <c r="BG535" s="6"/>
      <c r="BH535" s="6"/>
      <c r="BI535" s="6"/>
      <c r="BJ535" s="6" t="s">
        <v>78</v>
      </c>
      <c r="BK535" s="6"/>
      <c r="BL535" s="6"/>
      <c r="BM535" s="6"/>
      <c r="BN535" s="6" t="s">
        <v>78</v>
      </c>
      <c r="BO535" s="6"/>
      <c r="BP535" s="6"/>
      <c r="BQ535" s="6"/>
      <c r="BR535" s="6"/>
      <c r="BS535" s="6"/>
      <c r="BT535" s="6" t="s">
        <v>78</v>
      </c>
      <c r="BU535" s="6"/>
      <c r="BV535" s="6" t="s">
        <v>38</v>
      </c>
      <c r="BW535" s="6"/>
      <c r="BX535" s="6"/>
      <c r="BY535" s="6"/>
      <c r="BZ535" s="6"/>
      <c r="CA535" s="6"/>
      <c r="CB535" s="6"/>
      <c r="CC535" s="6"/>
      <c r="CD535" s="6"/>
      <c r="CE535" s="6"/>
      <c r="CF535" s="6"/>
      <c r="CG535" s="6"/>
      <c r="CH535" s="6"/>
      <c r="CI535" s="6"/>
      <c r="CJ535" s="6"/>
      <c r="CK535" s="6"/>
      <c r="CL535" s="6"/>
      <c r="CM535" s="6"/>
      <c r="CN535" s="6"/>
      <c r="CO535" s="6"/>
      <c r="CP535" s="6"/>
      <c r="CQ535" s="6"/>
      <c r="CR535" s="6"/>
      <c r="CS535" s="28" t="s">
        <v>38</v>
      </c>
      <c r="CT535" s="6"/>
      <c r="CU535" s="6"/>
      <c r="CV535" s="6"/>
      <c r="CW535" s="6"/>
      <c r="CX535" s="6"/>
      <c r="CY535" s="6"/>
      <c r="CZ535" s="6"/>
      <c r="DA535" s="6"/>
      <c r="DB535" s="6"/>
      <c r="DC535" s="6"/>
      <c r="DD535" s="6" t="s">
        <v>38</v>
      </c>
      <c r="DE535" s="87"/>
      <c r="DF535" s="6"/>
      <c r="DG535" s="6"/>
      <c r="DH535" s="6"/>
      <c r="DI535" s="6"/>
      <c r="DJ535" s="6"/>
      <c r="DK535" s="6"/>
      <c r="DL535" s="6"/>
      <c r="DM535" s="6"/>
      <c r="DN535" s="6"/>
      <c r="DO535" s="87"/>
      <c r="DP535" s="6"/>
      <c r="DQ535" s="87"/>
      <c r="DR535" s="6"/>
      <c r="DS535" s="93" t="s">
        <v>2297</v>
      </c>
      <c r="DT535" s="17" t="s">
        <v>66</v>
      </c>
      <c r="DV535" s="34"/>
      <c r="DW535" s="57"/>
      <c r="DX535" s="57"/>
      <c r="DY535" s="57"/>
      <c r="DZ535" s="57"/>
      <c r="EA535" s="57"/>
      <c r="EB535" s="57"/>
      <c r="EC535" s="57"/>
      <c r="ED535" s="57"/>
      <c r="EE535" s="57"/>
      <c r="EF535" s="57"/>
      <c r="EG535" s="57"/>
      <c r="EH535" s="57"/>
      <c r="EI535" s="57"/>
      <c r="EJ535" s="57"/>
      <c r="EK535" s="57"/>
      <c r="EL535" s="57"/>
      <c r="EM535" s="57"/>
      <c r="EN535" s="57"/>
      <c r="EO535" s="57"/>
      <c r="EP535" s="57"/>
      <c r="EQ535" s="57"/>
      <c r="ER535" s="57"/>
      <c r="ES535" s="57"/>
    </row>
    <row r="536" spans="1:149" ht="14.55" customHeight="1" x14ac:dyDescent="0.3">
      <c r="A536" s="65">
        <v>532</v>
      </c>
      <c r="B536" s="7">
        <v>177</v>
      </c>
      <c r="C536" s="98" t="s">
        <v>2293</v>
      </c>
      <c r="D536" s="100" t="s">
        <v>2294</v>
      </c>
      <c r="E536" s="98" t="s">
        <v>2290</v>
      </c>
      <c r="F536" s="7">
        <v>2009</v>
      </c>
      <c r="G536" s="98" t="s">
        <v>577</v>
      </c>
      <c r="H536" s="98" t="s">
        <v>2295</v>
      </c>
      <c r="I536" s="6" t="s">
        <v>50</v>
      </c>
      <c r="J536" s="100" t="s">
        <v>2302</v>
      </c>
      <c r="K536" s="6" t="s">
        <v>718</v>
      </c>
      <c r="L536" s="6" t="s">
        <v>38</v>
      </c>
      <c r="M536" s="6" t="s">
        <v>100</v>
      </c>
      <c r="N536" s="6" t="s">
        <v>205</v>
      </c>
      <c r="O536" s="6" t="s">
        <v>25</v>
      </c>
      <c r="P536" s="6" t="s">
        <v>118</v>
      </c>
      <c r="Q536" s="6" t="s">
        <v>572</v>
      </c>
      <c r="R536" s="6" t="s">
        <v>572</v>
      </c>
      <c r="S536" s="6" t="s">
        <v>97</v>
      </c>
      <c r="T536" s="6" t="s">
        <v>1133</v>
      </c>
      <c r="U536" s="7">
        <v>2004</v>
      </c>
      <c r="V536" s="7">
        <v>2004</v>
      </c>
      <c r="W536" s="6"/>
      <c r="X536" s="6"/>
      <c r="Y536" s="6"/>
      <c r="Z536" s="6" t="s">
        <v>76</v>
      </c>
      <c r="AA536" s="6"/>
      <c r="AB536" s="6"/>
      <c r="AC536" s="6"/>
      <c r="AD536" s="6"/>
      <c r="AE536" s="6" t="s">
        <v>126</v>
      </c>
      <c r="AF536" s="6"/>
      <c r="AG536" s="6"/>
      <c r="AH536" s="6"/>
      <c r="AI536" s="6" t="s">
        <v>155</v>
      </c>
      <c r="AJ536" s="6"/>
      <c r="AK536" s="6"/>
      <c r="AL536" s="6"/>
      <c r="AM536" s="6"/>
      <c r="AN536" s="6"/>
      <c r="AO536" s="6" t="s">
        <v>168</v>
      </c>
      <c r="AP536" s="6"/>
      <c r="AQ536" s="6"/>
      <c r="AR536" s="6"/>
      <c r="AS536" s="6"/>
      <c r="AT536" s="6"/>
      <c r="AU536" s="6" t="s">
        <v>183</v>
      </c>
      <c r="AV536" s="6"/>
      <c r="AW536" s="6" t="s">
        <v>23</v>
      </c>
      <c r="AX536" s="6"/>
      <c r="AY536" s="6"/>
      <c r="AZ536" s="6"/>
      <c r="BA536" s="6" t="s">
        <v>78</v>
      </c>
      <c r="BB536" s="6"/>
      <c r="BC536" s="6"/>
      <c r="BD536" s="6"/>
      <c r="BE536" s="6"/>
      <c r="BF536" s="6" t="s">
        <v>78</v>
      </c>
      <c r="BG536" s="6"/>
      <c r="BH536" s="6"/>
      <c r="BI536" s="6"/>
      <c r="BJ536" s="6" t="s">
        <v>78</v>
      </c>
      <c r="BK536" s="6"/>
      <c r="BL536" s="6"/>
      <c r="BM536" s="6"/>
      <c r="BN536" s="6" t="s">
        <v>78</v>
      </c>
      <c r="BO536" s="6"/>
      <c r="BP536" s="6"/>
      <c r="BQ536" s="6"/>
      <c r="BR536" s="6"/>
      <c r="BS536" s="6"/>
      <c r="BT536" s="6" t="s">
        <v>78</v>
      </c>
      <c r="BU536" s="6"/>
      <c r="BV536" s="6" t="s">
        <v>38</v>
      </c>
      <c r="BW536" s="6"/>
      <c r="BX536" s="6"/>
      <c r="BY536" s="6"/>
      <c r="BZ536" s="6"/>
      <c r="CA536" s="6"/>
      <c r="CB536" s="6"/>
      <c r="CC536" s="6"/>
      <c r="CD536" s="6"/>
      <c r="CE536" s="6"/>
      <c r="CF536" s="6"/>
      <c r="CG536" s="6"/>
      <c r="CH536" s="6"/>
      <c r="CI536" s="6"/>
      <c r="CJ536" s="6"/>
      <c r="CK536" s="6"/>
      <c r="CL536" s="6"/>
      <c r="CM536" s="6"/>
      <c r="CN536" s="6"/>
      <c r="CO536" s="6"/>
      <c r="CP536" s="6"/>
      <c r="CQ536" s="6"/>
      <c r="CR536" s="6"/>
      <c r="CS536" s="28" t="s">
        <v>38</v>
      </c>
      <c r="CT536" s="6"/>
      <c r="CU536" s="6"/>
      <c r="CV536" s="6"/>
      <c r="CW536" s="6"/>
      <c r="CX536" s="6"/>
      <c r="CY536" s="6"/>
      <c r="CZ536" s="6"/>
      <c r="DA536" s="6"/>
      <c r="DB536" s="6"/>
      <c r="DC536" s="6"/>
      <c r="DD536" s="6" t="s">
        <v>38</v>
      </c>
      <c r="DE536" s="87"/>
      <c r="DF536" s="6"/>
      <c r="DG536" s="6"/>
      <c r="DH536" s="6"/>
      <c r="DI536" s="6"/>
      <c r="DJ536" s="6"/>
      <c r="DK536" s="6"/>
      <c r="DL536" s="6"/>
      <c r="DM536" s="6"/>
      <c r="DN536" s="6"/>
      <c r="DO536" s="87"/>
      <c r="DP536" s="6"/>
      <c r="DQ536" s="87"/>
      <c r="DR536" s="6"/>
      <c r="DS536" s="93" t="s">
        <v>2297</v>
      </c>
      <c r="DT536" s="17" t="s">
        <v>66</v>
      </c>
      <c r="DV536" s="34"/>
      <c r="DW536" s="57"/>
      <c r="DX536" s="57"/>
      <c r="DY536" s="57"/>
      <c r="DZ536" s="57"/>
      <c r="EA536" s="57"/>
      <c r="EB536" s="57"/>
      <c r="EC536" s="57"/>
      <c r="ED536" s="57"/>
      <c r="EE536" s="57"/>
      <c r="EF536" s="57"/>
      <c r="EG536" s="57"/>
      <c r="EH536" s="57"/>
      <c r="EI536" s="57"/>
      <c r="EJ536" s="57"/>
      <c r="EK536" s="57"/>
      <c r="EL536" s="57"/>
      <c r="EM536" s="57"/>
      <c r="EN536" s="57"/>
      <c r="EO536" s="57"/>
      <c r="EP536" s="57"/>
      <c r="EQ536" s="57"/>
      <c r="ER536" s="57"/>
      <c r="ES536" s="57"/>
    </row>
    <row r="537" spans="1:149" ht="14.55" customHeight="1" x14ac:dyDescent="0.3">
      <c r="A537" s="65">
        <v>533</v>
      </c>
      <c r="B537" s="7">
        <v>177</v>
      </c>
      <c r="C537" s="98" t="s">
        <v>2293</v>
      </c>
      <c r="D537" s="100" t="s">
        <v>2294</v>
      </c>
      <c r="E537" s="98" t="s">
        <v>2290</v>
      </c>
      <c r="F537" s="7">
        <v>2009</v>
      </c>
      <c r="G537" s="98" t="s">
        <v>577</v>
      </c>
      <c r="H537" s="98" t="s">
        <v>2295</v>
      </c>
      <c r="I537" s="6" t="s">
        <v>50</v>
      </c>
      <c r="J537" s="100" t="s">
        <v>2303</v>
      </c>
      <c r="K537" s="6" t="s">
        <v>718</v>
      </c>
      <c r="L537" s="6" t="s">
        <v>38</v>
      </c>
      <c r="M537" s="6" t="s">
        <v>100</v>
      </c>
      <c r="N537" s="6" t="s">
        <v>205</v>
      </c>
      <c r="O537" s="6" t="s">
        <v>25</v>
      </c>
      <c r="P537" s="6" t="s">
        <v>118</v>
      </c>
      <c r="Q537" s="6" t="s">
        <v>572</v>
      </c>
      <c r="R537" s="6" t="s">
        <v>572</v>
      </c>
      <c r="S537" s="6" t="s">
        <v>97</v>
      </c>
      <c r="T537" s="6" t="s">
        <v>1133</v>
      </c>
      <c r="U537" s="7">
        <v>2004</v>
      </c>
      <c r="V537" s="7">
        <v>2004</v>
      </c>
      <c r="W537" s="6"/>
      <c r="X537" s="6"/>
      <c r="Y537" s="6"/>
      <c r="Z537" s="6" t="s">
        <v>76</v>
      </c>
      <c r="AA537" s="6"/>
      <c r="AB537" s="6"/>
      <c r="AC537" s="6"/>
      <c r="AD537" s="6"/>
      <c r="AE537" s="6" t="s">
        <v>126</v>
      </c>
      <c r="AF537" s="6"/>
      <c r="AG537" s="6"/>
      <c r="AH537" s="6"/>
      <c r="AI537" s="6" t="s">
        <v>155</v>
      </c>
      <c r="AJ537" s="6"/>
      <c r="AK537" s="6"/>
      <c r="AL537" s="6"/>
      <c r="AM537" s="6"/>
      <c r="AN537" s="6"/>
      <c r="AO537" s="6" t="s">
        <v>168</v>
      </c>
      <c r="AP537" s="6"/>
      <c r="AQ537" s="6"/>
      <c r="AR537" s="6"/>
      <c r="AS537" s="6"/>
      <c r="AT537" s="6"/>
      <c r="AU537" s="6" t="s">
        <v>183</v>
      </c>
      <c r="AV537" s="6"/>
      <c r="AW537" s="6" t="s">
        <v>23</v>
      </c>
      <c r="AX537" s="6"/>
      <c r="AY537" s="6"/>
      <c r="AZ537" s="6"/>
      <c r="BA537" s="6" t="s">
        <v>78</v>
      </c>
      <c r="BB537" s="6"/>
      <c r="BC537" s="6"/>
      <c r="BD537" s="6"/>
      <c r="BE537" s="6"/>
      <c r="BF537" s="6" t="s">
        <v>78</v>
      </c>
      <c r="BG537" s="6"/>
      <c r="BH537" s="6"/>
      <c r="BI537" s="6"/>
      <c r="BJ537" s="6" t="s">
        <v>78</v>
      </c>
      <c r="BK537" s="6"/>
      <c r="BL537" s="6"/>
      <c r="BM537" s="6"/>
      <c r="BN537" s="6" t="s">
        <v>78</v>
      </c>
      <c r="BO537" s="6"/>
      <c r="BP537" s="6"/>
      <c r="BQ537" s="6"/>
      <c r="BR537" s="6"/>
      <c r="BS537" s="6"/>
      <c r="BT537" s="6" t="s">
        <v>78</v>
      </c>
      <c r="BU537" s="6"/>
      <c r="BV537" s="6" t="s">
        <v>38</v>
      </c>
      <c r="BW537" s="6"/>
      <c r="BX537" s="6"/>
      <c r="BY537" s="6"/>
      <c r="BZ537" s="6"/>
      <c r="CA537" s="6"/>
      <c r="CB537" s="6"/>
      <c r="CC537" s="6"/>
      <c r="CD537" s="6"/>
      <c r="CE537" s="6"/>
      <c r="CF537" s="6"/>
      <c r="CG537" s="6"/>
      <c r="CH537" s="6"/>
      <c r="CI537" s="6"/>
      <c r="CJ537" s="6"/>
      <c r="CK537" s="6"/>
      <c r="CL537" s="6"/>
      <c r="CM537" s="6"/>
      <c r="CN537" s="6"/>
      <c r="CO537" s="6"/>
      <c r="CP537" s="6"/>
      <c r="CQ537" s="6"/>
      <c r="CR537" s="6"/>
      <c r="CS537" s="28" t="s">
        <v>38</v>
      </c>
      <c r="CT537" s="6"/>
      <c r="CU537" s="6"/>
      <c r="CV537" s="6"/>
      <c r="CW537" s="6"/>
      <c r="CX537" s="6"/>
      <c r="CY537" s="6"/>
      <c r="CZ537" s="6"/>
      <c r="DA537" s="6"/>
      <c r="DB537" s="6"/>
      <c r="DC537" s="6"/>
      <c r="DD537" s="6" t="s">
        <v>38</v>
      </c>
      <c r="DE537" s="87"/>
      <c r="DF537" s="6"/>
      <c r="DG537" s="6"/>
      <c r="DH537" s="6"/>
      <c r="DI537" s="6"/>
      <c r="DJ537" s="6"/>
      <c r="DK537" s="6"/>
      <c r="DL537" s="6"/>
      <c r="DM537" s="6"/>
      <c r="DN537" s="6"/>
      <c r="DO537" s="87"/>
      <c r="DP537" s="6"/>
      <c r="DQ537" s="87"/>
      <c r="DR537" s="6"/>
      <c r="DS537" s="93" t="s">
        <v>2297</v>
      </c>
      <c r="DT537" s="17" t="s">
        <v>66</v>
      </c>
      <c r="DV537" s="34"/>
      <c r="DW537" s="57"/>
      <c r="DX537" s="57"/>
      <c r="DY537" s="57"/>
      <c r="DZ537" s="57"/>
      <c r="EA537" s="57"/>
      <c r="EB537" s="57"/>
      <c r="EC537" s="57"/>
      <c r="ED537" s="57"/>
      <c r="EE537" s="57"/>
      <c r="EF537" s="57"/>
      <c r="EG537" s="57"/>
      <c r="EH537" s="57"/>
      <c r="EI537" s="57"/>
      <c r="EJ537" s="57"/>
      <c r="EK537" s="57"/>
      <c r="EL537" s="57"/>
      <c r="EM537" s="57"/>
      <c r="EN537" s="57"/>
      <c r="EO537" s="57"/>
      <c r="EP537" s="57"/>
      <c r="EQ537" s="57"/>
      <c r="ER537" s="57"/>
      <c r="ES537" s="57"/>
    </row>
    <row r="538" spans="1:149" ht="14.55" customHeight="1" x14ac:dyDescent="0.3">
      <c r="A538" s="65">
        <v>534</v>
      </c>
      <c r="B538" s="7">
        <v>177</v>
      </c>
      <c r="C538" s="98" t="s">
        <v>2293</v>
      </c>
      <c r="D538" s="100" t="s">
        <v>2294</v>
      </c>
      <c r="E538" s="98" t="s">
        <v>2290</v>
      </c>
      <c r="F538" s="7">
        <v>2009</v>
      </c>
      <c r="G538" s="98" t="s">
        <v>577</v>
      </c>
      <c r="H538" s="98" t="s">
        <v>2295</v>
      </c>
      <c r="I538" s="6" t="s">
        <v>50</v>
      </c>
      <c r="J538" s="100" t="s">
        <v>2296</v>
      </c>
      <c r="K538" s="6" t="s">
        <v>718</v>
      </c>
      <c r="L538" s="6" t="s">
        <v>38</v>
      </c>
      <c r="M538" s="6" t="s">
        <v>100</v>
      </c>
      <c r="N538" s="6" t="s">
        <v>205</v>
      </c>
      <c r="O538" s="6" t="s">
        <v>25</v>
      </c>
      <c r="P538" s="6" t="s">
        <v>118</v>
      </c>
      <c r="Q538" s="6" t="s">
        <v>572</v>
      </c>
      <c r="R538" s="6" t="s">
        <v>572</v>
      </c>
      <c r="S538" s="6" t="s">
        <v>97</v>
      </c>
      <c r="T538" s="6" t="s">
        <v>1079</v>
      </c>
      <c r="U538" s="7">
        <v>2004</v>
      </c>
      <c r="V538" s="7">
        <v>2004</v>
      </c>
      <c r="W538" s="6"/>
      <c r="X538" s="6"/>
      <c r="Y538" s="6"/>
      <c r="Z538" s="6" t="s">
        <v>76</v>
      </c>
      <c r="AA538" s="6"/>
      <c r="AB538" s="6"/>
      <c r="AC538" s="6"/>
      <c r="AD538" s="6"/>
      <c r="AE538" s="6" t="s">
        <v>126</v>
      </c>
      <c r="AF538" s="6"/>
      <c r="AG538" s="6"/>
      <c r="AH538" s="6"/>
      <c r="AI538" s="6" t="s">
        <v>155</v>
      </c>
      <c r="AJ538" s="6"/>
      <c r="AK538" s="6"/>
      <c r="AL538" s="6"/>
      <c r="AM538" s="6"/>
      <c r="AN538" s="6"/>
      <c r="AO538" s="6" t="s">
        <v>168</v>
      </c>
      <c r="AP538" s="6"/>
      <c r="AQ538" s="6"/>
      <c r="AR538" s="6"/>
      <c r="AS538" s="6"/>
      <c r="AT538" s="6"/>
      <c r="AU538" s="6" t="s">
        <v>183</v>
      </c>
      <c r="AV538" s="6"/>
      <c r="AW538" s="6" t="s">
        <v>23</v>
      </c>
      <c r="AX538" s="6"/>
      <c r="AY538" s="6"/>
      <c r="AZ538" s="6"/>
      <c r="BA538" s="6" t="s">
        <v>78</v>
      </c>
      <c r="BB538" s="6"/>
      <c r="BC538" s="6"/>
      <c r="BD538" s="6"/>
      <c r="BE538" s="6"/>
      <c r="BF538" s="6" t="s">
        <v>78</v>
      </c>
      <c r="BG538" s="6"/>
      <c r="BH538" s="6"/>
      <c r="BI538" s="6"/>
      <c r="BJ538" s="6" t="s">
        <v>78</v>
      </c>
      <c r="BK538" s="6"/>
      <c r="BL538" s="6"/>
      <c r="BM538" s="6"/>
      <c r="BN538" s="6" t="s">
        <v>78</v>
      </c>
      <c r="BO538" s="6"/>
      <c r="BP538" s="6"/>
      <c r="BQ538" s="6"/>
      <c r="BR538" s="6"/>
      <c r="BS538" s="6"/>
      <c r="BT538" s="6" t="s">
        <v>78</v>
      </c>
      <c r="BU538" s="6"/>
      <c r="BV538" s="6" t="s">
        <v>38</v>
      </c>
      <c r="BW538" s="6"/>
      <c r="BX538" s="6"/>
      <c r="BY538" s="6"/>
      <c r="BZ538" s="6"/>
      <c r="CA538" s="6"/>
      <c r="CB538" s="6"/>
      <c r="CC538" s="6"/>
      <c r="CD538" s="6"/>
      <c r="CE538" s="6"/>
      <c r="CF538" s="6"/>
      <c r="CG538" s="6"/>
      <c r="CH538" s="6"/>
      <c r="CI538" s="6"/>
      <c r="CJ538" s="6"/>
      <c r="CK538" s="6"/>
      <c r="CL538" s="6"/>
      <c r="CM538" s="6"/>
      <c r="CN538" s="6"/>
      <c r="CO538" s="6"/>
      <c r="CP538" s="6"/>
      <c r="CQ538" s="6"/>
      <c r="CR538" s="6"/>
      <c r="CS538" s="28" t="s">
        <v>38</v>
      </c>
      <c r="CT538" s="6"/>
      <c r="CU538" s="6"/>
      <c r="CV538" s="6"/>
      <c r="CW538" s="6"/>
      <c r="CX538" s="6"/>
      <c r="CY538" s="6"/>
      <c r="CZ538" s="6"/>
      <c r="DA538" s="6"/>
      <c r="DB538" s="6"/>
      <c r="DC538" s="6"/>
      <c r="DD538" s="6" t="s">
        <v>38</v>
      </c>
      <c r="DE538" s="87"/>
      <c r="DF538" s="6"/>
      <c r="DG538" s="6"/>
      <c r="DH538" s="6"/>
      <c r="DI538" s="6"/>
      <c r="DJ538" s="6"/>
      <c r="DK538" s="6"/>
      <c r="DL538" s="6"/>
      <c r="DM538" s="6"/>
      <c r="DN538" s="6"/>
      <c r="DO538" s="87"/>
      <c r="DP538" s="6"/>
      <c r="DQ538" s="87"/>
      <c r="DR538" s="6"/>
      <c r="DS538" s="93" t="s">
        <v>2297</v>
      </c>
      <c r="DT538" s="17" t="s">
        <v>66</v>
      </c>
      <c r="DV538" s="34"/>
      <c r="DW538" s="57"/>
      <c r="DX538" s="57"/>
      <c r="DY538" s="57"/>
      <c r="DZ538" s="57"/>
      <c r="EA538" s="57"/>
      <c r="EB538" s="57"/>
      <c r="EC538" s="57"/>
      <c r="ED538" s="57"/>
      <c r="EE538" s="57"/>
      <c r="EF538" s="57"/>
      <c r="EG538" s="57"/>
      <c r="EH538" s="57"/>
      <c r="EI538" s="57"/>
      <c r="EJ538" s="57"/>
      <c r="EK538" s="57"/>
      <c r="EL538" s="57"/>
      <c r="EM538" s="57"/>
      <c r="EN538" s="57"/>
      <c r="EO538" s="57"/>
      <c r="EP538" s="57"/>
      <c r="EQ538" s="57"/>
      <c r="ER538" s="57"/>
      <c r="ES538" s="57"/>
    </row>
    <row r="539" spans="1:149" ht="14.55" customHeight="1" x14ac:dyDescent="0.3">
      <c r="A539" s="65">
        <v>535</v>
      </c>
      <c r="B539" s="7">
        <v>177</v>
      </c>
      <c r="C539" s="98" t="s">
        <v>2293</v>
      </c>
      <c r="D539" s="100" t="s">
        <v>2294</v>
      </c>
      <c r="E539" s="98" t="s">
        <v>2290</v>
      </c>
      <c r="F539" s="7">
        <v>2009</v>
      </c>
      <c r="G539" s="98" t="s">
        <v>577</v>
      </c>
      <c r="H539" s="98" t="s">
        <v>2295</v>
      </c>
      <c r="I539" s="6" t="s">
        <v>50</v>
      </c>
      <c r="J539" s="100" t="s">
        <v>2298</v>
      </c>
      <c r="K539" s="6" t="s">
        <v>718</v>
      </c>
      <c r="L539" s="6" t="s">
        <v>38</v>
      </c>
      <c r="M539" s="6" t="s">
        <v>100</v>
      </c>
      <c r="N539" s="6" t="s">
        <v>205</v>
      </c>
      <c r="O539" s="6" t="s">
        <v>25</v>
      </c>
      <c r="P539" s="6" t="s">
        <v>118</v>
      </c>
      <c r="Q539" s="6" t="s">
        <v>572</v>
      </c>
      <c r="R539" s="6" t="s">
        <v>572</v>
      </c>
      <c r="S539" s="6" t="s">
        <v>97</v>
      </c>
      <c r="T539" s="6" t="s">
        <v>1079</v>
      </c>
      <c r="U539" s="7">
        <v>2004</v>
      </c>
      <c r="V539" s="7">
        <v>2004</v>
      </c>
      <c r="W539" s="6"/>
      <c r="X539" s="6"/>
      <c r="Y539" s="6"/>
      <c r="Z539" s="6" t="s">
        <v>76</v>
      </c>
      <c r="AA539" s="6"/>
      <c r="AB539" s="6"/>
      <c r="AC539" s="6"/>
      <c r="AD539" s="6"/>
      <c r="AE539" s="6" t="s">
        <v>126</v>
      </c>
      <c r="AF539" s="6"/>
      <c r="AG539" s="6"/>
      <c r="AH539" s="6"/>
      <c r="AI539" s="6" t="s">
        <v>155</v>
      </c>
      <c r="AJ539" s="6"/>
      <c r="AK539" s="6"/>
      <c r="AL539" s="6"/>
      <c r="AM539" s="6"/>
      <c r="AN539" s="6"/>
      <c r="AO539" s="6" t="s">
        <v>168</v>
      </c>
      <c r="AP539" s="6"/>
      <c r="AQ539" s="6"/>
      <c r="AR539" s="6"/>
      <c r="AS539" s="6"/>
      <c r="AT539" s="6"/>
      <c r="AU539" s="6" t="s">
        <v>183</v>
      </c>
      <c r="AV539" s="6"/>
      <c r="AW539" s="6" t="s">
        <v>23</v>
      </c>
      <c r="AX539" s="6"/>
      <c r="AY539" s="6"/>
      <c r="AZ539" s="6"/>
      <c r="BA539" s="6" t="s">
        <v>78</v>
      </c>
      <c r="BB539" s="6"/>
      <c r="BC539" s="6"/>
      <c r="BD539" s="6"/>
      <c r="BE539" s="6"/>
      <c r="BF539" s="6" t="s">
        <v>78</v>
      </c>
      <c r="BG539" s="6"/>
      <c r="BH539" s="6"/>
      <c r="BI539" s="6"/>
      <c r="BJ539" s="6" t="s">
        <v>78</v>
      </c>
      <c r="BK539" s="6"/>
      <c r="BL539" s="6"/>
      <c r="BM539" s="6"/>
      <c r="BN539" s="6" t="s">
        <v>78</v>
      </c>
      <c r="BO539" s="6"/>
      <c r="BP539" s="6"/>
      <c r="BQ539" s="6"/>
      <c r="BR539" s="6"/>
      <c r="BS539" s="6"/>
      <c r="BT539" s="6" t="s">
        <v>78</v>
      </c>
      <c r="BU539" s="6"/>
      <c r="BV539" s="6" t="s">
        <v>38</v>
      </c>
      <c r="BW539" s="6"/>
      <c r="BX539" s="6"/>
      <c r="BY539" s="6"/>
      <c r="BZ539" s="6"/>
      <c r="CA539" s="6"/>
      <c r="CB539" s="6"/>
      <c r="CC539" s="6"/>
      <c r="CD539" s="6"/>
      <c r="CE539" s="6"/>
      <c r="CF539" s="6"/>
      <c r="CG539" s="6"/>
      <c r="CH539" s="6"/>
      <c r="CI539" s="6"/>
      <c r="CJ539" s="6"/>
      <c r="CK539" s="6"/>
      <c r="CL539" s="6"/>
      <c r="CM539" s="6"/>
      <c r="CN539" s="6"/>
      <c r="CO539" s="6"/>
      <c r="CP539" s="6"/>
      <c r="CQ539" s="6"/>
      <c r="CR539" s="6"/>
      <c r="CS539" s="28" t="s">
        <v>38</v>
      </c>
      <c r="CT539" s="6"/>
      <c r="CU539" s="6"/>
      <c r="CV539" s="6"/>
      <c r="CW539" s="6"/>
      <c r="CX539" s="6"/>
      <c r="CY539" s="6"/>
      <c r="CZ539" s="6"/>
      <c r="DA539" s="6"/>
      <c r="DB539" s="6"/>
      <c r="DC539" s="6"/>
      <c r="DD539" s="6" t="s">
        <v>38</v>
      </c>
      <c r="DE539" s="87"/>
      <c r="DF539" s="6"/>
      <c r="DG539" s="6"/>
      <c r="DH539" s="6"/>
      <c r="DI539" s="6"/>
      <c r="DJ539" s="6"/>
      <c r="DK539" s="6"/>
      <c r="DL539" s="6"/>
      <c r="DM539" s="6"/>
      <c r="DN539" s="6"/>
      <c r="DO539" s="87"/>
      <c r="DP539" s="6"/>
      <c r="DQ539" s="87"/>
      <c r="DR539" s="6"/>
      <c r="DS539" s="93" t="s">
        <v>2297</v>
      </c>
      <c r="DT539" s="17" t="s">
        <v>66</v>
      </c>
      <c r="DV539" s="34"/>
      <c r="DW539" s="57"/>
      <c r="DX539" s="57"/>
      <c r="DY539" s="57"/>
      <c r="DZ539" s="57"/>
      <c r="EA539" s="57"/>
      <c r="EB539" s="57"/>
      <c r="EC539" s="57"/>
      <c r="ED539" s="57"/>
      <c r="EE539" s="57"/>
      <c r="EF539" s="57"/>
      <c r="EG539" s="57"/>
      <c r="EH539" s="57"/>
      <c r="EI539" s="57"/>
      <c r="EJ539" s="57"/>
      <c r="EK539" s="57"/>
      <c r="EL539" s="57"/>
      <c r="EM539" s="57"/>
      <c r="EN539" s="57"/>
      <c r="EO539" s="57"/>
      <c r="EP539" s="57"/>
      <c r="EQ539" s="57"/>
      <c r="ER539" s="57"/>
      <c r="ES539" s="57"/>
    </row>
    <row r="540" spans="1:149" ht="14.55" customHeight="1" x14ac:dyDescent="0.3">
      <c r="A540" s="65">
        <v>536</v>
      </c>
      <c r="B540" s="7">
        <v>177</v>
      </c>
      <c r="C540" s="98" t="s">
        <v>2293</v>
      </c>
      <c r="D540" s="100" t="s">
        <v>2294</v>
      </c>
      <c r="E540" s="98" t="s">
        <v>2290</v>
      </c>
      <c r="F540" s="7">
        <v>2009</v>
      </c>
      <c r="G540" s="98" t="s">
        <v>577</v>
      </c>
      <c r="H540" s="98" t="s">
        <v>2295</v>
      </c>
      <c r="I540" s="6" t="s">
        <v>50</v>
      </c>
      <c r="J540" s="100" t="s">
        <v>2299</v>
      </c>
      <c r="K540" s="6" t="s">
        <v>718</v>
      </c>
      <c r="L540" s="6" t="s">
        <v>38</v>
      </c>
      <c r="M540" s="6" t="s">
        <v>100</v>
      </c>
      <c r="N540" s="6" t="s">
        <v>205</v>
      </c>
      <c r="O540" s="6" t="s">
        <v>25</v>
      </c>
      <c r="P540" s="6" t="s">
        <v>118</v>
      </c>
      <c r="Q540" s="6" t="s">
        <v>572</v>
      </c>
      <c r="R540" s="6" t="s">
        <v>572</v>
      </c>
      <c r="S540" s="6" t="s">
        <v>97</v>
      </c>
      <c r="T540" s="6" t="s">
        <v>1079</v>
      </c>
      <c r="U540" s="7">
        <v>2004</v>
      </c>
      <c r="V540" s="7">
        <v>2004</v>
      </c>
      <c r="W540" s="6"/>
      <c r="X540" s="6"/>
      <c r="Y540" s="6"/>
      <c r="Z540" s="6" t="s">
        <v>76</v>
      </c>
      <c r="AA540" s="6"/>
      <c r="AB540" s="6"/>
      <c r="AC540" s="6"/>
      <c r="AD540" s="6"/>
      <c r="AE540" s="6" t="s">
        <v>126</v>
      </c>
      <c r="AF540" s="6"/>
      <c r="AG540" s="6"/>
      <c r="AH540" s="6"/>
      <c r="AI540" s="6" t="s">
        <v>155</v>
      </c>
      <c r="AJ540" s="6"/>
      <c r="AK540" s="6"/>
      <c r="AL540" s="6"/>
      <c r="AM540" s="6"/>
      <c r="AN540" s="6"/>
      <c r="AO540" s="6" t="s">
        <v>168</v>
      </c>
      <c r="AP540" s="6"/>
      <c r="AQ540" s="6"/>
      <c r="AR540" s="6"/>
      <c r="AS540" s="6"/>
      <c r="AT540" s="6"/>
      <c r="AU540" s="6" t="s">
        <v>183</v>
      </c>
      <c r="AV540" s="6"/>
      <c r="AW540" s="6" t="s">
        <v>23</v>
      </c>
      <c r="AX540" s="6"/>
      <c r="AY540" s="6"/>
      <c r="AZ540" s="6"/>
      <c r="BA540" s="6" t="s">
        <v>78</v>
      </c>
      <c r="BB540" s="6"/>
      <c r="BC540" s="6"/>
      <c r="BD540" s="6"/>
      <c r="BE540" s="6"/>
      <c r="BF540" s="6" t="s">
        <v>78</v>
      </c>
      <c r="BG540" s="6"/>
      <c r="BH540" s="6"/>
      <c r="BI540" s="6"/>
      <c r="BJ540" s="6" t="s">
        <v>78</v>
      </c>
      <c r="BK540" s="6"/>
      <c r="BL540" s="6"/>
      <c r="BM540" s="6"/>
      <c r="BN540" s="6" t="s">
        <v>78</v>
      </c>
      <c r="BO540" s="6"/>
      <c r="BP540" s="6"/>
      <c r="BQ540" s="6"/>
      <c r="BR540" s="6"/>
      <c r="BS540" s="6"/>
      <c r="BT540" s="6" t="s">
        <v>78</v>
      </c>
      <c r="BU540" s="6"/>
      <c r="BV540" s="6" t="s">
        <v>38</v>
      </c>
      <c r="BW540" s="6"/>
      <c r="BX540" s="6"/>
      <c r="BY540" s="6"/>
      <c r="BZ540" s="6"/>
      <c r="CA540" s="6"/>
      <c r="CB540" s="6"/>
      <c r="CC540" s="6"/>
      <c r="CD540" s="6"/>
      <c r="CE540" s="6"/>
      <c r="CF540" s="6"/>
      <c r="CG540" s="6"/>
      <c r="CH540" s="6"/>
      <c r="CI540" s="6"/>
      <c r="CJ540" s="6"/>
      <c r="CK540" s="6"/>
      <c r="CL540" s="6"/>
      <c r="CM540" s="6"/>
      <c r="CN540" s="6"/>
      <c r="CO540" s="6"/>
      <c r="CP540" s="6"/>
      <c r="CQ540" s="6"/>
      <c r="CR540" s="6"/>
      <c r="CS540" s="28" t="s">
        <v>38</v>
      </c>
      <c r="CT540" s="6"/>
      <c r="CU540" s="6"/>
      <c r="CV540" s="6"/>
      <c r="CW540" s="6"/>
      <c r="CX540" s="6"/>
      <c r="CY540" s="6"/>
      <c r="CZ540" s="6"/>
      <c r="DA540" s="6"/>
      <c r="DB540" s="6"/>
      <c r="DC540" s="6"/>
      <c r="DD540" s="6" t="s">
        <v>38</v>
      </c>
      <c r="DE540" s="87"/>
      <c r="DF540" s="6"/>
      <c r="DG540" s="6"/>
      <c r="DH540" s="6"/>
      <c r="DI540" s="6"/>
      <c r="DJ540" s="6"/>
      <c r="DK540" s="6"/>
      <c r="DL540" s="6"/>
      <c r="DM540" s="6"/>
      <c r="DN540" s="6"/>
      <c r="DO540" s="87"/>
      <c r="DP540" s="6"/>
      <c r="DQ540" s="87"/>
      <c r="DR540" s="6"/>
      <c r="DS540" s="93" t="s">
        <v>2297</v>
      </c>
      <c r="DT540" s="17" t="s">
        <v>66</v>
      </c>
      <c r="DV540" s="34"/>
      <c r="DW540" s="57"/>
      <c r="DX540" s="57"/>
      <c r="DY540" s="57"/>
      <c r="DZ540" s="57"/>
      <c r="EA540" s="57"/>
      <c r="EB540" s="57"/>
      <c r="EC540" s="57"/>
      <c r="ED540" s="57"/>
      <c r="EE540" s="57"/>
      <c r="EF540" s="57"/>
      <c r="EG540" s="57"/>
      <c r="EH540" s="57"/>
      <c r="EI540" s="57"/>
      <c r="EJ540" s="57"/>
      <c r="EK540" s="57"/>
      <c r="EL540" s="57"/>
      <c r="EM540" s="57"/>
      <c r="EN540" s="57"/>
      <c r="EO540" s="57"/>
      <c r="EP540" s="57"/>
      <c r="EQ540" s="57"/>
      <c r="ER540" s="57"/>
      <c r="ES540" s="57"/>
    </row>
    <row r="541" spans="1:149" ht="14.55" customHeight="1" x14ac:dyDescent="0.3">
      <c r="A541" s="65">
        <v>537</v>
      </c>
      <c r="B541" s="7">
        <v>177</v>
      </c>
      <c r="C541" s="98" t="s">
        <v>2293</v>
      </c>
      <c r="D541" s="100" t="s">
        <v>2294</v>
      </c>
      <c r="E541" s="98" t="s">
        <v>2290</v>
      </c>
      <c r="F541" s="7">
        <v>2009</v>
      </c>
      <c r="G541" s="98" t="s">
        <v>577</v>
      </c>
      <c r="H541" s="98" t="s">
        <v>2295</v>
      </c>
      <c r="I541" s="6" t="s">
        <v>50</v>
      </c>
      <c r="J541" s="100" t="s">
        <v>2300</v>
      </c>
      <c r="K541" s="6" t="s">
        <v>718</v>
      </c>
      <c r="L541" s="6" t="s">
        <v>38</v>
      </c>
      <c r="M541" s="6" t="s">
        <v>100</v>
      </c>
      <c r="N541" s="6" t="s">
        <v>205</v>
      </c>
      <c r="O541" s="6" t="s">
        <v>25</v>
      </c>
      <c r="P541" s="6" t="s">
        <v>118</v>
      </c>
      <c r="Q541" s="6" t="s">
        <v>572</v>
      </c>
      <c r="R541" s="6" t="s">
        <v>572</v>
      </c>
      <c r="S541" s="6" t="s">
        <v>97</v>
      </c>
      <c r="T541" s="6" t="s">
        <v>1079</v>
      </c>
      <c r="U541" s="7">
        <v>2004</v>
      </c>
      <c r="V541" s="7">
        <v>2004</v>
      </c>
      <c r="W541" s="6"/>
      <c r="X541" s="6"/>
      <c r="Y541" s="6"/>
      <c r="Z541" s="6" t="s">
        <v>76</v>
      </c>
      <c r="AA541" s="6"/>
      <c r="AB541" s="6"/>
      <c r="AC541" s="6"/>
      <c r="AD541" s="6"/>
      <c r="AE541" s="6" t="s">
        <v>126</v>
      </c>
      <c r="AF541" s="6"/>
      <c r="AG541" s="6"/>
      <c r="AH541" s="6"/>
      <c r="AI541" s="6" t="s">
        <v>155</v>
      </c>
      <c r="AJ541" s="6"/>
      <c r="AK541" s="6"/>
      <c r="AL541" s="6"/>
      <c r="AM541" s="6"/>
      <c r="AN541" s="6"/>
      <c r="AO541" s="6" t="s">
        <v>168</v>
      </c>
      <c r="AP541" s="6"/>
      <c r="AQ541" s="6"/>
      <c r="AR541" s="6"/>
      <c r="AS541" s="6"/>
      <c r="AT541" s="6"/>
      <c r="AU541" s="6" t="s">
        <v>183</v>
      </c>
      <c r="AV541" s="6"/>
      <c r="AW541" s="6" t="s">
        <v>23</v>
      </c>
      <c r="AX541" s="6"/>
      <c r="AY541" s="6"/>
      <c r="AZ541" s="6"/>
      <c r="BA541" s="6" t="s">
        <v>78</v>
      </c>
      <c r="BB541" s="6"/>
      <c r="BC541" s="6"/>
      <c r="BD541" s="6"/>
      <c r="BE541" s="6"/>
      <c r="BF541" s="6" t="s">
        <v>78</v>
      </c>
      <c r="BG541" s="6"/>
      <c r="BH541" s="6"/>
      <c r="BI541" s="6"/>
      <c r="BJ541" s="6" t="s">
        <v>78</v>
      </c>
      <c r="BK541" s="6"/>
      <c r="BL541" s="6"/>
      <c r="BM541" s="6"/>
      <c r="BN541" s="6" t="s">
        <v>78</v>
      </c>
      <c r="BO541" s="6"/>
      <c r="BP541" s="6"/>
      <c r="BQ541" s="6"/>
      <c r="BR541" s="6"/>
      <c r="BS541" s="6"/>
      <c r="BT541" s="6" t="s">
        <v>78</v>
      </c>
      <c r="BU541" s="6"/>
      <c r="BV541" s="6" t="s">
        <v>38</v>
      </c>
      <c r="BW541" s="6"/>
      <c r="BX541" s="6"/>
      <c r="BY541" s="6"/>
      <c r="BZ541" s="6"/>
      <c r="CA541" s="6"/>
      <c r="CB541" s="6"/>
      <c r="CC541" s="6"/>
      <c r="CD541" s="6"/>
      <c r="CE541" s="6"/>
      <c r="CF541" s="6"/>
      <c r="CG541" s="6"/>
      <c r="CH541" s="6"/>
      <c r="CI541" s="6"/>
      <c r="CJ541" s="6"/>
      <c r="CK541" s="6"/>
      <c r="CL541" s="6"/>
      <c r="CM541" s="6"/>
      <c r="CN541" s="6"/>
      <c r="CO541" s="6"/>
      <c r="CP541" s="6"/>
      <c r="CQ541" s="6"/>
      <c r="CR541" s="6"/>
      <c r="CS541" s="28" t="s">
        <v>38</v>
      </c>
      <c r="CT541" s="6"/>
      <c r="CU541" s="6"/>
      <c r="CV541" s="6"/>
      <c r="CW541" s="6"/>
      <c r="CX541" s="6"/>
      <c r="CY541" s="6"/>
      <c r="CZ541" s="6"/>
      <c r="DA541" s="6"/>
      <c r="DB541" s="6"/>
      <c r="DC541" s="6"/>
      <c r="DD541" s="6" t="s">
        <v>38</v>
      </c>
      <c r="DE541" s="87"/>
      <c r="DF541" s="6"/>
      <c r="DG541" s="6"/>
      <c r="DH541" s="6"/>
      <c r="DI541" s="6"/>
      <c r="DJ541" s="6"/>
      <c r="DK541" s="6"/>
      <c r="DL541" s="6"/>
      <c r="DM541" s="6"/>
      <c r="DN541" s="6"/>
      <c r="DO541" s="87"/>
      <c r="DP541" s="6"/>
      <c r="DQ541" s="87"/>
      <c r="DR541" s="6"/>
      <c r="DS541" s="93" t="s">
        <v>2297</v>
      </c>
      <c r="DT541" s="17" t="s">
        <v>66</v>
      </c>
      <c r="DV541" s="34"/>
      <c r="DW541" s="57"/>
      <c r="DX541" s="57"/>
      <c r="DY541" s="57"/>
      <c r="DZ541" s="57"/>
      <c r="EA541" s="57"/>
      <c r="EB541" s="57"/>
      <c r="EC541" s="57"/>
      <c r="ED541" s="57"/>
      <c r="EE541" s="57"/>
      <c r="EF541" s="57"/>
      <c r="EG541" s="57"/>
      <c r="EH541" s="57"/>
      <c r="EI541" s="57"/>
      <c r="EJ541" s="57"/>
      <c r="EK541" s="57"/>
      <c r="EL541" s="57"/>
      <c r="EM541" s="57"/>
      <c r="EN541" s="57"/>
      <c r="EO541" s="57"/>
      <c r="EP541" s="57"/>
      <c r="EQ541" s="57"/>
      <c r="ER541" s="57"/>
      <c r="ES541" s="57"/>
    </row>
    <row r="542" spans="1:149" ht="14.55" customHeight="1" x14ac:dyDescent="0.3">
      <c r="A542" s="65">
        <v>538</v>
      </c>
      <c r="B542" s="7">
        <v>177</v>
      </c>
      <c r="C542" s="98" t="s">
        <v>2293</v>
      </c>
      <c r="D542" s="100" t="s">
        <v>2294</v>
      </c>
      <c r="E542" s="98" t="s">
        <v>2290</v>
      </c>
      <c r="F542" s="7">
        <v>2009</v>
      </c>
      <c r="G542" s="98" t="s">
        <v>577</v>
      </c>
      <c r="H542" s="98" t="s">
        <v>2295</v>
      </c>
      <c r="I542" s="6" t="s">
        <v>50</v>
      </c>
      <c r="J542" s="100" t="s">
        <v>2301</v>
      </c>
      <c r="K542" s="6" t="s">
        <v>718</v>
      </c>
      <c r="L542" s="6" t="s">
        <v>38</v>
      </c>
      <c r="M542" s="6" t="s">
        <v>100</v>
      </c>
      <c r="N542" s="6" t="s">
        <v>205</v>
      </c>
      <c r="O542" s="6" t="s">
        <v>25</v>
      </c>
      <c r="P542" s="6" t="s">
        <v>118</v>
      </c>
      <c r="Q542" s="6" t="s">
        <v>572</v>
      </c>
      <c r="R542" s="6" t="s">
        <v>572</v>
      </c>
      <c r="S542" s="6" t="s">
        <v>97</v>
      </c>
      <c r="T542" s="6" t="s">
        <v>1079</v>
      </c>
      <c r="U542" s="7">
        <v>2004</v>
      </c>
      <c r="V542" s="7">
        <v>2004</v>
      </c>
      <c r="W542" s="6"/>
      <c r="X542" s="6"/>
      <c r="Y542" s="6"/>
      <c r="Z542" s="6" t="s">
        <v>76</v>
      </c>
      <c r="AA542" s="6"/>
      <c r="AB542" s="6"/>
      <c r="AC542" s="6"/>
      <c r="AD542" s="6"/>
      <c r="AE542" s="6" t="s">
        <v>126</v>
      </c>
      <c r="AF542" s="6"/>
      <c r="AG542" s="6"/>
      <c r="AH542" s="6"/>
      <c r="AI542" s="6" t="s">
        <v>155</v>
      </c>
      <c r="AJ542" s="6"/>
      <c r="AK542" s="6"/>
      <c r="AL542" s="6"/>
      <c r="AM542" s="6"/>
      <c r="AN542" s="6"/>
      <c r="AO542" s="6" t="s">
        <v>168</v>
      </c>
      <c r="AP542" s="6"/>
      <c r="AQ542" s="6"/>
      <c r="AR542" s="6"/>
      <c r="AS542" s="6"/>
      <c r="AT542" s="6"/>
      <c r="AU542" s="6" t="s">
        <v>183</v>
      </c>
      <c r="AV542" s="6"/>
      <c r="AW542" s="6" t="s">
        <v>23</v>
      </c>
      <c r="AX542" s="6"/>
      <c r="AY542" s="6"/>
      <c r="AZ542" s="6"/>
      <c r="BA542" s="6" t="s">
        <v>78</v>
      </c>
      <c r="BB542" s="6"/>
      <c r="BC542" s="6"/>
      <c r="BD542" s="6"/>
      <c r="BE542" s="6"/>
      <c r="BF542" s="6" t="s">
        <v>78</v>
      </c>
      <c r="BG542" s="6"/>
      <c r="BH542" s="6"/>
      <c r="BI542" s="6"/>
      <c r="BJ542" s="6" t="s">
        <v>78</v>
      </c>
      <c r="BK542" s="6"/>
      <c r="BL542" s="6"/>
      <c r="BM542" s="6"/>
      <c r="BN542" s="6" t="s">
        <v>78</v>
      </c>
      <c r="BO542" s="6"/>
      <c r="BP542" s="6"/>
      <c r="BQ542" s="6"/>
      <c r="BR542" s="6"/>
      <c r="BS542" s="6"/>
      <c r="BT542" s="6" t="s">
        <v>78</v>
      </c>
      <c r="BU542" s="6"/>
      <c r="BV542" s="6" t="s">
        <v>38</v>
      </c>
      <c r="BW542" s="6"/>
      <c r="BX542" s="6"/>
      <c r="BY542" s="6"/>
      <c r="BZ542" s="6"/>
      <c r="CA542" s="6"/>
      <c r="CB542" s="6"/>
      <c r="CC542" s="6"/>
      <c r="CD542" s="6"/>
      <c r="CE542" s="6"/>
      <c r="CF542" s="6"/>
      <c r="CG542" s="6"/>
      <c r="CH542" s="6"/>
      <c r="CI542" s="6"/>
      <c r="CJ542" s="6"/>
      <c r="CK542" s="6"/>
      <c r="CL542" s="6"/>
      <c r="CM542" s="6"/>
      <c r="CN542" s="6"/>
      <c r="CO542" s="6"/>
      <c r="CP542" s="6"/>
      <c r="CQ542" s="6"/>
      <c r="CR542" s="6"/>
      <c r="CS542" s="28" t="s">
        <v>38</v>
      </c>
      <c r="CT542" s="6"/>
      <c r="CU542" s="6"/>
      <c r="CV542" s="6"/>
      <c r="CW542" s="6"/>
      <c r="CX542" s="6"/>
      <c r="CY542" s="6"/>
      <c r="CZ542" s="6"/>
      <c r="DA542" s="6"/>
      <c r="DB542" s="6"/>
      <c r="DC542" s="6"/>
      <c r="DD542" s="6" t="s">
        <v>38</v>
      </c>
      <c r="DE542" s="87"/>
      <c r="DF542" s="6"/>
      <c r="DG542" s="6"/>
      <c r="DH542" s="6"/>
      <c r="DI542" s="6"/>
      <c r="DJ542" s="6"/>
      <c r="DK542" s="6"/>
      <c r="DL542" s="6"/>
      <c r="DM542" s="6"/>
      <c r="DN542" s="6"/>
      <c r="DO542" s="87"/>
      <c r="DP542" s="6"/>
      <c r="DQ542" s="87"/>
      <c r="DR542" s="6"/>
      <c r="DS542" s="93" t="s">
        <v>2297</v>
      </c>
      <c r="DT542" s="17" t="s">
        <v>66</v>
      </c>
      <c r="DV542" s="34"/>
      <c r="DW542" s="57"/>
      <c r="DX542" s="57"/>
      <c r="DY542" s="57"/>
      <c r="DZ542" s="57"/>
      <c r="EA542" s="57"/>
      <c r="EB542" s="57"/>
      <c r="EC542" s="57"/>
      <c r="ED542" s="57"/>
      <c r="EE542" s="57"/>
      <c r="EF542" s="57"/>
      <c r="EG542" s="57"/>
      <c r="EH542" s="57"/>
      <c r="EI542" s="57"/>
      <c r="EJ542" s="57"/>
      <c r="EK542" s="57"/>
      <c r="EL542" s="57"/>
      <c r="EM542" s="57"/>
      <c r="EN542" s="57"/>
      <c r="EO542" s="57"/>
      <c r="EP542" s="57"/>
      <c r="EQ542" s="57"/>
      <c r="ER542" s="57"/>
      <c r="ES542" s="57"/>
    </row>
    <row r="543" spans="1:149" ht="14.55" customHeight="1" x14ac:dyDescent="0.3">
      <c r="A543" s="65">
        <v>539</v>
      </c>
      <c r="B543" s="7">
        <v>177</v>
      </c>
      <c r="C543" s="98" t="s">
        <v>2293</v>
      </c>
      <c r="D543" s="100" t="s">
        <v>2294</v>
      </c>
      <c r="E543" s="98" t="s">
        <v>2290</v>
      </c>
      <c r="F543" s="7">
        <v>2009</v>
      </c>
      <c r="G543" s="98" t="s">
        <v>577</v>
      </c>
      <c r="H543" s="98" t="s">
        <v>2295</v>
      </c>
      <c r="I543" s="6" t="s">
        <v>50</v>
      </c>
      <c r="J543" s="100" t="s">
        <v>2302</v>
      </c>
      <c r="K543" s="6" t="s">
        <v>718</v>
      </c>
      <c r="L543" s="6" t="s">
        <v>38</v>
      </c>
      <c r="M543" s="6" t="s">
        <v>100</v>
      </c>
      <c r="N543" s="6" t="s">
        <v>205</v>
      </c>
      <c r="O543" s="6" t="s">
        <v>25</v>
      </c>
      <c r="P543" s="6" t="s">
        <v>118</v>
      </c>
      <c r="Q543" s="6" t="s">
        <v>572</v>
      </c>
      <c r="R543" s="6" t="s">
        <v>572</v>
      </c>
      <c r="S543" s="6" t="s">
        <v>97</v>
      </c>
      <c r="T543" s="6" t="s">
        <v>1079</v>
      </c>
      <c r="U543" s="7">
        <v>2004</v>
      </c>
      <c r="V543" s="7">
        <v>2004</v>
      </c>
      <c r="W543" s="6"/>
      <c r="X543" s="6"/>
      <c r="Y543" s="6"/>
      <c r="Z543" s="6" t="s">
        <v>76</v>
      </c>
      <c r="AA543" s="6"/>
      <c r="AB543" s="6"/>
      <c r="AC543" s="6"/>
      <c r="AD543" s="6"/>
      <c r="AE543" s="6" t="s">
        <v>126</v>
      </c>
      <c r="AF543" s="6"/>
      <c r="AG543" s="6"/>
      <c r="AH543" s="6"/>
      <c r="AI543" s="6" t="s">
        <v>155</v>
      </c>
      <c r="AJ543" s="6"/>
      <c r="AK543" s="6"/>
      <c r="AL543" s="6"/>
      <c r="AM543" s="6"/>
      <c r="AN543" s="6"/>
      <c r="AO543" s="6" t="s">
        <v>168</v>
      </c>
      <c r="AP543" s="6"/>
      <c r="AQ543" s="6"/>
      <c r="AR543" s="6"/>
      <c r="AS543" s="6"/>
      <c r="AT543" s="6"/>
      <c r="AU543" s="6" t="s">
        <v>183</v>
      </c>
      <c r="AV543" s="6"/>
      <c r="AW543" s="6" t="s">
        <v>23</v>
      </c>
      <c r="AX543" s="6"/>
      <c r="AY543" s="6"/>
      <c r="AZ543" s="6"/>
      <c r="BA543" s="6" t="s">
        <v>78</v>
      </c>
      <c r="BB543" s="6"/>
      <c r="BC543" s="6"/>
      <c r="BD543" s="6"/>
      <c r="BE543" s="6"/>
      <c r="BF543" s="6" t="s">
        <v>78</v>
      </c>
      <c r="BG543" s="6"/>
      <c r="BH543" s="6"/>
      <c r="BI543" s="6"/>
      <c r="BJ543" s="6" t="s">
        <v>78</v>
      </c>
      <c r="BK543" s="6"/>
      <c r="BL543" s="6"/>
      <c r="BM543" s="6"/>
      <c r="BN543" s="6" t="s">
        <v>78</v>
      </c>
      <c r="BO543" s="6"/>
      <c r="BP543" s="6"/>
      <c r="BQ543" s="6"/>
      <c r="BR543" s="6"/>
      <c r="BS543" s="6"/>
      <c r="BT543" s="6" t="s">
        <v>78</v>
      </c>
      <c r="BU543" s="6"/>
      <c r="BV543" s="6" t="s">
        <v>38</v>
      </c>
      <c r="BW543" s="6"/>
      <c r="BX543" s="6"/>
      <c r="BY543" s="6"/>
      <c r="BZ543" s="6"/>
      <c r="CA543" s="6"/>
      <c r="CB543" s="6"/>
      <c r="CC543" s="6"/>
      <c r="CD543" s="6"/>
      <c r="CE543" s="6"/>
      <c r="CF543" s="6"/>
      <c r="CG543" s="6"/>
      <c r="CH543" s="6"/>
      <c r="CI543" s="6"/>
      <c r="CJ543" s="6"/>
      <c r="CK543" s="6"/>
      <c r="CL543" s="6"/>
      <c r="CM543" s="6"/>
      <c r="CN543" s="6"/>
      <c r="CO543" s="6"/>
      <c r="CP543" s="6"/>
      <c r="CQ543" s="6"/>
      <c r="CR543" s="6"/>
      <c r="CS543" s="28" t="s">
        <v>38</v>
      </c>
      <c r="CT543" s="6"/>
      <c r="CU543" s="6"/>
      <c r="CV543" s="6"/>
      <c r="CW543" s="6"/>
      <c r="CX543" s="6"/>
      <c r="CY543" s="6"/>
      <c r="CZ543" s="6"/>
      <c r="DA543" s="6"/>
      <c r="DB543" s="6"/>
      <c r="DC543" s="6"/>
      <c r="DD543" s="6" t="s">
        <v>38</v>
      </c>
      <c r="DE543" s="87"/>
      <c r="DF543" s="6"/>
      <c r="DG543" s="6"/>
      <c r="DH543" s="6"/>
      <c r="DI543" s="6"/>
      <c r="DJ543" s="6"/>
      <c r="DK543" s="6"/>
      <c r="DL543" s="6"/>
      <c r="DM543" s="6"/>
      <c r="DN543" s="6"/>
      <c r="DO543" s="87"/>
      <c r="DP543" s="6"/>
      <c r="DQ543" s="87"/>
      <c r="DR543" s="6"/>
      <c r="DS543" s="93" t="s">
        <v>2297</v>
      </c>
      <c r="DT543" s="17" t="s">
        <v>66</v>
      </c>
      <c r="DV543" s="34"/>
      <c r="DW543" s="57"/>
      <c r="DX543" s="57"/>
      <c r="DY543" s="57"/>
      <c r="DZ543" s="57"/>
      <c r="EA543" s="57"/>
      <c r="EB543" s="57"/>
      <c r="EC543" s="57"/>
      <c r="ED543" s="57"/>
      <c r="EE543" s="57"/>
      <c r="EF543" s="57"/>
      <c r="EG543" s="57"/>
      <c r="EH543" s="57"/>
      <c r="EI543" s="57"/>
      <c r="EJ543" s="57"/>
      <c r="EK543" s="57"/>
      <c r="EL543" s="57"/>
      <c r="EM543" s="57"/>
      <c r="EN543" s="57"/>
      <c r="EO543" s="57"/>
      <c r="EP543" s="57"/>
      <c r="EQ543" s="57"/>
      <c r="ER543" s="57"/>
      <c r="ES543" s="57"/>
    </row>
    <row r="544" spans="1:149" ht="14.55" customHeight="1" x14ac:dyDescent="0.3">
      <c r="A544" s="65">
        <v>540</v>
      </c>
      <c r="B544" s="7">
        <v>177</v>
      </c>
      <c r="C544" s="98" t="s">
        <v>2293</v>
      </c>
      <c r="D544" s="100" t="s">
        <v>2294</v>
      </c>
      <c r="E544" s="98" t="s">
        <v>2290</v>
      </c>
      <c r="F544" s="7">
        <v>2009</v>
      </c>
      <c r="G544" s="98" t="s">
        <v>577</v>
      </c>
      <c r="H544" s="98" t="s">
        <v>2295</v>
      </c>
      <c r="I544" s="6" t="s">
        <v>50</v>
      </c>
      <c r="J544" s="100" t="s">
        <v>2303</v>
      </c>
      <c r="K544" s="6" t="s">
        <v>718</v>
      </c>
      <c r="L544" s="6" t="s">
        <v>38</v>
      </c>
      <c r="M544" s="6" t="s">
        <v>100</v>
      </c>
      <c r="N544" s="6" t="s">
        <v>205</v>
      </c>
      <c r="O544" s="6" t="s">
        <v>25</v>
      </c>
      <c r="P544" s="6" t="s">
        <v>118</v>
      </c>
      <c r="Q544" s="6" t="s">
        <v>572</v>
      </c>
      <c r="R544" s="6" t="s">
        <v>572</v>
      </c>
      <c r="S544" s="6" t="s">
        <v>97</v>
      </c>
      <c r="T544" s="6" t="s">
        <v>1079</v>
      </c>
      <c r="U544" s="7">
        <v>2004</v>
      </c>
      <c r="V544" s="7">
        <v>2004</v>
      </c>
      <c r="W544" s="6"/>
      <c r="X544" s="6"/>
      <c r="Y544" s="6"/>
      <c r="Z544" s="6" t="s">
        <v>76</v>
      </c>
      <c r="AA544" s="6"/>
      <c r="AB544" s="6"/>
      <c r="AC544" s="6"/>
      <c r="AD544" s="6"/>
      <c r="AE544" s="6" t="s">
        <v>126</v>
      </c>
      <c r="AF544" s="6"/>
      <c r="AG544" s="6"/>
      <c r="AH544" s="6"/>
      <c r="AI544" s="6" t="s">
        <v>155</v>
      </c>
      <c r="AJ544" s="6"/>
      <c r="AK544" s="6"/>
      <c r="AL544" s="6"/>
      <c r="AM544" s="6"/>
      <c r="AN544" s="6"/>
      <c r="AO544" s="6" t="s">
        <v>168</v>
      </c>
      <c r="AP544" s="6"/>
      <c r="AQ544" s="6"/>
      <c r="AR544" s="6"/>
      <c r="AS544" s="6"/>
      <c r="AT544" s="6"/>
      <c r="AU544" s="6" t="s">
        <v>183</v>
      </c>
      <c r="AV544" s="6"/>
      <c r="AW544" s="6" t="s">
        <v>23</v>
      </c>
      <c r="AX544" s="6"/>
      <c r="AY544" s="6"/>
      <c r="AZ544" s="6"/>
      <c r="BA544" s="6" t="s">
        <v>78</v>
      </c>
      <c r="BB544" s="6"/>
      <c r="BC544" s="6"/>
      <c r="BD544" s="6"/>
      <c r="BE544" s="6"/>
      <c r="BF544" s="6" t="s">
        <v>78</v>
      </c>
      <c r="BG544" s="6"/>
      <c r="BH544" s="6"/>
      <c r="BI544" s="6"/>
      <c r="BJ544" s="6" t="s">
        <v>78</v>
      </c>
      <c r="BK544" s="6"/>
      <c r="BL544" s="6"/>
      <c r="BM544" s="6"/>
      <c r="BN544" s="6" t="s">
        <v>78</v>
      </c>
      <c r="BO544" s="6"/>
      <c r="BP544" s="6"/>
      <c r="BQ544" s="6"/>
      <c r="BR544" s="6"/>
      <c r="BS544" s="6"/>
      <c r="BT544" s="6" t="s">
        <v>78</v>
      </c>
      <c r="BU544" s="6"/>
      <c r="BV544" s="6" t="s">
        <v>38</v>
      </c>
      <c r="BW544" s="6"/>
      <c r="BX544" s="6"/>
      <c r="BY544" s="6"/>
      <c r="BZ544" s="6"/>
      <c r="CA544" s="6"/>
      <c r="CB544" s="6"/>
      <c r="CC544" s="6"/>
      <c r="CD544" s="6"/>
      <c r="CE544" s="6"/>
      <c r="CF544" s="6"/>
      <c r="CG544" s="6"/>
      <c r="CH544" s="6"/>
      <c r="CI544" s="6"/>
      <c r="CJ544" s="6"/>
      <c r="CK544" s="6"/>
      <c r="CL544" s="6"/>
      <c r="CM544" s="6"/>
      <c r="CN544" s="6"/>
      <c r="CO544" s="6"/>
      <c r="CP544" s="6"/>
      <c r="CQ544" s="6"/>
      <c r="CR544" s="6"/>
      <c r="CS544" s="28" t="s">
        <v>38</v>
      </c>
      <c r="CT544" s="6"/>
      <c r="CU544" s="6"/>
      <c r="CV544" s="6"/>
      <c r="CW544" s="6"/>
      <c r="CX544" s="6"/>
      <c r="CY544" s="6"/>
      <c r="CZ544" s="6"/>
      <c r="DA544" s="6"/>
      <c r="DB544" s="6"/>
      <c r="DC544" s="6"/>
      <c r="DD544" s="6" t="s">
        <v>38</v>
      </c>
      <c r="DE544" s="87"/>
      <c r="DF544" s="6"/>
      <c r="DG544" s="6"/>
      <c r="DH544" s="6"/>
      <c r="DI544" s="6"/>
      <c r="DJ544" s="6"/>
      <c r="DK544" s="6"/>
      <c r="DL544" s="6"/>
      <c r="DM544" s="6"/>
      <c r="DN544" s="6"/>
      <c r="DO544" s="87"/>
      <c r="DP544" s="6"/>
      <c r="DQ544" s="87"/>
      <c r="DR544" s="6"/>
      <c r="DS544" s="93" t="s">
        <v>2297</v>
      </c>
      <c r="DT544" s="17" t="s">
        <v>66</v>
      </c>
      <c r="DV544" s="34"/>
      <c r="DW544" s="57"/>
      <c r="DX544" s="57"/>
      <c r="DY544" s="57"/>
      <c r="DZ544" s="57"/>
      <c r="EA544" s="57"/>
      <c r="EB544" s="57"/>
      <c r="EC544" s="57"/>
      <c r="ED544" s="57"/>
      <c r="EE544" s="57"/>
      <c r="EF544" s="57"/>
      <c r="EG544" s="57"/>
      <c r="EH544" s="57"/>
      <c r="EI544" s="57"/>
      <c r="EJ544" s="57"/>
      <c r="EK544" s="57"/>
      <c r="EL544" s="57"/>
      <c r="EM544" s="57"/>
      <c r="EN544" s="57"/>
      <c r="EO544" s="57"/>
      <c r="EP544" s="57"/>
      <c r="EQ544" s="57"/>
      <c r="ER544" s="57"/>
      <c r="ES544" s="57"/>
    </row>
    <row r="545" spans="1:149" ht="14.55" customHeight="1" x14ac:dyDescent="0.3">
      <c r="A545" s="65">
        <v>541</v>
      </c>
      <c r="B545" s="7">
        <v>178</v>
      </c>
      <c r="C545" s="98" t="s">
        <v>2304</v>
      </c>
      <c r="D545" s="100" t="s">
        <v>2305</v>
      </c>
      <c r="E545" s="98" t="s">
        <v>2306</v>
      </c>
      <c r="F545" s="7">
        <v>2019</v>
      </c>
      <c r="G545" s="98" t="s">
        <v>2001</v>
      </c>
      <c r="H545" s="98" t="s">
        <v>2307</v>
      </c>
      <c r="I545" s="6" t="s">
        <v>50</v>
      </c>
      <c r="J545" s="100" t="s">
        <v>2308</v>
      </c>
      <c r="K545" s="6" t="s">
        <v>345</v>
      </c>
      <c r="L545" s="6" t="s">
        <v>38</v>
      </c>
      <c r="M545" s="6" t="s">
        <v>100</v>
      </c>
      <c r="N545" s="6" t="s">
        <v>205</v>
      </c>
      <c r="O545" s="6" t="s">
        <v>25</v>
      </c>
      <c r="P545" s="6" t="s">
        <v>56</v>
      </c>
      <c r="Q545" s="6" t="s">
        <v>572</v>
      </c>
      <c r="R545" s="6" t="s">
        <v>572</v>
      </c>
      <c r="S545" s="6" t="s">
        <v>321</v>
      </c>
      <c r="T545" s="6" t="s">
        <v>701</v>
      </c>
      <c r="U545" s="7">
        <v>2019</v>
      </c>
      <c r="V545" s="7">
        <v>2019</v>
      </c>
      <c r="W545" s="6"/>
      <c r="X545" s="6"/>
      <c r="Y545" s="6"/>
      <c r="Z545" s="6"/>
      <c r="AA545" s="6"/>
      <c r="AB545" s="6"/>
      <c r="AC545" s="6"/>
      <c r="AD545" s="6" t="s">
        <v>109</v>
      </c>
      <c r="AE545" s="6"/>
      <c r="AF545" s="6"/>
      <c r="AG545" s="6"/>
      <c r="AH545" s="6" t="s">
        <v>139</v>
      </c>
      <c r="AI545" s="6" t="s">
        <v>155</v>
      </c>
      <c r="AJ545" s="6"/>
      <c r="AK545" s="6"/>
      <c r="AL545" s="6"/>
      <c r="AM545" s="6"/>
      <c r="AN545" s="6"/>
      <c r="AO545" s="6"/>
      <c r="AP545" s="6"/>
      <c r="AQ545" s="6"/>
      <c r="AR545" s="6"/>
      <c r="AS545" s="6"/>
      <c r="AT545" s="6"/>
      <c r="AU545" s="6"/>
      <c r="AV545" s="6"/>
      <c r="AW545" s="6" t="s">
        <v>38</v>
      </c>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t="s">
        <v>23</v>
      </c>
      <c r="BW545" s="6"/>
      <c r="BX545" s="6"/>
      <c r="BY545" s="6"/>
      <c r="BZ545" s="6"/>
      <c r="CA545" s="6"/>
      <c r="CB545" s="6"/>
      <c r="CC545" s="6"/>
      <c r="CD545" s="6" t="s">
        <v>233</v>
      </c>
      <c r="CE545" s="6"/>
      <c r="CF545" s="6"/>
      <c r="CG545" s="6"/>
      <c r="CH545" s="6" t="s">
        <v>195</v>
      </c>
      <c r="CI545" s="6" t="s">
        <v>195</v>
      </c>
      <c r="CJ545" s="6"/>
      <c r="CK545" s="6"/>
      <c r="CL545" s="6"/>
      <c r="CM545" s="6"/>
      <c r="CN545" s="6"/>
      <c r="CO545" s="6"/>
      <c r="CP545" s="6"/>
      <c r="CQ545" s="6"/>
      <c r="CR545" s="6"/>
      <c r="CS545" s="28" t="s">
        <v>38</v>
      </c>
      <c r="CT545" s="6"/>
      <c r="CU545" s="6"/>
      <c r="CV545" s="6"/>
      <c r="CW545" s="6"/>
      <c r="CX545" s="6"/>
      <c r="CY545" s="6"/>
      <c r="CZ545" s="6"/>
      <c r="DA545" s="6"/>
      <c r="DB545" s="6"/>
      <c r="DC545" s="6"/>
      <c r="DD545" s="6" t="s">
        <v>38</v>
      </c>
      <c r="DE545" s="87"/>
      <c r="DF545" s="6"/>
      <c r="DG545" s="6"/>
      <c r="DH545" s="6"/>
      <c r="DI545" s="6"/>
      <c r="DJ545" s="6"/>
      <c r="DK545" s="6"/>
      <c r="DL545" s="6"/>
      <c r="DM545" s="6"/>
      <c r="DN545" s="6"/>
      <c r="DO545" s="87"/>
      <c r="DP545" s="6"/>
      <c r="DQ545" s="87"/>
      <c r="DR545" s="6"/>
      <c r="DS545" s="87"/>
      <c r="DT545" s="17"/>
      <c r="DV545" s="34"/>
      <c r="DW545" s="57"/>
      <c r="DX545" s="57"/>
      <c r="DY545" s="57"/>
      <c r="DZ545" s="57"/>
      <c r="EA545" s="57"/>
      <c r="EB545" s="57"/>
      <c r="EC545" s="57"/>
      <c r="ED545" s="57"/>
      <c r="EE545" s="57"/>
      <c r="EF545" s="57"/>
      <c r="EG545" s="57"/>
      <c r="EH545" s="57"/>
      <c r="EI545" s="57"/>
      <c r="EJ545" s="57"/>
      <c r="EK545" s="57"/>
      <c r="EL545" s="57"/>
      <c r="EM545" s="57"/>
      <c r="EN545" s="57"/>
      <c r="EO545" s="57"/>
      <c r="EP545" s="57"/>
      <c r="EQ545" s="57"/>
      <c r="ER545" s="57"/>
      <c r="ES545" s="57"/>
    </row>
    <row r="546" spans="1:149" ht="14.55" customHeight="1" x14ac:dyDescent="0.3">
      <c r="A546" s="65">
        <v>542</v>
      </c>
      <c r="B546" s="7">
        <v>178</v>
      </c>
      <c r="C546" s="98" t="s">
        <v>2304</v>
      </c>
      <c r="D546" s="100" t="s">
        <v>2305</v>
      </c>
      <c r="E546" s="98" t="s">
        <v>2306</v>
      </c>
      <c r="F546" s="7">
        <v>2019</v>
      </c>
      <c r="G546" s="98" t="s">
        <v>2001</v>
      </c>
      <c r="H546" s="98" t="s">
        <v>2307</v>
      </c>
      <c r="I546" s="6" t="s">
        <v>50</v>
      </c>
      <c r="J546" s="98" t="s">
        <v>2309</v>
      </c>
      <c r="K546" s="6" t="s">
        <v>580</v>
      </c>
      <c r="L546" s="6" t="s">
        <v>38</v>
      </c>
      <c r="M546" s="6" t="s">
        <v>100</v>
      </c>
      <c r="N546" s="6" t="s">
        <v>205</v>
      </c>
      <c r="O546" s="6" t="s">
        <v>25</v>
      </c>
      <c r="P546" s="6" t="s">
        <v>56</v>
      </c>
      <c r="Q546" s="6" t="s">
        <v>572</v>
      </c>
      <c r="R546" s="6" t="s">
        <v>572</v>
      </c>
      <c r="S546" s="6" t="s">
        <v>321</v>
      </c>
      <c r="T546" s="6" t="s">
        <v>701</v>
      </c>
      <c r="U546" s="7">
        <v>2019</v>
      </c>
      <c r="V546" s="7">
        <v>2019</v>
      </c>
      <c r="W546" s="6"/>
      <c r="X546" s="6"/>
      <c r="Y546" s="6"/>
      <c r="Z546" s="6"/>
      <c r="AA546" s="6"/>
      <c r="AB546" s="6"/>
      <c r="AC546" s="6"/>
      <c r="AD546" s="6" t="s">
        <v>109</v>
      </c>
      <c r="AE546" s="6"/>
      <c r="AF546" s="6"/>
      <c r="AG546" s="6"/>
      <c r="AH546" s="6" t="s">
        <v>139</v>
      </c>
      <c r="AI546" s="6" t="s">
        <v>155</v>
      </c>
      <c r="AJ546" s="6"/>
      <c r="AK546" s="6"/>
      <c r="AL546" s="6"/>
      <c r="AM546" s="6"/>
      <c r="AN546" s="6"/>
      <c r="AO546" s="6"/>
      <c r="AP546" s="6"/>
      <c r="AQ546" s="6"/>
      <c r="AR546" s="6"/>
      <c r="AS546" s="6"/>
      <c r="AT546" s="6"/>
      <c r="AU546" s="6"/>
      <c r="AV546" s="6"/>
      <c r="AW546" s="6" t="s">
        <v>38</v>
      </c>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t="s">
        <v>23</v>
      </c>
      <c r="BW546" s="6"/>
      <c r="BX546" s="6"/>
      <c r="BY546" s="6"/>
      <c r="BZ546" s="6"/>
      <c r="CA546" s="6"/>
      <c r="CB546" s="6"/>
      <c r="CC546" s="6"/>
      <c r="CD546" s="6" t="s">
        <v>233</v>
      </c>
      <c r="CE546" s="6"/>
      <c r="CF546" s="6"/>
      <c r="CG546" s="6"/>
      <c r="CH546" s="6" t="s">
        <v>195</v>
      </c>
      <c r="CI546" s="6" t="s">
        <v>195</v>
      </c>
      <c r="CJ546" s="6"/>
      <c r="CK546" s="6"/>
      <c r="CL546" s="6"/>
      <c r="CM546" s="6"/>
      <c r="CN546" s="6"/>
      <c r="CO546" s="6"/>
      <c r="CP546" s="6"/>
      <c r="CQ546" s="6"/>
      <c r="CR546" s="6"/>
      <c r="CS546" s="28" t="s">
        <v>38</v>
      </c>
      <c r="CT546" s="6"/>
      <c r="CU546" s="6"/>
      <c r="CV546" s="6"/>
      <c r="CW546" s="6"/>
      <c r="CX546" s="6"/>
      <c r="CY546" s="6"/>
      <c r="CZ546" s="6"/>
      <c r="DA546" s="6"/>
      <c r="DB546" s="6"/>
      <c r="DC546" s="6"/>
      <c r="DD546" s="6" t="s">
        <v>38</v>
      </c>
      <c r="DE546" s="87"/>
      <c r="DF546" s="6"/>
      <c r="DG546" s="6"/>
      <c r="DH546" s="6"/>
      <c r="DI546" s="6"/>
      <c r="DJ546" s="6"/>
      <c r="DK546" s="6"/>
      <c r="DL546" s="6"/>
      <c r="DM546" s="6"/>
      <c r="DN546" s="6"/>
      <c r="DO546" s="87"/>
      <c r="DP546" s="6"/>
      <c r="DQ546" s="87"/>
      <c r="DR546" s="6"/>
      <c r="DS546" s="87"/>
      <c r="DT546" s="17"/>
      <c r="DV546" s="34"/>
      <c r="DW546" s="57"/>
      <c r="DX546" s="57"/>
      <c r="DY546" s="57"/>
      <c r="DZ546" s="57"/>
      <c r="EA546" s="57"/>
      <c r="EB546" s="57"/>
      <c r="EC546" s="57"/>
      <c r="ED546" s="57"/>
      <c r="EE546" s="57"/>
      <c r="EF546" s="57"/>
      <c r="EG546" s="57"/>
      <c r="EH546" s="57"/>
      <c r="EI546" s="57"/>
      <c r="EJ546" s="57"/>
      <c r="EK546" s="57"/>
      <c r="EL546" s="57"/>
      <c r="EM546" s="57"/>
      <c r="EN546" s="57"/>
      <c r="EO546" s="57"/>
      <c r="EP546" s="57"/>
      <c r="EQ546" s="57"/>
      <c r="ER546" s="57"/>
      <c r="ES546" s="57"/>
    </row>
    <row r="547" spans="1:149" ht="14.55" customHeight="1" x14ac:dyDescent="0.3">
      <c r="A547" s="65">
        <v>543</v>
      </c>
      <c r="B547" s="7">
        <v>178</v>
      </c>
      <c r="C547" s="98" t="s">
        <v>2304</v>
      </c>
      <c r="D547" s="100" t="s">
        <v>2305</v>
      </c>
      <c r="E547" s="98" t="s">
        <v>2306</v>
      </c>
      <c r="F547" s="7">
        <v>2019</v>
      </c>
      <c r="G547" s="98" t="s">
        <v>2001</v>
      </c>
      <c r="H547" s="98" t="s">
        <v>2307</v>
      </c>
      <c r="I547" s="6" t="s">
        <v>50</v>
      </c>
      <c r="J547" s="98" t="s">
        <v>2310</v>
      </c>
      <c r="K547" s="6" t="s">
        <v>580</v>
      </c>
      <c r="L547" s="6" t="s">
        <v>38</v>
      </c>
      <c r="M547" s="6" t="s">
        <v>100</v>
      </c>
      <c r="N547" s="6" t="s">
        <v>205</v>
      </c>
      <c r="O547" s="6" t="s">
        <v>25</v>
      </c>
      <c r="P547" s="6" t="s">
        <v>56</v>
      </c>
      <c r="Q547" s="6" t="s">
        <v>572</v>
      </c>
      <c r="R547" s="6" t="s">
        <v>572</v>
      </c>
      <c r="S547" s="6" t="s">
        <v>321</v>
      </c>
      <c r="T547" s="6" t="s">
        <v>701</v>
      </c>
      <c r="U547" s="7">
        <v>2019</v>
      </c>
      <c r="V547" s="7">
        <v>2019</v>
      </c>
      <c r="W547" s="6"/>
      <c r="X547" s="6"/>
      <c r="Y547" s="6"/>
      <c r="Z547" s="6"/>
      <c r="AA547" s="6"/>
      <c r="AB547" s="6"/>
      <c r="AC547" s="6"/>
      <c r="AD547" s="6" t="s">
        <v>109</v>
      </c>
      <c r="AE547" s="6"/>
      <c r="AF547" s="6"/>
      <c r="AG547" s="6"/>
      <c r="AH547" s="6" t="s">
        <v>139</v>
      </c>
      <c r="AI547" s="6" t="s">
        <v>155</v>
      </c>
      <c r="AJ547" s="6"/>
      <c r="AK547" s="6"/>
      <c r="AL547" s="6"/>
      <c r="AM547" s="6"/>
      <c r="AN547" s="6"/>
      <c r="AO547" s="6"/>
      <c r="AP547" s="6"/>
      <c r="AQ547" s="6"/>
      <c r="AR547" s="6"/>
      <c r="AS547" s="6"/>
      <c r="AT547" s="6"/>
      <c r="AU547" s="6"/>
      <c r="AV547" s="6"/>
      <c r="AW547" s="6" t="s">
        <v>38</v>
      </c>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t="s">
        <v>23</v>
      </c>
      <c r="BW547" s="6"/>
      <c r="BX547" s="6"/>
      <c r="BY547" s="6"/>
      <c r="BZ547" s="6"/>
      <c r="CA547" s="6"/>
      <c r="CB547" s="6"/>
      <c r="CC547" s="6"/>
      <c r="CD547" s="6" t="s">
        <v>195</v>
      </c>
      <c r="CE547" s="6"/>
      <c r="CF547" s="6"/>
      <c r="CG547" s="6"/>
      <c r="CH547" s="6" t="s">
        <v>195</v>
      </c>
      <c r="CI547" s="6" t="s">
        <v>195</v>
      </c>
      <c r="CJ547" s="6"/>
      <c r="CK547" s="6"/>
      <c r="CL547" s="6"/>
      <c r="CM547" s="6"/>
      <c r="CN547" s="6"/>
      <c r="CO547" s="6"/>
      <c r="CP547" s="6"/>
      <c r="CQ547" s="6"/>
      <c r="CR547" s="6"/>
      <c r="CS547" s="28" t="s">
        <v>38</v>
      </c>
      <c r="CT547" s="6"/>
      <c r="CU547" s="6"/>
      <c r="CV547" s="6"/>
      <c r="CW547" s="6"/>
      <c r="CX547" s="6"/>
      <c r="CY547" s="6"/>
      <c r="CZ547" s="6"/>
      <c r="DA547" s="6"/>
      <c r="DB547" s="6"/>
      <c r="DC547" s="6"/>
      <c r="DD547" s="6" t="s">
        <v>38</v>
      </c>
      <c r="DE547" s="87"/>
      <c r="DF547" s="6"/>
      <c r="DG547" s="6"/>
      <c r="DH547" s="6"/>
      <c r="DI547" s="6"/>
      <c r="DJ547" s="6"/>
      <c r="DK547" s="6"/>
      <c r="DL547" s="6"/>
      <c r="DM547" s="6"/>
      <c r="DN547" s="6"/>
      <c r="DO547" s="87"/>
      <c r="DP547" s="6"/>
      <c r="DQ547" s="87"/>
      <c r="DR547" s="6"/>
      <c r="DS547" s="87"/>
      <c r="DT547" s="17"/>
      <c r="DV547" s="34"/>
      <c r="DW547" s="57"/>
      <c r="DX547" s="57"/>
      <c r="DY547" s="57"/>
      <c r="DZ547" s="57"/>
      <c r="EA547" s="57"/>
      <c r="EB547" s="57"/>
      <c r="EC547" s="57"/>
      <c r="ED547" s="57"/>
      <c r="EE547" s="57"/>
      <c r="EF547" s="57"/>
      <c r="EG547" s="57"/>
      <c r="EH547" s="57"/>
      <c r="EI547" s="57"/>
      <c r="EJ547" s="57"/>
      <c r="EK547" s="57"/>
      <c r="EL547" s="57"/>
      <c r="EM547" s="57"/>
      <c r="EN547" s="57"/>
      <c r="EO547" s="57"/>
      <c r="EP547" s="57"/>
      <c r="EQ547" s="57"/>
      <c r="ER547" s="57"/>
      <c r="ES547" s="57"/>
    </row>
    <row r="548" spans="1:149" ht="14.55" customHeight="1" x14ac:dyDescent="0.3">
      <c r="A548" s="65">
        <v>544</v>
      </c>
      <c r="B548" s="7">
        <v>178</v>
      </c>
      <c r="C548" s="98" t="s">
        <v>2304</v>
      </c>
      <c r="D548" s="100" t="s">
        <v>2305</v>
      </c>
      <c r="E548" s="98" t="s">
        <v>2306</v>
      </c>
      <c r="F548" s="7">
        <v>2019</v>
      </c>
      <c r="G548" s="98" t="s">
        <v>2001</v>
      </c>
      <c r="H548" s="98" t="s">
        <v>2307</v>
      </c>
      <c r="I548" s="6" t="s">
        <v>50</v>
      </c>
      <c r="J548" s="98" t="s">
        <v>2311</v>
      </c>
      <c r="K548" s="6" t="s">
        <v>616</v>
      </c>
      <c r="L548" s="6" t="s">
        <v>38</v>
      </c>
      <c r="M548" s="6" t="s">
        <v>100</v>
      </c>
      <c r="N548" s="6" t="s">
        <v>205</v>
      </c>
      <c r="O548" s="6" t="s">
        <v>25</v>
      </c>
      <c r="P548" s="6" t="s">
        <v>56</v>
      </c>
      <c r="Q548" s="6" t="s">
        <v>572</v>
      </c>
      <c r="R548" s="6" t="s">
        <v>572</v>
      </c>
      <c r="S548" s="6" t="s">
        <v>321</v>
      </c>
      <c r="T548" s="6" t="s">
        <v>701</v>
      </c>
      <c r="U548" s="7">
        <v>2019</v>
      </c>
      <c r="V548" s="7">
        <v>2019</v>
      </c>
      <c r="W548" s="6"/>
      <c r="X548" s="6"/>
      <c r="Y548" s="6"/>
      <c r="Z548" s="6"/>
      <c r="AA548" s="6"/>
      <c r="AB548" s="6"/>
      <c r="AC548" s="6"/>
      <c r="AD548" s="6" t="s">
        <v>109</v>
      </c>
      <c r="AE548" s="6"/>
      <c r="AF548" s="6"/>
      <c r="AG548" s="6"/>
      <c r="AH548" s="6" t="s">
        <v>139</v>
      </c>
      <c r="AI548" s="6" t="s">
        <v>155</v>
      </c>
      <c r="AJ548" s="6"/>
      <c r="AK548" s="6"/>
      <c r="AL548" s="6"/>
      <c r="AM548" s="6"/>
      <c r="AN548" s="6"/>
      <c r="AO548" s="6"/>
      <c r="AP548" s="6"/>
      <c r="AQ548" s="6"/>
      <c r="AR548" s="6"/>
      <c r="AS548" s="6"/>
      <c r="AT548" s="6"/>
      <c r="AU548" s="6"/>
      <c r="AV548" s="6"/>
      <c r="AW548" s="6" t="s">
        <v>38</v>
      </c>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t="s">
        <v>23</v>
      </c>
      <c r="BW548" s="6"/>
      <c r="BX548" s="6"/>
      <c r="BY548" s="6"/>
      <c r="BZ548" s="6"/>
      <c r="CA548" s="6"/>
      <c r="CB548" s="6"/>
      <c r="CC548" s="6"/>
      <c r="CD548" s="6" t="s">
        <v>195</v>
      </c>
      <c r="CE548" s="6"/>
      <c r="CF548" s="6"/>
      <c r="CG548" s="6"/>
      <c r="CH548" s="6" t="s">
        <v>233</v>
      </c>
      <c r="CI548" s="6" t="s">
        <v>233</v>
      </c>
      <c r="CJ548" s="6"/>
      <c r="CK548" s="6"/>
      <c r="CL548" s="6"/>
      <c r="CM548" s="6"/>
      <c r="CN548" s="6"/>
      <c r="CO548" s="6"/>
      <c r="CP548" s="6"/>
      <c r="CQ548" s="6"/>
      <c r="CR548" s="6"/>
      <c r="CS548" s="28" t="s">
        <v>38</v>
      </c>
      <c r="CT548" s="6"/>
      <c r="CU548" s="6"/>
      <c r="CV548" s="6"/>
      <c r="CW548" s="6"/>
      <c r="CX548" s="6"/>
      <c r="CY548" s="6"/>
      <c r="CZ548" s="6"/>
      <c r="DA548" s="6"/>
      <c r="DB548" s="6"/>
      <c r="DC548" s="6"/>
      <c r="DD548" s="6" t="s">
        <v>38</v>
      </c>
      <c r="DE548" s="87"/>
      <c r="DF548" s="6"/>
      <c r="DG548" s="6"/>
      <c r="DH548" s="6"/>
      <c r="DI548" s="6"/>
      <c r="DJ548" s="6"/>
      <c r="DK548" s="6"/>
      <c r="DL548" s="6"/>
      <c r="DM548" s="6"/>
      <c r="DN548" s="6"/>
      <c r="DO548" s="87"/>
      <c r="DP548" s="6"/>
      <c r="DQ548" s="87"/>
      <c r="DR548" s="6"/>
      <c r="DS548" s="87"/>
      <c r="DT548" s="17"/>
      <c r="DV548" s="34"/>
      <c r="DW548" s="57"/>
      <c r="DX548" s="57"/>
      <c r="DY548" s="57"/>
      <c r="DZ548" s="57"/>
      <c r="EA548" s="57"/>
      <c r="EB548" s="57"/>
      <c r="EC548" s="57"/>
      <c r="ED548" s="57"/>
      <c r="EE548" s="57"/>
      <c r="EF548" s="57"/>
      <c r="EG548" s="57"/>
      <c r="EH548" s="57"/>
      <c r="EI548" s="57"/>
      <c r="EJ548" s="57"/>
      <c r="EK548" s="57"/>
      <c r="EL548" s="57"/>
      <c r="EM548" s="57"/>
      <c r="EN548" s="57"/>
      <c r="EO548" s="57"/>
      <c r="EP548" s="57"/>
      <c r="EQ548" s="57"/>
      <c r="ER548" s="57"/>
      <c r="ES548" s="57"/>
    </row>
    <row r="549" spans="1:149" ht="14.55" customHeight="1" x14ac:dyDescent="0.3">
      <c r="A549" s="65">
        <v>545</v>
      </c>
      <c r="B549" s="7">
        <v>178</v>
      </c>
      <c r="C549" s="98" t="s">
        <v>2304</v>
      </c>
      <c r="D549" s="100" t="s">
        <v>2305</v>
      </c>
      <c r="E549" s="98" t="s">
        <v>2306</v>
      </c>
      <c r="F549" s="7">
        <v>2019</v>
      </c>
      <c r="G549" s="98" t="s">
        <v>2001</v>
      </c>
      <c r="H549" s="98" t="s">
        <v>2307</v>
      </c>
      <c r="I549" s="6" t="s">
        <v>50</v>
      </c>
      <c r="J549" s="98" t="s">
        <v>2312</v>
      </c>
      <c r="K549" s="6" t="s">
        <v>580</v>
      </c>
      <c r="L549" s="6" t="s">
        <v>38</v>
      </c>
      <c r="M549" s="6" t="s">
        <v>100</v>
      </c>
      <c r="N549" s="6" t="s">
        <v>205</v>
      </c>
      <c r="O549" s="6" t="s">
        <v>25</v>
      </c>
      <c r="P549" s="6" t="s">
        <v>56</v>
      </c>
      <c r="Q549" s="6" t="s">
        <v>572</v>
      </c>
      <c r="R549" s="6" t="s">
        <v>572</v>
      </c>
      <c r="S549" s="6" t="s">
        <v>321</v>
      </c>
      <c r="T549" s="6" t="s">
        <v>701</v>
      </c>
      <c r="U549" s="7">
        <v>2019</v>
      </c>
      <c r="V549" s="7">
        <v>2019</v>
      </c>
      <c r="W549" s="6"/>
      <c r="X549" s="6"/>
      <c r="Y549" s="6"/>
      <c r="Z549" s="6"/>
      <c r="AA549" s="6"/>
      <c r="AB549" s="6"/>
      <c r="AC549" s="6"/>
      <c r="AD549" s="6" t="s">
        <v>109</v>
      </c>
      <c r="AE549" s="6"/>
      <c r="AF549" s="6"/>
      <c r="AG549" s="6"/>
      <c r="AH549" s="6" t="s">
        <v>139</v>
      </c>
      <c r="AI549" s="6" t="s">
        <v>155</v>
      </c>
      <c r="AJ549" s="6"/>
      <c r="AK549" s="6"/>
      <c r="AL549" s="6"/>
      <c r="AM549" s="6"/>
      <c r="AN549" s="6"/>
      <c r="AO549" s="6"/>
      <c r="AP549" s="6"/>
      <c r="AQ549" s="6"/>
      <c r="AR549" s="6"/>
      <c r="AS549" s="6"/>
      <c r="AT549" s="6"/>
      <c r="AU549" s="6"/>
      <c r="AV549" s="6"/>
      <c r="AW549" s="6" t="s">
        <v>38</v>
      </c>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t="s">
        <v>23</v>
      </c>
      <c r="BW549" s="6"/>
      <c r="BX549" s="6"/>
      <c r="BY549" s="6"/>
      <c r="BZ549" s="6"/>
      <c r="CA549" s="6"/>
      <c r="CB549" s="6"/>
      <c r="CC549" s="6"/>
      <c r="CD549" s="6" t="s">
        <v>195</v>
      </c>
      <c r="CE549" s="6"/>
      <c r="CF549" s="6"/>
      <c r="CG549" s="6"/>
      <c r="CH549" s="6" t="s">
        <v>195</v>
      </c>
      <c r="CI549" s="6" t="s">
        <v>195</v>
      </c>
      <c r="CJ549" s="6"/>
      <c r="CK549" s="6"/>
      <c r="CL549" s="6"/>
      <c r="CM549" s="6"/>
      <c r="CN549" s="6"/>
      <c r="CO549" s="6"/>
      <c r="CP549" s="6"/>
      <c r="CQ549" s="6"/>
      <c r="CR549" s="6"/>
      <c r="CS549" s="28" t="s">
        <v>38</v>
      </c>
      <c r="CT549" s="6"/>
      <c r="CU549" s="6"/>
      <c r="CV549" s="6"/>
      <c r="CW549" s="6"/>
      <c r="CX549" s="6"/>
      <c r="CY549" s="6"/>
      <c r="CZ549" s="6"/>
      <c r="DA549" s="6"/>
      <c r="DB549" s="6"/>
      <c r="DC549" s="6"/>
      <c r="DD549" s="6" t="s">
        <v>38</v>
      </c>
      <c r="DE549" s="87"/>
      <c r="DF549" s="6"/>
      <c r="DG549" s="6"/>
      <c r="DH549" s="6"/>
      <c r="DI549" s="6"/>
      <c r="DJ549" s="6"/>
      <c r="DK549" s="6"/>
      <c r="DL549" s="6"/>
      <c r="DM549" s="6"/>
      <c r="DN549" s="6"/>
      <c r="DO549" s="87"/>
      <c r="DP549" s="6"/>
      <c r="DQ549" s="87"/>
      <c r="DR549" s="6"/>
      <c r="DS549" s="87"/>
      <c r="DT549" s="17"/>
      <c r="DV549" s="34"/>
      <c r="DW549" s="57"/>
      <c r="DX549" s="57"/>
      <c r="DY549" s="57"/>
      <c r="DZ549" s="57"/>
      <c r="EA549" s="57"/>
      <c r="EB549" s="57"/>
      <c r="EC549" s="57"/>
      <c r="ED549" s="57"/>
      <c r="EE549" s="57"/>
      <c r="EF549" s="57"/>
      <c r="EG549" s="57"/>
      <c r="EH549" s="57"/>
      <c r="EI549" s="57"/>
      <c r="EJ549" s="57"/>
      <c r="EK549" s="57"/>
      <c r="EL549" s="57"/>
      <c r="EM549" s="57"/>
      <c r="EN549" s="57"/>
      <c r="EO549" s="57"/>
      <c r="EP549" s="57"/>
      <c r="EQ549" s="57"/>
      <c r="ER549" s="57"/>
      <c r="ES549" s="57"/>
    </row>
    <row r="550" spans="1:149" ht="14.55" customHeight="1" x14ac:dyDescent="0.3">
      <c r="A550" s="65">
        <v>546</v>
      </c>
      <c r="B550" s="7">
        <v>178</v>
      </c>
      <c r="C550" s="98" t="s">
        <v>2304</v>
      </c>
      <c r="D550" s="100" t="s">
        <v>2305</v>
      </c>
      <c r="E550" s="98" t="s">
        <v>2306</v>
      </c>
      <c r="F550" s="7">
        <v>2019</v>
      </c>
      <c r="G550" s="98" t="s">
        <v>2001</v>
      </c>
      <c r="H550" s="98" t="s">
        <v>2307</v>
      </c>
      <c r="I550" s="6" t="s">
        <v>50</v>
      </c>
      <c r="J550" s="98" t="s">
        <v>2313</v>
      </c>
      <c r="K550" s="6" t="s">
        <v>2314</v>
      </c>
      <c r="L550" s="6" t="s">
        <v>23</v>
      </c>
      <c r="M550" s="6" t="s">
        <v>100</v>
      </c>
      <c r="N550" s="6" t="s">
        <v>205</v>
      </c>
      <c r="O550" s="6" t="s">
        <v>25</v>
      </c>
      <c r="P550" s="6" t="s">
        <v>56</v>
      </c>
      <c r="Q550" s="6" t="s">
        <v>572</v>
      </c>
      <c r="R550" s="6" t="s">
        <v>572</v>
      </c>
      <c r="S550" s="6" t="s">
        <v>321</v>
      </c>
      <c r="T550" s="6" t="s">
        <v>701</v>
      </c>
      <c r="U550" s="7">
        <v>2019</v>
      </c>
      <c r="V550" s="7">
        <v>2019</v>
      </c>
      <c r="W550" s="6"/>
      <c r="X550" s="6"/>
      <c r="Y550" s="6"/>
      <c r="Z550" s="6"/>
      <c r="AA550" s="6"/>
      <c r="AB550" s="6"/>
      <c r="AC550" s="6"/>
      <c r="AD550" s="6" t="s">
        <v>109</v>
      </c>
      <c r="AE550" s="6"/>
      <c r="AF550" s="6"/>
      <c r="AG550" s="6"/>
      <c r="AH550" s="6" t="s">
        <v>139</v>
      </c>
      <c r="AI550" s="6" t="s">
        <v>155</v>
      </c>
      <c r="AJ550" s="6"/>
      <c r="AK550" s="6"/>
      <c r="AL550" s="6"/>
      <c r="AM550" s="6"/>
      <c r="AN550" s="6"/>
      <c r="AO550" s="6"/>
      <c r="AP550" s="6"/>
      <c r="AQ550" s="6"/>
      <c r="AR550" s="6"/>
      <c r="AS550" s="6"/>
      <c r="AT550" s="6"/>
      <c r="AU550" s="6"/>
      <c r="AV550" s="6"/>
      <c r="AW550" s="6" t="s">
        <v>38</v>
      </c>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t="s">
        <v>23</v>
      </c>
      <c r="BW550" s="6"/>
      <c r="BX550" s="6"/>
      <c r="BY550" s="6"/>
      <c r="BZ550" s="6"/>
      <c r="CA550" s="6"/>
      <c r="CB550" s="6"/>
      <c r="CC550" s="6"/>
      <c r="CD550" s="6" t="s">
        <v>195</v>
      </c>
      <c r="CE550" s="6"/>
      <c r="CF550" s="6"/>
      <c r="CG550" s="6"/>
      <c r="CH550" s="6" t="s">
        <v>195</v>
      </c>
      <c r="CI550" s="6" t="s">
        <v>195</v>
      </c>
      <c r="CJ550" s="6"/>
      <c r="CK550" s="6"/>
      <c r="CL550" s="6"/>
      <c r="CM550" s="6"/>
      <c r="CN550" s="6"/>
      <c r="CO550" s="6"/>
      <c r="CP550" s="6"/>
      <c r="CQ550" s="6"/>
      <c r="CR550" s="6"/>
      <c r="CS550" s="28" t="s">
        <v>38</v>
      </c>
      <c r="CT550" s="6"/>
      <c r="CU550" s="6"/>
      <c r="CV550" s="6"/>
      <c r="CW550" s="6"/>
      <c r="CX550" s="6"/>
      <c r="CY550" s="6"/>
      <c r="CZ550" s="6"/>
      <c r="DA550" s="6"/>
      <c r="DB550" s="6"/>
      <c r="DC550" s="6"/>
      <c r="DD550" s="6" t="s">
        <v>38</v>
      </c>
      <c r="DE550" s="87"/>
      <c r="DF550" s="6"/>
      <c r="DG550" s="6"/>
      <c r="DH550" s="6"/>
      <c r="DI550" s="6"/>
      <c r="DJ550" s="6"/>
      <c r="DK550" s="6"/>
      <c r="DL550" s="6"/>
      <c r="DM550" s="6"/>
      <c r="DN550" s="6"/>
      <c r="DO550" s="87"/>
      <c r="DP550" s="6"/>
      <c r="DQ550" s="87"/>
      <c r="DR550" s="6"/>
      <c r="DS550" s="87"/>
      <c r="DT550" s="17"/>
      <c r="DV550" s="34"/>
      <c r="DW550" s="57"/>
      <c r="DX550" s="57"/>
      <c r="DY550" s="57"/>
      <c r="DZ550" s="57"/>
      <c r="EA550" s="57"/>
      <c r="EB550" s="57"/>
      <c r="EC550" s="57"/>
      <c r="ED550" s="57"/>
      <c r="EE550" s="57"/>
      <c r="EF550" s="57"/>
      <c r="EG550" s="57"/>
      <c r="EH550" s="57"/>
      <c r="EI550" s="57"/>
      <c r="EJ550" s="57"/>
      <c r="EK550" s="57"/>
      <c r="EL550" s="57"/>
      <c r="EM550" s="57"/>
      <c r="EN550" s="57"/>
      <c r="EO550" s="57"/>
      <c r="EP550" s="57"/>
      <c r="EQ550" s="57"/>
      <c r="ER550" s="57"/>
      <c r="ES550" s="57"/>
    </row>
    <row r="551" spans="1:149" ht="14.55" customHeight="1" x14ac:dyDescent="0.3">
      <c r="A551" s="65">
        <v>547</v>
      </c>
      <c r="B551" s="7">
        <v>179</v>
      </c>
      <c r="C551" s="98" t="s">
        <v>2315</v>
      </c>
      <c r="D551" s="100" t="s">
        <v>2316</v>
      </c>
      <c r="E551" s="98" t="s">
        <v>2317</v>
      </c>
      <c r="F551" s="7">
        <v>2018</v>
      </c>
      <c r="G551" s="100" t="s">
        <v>724</v>
      </c>
      <c r="H551" s="98" t="s">
        <v>2318</v>
      </c>
      <c r="I551" s="6" t="s">
        <v>50</v>
      </c>
      <c r="J551" s="100" t="s">
        <v>2319</v>
      </c>
      <c r="K551" s="6" t="s">
        <v>718</v>
      </c>
      <c r="L551" s="6" t="s">
        <v>38</v>
      </c>
      <c r="M551" s="6" t="s">
        <v>72</v>
      </c>
      <c r="N551" s="6" t="s">
        <v>205</v>
      </c>
      <c r="O551" s="6" t="s">
        <v>25</v>
      </c>
      <c r="P551" s="6" t="s">
        <v>191</v>
      </c>
      <c r="Q551" s="6" t="s">
        <v>2320</v>
      </c>
      <c r="R551" s="6" t="s">
        <v>908</v>
      </c>
      <c r="S551" s="6" t="s">
        <v>151</v>
      </c>
      <c r="T551" s="6" t="s">
        <v>572</v>
      </c>
      <c r="U551" s="7">
        <v>2014</v>
      </c>
      <c r="V551" s="7">
        <v>2014</v>
      </c>
      <c r="W551" s="6"/>
      <c r="X551" s="6"/>
      <c r="Y551" s="6"/>
      <c r="Z551" s="6" t="s">
        <v>76</v>
      </c>
      <c r="AA551" s="6"/>
      <c r="AB551" s="6" t="s">
        <v>107</v>
      </c>
      <c r="AC551" s="6" t="s">
        <v>122</v>
      </c>
      <c r="AD551" s="6" t="s">
        <v>109</v>
      </c>
      <c r="AE551" s="6" t="s">
        <v>126</v>
      </c>
      <c r="AF551" s="6"/>
      <c r="AG551" s="6"/>
      <c r="AH551" s="6"/>
      <c r="AI551" s="6"/>
      <c r="AJ551" s="6"/>
      <c r="AK551" s="6" t="s">
        <v>232</v>
      </c>
      <c r="AL551" s="6"/>
      <c r="AM551" s="6"/>
      <c r="AN551" s="6"/>
      <c r="AO551" s="6"/>
      <c r="AP551" s="6"/>
      <c r="AQ551" s="6"/>
      <c r="AR551" s="6"/>
      <c r="AS551" s="6"/>
      <c r="AT551" s="6"/>
      <c r="AU551" s="6"/>
      <c r="AV551" s="6"/>
      <c r="AW551" s="6" t="s">
        <v>23</v>
      </c>
      <c r="AX551" s="6"/>
      <c r="AY551" s="6"/>
      <c r="AZ551" s="6"/>
      <c r="BA551" s="6" t="s">
        <v>78</v>
      </c>
      <c r="BB551" s="6"/>
      <c r="BC551" s="6" t="s">
        <v>78</v>
      </c>
      <c r="BD551" s="6"/>
      <c r="BE551" s="6"/>
      <c r="BF551" s="6" t="s">
        <v>78</v>
      </c>
      <c r="BG551" s="6"/>
      <c r="BH551" s="6"/>
      <c r="BI551" s="6"/>
      <c r="BJ551" s="6"/>
      <c r="BK551" s="6"/>
      <c r="BL551" s="6"/>
      <c r="BM551" s="6"/>
      <c r="BN551" s="6"/>
      <c r="BO551" s="6"/>
      <c r="BP551" s="6"/>
      <c r="BQ551" s="6"/>
      <c r="BR551" s="6"/>
      <c r="BS551" s="6"/>
      <c r="BT551" s="6"/>
      <c r="BU551" s="6"/>
      <c r="BV551" s="6" t="s">
        <v>23</v>
      </c>
      <c r="BW551" s="6"/>
      <c r="BX551" s="6"/>
      <c r="BY551" s="6"/>
      <c r="BZ551" s="6"/>
      <c r="CA551" s="6"/>
      <c r="CB551" s="6"/>
      <c r="CC551" s="6" t="s">
        <v>210</v>
      </c>
      <c r="CD551" s="6" t="s">
        <v>210</v>
      </c>
      <c r="CE551" s="6"/>
      <c r="CF551" s="6"/>
      <c r="CG551" s="6"/>
      <c r="CH551" s="6"/>
      <c r="CI551" s="6"/>
      <c r="CJ551" s="6"/>
      <c r="CK551" s="6" t="s">
        <v>195</v>
      </c>
      <c r="CL551" s="6"/>
      <c r="CM551" s="6"/>
      <c r="CN551" s="6"/>
      <c r="CO551" s="6"/>
      <c r="CP551" s="6"/>
      <c r="CQ551" s="6"/>
      <c r="CR551" s="6"/>
      <c r="CS551" s="28" t="s">
        <v>38</v>
      </c>
      <c r="CT551" s="6"/>
      <c r="CU551" s="6"/>
      <c r="CV551" s="6"/>
      <c r="CW551" s="6"/>
      <c r="CX551" s="6"/>
      <c r="CY551" s="6"/>
      <c r="CZ551" s="6"/>
      <c r="DA551" s="6"/>
      <c r="DB551" s="6"/>
      <c r="DC551" s="6"/>
      <c r="DD551" s="6" t="s">
        <v>38</v>
      </c>
      <c r="DE551" s="87"/>
      <c r="DF551" s="6"/>
      <c r="DG551" s="6"/>
      <c r="DH551" s="6"/>
      <c r="DI551" s="6"/>
      <c r="DJ551" s="6"/>
      <c r="DK551" s="6"/>
      <c r="DL551" s="6"/>
      <c r="DM551" s="6"/>
      <c r="DN551" s="6"/>
      <c r="DO551" s="87"/>
      <c r="DP551" s="6"/>
      <c r="DQ551" s="87"/>
      <c r="DR551" s="6"/>
      <c r="DS551" s="93" t="s">
        <v>2321</v>
      </c>
      <c r="DT551" s="17" t="s">
        <v>630</v>
      </c>
      <c r="DV551" s="34"/>
      <c r="DW551" s="57"/>
      <c r="DX551" s="57"/>
      <c r="DY551" s="57"/>
      <c r="DZ551" s="57"/>
      <c r="EA551" s="57"/>
      <c r="EB551" s="57"/>
      <c r="EC551" s="57"/>
      <c r="ED551" s="57"/>
      <c r="EE551" s="57"/>
      <c r="EF551" s="57"/>
      <c r="EG551" s="57"/>
      <c r="EH551" s="57"/>
      <c r="EI551" s="57"/>
      <c r="EJ551" s="57"/>
      <c r="EK551" s="57"/>
      <c r="EL551" s="57"/>
      <c r="EM551" s="57"/>
      <c r="EN551" s="57"/>
      <c r="EO551" s="57"/>
      <c r="EP551" s="57"/>
      <c r="EQ551" s="57"/>
      <c r="ER551" s="57"/>
      <c r="ES551" s="57"/>
    </row>
    <row r="552" spans="1:149" ht="14.55" customHeight="1" x14ac:dyDescent="0.3">
      <c r="A552" s="65">
        <v>548</v>
      </c>
      <c r="B552" s="7">
        <v>179</v>
      </c>
      <c r="C552" s="98" t="s">
        <v>2315</v>
      </c>
      <c r="D552" s="100" t="s">
        <v>2316</v>
      </c>
      <c r="E552" s="98" t="s">
        <v>2317</v>
      </c>
      <c r="F552" s="7">
        <v>2018</v>
      </c>
      <c r="G552" s="100" t="s">
        <v>724</v>
      </c>
      <c r="H552" s="98" t="s">
        <v>2318</v>
      </c>
      <c r="I552" s="6" t="s">
        <v>50</v>
      </c>
      <c r="J552" s="100" t="s">
        <v>4076</v>
      </c>
      <c r="K552" s="6" t="s">
        <v>718</v>
      </c>
      <c r="L552" s="6" t="s">
        <v>38</v>
      </c>
      <c r="M552" s="6" t="s">
        <v>72</v>
      </c>
      <c r="N552" s="6" t="s">
        <v>205</v>
      </c>
      <c r="O552" s="6" t="s">
        <v>25</v>
      </c>
      <c r="P552" s="6" t="s">
        <v>191</v>
      </c>
      <c r="Q552" s="6" t="s">
        <v>2320</v>
      </c>
      <c r="R552" s="6" t="s">
        <v>908</v>
      </c>
      <c r="S552" s="6" t="s">
        <v>151</v>
      </c>
      <c r="T552" s="6" t="s">
        <v>572</v>
      </c>
      <c r="U552" s="7">
        <v>2014</v>
      </c>
      <c r="V552" s="7">
        <v>2014</v>
      </c>
      <c r="W552" s="6"/>
      <c r="X552" s="6"/>
      <c r="Y552" s="6"/>
      <c r="Z552" s="6" t="s">
        <v>76</v>
      </c>
      <c r="AA552" s="6"/>
      <c r="AB552" s="6" t="s">
        <v>107</v>
      </c>
      <c r="AC552" s="6" t="s">
        <v>122</v>
      </c>
      <c r="AD552" s="6" t="s">
        <v>109</v>
      </c>
      <c r="AE552" s="6" t="s">
        <v>126</v>
      </c>
      <c r="AF552" s="6"/>
      <c r="AG552" s="6"/>
      <c r="AH552" s="6"/>
      <c r="AI552" s="6"/>
      <c r="AJ552" s="6"/>
      <c r="AK552" s="6" t="s">
        <v>232</v>
      </c>
      <c r="AL552" s="6"/>
      <c r="AM552" s="6"/>
      <c r="AN552" s="6"/>
      <c r="AO552" s="6"/>
      <c r="AP552" s="6"/>
      <c r="AQ552" s="6"/>
      <c r="AR552" s="6"/>
      <c r="AS552" s="6"/>
      <c r="AT552" s="6"/>
      <c r="AU552" s="6"/>
      <c r="AV552" s="6"/>
      <c r="AW552" s="6" t="s">
        <v>23</v>
      </c>
      <c r="AX552" s="6"/>
      <c r="AY552" s="6"/>
      <c r="AZ552" s="6"/>
      <c r="BA552" s="6" t="s">
        <v>78</v>
      </c>
      <c r="BB552" s="6"/>
      <c r="BC552" s="6" t="s">
        <v>78</v>
      </c>
      <c r="BD552" s="6"/>
      <c r="BE552" s="6"/>
      <c r="BF552" s="6" t="s">
        <v>78</v>
      </c>
      <c r="BG552" s="6"/>
      <c r="BH552" s="6"/>
      <c r="BI552" s="6"/>
      <c r="BJ552" s="6"/>
      <c r="BK552" s="6"/>
      <c r="BL552" s="6"/>
      <c r="BM552" s="6"/>
      <c r="BN552" s="6"/>
      <c r="BO552" s="6"/>
      <c r="BP552" s="6"/>
      <c r="BQ552" s="6"/>
      <c r="BR552" s="6"/>
      <c r="BS552" s="6"/>
      <c r="BT552" s="6"/>
      <c r="BU552" s="6"/>
      <c r="BV552" s="6" t="s">
        <v>23</v>
      </c>
      <c r="BW552" s="6"/>
      <c r="BX552" s="6"/>
      <c r="BY552" s="6"/>
      <c r="BZ552" s="6"/>
      <c r="CA552" s="6"/>
      <c r="CB552" s="6"/>
      <c r="CC552" s="6" t="s">
        <v>210</v>
      </c>
      <c r="CD552" s="6" t="s">
        <v>210</v>
      </c>
      <c r="CE552" s="6"/>
      <c r="CF552" s="6"/>
      <c r="CG552" s="6"/>
      <c r="CH552" s="6"/>
      <c r="CI552" s="6"/>
      <c r="CJ552" s="6"/>
      <c r="CK552" s="6" t="s">
        <v>195</v>
      </c>
      <c r="CL552" s="6"/>
      <c r="CM552" s="6"/>
      <c r="CN552" s="6"/>
      <c r="CO552" s="6"/>
      <c r="CP552" s="6"/>
      <c r="CQ552" s="6"/>
      <c r="CR552" s="6"/>
      <c r="CS552" s="28" t="s">
        <v>38</v>
      </c>
      <c r="CT552" s="6"/>
      <c r="CU552" s="6"/>
      <c r="CV552" s="6"/>
      <c r="CW552" s="6"/>
      <c r="CX552" s="6"/>
      <c r="CY552" s="6"/>
      <c r="CZ552" s="6"/>
      <c r="DA552" s="6"/>
      <c r="DB552" s="6"/>
      <c r="DC552" s="6"/>
      <c r="DD552" s="6" t="s">
        <v>38</v>
      </c>
      <c r="DE552" s="87"/>
      <c r="DF552" s="6"/>
      <c r="DG552" s="6"/>
      <c r="DH552" s="6"/>
      <c r="DI552" s="6"/>
      <c r="DJ552" s="6"/>
      <c r="DK552" s="6"/>
      <c r="DL552" s="6"/>
      <c r="DM552" s="6"/>
      <c r="DN552" s="6"/>
      <c r="DO552" s="87"/>
      <c r="DP552" s="6"/>
      <c r="DQ552" s="87"/>
      <c r="DR552" s="6"/>
      <c r="DS552" s="93" t="s">
        <v>2321</v>
      </c>
      <c r="DT552" s="17" t="s">
        <v>630</v>
      </c>
      <c r="DV552" s="34"/>
      <c r="DW552" s="57"/>
      <c r="DX552" s="57"/>
      <c r="DY552" s="57"/>
      <c r="DZ552" s="57"/>
      <c r="EA552" s="57"/>
      <c r="EB552" s="57"/>
      <c r="EC552" s="57"/>
      <c r="ED552" s="57"/>
      <c r="EE552" s="57"/>
      <c r="EF552" s="57"/>
      <c r="EG552" s="57"/>
      <c r="EH552" s="57"/>
      <c r="EI552" s="57"/>
      <c r="EJ552" s="57"/>
      <c r="EK552" s="57"/>
      <c r="EL552" s="57"/>
      <c r="EM552" s="57"/>
      <c r="EN552" s="57"/>
      <c r="EO552" s="57"/>
      <c r="EP552" s="57"/>
      <c r="EQ552" s="57"/>
      <c r="ER552" s="57"/>
      <c r="ES552" s="57"/>
    </row>
    <row r="553" spans="1:149" ht="14.55" customHeight="1" x14ac:dyDescent="0.3">
      <c r="A553" s="65">
        <v>549</v>
      </c>
      <c r="B553" s="7">
        <v>179</v>
      </c>
      <c r="C553" s="98" t="s">
        <v>2315</v>
      </c>
      <c r="D553" s="100" t="s">
        <v>2316</v>
      </c>
      <c r="E553" s="98" t="s">
        <v>2317</v>
      </c>
      <c r="F553" s="7">
        <v>2018</v>
      </c>
      <c r="G553" s="100" t="s">
        <v>724</v>
      </c>
      <c r="H553" s="98" t="s">
        <v>2318</v>
      </c>
      <c r="I553" s="6" t="s">
        <v>50</v>
      </c>
      <c r="J553" s="100" t="s">
        <v>2322</v>
      </c>
      <c r="K553" s="6" t="s">
        <v>718</v>
      </c>
      <c r="L553" s="6" t="s">
        <v>38</v>
      </c>
      <c r="M553" s="6" t="s">
        <v>72</v>
      </c>
      <c r="N553" s="6" t="s">
        <v>205</v>
      </c>
      <c r="O553" s="6" t="s">
        <v>25</v>
      </c>
      <c r="P553" s="6" t="s">
        <v>191</v>
      </c>
      <c r="Q553" s="6" t="s">
        <v>2320</v>
      </c>
      <c r="R553" s="6" t="s">
        <v>908</v>
      </c>
      <c r="S553" s="6" t="s">
        <v>151</v>
      </c>
      <c r="T553" s="6" t="s">
        <v>572</v>
      </c>
      <c r="U553" s="7">
        <v>2014</v>
      </c>
      <c r="V553" s="7">
        <v>2014</v>
      </c>
      <c r="W553" s="6"/>
      <c r="X553" s="6"/>
      <c r="Y553" s="6"/>
      <c r="Z553" s="6" t="s">
        <v>76</v>
      </c>
      <c r="AA553" s="6"/>
      <c r="AB553" s="6" t="s">
        <v>107</v>
      </c>
      <c r="AC553" s="6" t="s">
        <v>122</v>
      </c>
      <c r="AD553" s="6" t="s">
        <v>109</v>
      </c>
      <c r="AE553" s="6" t="s">
        <v>126</v>
      </c>
      <c r="AF553" s="6"/>
      <c r="AG553" s="6"/>
      <c r="AH553" s="6"/>
      <c r="AI553" s="6"/>
      <c r="AJ553" s="6"/>
      <c r="AK553" s="6" t="s">
        <v>232</v>
      </c>
      <c r="AL553" s="6"/>
      <c r="AM553" s="6"/>
      <c r="AN553" s="6"/>
      <c r="AO553" s="6"/>
      <c r="AP553" s="6"/>
      <c r="AQ553" s="6"/>
      <c r="AR553" s="6"/>
      <c r="AS553" s="6"/>
      <c r="AT553" s="6"/>
      <c r="AU553" s="6"/>
      <c r="AV553" s="6"/>
      <c r="AW553" s="6" t="s">
        <v>23</v>
      </c>
      <c r="AX553" s="6"/>
      <c r="AY553" s="6"/>
      <c r="AZ553" s="6"/>
      <c r="BA553" s="6" t="s">
        <v>78</v>
      </c>
      <c r="BB553" s="6"/>
      <c r="BC553" s="6" t="s">
        <v>78</v>
      </c>
      <c r="BD553" s="6"/>
      <c r="BE553" s="6"/>
      <c r="BF553" s="6" t="s">
        <v>78</v>
      </c>
      <c r="BG553" s="6"/>
      <c r="BH553" s="6"/>
      <c r="BI553" s="6"/>
      <c r="BJ553" s="6"/>
      <c r="BK553" s="6"/>
      <c r="BL553" s="6"/>
      <c r="BM553" s="6"/>
      <c r="BN553" s="6"/>
      <c r="BO553" s="6"/>
      <c r="BP553" s="6"/>
      <c r="BQ553" s="6"/>
      <c r="BR553" s="6"/>
      <c r="BS553" s="6"/>
      <c r="BT553" s="6"/>
      <c r="BU553" s="6"/>
      <c r="BV553" s="6" t="s">
        <v>23</v>
      </c>
      <c r="BW553" s="6"/>
      <c r="BX553" s="6"/>
      <c r="BY553" s="6"/>
      <c r="BZ553" s="6"/>
      <c r="CA553" s="6"/>
      <c r="CB553" s="6"/>
      <c r="CC553" s="6" t="s">
        <v>210</v>
      </c>
      <c r="CD553" s="6" t="s">
        <v>210</v>
      </c>
      <c r="CE553" s="6"/>
      <c r="CF553" s="6"/>
      <c r="CG553" s="6"/>
      <c r="CH553" s="6"/>
      <c r="CI553" s="6"/>
      <c r="CJ553" s="6"/>
      <c r="CK553" s="6" t="s">
        <v>195</v>
      </c>
      <c r="CL553" s="6"/>
      <c r="CM553" s="6"/>
      <c r="CN553" s="6"/>
      <c r="CO553" s="6"/>
      <c r="CP553" s="6"/>
      <c r="CQ553" s="6"/>
      <c r="CR553" s="6"/>
      <c r="CS553" s="28" t="s">
        <v>38</v>
      </c>
      <c r="CT553" s="6"/>
      <c r="CU553" s="6"/>
      <c r="CV553" s="6"/>
      <c r="CW553" s="6"/>
      <c r="CX553" s="6"/>
      <c r="CY553" s="6"/>
      <c r="CZ553" s="6"/>
      <c r="DA553" s="6"/>
      <c r="DB553" s="6"/>
      <c r="DC553" s="6"/>
      <c r="DD553" s="6" t="s">
        <v>38</v>
      </c>
      <c r="DE553" s="87"/>
      <c r="DF553" s="6"/>
      <c r="DG553" s="6"/>
      <c r="DH553" s="6"/>
      <c r="DI553" s="6"/>
      <c r="DJ553" s="6"/>
      <c r="DK553" s="6"/>
      <c r="DL553" s="6"/>
      <c r="DM553" s="6"/>
      <c r="DN553" s="6"/>
      <c r="DO553" s="87"/>
      <c r="DP553" s="6"/>
      <c r="DQ553" s="87"/>
      <c r="DR553" s="6"/>
      <c r="DS553" s="93" t="s">
        <v>2321</v>
      </c>
      <c r="DT553" s="17" t="s">
        <v>630</v>
      </c>
      <c r="DV553" s="34"/>
      <c r="DW553" s="57"/>
      <c r="DX553" s="57"/>
      <c r="DY553" s="57"/>
      <c r="DZ553" s="57"/>
      <c r="EA553" s="57"/>
      <c r="EB553" s="57"/>
      <c r="EC553" s="57"/>
      <c r="ED553" s="57"/>
      <c r="EE553" s="57"/>
      <c r="EF553" s="57"/>
      <c r="EG553" s="57"/>
      <c r="EH553" s="57"/>
      <c r="EI553" s="57"/>
      <c r="EJ553" s="57"/>
      <c r="EK553" s="57"/>
      <c r="EL553" s="57"/>
      <c r="EM553" s="57"/>
      <c r="EN553" s="57"/>
      <c r="EO553" s="57"/>
      <c r="EP553" s="57"/>
      <c r="EQ553" s="57"/>
      <c r="ER553" s="57"/>
      <c r="ES553" s="57"/>
    </row>
    <row r="554" spans="1:149" ht="14.55" customHeight="1" x14ac:dyDescent="0.3">
      <c r="A554" s="65">
        <v>550</v>
      </c>
      <c r="B554" s="7">
        <v>179</v>
      </c>
      <c r="C554" s="98" t="s">
        <v>2315</v>
      </c>
      <c r="D554" s="100" t="s">
        <v>2316</v>
      </c>
      <c r="E554" s="98" t="s">
        <v>2317</v>
      </c>
      <c r="F554" s="7">
        <v>2018</v>
      </c>
      <c r="G554" s="100" t="s">
        <v>724</v>
      </c>
      <c r="H554" s="98" t="s">
        <v>2318</v>
      </c>
      <c r="I554" s="6" t="s">
        <v>50</v>
      </c>
      <c r="J554" s="100" t="s">
        <v>2323</v>
      </c>
      <c r="K554" s="6" t="s">
        <v>718</v>
      </c>
      <c r="L554" s="6" t="s">
        <v>38</v>
      </c>
      <c r="M554" s="6" t="s">
        <v>72</v>
      </c>
      <c r="N554" s="6" t="s">
        <v>205</v>
      </c>
      <c r="O554" s="6" t="s">
        <v>25</v>
      </c>
      <c r="P554" s="6" t="s">
        <v>191</v>
      </c>
      <c r="Q554" s="6" t="s">
        <v>2320</v>
      </c>
      <c r="R554" s="6" t="s">
        <v>908</v>
      </c>
      <c r="S554" s="6" t="s">
        <v>151</v>
      </c>
      <c r="T554" s="6" t="s">
        <v>572</v>
      </c>
      <c r="U554" s="7">
        <v>2014</v>
      </c>
      <c r="V554" s="7">
        <v>2014</v>
      </c>
      <c r="W554" s="6"/>
      <c r="X554" s="6"/>
      <c r="Y554" s="6"/>
      <c r="Z554" s="6" t="s">
        <v>76</v>
      </c>
      <c r="AA554" s="6"/>
      <c r="AB554" s="6" t="s">
        <v>107</v>
      </c>
      <c r="AC554" s="6" t="s">
        <v>122</v>
      </c>
      <c r="AD554" s="6" t="s">
        <v>109</v>
      </c>
      <c r="AE554" s="6" t="s">
        <v>126</v>
      </c>
      <c r="AF554" s="6"/>
      <c r="AG554" s="6"/>
      <c r="AH554" s="6"/>
      <c r="AI554" s="6"/>
      <c r="AJ554" s="6"/>
      <c r="AK554" s="6" t="s">
        <v>232</v>
      </c>
      <c r="AL554" s="6"/>
      <c r="AM554" s="6"/>
      <c r="AN554" s="6"/>
      <c r="AO554" s="6"/>
      <c r="AP554" s="6"/>
      <c r="AQ554" s="6"/>
      <c r="AR554" s="6"/>
      <c r="AS554" s="6"/>
      <c r="AT554" s="6"/>
      <c r="AU554" s="6"/>
      <c r="AV554" s="6"/>
      <c r="AW554" s="6" t="s">
        <v>23</v>
      </c>
      <c r="AX554" s="6"/>
      <c r="AY554" s="6"/>
      <c r="AZ554" s="6"/>
      <c r="BA554" s="6" t="s">
        <v>78</v>
      </c>
      <c r="BB554" s="6"/>
      <c r="BC554" s="6" t="s">
        <v>78</v>
      </c>
      <c r="BD554" s="6"/>
      <c r="BE554" s="6"/>
      <c r="BF554" s="6" t="s">
        <v>78</v>
      </c>
      <c r="BG554" s="6"/>
      <c r="BH554" s="6"/>
      <c r="BI554" s="6"/>
      <c r="BJ554" s="6"/>
      <c r="BK554" s="6"/>
      <c r="BL554" s="6"/>
      <c r="BM554" s="6"/>
      <c r="BN554" s="6"/>
      <c r="BO554" s="6"/>
      <c r="BP554" s="6"/>
      <c r="BQ554" s="6"/>
      <c r="BR554" s="6"/>
      <c r="BS554" s="6"/>
      <c r="BT554" s="6"/>
      <c r="BU554" s="6"/>
      <c r="BV554" s="6" t="s">
        <v>23</v>
      </c>
      <c r="BW554" s="6"/>
      <c r="BX554" s="6"/>
      <c r="BY554" s="6"/>
      <c r="BZ554" s="6"/>
      <c r="CA554" s="6"/>
      <c r="CB554" s="6"/>
      <c r="CC554" s="6" t="s">
        <v>210</v>
      </c>
      <c r="CD554" s="6" t="s">
        <v>210</v>
      </c>
      <c r="CE554" s="6"/>
      <c r="CF554" s="6"/>
      <c r="CG554" s="6"/>
      <c r="CH554" s="6"/>
      <c r="CI554" s="6"/>
      <c r="CJ554" s="6"/>
      <c r="CK554" s="6" t="s">
        <v>195</v>
      </c>
      <c r="CL554" s="6"/>
      <c r="CM554" s="6"/>
      <c r="CN554" s="6"/>
      <c r="CO554" s="6"/>
      <c r="CP554" s="6"/>
      <c r="CQ554" s="6"/>
      <c r="CR554" s="6"/>
      <c r="CS554" s="28" t="s">
        <v>38</v>
      </c>
      <c r="CT554" s="6"/>
      <c r="CU554" s="6"/>
      <c r="CV554" s="6"/>
      <c r="CW554" s="6"/>
      <c r="CX554" s="6"/>
      <c r="CY554" s="6"/>
      <c r="CZ554" s="6"/>
      <c r="DA554" s="6"/>
      <c r="DB554" s="6"/>
      <c r="DC554" s="6"/>
      <c r="DD554" s="6" t="s">
        <v>38</v>
      </c>
      <c r="DE554" s="87"/>
      <c r="DF554" s="6"/>
      <c r="DG554" s="6"/>
      <c r="DH554" s="6"/>
      <c r="DI554" s="6"/>
      <c r="DJ554" s="6"/>
      <c r="DK554" s="6"/>
      <c r="DL554" s="6"/>
      <c r="DM554" s="6"/>
      <c r="DN554" s="6"/>
      <c r="DO554" s="87"/>
      <c r="DP554" s="6"/>
      <c r="DQ554" s="87"/>
      <c r="DR554" s="6"/>
      <c r="DS554" s="93" t="s">
        <v>2321</v>
      </c>
      <c r="DT554" s="17" t="s">
        <v>630</v>
      </c>
      <c r="DV554" s="34"/>
      <c r="DW554" s="57"/>
      <c r="DX554" s="57"/>
      <c r="DY554" s="57"/>
      <c r="DZ554" s="57"/>
      <c r="EA554" s="57"/>
      <c r="EB554" s="57"/>
      <c r="EC554" s="57"/>
      <c r="ED554" s="57"/>
      <c r="EE554" s="57"/>
      <c r="EF554" s="57"/>
      <c r="EG554" s="57"/>
      <c r="EH554" s="57"/>
      <c r="EI554" s="57"/>
      <c r="EJ554" s="57"/>
      <c r="EK554" s="57"/>
      <c r="EL554" s="57"/>
      <c r="EM554" s="57"/>
      <c r="EN554" s="57"/>
      <c r="EO554" s="57"/>
      <c r="EP554" s="57"/>
      <c r="EQ554" s="57"/>
      <c r="ER554" s="57"/>
      <c r="ES554" s="57"/>
    </row>
    <row r="555" spans="1:149" ht="14.55" customHeight="1" x14ac:dyDescent="0.3">
      <c r="A555" s="65">
        <v>551</v>
      </c>
      <c r="B555" s="7">
        <v>179</v>
      </c>
      <c r="C555" s="98" t="s">
        <v>2315</v>
      </c>
      <c r="D555" s="100" t="s">
        <v>2316</v>
      </c>
      <c r="E555" s="98" t="s">
        <v>2317</v>
      </c>
      <c r="F555" s="7">
        <v>2018</v>
      </c>
      <c r="G555" s="100" t="s">
        <v>724</v>
      </c>
      <c r="H555" s="98" t="s">
        <v>2318</v>
      </c>
      <c r="I555" s="6" t="s">
        <v>50</v>
      </c>
      <c r="J555" s="100" t="s">
        <v>2324</v>
      </c>
      <c r="K555" s="6" t="s">
        <v>718</v>
      </c>
      <c r="L555" s="6" t="s">
        <v>38</v>
      </c>
      <c r="M555" s="6" t="s">
        <v>72</v>
      </c>
      <c r="N555" s="6" t="s">
        <v>205</v>
      </c>
      <c r="O555" s="6" t="s">
        <v>25</v>
      </c>
      <c r="P555" s="6" t="s">
        <v>191</v>
      </c>
      <c r="Q555" s="6" t="s">
        <v>2320</v>
      </c>
      <c r="R555" s="6" t="s">
        <v>908</v>
      </c>
      <c r="S555" s="6" t="s">
        <v>151</v>
      </c>
      <c r="T555" s="6" t="s">
        <v>572</v>
      </c>
      <c r="U555" s="7">
        <v>2014</v>
      </c>
      <c r="V555" s="7">
        <v>2014</v>
      </c>
      <c r="W555" s="6"/>
      <c r="X555" s="6"/>
      <c r="Y555" s="6"/>
      <c r="Z555" s="6" t="s">
        <v>76</v>
      </c>
      <c r="AA555" s="6"/>
      <c r="AB555" s="6" t="s">
        <v>107</v>
      </c>
      <c r="AC555" s="6" t="s">
        <v>122</v>
      </c>
      <c r="AD555" s="6" t="s">
        <v>109</v>
      </c>
      <c r="AE555" s="6" t="s">
        <v>126</v>
      </c>
      <c r="AF555" s="6"/>
      <c r="AG555" s="6"/>
      <c r="AH555" s="6"/>
      <c r="AI555" s="6"/>
      <c r="AJ555" s="6"/>
      <c r="AK555" s="6" t="s">
        <v>232</v>
      </c>
      <c r="AL555" s="6"/>
      <c r="AM555" s="6"/>
      <c r="AN555" s="6"/>
      <c r="AO555" s="6"/>
      <c r="AP555" s="6"/>
      <c r="AQ555" s="6"/>
      <c r="AR555" s="6"/>
      <c r="AS555" s="6"/>
      <c r="AT555" s="6"/>
      <c r="AU555" s="6"/>
      <c r="AV555" s="6"/>
      <c r="AW555" s="6" t="s">
        <v>23</v>
      </c>
      <c r="AX555" s="6"/>
      <c r="AY555" s="6"/>
      <c r="AZ555" s="6"/>
      <c r="BA555" s="6" t="s">
        <v>78</v>
      </c>
      <c r="BB555" s="6"/>
      <c r="BC555" s="6" t="s">
        <v>78</v>
      </c>
      <c r="BD555" s="6"/>
      <c r="BE555" s="6"/>
      <c r="BF555" s="6" t="s">
        <v>78</v>
      </c>
      <c r="BG555" s="6"/>
      <c r="BH555" s="6"/>
      <c r="BI555" s="6"/>
      <c r="BJ555" s="6"/>
      <c r="BK555" s="6"/>
      <c r="BL555" s="6"/>
      <c r="BM555" s="6"/>
      <c r="BN555" s="6"/>
      <c r="BO555" s="6"/>
      <c r="BP555" s="6"/>
      <c r="BQ555" s="6"/>
      <c r="BR555" s="6"/>
      <c r="BS555" s="6"/>
      <c r="BT555" s="6"/>
      <c r="BU555" s="6"/>
      <c r="BV555" s="6" t="s">
        <v>23</v>
      </c>
      <c r="BW555" s="6"/>
      <c r="BX555" s="6"/>
      <c r="BY555" s="6"/>
      <c r="BZ555" s="6"/>
      <c r="CA555" s="6"/>
      <c r="CB555" s="6"/>
      <c r="CC555" s="6" t="s">
        <v>210</v>
      </c>
      <c r="CD555" s="6" t="s">
        <v>210</v>
      </c>
      <c r="CE555" s="6"/>
      <c r="CF555" s="6"/>
      <c r="CG555" s="6"/>
      <c r="CH555" s="6"/>
      <c r="CI555" s="6"/>
      <c r="CJ555" s="6"/>
      <c r="CK555" s="6" t="s">
        <v>195</v>
      </c>
      <c r="CL555" s="6"/>
      <c r="CM555" s="6"/>
      <c r="CN555" s="6"/>
      <c r="CO555" s="6"/>
      <c r="CP555" s="6"/>
      <c r="CQ555" s="6"/>
      <c r="CR555" s="6"/>
      <c r="CS555" s="28" t="s">
        <v>38</v>
      </c>
      <c r="CT555" s="6"/>
      <c r="CU555" s="6"/>
      <c r="CV555" s="6"/>
      <c r="CW555" s="6"/>
      <c r="CX555" s="6"/>
      <c r="CY555" s="6"/>
      <c r="CZ555" s="6"/>
      <c r="DA555" s="6"/>
      <c r="DB555" s="6"/>
      <c r="DC555" s="6"/>
      <c r="DD555" s="6" t="s">
        <v>38</v>
      </c>
      <c r="DE555" s="87"/>
      <c r="DF555" s="6"/>
      <c r="DG555" s="6"/>
      <c r="DH555" s="6"/>
      <c r="DI555" s="6"/>
      <c r="DJ555" s="6"/>
      <c r="DK555" s="6"/>
      <c r="DL555" s="6"/>
      <c r="DM555" s="6"/>
      <c r="DN555" s="6"/>
      <c r="DO555" s="87"/>
      <c r="DP555" s="6"/>
      <c r="DQ555" s="87"/>
      <c r="DR555" s="6"/>
      <c r="DS555" s="93" t="s">
        <v>2321</v>
      </c>
      <c r="DT555" s="17" t="s">
        <v>630</v>
      </c>
      <c r="DV555" s="34"/>
      <c r="DW555" s="57"/>
      <c r="DX555" s="57"/>
      <c r="DY555" s="57"/>
      <c r="DZ555" s="57"/>
      <c r="EA555" s="57"/>
      <c r="EB555" s="57"/>
      <c r="EC555" s="57"/>
      <c r="ED555" s="57"/>
      <c r="EE555" s="57"/>
      <c r="EF555" s="57"/>
      <c r="EG555" s="57"/>
      <c r="EH555" s="57"/>
      <c r="EI555" s="57"/>
      <c r="EJ555" s="57"/>
      <c r="EK555" s="57"/>
      <c r="EL555" s="57"/>
      <c r="EM555" s="57"/>
      <c r="EN555" s="57"/>
      <c r="EO555" s="57"/>
      <c r="EP555" s="57"/>
      <c r="EQ555" s="57"/>
      <c r="ER555" s="57"/>
      <c r="ES555" s="57"/>
    </row>
    <row r="556" spans="1:149" ht="14.55" customHeight="1" x14ac:dyDescent="0.3">
      <c r="A556" s="65">
        <v>552</v>
      </c>
      <c r="B556" s="7">
        <v>180</v>
      </c>
      <c r="C556" s="98" t="s">
        <v>2325</v>
      </c>
      <c r="D556" s="100" t="s">
        <v>2326</v>
      </c>
      <c r="E556" s="98" t="s">
        <v>2327</v>
      </c>
      <c r="F556" s="7">
        <v>2018</v>
      </c>
      <c r="G556" s="98" t="s">
        <v>664</v>
      </c>
      <c r="H556" s="98" t="s">
        <v>2328</v>
      </c>
      <c r="I556" s="6" t="s">
        <v>50</v>
      </c>
      <c r="J556" s="98" t="s">
        <v>2329</v>
      </c>
      <c r="K556" s="6" t="s">
        <v>666</v>
      </c>
      <c r="L556" s="6" t="s">
        <v>38</v>
      </c>
      <c r="M556" s="6" t="s">
        <v>86</v>
      </c>
      <c r="N556" s="6" t="s">
        <v>205</v>
      </c>
      <c r="O556" s="6" t="s">
        <v>25</v>
      </c>
      <c r="P556" s="6" t="s">
        <v>191</v>
      </c>
      <c r="Q556" s="6" t="s">
        <v>572</v>
      </c>
      <c r="R556" s="6" t="s">
        <v>572</v>
      </c>
      <c r="S556" s="6" t="s">
        <v>434</v>
      </c>
      <c r="T556" s="6" t="s">
        <v>2148</v>
      </c>
      <c r="U556" s="7">
        <v>2015</v>
      </c>
      <c r="V556" s="7">
        <v>2017</v>
      </c>
      <c r="W556" s="6"/>
      <c r="X556" s="6"/>
      <c r="Y556" s="6"/>
      <c r="Z556" s="6" t="s">
        <v>76</v>
      </c>
      <c r="AA556" s="6"/>
      <c r="AB556" s="6" t="s">
        <v>107</v>
      </c>
      <c r="AC556" s="6"/>
      <c r="AD556" s="6"/>
      <c r="AE556" s="6" t="s">
        <v>126</v>
      </c>
      <c r="AF556" s="6"/>
      <c r="AG556" s="6"/>
      <c r="AH556" s="6" t="s">
        <v>139</v>
      </c>
      <c r="AI556" s="6" t="s">
        <v>155</v>
      </c>
      <c r="AJ556" s="6"/>
      <c r="AK556" s="6"/>
      <c r="AL556" s="6"/>
      <c r="AM556" s="6"/>
      <c r="AN556" s="6"/>
      <c r="AO556" s="6"/>
      <c r="AP556" s="6"/>
      <c r="AQ556" s="6"/>
      <c r="AR556" s="6"/>
      <c r="AS556" s="6"/>
      <c r="AT556" s="6"/>
      <c r="AU556" s="6"/>
      <c r="AV556" s="6"/>
      <c r="AW556" s="6" t="s">
        <v>23</v>
      </c>
      <c r="AX556" s="6"/>
      <c r="AY556" s="6"/>
      <c r="AZ556" s="6"/>
      <c r="BA556" s="6" t="s">
        <v>78</v>
      </c>
      <c r="BB556" s="6"/>
      <c r="BC556" s="6" t="s">
        <v>78</v>
      </c>
      <c r="BD556" s="6"/>
      <c r="BE556" s="6"/>
      <c r="BF556" s="6" t="s">
        <v>78</v>
      </c>
      <c r="BG556" s="6"/>
      <c r="BH556" s="6"/>
      <c r="BI556" s="6" t="s">
        <v>78</v>
      </c>
      <c r="BJ556" s="6" t="s">
        <v>78</v>
      </c>
      <c r="BK556" s="6"/>
      <c r="BL556" s="6"/>
      <c r="BM556" s="6"/>
      <c r="BN556" s="6"/>
      <c r="BO556" s="6"/>
      <c r="BP556" s="6"/>
      <c r="BQ556" s="6"/>
      <c r="BR556" s="6"/>
      <c r="BS556" s="6"/>
      <c r="BT556" s="6"/>
      <c r="BU556" s="6"/>
      <c r="BV556" s="6" t="s">
        <v>38</v>
      </c>
      <c r="BW556" s="6"/>
      <c r="BX556" s="6"/>
      <c r="BY556" s="6"/>
      <c r="BZ556" s="6"/>
      <c r="CA556" s="6"/>
      <c r="CB556" s="6"/>
      <c r="CC556" s="6"/>
      <c r="CD556" s="6"/>
      <c r="CE556" s="6"/>
      <c r="CF556" s="6"/>
      <c r="CG556" s="6"/>
      <c r="CH556" s="6"/>
      <c r="CI556" s="6"/>
      <c r="CJ556" s="6"/>
      <c r="CK556" s="6"/>
      <c r="CL556" s="6"/>
      <c r="CM556" s="6"/>
      <c r="CN556" s="6"/>
      <c r="CO556" s="6"/>
      <c r="CP556" s="6"/>
      <c r="CQ556" s="6"/>
      <c r="CR556" s="6"/>
      <c r="CS556" s="28" t="s">
        <v>38</v>
      </c>
      <c r="CT556" s="6"/>
      <c r="CU556" s="6"/>
      <c r="CV556" s="6"/>
      <c r="CW556" s="6"/>
      <c r="CX556" s="6"/>
      <c r="CY556" s="6"/>
      <c r="CZ556" s="6"/>
      <c r="DA556" s="6"/>
      <c r="DB556" s="6"/>
      <c r="DC556" s="6"/>
      <c r="DD556" s="6" t="s">
        <v>38</v>
      </c>
      <c r="DE556" s="87"/>
      <c r="DF556" s="6"/>
      <c r="DG556" s="6"/>
      <c r="DH556" s="6"/>
      <c r="DI556" s="6"/>
      <c r="DJ556" s="6"/>
      <c r="DK556" s="6"/>
      <c r="DL556" s="6"/>
      <c r="DM556" s="6"/>
      <c r="DN556" s="6"/>
      <c r="DO556" s="87"/>
      <c r="DP556" s="6"/>
      <c r="DQ556" s="87"/>
      <c r="DR556" s="6"/>
      <c r="DS556" s="93" t="s">
        <v>2330</v>
      </c>
      <c r="DT556" s="17" t="s">
        <v>2331</v>
      </c>
      <c r="DV556" s="34"/>
      <c r="DW556" s="57"/>
      <c r="DX556" s="57"/>
      <c r="DY556" s="57"/>
      <c r="DZ556" s="57"/>
      <c r="EA556" s="57"/>
      <c r="EB556" s="57"/>
      <c r="EC556" s="57"/>
      <c r="ED556" s="57"/>
      <c r="EE556" s="57"/>
      <c r="EF556" s="57"/>
      <c r="EG556" s="57"/>
      <c r="EH556" s="57"/>
      <c r="EI556" s="57"/>
      <c r="EJ556" s="57"/>
      <c r="EK556" s="57"/>
      <c r="EL556" s="57"/>
      <c r="EM556" s="57"/>
      <c r="EN556" s="57"/>
      <c r="EO556" s="57"/>
      <c r="EP556" s="57"/>
      <c r="EQ556" s="57"/>
      <c r="ER556" s="57"/>
      <c r="ES556" s="57"/>
    </row>
    <row r="557" spans="1:149" ht="14.55" customHeight="1" x14ac:dyDescent="0.3">
      <c r="A557" s="65">
        <v>553</v>
      </c>
      <c r="B557" s="7">
        <v>181</v>
      </c>
      <c r="C557" s="98" t="s">
        <v>2332</v>
      </c>
      <c r="D557" s="100" t="s">
        <v>2333</v>
      </c>
      <c r="E557" s="98" t="s">
        <v>2334</v>
      </c>
      <c r="F557" s="7">
        <v>2015</v>
      </c>
      <c r="G557" s="100" t="s">
        <v>604</v>
      </c>
      <c r="H557" s="98" t="s">
        <v>2335</v>
      </c>
      <c r="I557" s="6" t="s">
        <v>50</v>
      </c>
      <c r="J557" s="100" t="s">
        <v>2336</v>
      </c>
      <c r="K557" s="6" t="s">
        <v>378</v>
      </c>
      <c r="L557" s="6" t="s">
        <v>38</v>
      </c>
      <c r="M557" s="6" t="s">
        <v>86</v>
      </c>
      <c r="N557" s="6" t="s">
        <v>205</v>
      </c>
      <c r="O557" s="6" t="s">
        <v>25</v>
      </c>
      <c r="P557" s="6" t="s">
        <v>205</v>
      </c>
      <c r="Q557" s="7" t="s">
        <v>572</v>
      </c>
      <c r="R557" s="7" t="s">
        <v>572</v>
      </c>
      <c r="S557" s="7" t="s">
        <v>572</v>
      </c>
      <c r="T557" s="7" t="s">
        <v>572</v>
      </c>
      <c r="U557" s="7" t="s">
        <v>572</v>
      </c>
      <c r="V557" s="7" t="s">
        <v>572</v>
      </c>
      <c r="W557" s="6"/>
      <c r="X557" s="6"/>
      <c r="Y557" s="6"/>
      <c r="Z557" s="6" t="s">
        <v>76</v>
      </c>
      <c r="AA557" s="6"/>
      <c r="AB557" s="6"/>
      <c r="AC557" s="6"/>
      <c r="AD557" s="6"/>
      <c r="AE557" s="6" t="s">
        <v>126</v>
      </c>
      <c r="AF557" s="6"/>
      <c r="AG557" s="6"/>
      <c r="AH557" s="6" t="s">
        <v>139</v>
      </c>
      <c r="AI557" s="6" t="s">
        <v>155</v>
      </c>
      <c r="AJ557" s="6"/>
      <c r="AK557" s="6"/>
      <c r="AL557" s="6"/>
      <c r="AM557" s="6"/>
      <c r="AN557" s="6"/>
      <c r="AO557" s="6"/>
      <c r="AP557" s="6"/>
      <c r="AQ557" s="6"/>
      <c r="AR557" s="6"/>
      <c r="AS557" s="6"/>
      <c r="AT557" s="6"/>
      <c r="AU557" s="6"/>
      <c r="AV557" s="6"/>
      <c r="AW557" s="6" t="s">
        <v>23</v>
      </c>
      <c r="AX557" s="6"/>
      <c r="AY557" s="6"/>
      <c r="AZ557" s="6"/>
      <c r="BA557" s="6" t="s">
        <v>78</v>
      </c>
      <c r="BB557" s="6"/>
      <c r="BC557" s="6"/>
      <c r="BD557" s="6"/>
      <c r="BE557" s="6"/>
      <c r="BF557" s="6" t="s">
        <v>78</v>
      </c>
      <c r="BG557" s="6"/>
      <c r="BH557" s="6"/>
      <c r="BI557" s="6" t="s">
        <v>78</v>
      </c>
      <c r="BJ557" s="6" t="s">
        <v>78</v>
      </c>
      <c r="BK557" s="6"/>
      <c r="BL557" s="6"/>
      <c r="BM557" s="6"/>
      <c r="BN557" s="6"/>
      <c r="BO557" s="6"/>
      <c r="BP557" s="6"/>
      <c r="BQ557" s="6"/>
      <c r="BR557" s="6"/>
      <c r="BS557" s="6"/>
      <c r="BT557" s="6"/>
      <c r="BU557" s="6"/>
      <c r="BV557" s="6" t="s">
        <v>38</v>
      </c>
      <c r="BW557" s="6"/>
      <c r="BX557" s="6"/>
      <c r="BY557" s="6"/>
      <c r="BZ557" s="6"/>
      <c r="CA557" s="6"/>
      <c r="CB557" s="6"/>
      <c r="CC557" s="6"/>
      <c r="CD557" s="6"/>
      <c r="CE557" s="6"/>
      <c r="CF557" s="6"/>
      <c r="CG557" s="6"/>
      <c r="CH557" s="6"/>
      <c r="CI557" s="6"/>
      <c r="CJ557" s="6"/>
      <c r="CK557" s="6"/>
      <c r="CL557" s="6"/>
      <c r="CM557" s="6"/>
      <c r="CN557" s="6"/>
      <c r="CO557" s="6"/>
      <c r="CP557" s="6"/>
      <c r="CQ557" s="6"/>
      <c r="CR557" s="6"/>
      <c r="CS557" s="28" t="s">
        <v>38</v>
      </c>
      <c r="CT557" s="6"/>
      <c r="CU557" s="6"/>
      <c r="CV557" s="6"/>
      <c r="CW557" s="6"/>
      <c r="CX557" s="6"/>
      <c r="CY557" s="6"/>
      <c r="CZ557" s="6"/>
      <c r="DA557" s="6"/>
      <c r="DB557" s="6"/>
      <c r="DC557" s="6"/>
      <c r="DD557" s="6" t="s">
        <v>38</v>
      </c>
      <c r="DE557" s="87"/>
      <c r="DF557" s="6"/>
      <c r="DG557" s="6"/>
      <c r="DH557" s="6"/>
      <c r="DI557" s="6"/>
      <c r="DJ557" s="6"/>
      <c r="DK557" s="6"/>
      <c r="DL557" s="6"/>
      <c r="DM557" s="6"/>
      <c r="DN557" s="6"/>
      <c r="DO557" s="87"/>
      <c r="DP557" s="6"/>
      <c r="DQ557" s="87"/>
      <c r="DR557" s="6"/>
      <c r="DS557" s="93" t="s">
        <v>2337</v>
      </c>
      <c r="DT557" s="17" t="s">
        <v>64</v>
      </c>
      <c r="DV557" s="34"/>
      <c r="DW557" s="57"/>
      <c r="DX557" s="57"/>
      <c r="DY557" s="57"/>
      <c r="DZ557" s="57"/>
      <c r="EA557" s="57"/>
      <c r="EB557" s="57"/>
      <c r="EC557" s="57"/>
      <c r="ED557" s="57"/>
      <c r="EE557" s="57"/>
      <c r="EF557" s="57"/>
      <c r="EG557" s="57"/>
      <c r="EH557" s="57"/>
      <c r="EI557" s="57"/>
      <c r="EJ557" s="57"/>
      <c r="EK557" s="57"/>
      <c r="EL557" s="57"/>
      <c r="EM557" s="57"/>
      <c r="EN557" s="57"/>
      <c r="EO557" s="57"/>
      <c r="EP557" s="57"/>
      <c r="EQ557" s="57"/>
      <c r="ER557" s="57"/>
      <c r="ES557" s="57"/>
    </row>
    <row r="558" spans="1:149" ht="14.55" customHeight="1" x14ac:dyDescent="0.3">
      <c r="A558" s="65">
        <v>554</v>
      </c>
      <c r="B558" s="7">
        <v>181</v>
      </c>
      <c r="C558" s="98" t="s">
        <v>2332</v>
      </c>
      <c r="D558" s="100" t="s">
        <v>2333</v>
      </c>
      <c r="E558" s="98" t="s">
        <v>2334</v>
      </c>
      <c r="F558" s="7">
        <v>2015</v>
      </c>
      <c r="G558" s="100" t="s">
        <v>604</v>
      </c>
      <c r="H558" s="98" t="s">
        <v>2335</v>
      </c>
      <c r="I558" s="6" t="s">
        <v>50</v>
      </c>
      <c r="J558" s="100" t="s">
        <v>2338</v>
      </c>
      <c r="K558" s="6" t="s">
        <v>378</v>
      </c>
      <c r="L558" s="6" t="s">
        <v>38</v>
      </c>
      <c r="M558" s="6" t="s">
        <v>86</v>
      </c>
      <c r="N558" s="6" t="s">
        <v>205</v>
      </c>
      <c r="O558" s="6" t="s">
        <v>25</v>
      </c>
      <c r="P558" s="6" t="s">
        <v>205</v>
      </c>
      <c r="Q558" s="7" t="s">
        <v>572</v>
      </c>
      <c r="R558" s="7" t="s">
        <v>572</v>
      </c>
      <c r="S558" s="7" t="s">
        <v>572</v>
      </c>
      <c r="T558" s="7" t="s">
        <v>572</v>
      </c>
      <c r="U558" s="7" t="s">
        <v>572</v>
      </c>
      <c r="V558" s="7" t="s">
        <v>572</v>
      </c>
      <c r="W558" s="6"/>
      <c r="X558" s="6"/>
      <c r="Y558" s="6"/>
      <c r="Z558" s="6" t="s">
        <v>76</v>
      </c>
      <c r="AA558" s="6"/>
      <c r="AB558" s="6"/>
      <c r="AC558" s="6"/>
      <c r="AD558" s="6"/>
      <c r="AE558" s="6" t="s">
        <v>126</v>
      </c>
      <c r="AF558" s="6"/>
      <c r="AG558" s="6"/>
      <c r="AH558" s="6" t="s">
        <v>139</v>
      </c>
      <c r="AI558" s="6" t="s">
        <v>155</v>
      </c>
      <c r="AJ558" s="6"/>
      <c r="AK558" s="6"/>
      <c r="AL558" s="6"/>
      <c r="AM558" s="6"/>
      <c r="AN558" s="6"/>
      <c r="AO558" s="6"/>
      <c r="AP558" s="6"/>
      <c r="AQ558" s="6"/>
      <c r="AR558" s="6"/>
      <c r="AS558" s="6"/>
      <c r="AT558" s="6"/>
      <c r="AU558" s="6"/>
      <c r="AV558" s="6"/>
      <c r="AW558" s="6" t="s">
        <v>23</v>
      </c>
      <c r="AX558" s="6"/>
      <c r="AY558" s="6"/>
      <c r="AZ558" s="6"/>
      <c r="BA558" s="6" t="s">
        <v>78</v>
      </c>
      <c r="BB558" s="6"/>
      <c r="BC558" s="6"/>
      <c r="BD558" s="6"/>
      <c r="BE558" s="6"/>
      <c r="BF558" s="6" t="s">
        <v>78</v>
      </c>
      <c r="BG558" s="6"/>
      <c r="BH558" s="6"/>
      <c r="BI558" s="6" t="s">
        <v>78</v>
      </c>
      <c r="BJ558" s="6" t="s">
        <v>78</v>
      </c>
      <c r="BK558" s="6"/>
      <c r="BL558" s="6"/>
      <c r="BM558" s="6"/>
      <c r="BN558" s="6"/>
      <c r="BO558" s="6"/>
      <c r="BP558" s="6"/>
      <c r="BQ558" s="6"/>
      <c r="BR558" s="6"/>
      <c r="BS558" s="6"/>
      <c r="BT558" s="6"/>
      <c r="BU558" s="6"/>
      <c r="BV558" s="6" t="s">
        <v>38</v>
      </c>
      <c r="BW558" s="6"/>
      <c r="BX558" s="6"/>
      <c r="BY558" s="6"/>
      <c r="BZ558" s="6"/>
      <c r="CA558" s="6"/>
      <c r="CB558" s="6"/>
      <c r="CC558" s="6"/>
      <c r="CD558" s="6"/>
      <c r="CE558" s="6"/>
      <c r="CF558" s="6"/>
      <c r="CG558" s="6"/>
      <c r="CH558" s="6"/>
      <c r="CI558" s="6"/>
      <c r="CJ558" s="6"/>
      <c r="CK558" s="6"/>
      <c r="CL558" s="6"/>
      <c r="CM558" s="6"/>
      <c r="CN558" s="6"/>
      <c r="CO558" s="6"/>
      <c r="CP558" s="6"/>
      <c r="CQ558" s="6"/>
      <c r="CR558" s="6"/>
      <c r="CS558" s="28" t="s">
        <v>38</v>
      </c>
      <c r="CT558" s="6"/>
      <c r="CU558" s="6"/>
      <c r="CV558" s="6"/>
      <c r="CW558" s="6"/>
      <c r="CX558" s="6"/>
      <c r="CY558" s="6"/>
      <c r="CZ558" s="6"/>
      <c r="DA558" s="6"/>
      <c r="DB558" s="6"/>
      <c r="DC558" s="6"/>
      <c r="DD558" s="6" t="s">
        <v>38</v>
      </c>
      <c r="DE558" s="87"/>
      <c r="DF558" s="6"/>
      <c r="DG558" s="6"/>
      <c r="DH558" s="6"/>
      <c r="DI558" s="6"/>
      <c r="DJ558" s="6"/>
      <c r="DK558" s="6"/>
      <c r="DL558" s="6"/>
      <c r="DM558" s="6"/>
      <c r="DN558" s="6"/>
      <c r="DO558" s="87"/>
      <c r="DP558" s="6"/>
      <c r="DQ558" s="87"/>
      <c r="DR558" s="6"/>
      <c r="DS558" s="93" t="s">
        <v>2337</v>
      </c>
      <c r="DT558" s="17" t="s">
        <v>64</v>
      </c>
      <c r="DV558" s="34"/>
      <c r="DW558" s="57"/>
      <c r="DX558" s="57"/>
      <c r="DY558" s="57"/>
      <c r="DZ558" s="57"/>
      <c r="EA558" s="57"/>
      <c r="EB558" s="57"/>
      <c r="EC558" s="57"/>
      <c r="ED558" s="57"/>
      <c r="EE558" s="57"/>
      <c r="EF558" s="57"/>
      <c r="EG558" s="57"/>
      <c r="EH558" s="57"/>
      <c r="EI558" s="57"/>
      <c r="EJ558" s="57"/>
      <c r="EK558" s="57"/>
      <c r="EL558" s="57"/>
      <c r="EM558" s="57"/>
      <c r="EN558" s="57"/>
      <c r="EO558" s="57"/>
      <c r="EP558" s="57"/>
      <c r="EQ558" s="57"/>
      <c r="ER558" s="57"/>
      <c r="ES558" s="57"/>
    </row>
    <row r="559" spans="1:149" ht="14.55" customHeight="1" x14ac:dyDescent="0.3">
      <c r="A559" s="65">
        <v>555</v>
      </c>
      <c r="B559" s="7">
        <v>181</v>
      </c>
      <c r="C559" s="98" t="s">
        <v>2332</v>
      </c>
      <c r="D559" s="100" t="s">
        <v>2333</v>
      </c>
      <c r="E559" s="98" t="s">
        <v>2334</v>
      </c>
      <c r="F559" s="7">
        <v>2015</v>
      </c>
      <c r="G559" s="100" t="s">
        <v>604</v>
      </c>
      <c r="H559" s="98" t="s">
        <v>2335</v>
      </c>
      <c r="I559" s="6" t="s">
        <v>50</v>
      </c>
      <c r="J559" s="98" t="s">
        <v>2339</v>
      </c>
      <c r="K559" s="6" t="s">
        <v>378</v>
      </c>
      <c r="L559" s="6" t="s">
        <v>38</v>
      </c>
      <c r="M559" s="6" t="s">
        <v>86</v>
      </c>
      <c r="N559" s="6" t="s">
        <v>205</v>
      </c>
      <c r="O559" s="6" t="s">
        <v>25</v>
      </c>
      <c r="P559" s="6" t="s">
        <v>205</v>
      </c>
      <c r="Q559" s="7" t="s">
        <v>572</v>
      </c>
      <c r="R559" s="7" t="s">
        <v>572</v>
      </c>
      <c r="S559" s="7" t="s">
        <v>572</v>
      </c>
      <c r="T559" s="7" t="s">
        <v>572</v>
      </c>
      <c r="U559" s="7" t="s">
        <v>572</v>
      </c>
      <c r="V559" s="7" t="s">
        <v>572</v>
      </c>
      <c r="W559" s="6"/>
      <c r="X559" s="6"/>
      <c r="Y559" s="6"/>
      <c r="Z559" s="6" t="s">
        <v>76</v>
      </c>
      <c r="AA559" s="6"/>
      <c r="AB559" s="6"/>
      <c r="AC559" s="6"/>
      <c r="AD559" s="6"/>
      <c r="AE559" s="6" t="s">
        <v>126</v>
      </c>
      <c r="AF559" s="6"/>
      <c r="AG559" s="6"/>
      <c r="AH559" s="6" t="s">
        <v>139</v>
      </c>
      <c r="AI559" s="6" t="s">
        <v>155</v>
      </c>
      <c r="AJ559" s="6"/>
      <c r="AK559" s="6"/>
      <c r="AL559" s="6"/>
      <c r="AM559" s="6"/>
      <c r="AN559" s="6"/>
      <c r="AO559" s="6"/>
      <c r="AP559" s="6"/>
      <c r="AQ559" s="6"/>
      <c r="AR559" s="6"/>
      <c r="AS559" s="6"/>
      <c r="AT559" s="6"/>
      <c r="AU559" s="6"/>
      <c r="AV559" s="6"/>
      <c r="AW559" s="6" t="s">
        <v>23</v>
      </c>
      <c r="AX559" s="6"/>
      <c r="AY559" s="6"/>
      <c r="AZ559" s="6"/>
      <c r="BA559" s="6" t="s">
        <v>78</v>
      </c>
      <c r="BB559" s="6"/>
      <c r="BC559" s="6"/>
      <c r="BD559" s="6"/>
      <c r="BE559" s="6"/>
      <c r="BF559" s="6" t="s">
        <v>78</v>
      </c>
      <c r="BG559" s="6"/>
      <c r="BH559" s="6"/>
      <c r="BI559" s="6" t="s">
        <v>78</v>
      </c>
      <c r="BJ559" s="6" t="s">
        <v>78</v>
      </c>
      <c r="BK559" s="6"/>
      <c r="BL559" s="6"/>
      <c r="BM559" s="6"/>
      <c r="BN559" s="6"/>
      <c r="BO559" s="6"/>
      <c r="BP559" s="6"/>
      <c r="BQ559" s="6"/>
      <c r="BR559" s="6"/>
      <c r="BS559" s="6"/>
      <c r="BT559" s="6"/>
      <c r="BU559" s="6"/>
      <c r="BV559" s="6" t="s">
        <v>38</v>
      </c>
      <c r="BW559" s="6"/>
      <c r="BX559" s="6"/>
      <c r="BY559" s="6"/>
      <c r="BZ559" s="6"/>
      <c r="CA559" s="6"/>
      <c r="CB559" s="6"/>
      <c r="CC559" s="6"/>
      <c r="CD559" s="6"/>
      <c r="CE559" s="6"/>
      <c r="CF559" s="6"/>
      <c r="CG559" s="6"/>
      <c r="CH559" s="6"/>
      <c r="CI559" s="6"/>
      <c r="CJ559" s="6"/>
      <c r="CK559" s="6"/>
      <c r="CL559" s="6"/>
      <c r="CM559" s="6"/>
      <c r="CN559" s="6"/>
      <c r="CO559" s="6"/>
      <c r="CP559" s="6"/>
      <c r="CQ559" s="6"/>
      <c r="CR559" s="6"/>
      <c r="CS559" s="28" t="s">
        <v>38</v>
      </c>
      <c r="CT559" s="6"/>
      <c r="CU559" s="6"/>
      <c r="CV559" s="6"/>
      <c r="CW559" s="6"/>
      <c r="CX559" s="6"/>
      <c r="CY559" s="6"/>
      <c r="CZ559" s="6"/>
      <c r="DA559" s="6"/>
      <c r="DB559" s="6"/>
      <c r="DC559" s="6"/>
      <c r="DD559" s="6" t="s">
        <v>38</v>
      </c>
      <c r="DE559" s="87"/>
      <c r="DF559" s="6"/>
      <c r="DG559" s="6"/>
      <c r="DH559" s="6"/>
      <c r="DI559" s="6"/>
      <c r="DJ559" s="6"/>
      <c r="DK559" s="6"/>
      <c r="DL559" s="6"/>
      <c r="DM559" s="6"/>
      <c r="DN559" s="6"/>
      <c r="DO559" s="87"/>
      <c r="DP559" s="6"/>
      <c r="DQ559" s="87"/>
      <c r="DR559" s="6"/>
      <c r="DS559" s="93" t="s">
        <v>2337</v>
      </c>
      <c r="DT559" s="17" t="s">
        <v>64</v>
      </c>
      <c r="DV559" s="34"/>
      <c r="DW559" s="57"/>
      <c r="DX559" s="57"/>
      <c r="DY559" s="57"/>
      <c r="DZ559" s="57"/>
      <c r="EA559" s="57"/>
      <c r="EB559" s="57"/>
      <c r="EC559" s="57"/>
      <c r="ED559" s="57"/>
      <c r="EE559" s="57"/>
      <c r="EF559" s="57"/>
      <c r="EG559" s="57"/>
      <c r="EH559" s="57"/>
      <c r="EI559" s="57"/>
      <c r="EJ559" s="57"/>
      <c r="EK559" s="57"/>
      <c r="EL559" s="57"/>
      <c r="EM559" s="57"/>
      <c r="EN559" s="57"/>
      <c r="EO559" s="57"/>
      <c r="EP559" s="57"/>
      <c r="EQ559" s="57"/>
      <c r="ER559" s="57"/>
      <c r="ES559" s="57"/>
    </row>
    <row r="560" spans="1:149" ht="14.55" customHeight="1" x14ac:dyDescent="0.3">
      <c r="A560" s="65">
        <v>556</v>
      </c>
      <c r="B560" s="7">
        <v>181</v>
      </c>
      <c r="C560" s="98" t="s">
        <v>2332</v>
      </c>
      <c r="D560" s="100" t="s">
        <v>2333</v>
      </c>
      <c r="E560" s="98" t="s">
        <v>2334</v>
      </c>
      <c r="F560" s="7">
        <v>2015</v>
      </c>
      <c r="G560" s="100" t="s">
        <v>604</v>
      </c>
      <c r="H560" s="98" t="s">
        <v>2335</v>
      </c>
      <c r="I560" s="6" t="s">
        <v>50</v>
      </c>
      <c r="J560" s="98" t="s">
        <v>2340</v>
      </c>
      <c r="K560" s="6" t="s">
        <v>378</v>
      </c>
      <c r="L560" s="6" t="s">
        <v>38</v>
      </c>
      <c r="M560" s="6" t="s">
        <v>86</v>
      </c>
      <c r="N560" s="6" t="s">
        <v>205</v>
      </c>
      <c r="O560" s="6" t="s">
        <v>25</v>
      </c>
      <c r="P560" s="6" t="s">
        <v>205</v>
      </c>
      <c r="Q560" s="7" t="s">
        <v>572</v>
      </c>
      <c r="R560" s="7" t="s">
        <v>572</v>
      </c>
      <c r="S560" s="7" t="s">
        <v>572</v>
      </c>
      <c r="T560" s="7" t="s">
        <v>572</v>
      </c>
      <c r="U560" s="7" t="s">
        <v>572</v>
      </c>
      <c r="V560" s="7" t="s">
        <v>572</v>
      </c>
      <c r="W560" s="6"/>
      <c r="X560" s="6"/>
      <c r="Y560" s="6"/>
      <c r="Z560" s="6" t="s">
        <v>76</v>
      </c>
      <c r="AA560" s="6"/>
      <c r="AB560" s="6"/>
      <c r="AC560" s="6"/>
      <c r="AD560" s="6"/>
      <c r="AE560" s="6" t="s">
        <v>126</v>
      </c>
      <c r="AF560" s="6"/>
      <c r="AG560" s="6"/>
      <c r="AH560" s="6" t="s">
        <v>139</v>
      </c>
      <c r="AI560" s="6" t="s">
        <v>155</v>
      </c>
      <c r="AJ560" s="6"/>
      <c r="AK560" s="6"/>
      <c r="AL560" s="6"/>
      <c r="AM560" s="6"/>
      <c r="AN560" s="6"/>
      <c r="AO560" s="6"/>
      <c r="AP560" s="6"/>
      <c r="AQ560" s="6"/>
      <c r="AR560" s="6"/>
      <c r="AS560" s="6"/>
      <c r="AT560" s="6"/>
      <c r="AU560" s="6"/>
      <c r="AV560" s="6"/>
      <c r="AW560" s="6" t="s">
        <v>23</v>
      </c>
      <c r="AX560" s="6"/>
      <c r="AY560" s="6"/>
      <c r="AZ560" s="6"/>
      <c r="BA560" s="6" t="s">
        <v>78</v>
      </c>
      <c r="BB560" s="6"/>
      <c r="BC560" s="6"/>
      <c r="BD560" s="6"/>
      <c r="BE560" s="6"/>
      <c r="BF560" s="6" t="s">
        <v>78</v>
      </c>
      <c r="BG560" s="6"/>
      <c r="BH560" s="6"/>
      <c r="BI560" s="6" t="s">
        <v>78</v>
      </c>
      <c r="BJ560" s="6" t="s">
        <v>78</v>
      </c>
      <c r="BK560" s="6"/>
      <c r="BL560" s="6"/>
      <c r="BM560" s="6"/>
      <c r="BN560" s="6"/>
      <c r="BO560" s="6"/>
      <c r="BP560" s="6"/>
      <c r="BQ560" s="6"/>
      <c r="BR560" s="6"/>
      <c r="BS560" s="6"/>
      <c r="BT560" s="6"/>
      <c r="BU560" s="6"/>
      <c r="BV560" s="6" t="s">
        <v>38</v>
      </c>
      <c r="BW560" s="6"/>
      <c r="BX560" s="6"/>
      <c r="BY560" s="6"/>
      <c r="BZ560" s="6"/>
      <c r="CA560" s="6"/>
      <c r="CB560" s="6"/>
      <c r="CC560" s="6"/>
      <c r="CD560" s="6"/>
      <c r="CE560" s="6"/>
      <c r="CF560" s="6"/>
      <c r="CG560" s="6"/>
      <c r="CH560" s="6"/>
      <c r="CI560" s="6"/>
      <c r="CJ560" s="6"/>
      <c r="CK560" s="6"/>
      <c r="CL560" s="6"/>
      <c r="CM560" s="6"/>
      <c r="CN560" s="6"/>
      <c r="CO560" s="6"/>
      <c r="CP560" s="6"/>
      <c r="CQ560" s="6"/>
      <c r="CR560" s="6"/>
      <c r="CS560" s="28" t="s">
        <v>38</v>
      </c>
      <c r="CT560" s="6"/>
      <c r="CU560" s="6"/>
      <c r="CV560" s="6"/>
      <c r="CW560" s="6"/>
      <c r="CX560" s="6"/>
      <c r="CY560" s="6"/>
      <c r="CZ560" s="6"/>
      <c r="DA560" s="6"/>
      <c r="DB560" s="6"/>
      <c r="DC560" s="6"/>
      <c r="DD560" s="6" t="s">
        <v>38</v>
      </c>
      <c r="DE560" s="87"/>
      <c r="DF560" s="6"/>
      <c r="DG560" s="6"/>
      <c r="DH560" s="6"/>
      <c r="DI560" s="6"/>
      <c r="DJ560" s="6"/>
      <c r="DK560" s="6"/>
      <c r="DL560" s="6"/>
      <c r="DM560" s="6"/>
      <c r="DN560" s="6"/>
      <c r="DO560" s="87"/>
      <c r="DP560" s="6"/>
      <c r="DQ560" s="87"/>
      <c r="DR560" s="6"/>
      <c r="DS560" s="93" t="s">
        <v>2337</v>
      </c>
      <c r="DT560" s="17" t="s">
        <v>64</v>
      </c>
      <c r="DV560" s="34"/>
      <c r="DW560" s="57"/>
      <c r="DX560" s="57"/>
      <c r="DY560" s="57"/>
      <c r="DZ560" s="57"/>
      <c r="EA560" s="57"/>
      <c r="EB560" s="57"/>
      <c r="EC560" s="57"/>
      <c r="ED560" s="57"/>
      <c r="EE560" s="57"/>
      <c r="EF560" s="57"/>
      <c r="EG560" s="57"/>
      <c r="EH560" s="57"/>
      <c r="EI560" s="57"/>
      <c r="EJ560" s="57"/>
      <c r="EK560" s="57"/>
      <c r="EL560" s="57"/>
      <c r="EM560" s="57"/>
      <c r="EN560" s="57"/>
      <c r="EO560" s="57"/>
      <c r="EP560" s="57"/>
      <c r="EQ560" s="57"/>
      <c r="ER560" s="57"/>
      <c r="ES560" s="57"/>
    </row>
    <row r="561" spans="1:149" ht="14.55" customHeight="1" x14ac:dyDescent="0.3">
      <c r="A561" s="65">
        <v>557</v>
      </c>
      <c r="B561" s="7">
        <v>182</v>
      </c>
      <c r="C561" s="98" t="s">
        <v>2341</v>
      </c>
      <c r="D561" s="100" t="s">
        <v>2342</v>
      </c>
      <c r="E561" s="98" t="s">
        <v>2343</v>
      </c>
      <c r="F561" s="7">
        <v>2019</v>
      </c>
      <c r="G561" s="100" t="s">
        <v>1113</v>
      </c>
      <c r="H561" s="98" t="s">
        <v>2344</v>
      </c>
      <c r="I561" s="6" t="s">
        <v>50</v>
      </c>
      <c r="J561" s="100" t="s">
        <v>2345</v>
      </c>
      <c r="K561" s="6" t="s">
        <v>742</v>
      </c>
      <c r="L561" s="6" t="s">
        <v>38</v>
      </c>
      <c r="M561" s="6" t="s">
        <v>72</v>
      </c>
      <c r="N561" s="6" t="s">
        <v>205</v>
      </c>
      <c r="O561" s="6" t="s">
        <v>25</v>
      </c>
      <c r="P561" s="6" t="s">
        <v>177</v>
      </c>
      <c r="Q561" s="6" t="s">
        <v>2346</v>
      </c>
      <c r="R561" s="6" t="s">
        <v>582</v>
      </c>
      <c r="S561" s="6" t="s">
        <v>276</v>
      </c>
      <c r="T561" s="6" t="s">
        <v>2246</v>
      </c>
      <c r="U561" s="7">
        <v>2016</v>
      </c>
      <c r="V561" s="7">
        <v>2016</v>
      </c>
      <c r="W561" s="6"/>
      <c r="X561" s="6" t="s">
        <v>44</v>
      </c>
      <c r="Y561" s="6"/>
      <c r="Z561" s="6"/>
      <c r="AA561" s="6"/>
      <c r="AB561" s="6"/>
      <c r="AC561" s="6"/>
      <c r="AD561" s="6"/>
      <c r="AE561" s="6" t="s">
        <v>126</v>
      </c>
      <c r="AF561" s="6"/>
      <c r="AG561" s="6" t="s">
        <v>180</v>
      </c>
      <c r="AH561" s="6"/>
      <c r="AI561" s="6"/>
      <c r="AJ561" s="6"/>
      <c r="AK561" s="6"/>
      <c r="AL561" s="6"/>
      <c r="AM561" s="6"/>
      <c r="AN561" s="6"/>
      <c r="AO561" s="6"/>
      <c r="AP561" s="6"/>
      <c r="AQ561" s="6"/>
      <c r="AR561" s="6"/>
      <c r="AS561" s="6"/>
      <c r="AT561" s="6"/>
      <c r="AU561" s="6"/>
      <c r="AV561" s="6"/>
      <c r="AW561" s="6" t="s">
        <v>23</v>
      </c>
      <c r="AX561" s="6"/>
      <c r="AY561" s="6" t="s">
        <v>78</v>
      </c>
      <c r="AZ561" s="6"/>
      <c r="BA561" s="6"/>
      <c r="BB561" s="6"/>
      <c r="BC561" s="6"/>
      <c r="BD561" s="6"/>
      <c r="BE561" s="6"/>
      <c r="BF561" s="6" t="s">
        <v>78</v>
      </c>
      <c r="BG561" s="6"/>
      <c r="BH561" s="6" t="s">
        <v>78</v>
      </c>
      <c r="BI561" s="6"/>
      <c r="BJ561" s="6"/>
      <c r="BK561" s="6"/>
      <c r="BL561" s="6"/>
      <c r="BM561" s="6"/>
      <c r="BN561" s="6"/>
      <c r="BO561" s="6"/>
      <c r="BP561" s="6"/>
      <c r="BQ561" s="6"/>
      <c r="BR561" s="6"/>
      <c r="BS561" s="6"/>
      <c r="BT561" s="6"/>
      <c r="BU561" s="6"/>
      <c r="BV561" s="6" t="s">
        <v>38</v>
      </c>
      <c r="BW561" s="6"/>
      <c r="BX561" s="6"/>
      <c r="BY561" s="6"/>
      <c r="BZ561" s="6"/>
      <c r="CA561" s="6"/>
      <c r="CB561" s="6"/>
      <c r="CC561" s="6"/>
      <c r="CD561" s="6"/>
      <c r="CE561" s="6"/>
      <c r="CF561" s="6"/>
      <c r="CG561" s="6"/>
      <c r="CH561" s="6"/>
      <c r="CI561" s="6"/>
      <c r="CJ561" s="6"/>
      <c r="CK561" s="6"/>
      <c r="CL561" s="6"/>
      <c r="CM561" s="6"/>
      <c r="CN561" s="6"/>
      <c r="CO561" s="6"/>
      <c r="CP561" s="6"/>
      <c r="CQ561" s="6"/>
      <c r="CR561" s="6"/>
      <c r="CS561" s="28" t="s">
        <v>38</v>
      </c>
      <c r="CT561" s="6"/>
      <c r="CU561" s="6"/>
      <c r="CV561" s="6"/>
      <c r="CW561" s="6"/>
      <c r="CX561" s="6"/>
      <c r="CY561" s="6"/>
      <c r="CZ561" s="6"/>
      <c r="DA561" s="6"/>
      <c r="DB561" s="6"/>
      <c r="DC561" s="6"/>
      <c r="DD561" s="6" t="s">
        <v>38</v>
      </c>
      <c r="DE561" s="87"/>
      <c r="DF561" s="6"/>
      <c r="DG561" s="6"/>
      <c r="DH561" s="6"/>
      <c r="DI561" s="6"/>
      <c r="DJ561" s="6"/>
      <c r="DK561" s="6"/>
      <c r="DL561" s="6"/>
      <c r="DM561" s="6"/>
      <c r="DN561" s="6"/>
      <c r="DO561" s="87"/>
      <c r="DP561" s="6"/>
      <c r="DQ561" s="87"/>
      <c r="DR561" s="6"/>
      <c r="DS561" s="87"/>
      <c r="DT561" s="17"/>
      <c r="DV561" s="34"/>
      <c r="DW561" s="57"/>
      <c r="DX561" s="57"/>
      <c r="DY561" s="57"/>
      <c r="DZ561" s="57"/>
      <c r="EA561" s="57"/>
      <c r="EB561" s="57"/>
      <c r="EC561" s="57"/>
      <c r="ED561" s="57"/>
      <c r="EE561" s="57"/>
      <c r="EF561" s="57"/>
      <c r="EG561" s="57"/>
      <c r="EH561" s="57"/>
      <c r="EI561" s="57"/>
      <c r="EJ561" s="57"/>
      <c r="EK561" s="57"/>
      <c r="EL561" s="57"/>
      <c r="EM561" s="57"/>
      <c r="EN561" s="57"/>
      <c r="EO561" s="57"/>
      <c r="EP561" s="57"/>
      <c r="EQ561" s="57"/>
      <c r="ER561" s="57"/>
      <c r="ES561" s="57"/>
    </row>
    <row r="562" spans="1:149" ht="14.55" customHeight="1" x14ac:dyDescent="0.3">
      <c r="A562" s="65">
        <v>558</v>
      </c>
      <c r="B562" s="7">
        <v>183</v>
      </c>
      <c r="C562" s="98" t="s">
        <v>2347</v>
      </c>
      <c r="D562" s="100" t="s">
        <v>2348</v>
      </c>
      <c r="E562" s="98" t="s">
        <v>2349</v>
      </c>
      <c r="F562" s="7">
        <v>2015</v>
      </c>
      <c r="G562" s="100" t="s">
        <v>604</v>
      </c>
      <c r="H562" s="98" t="s">
        <v>2350</v>
      </c>
      <c r="I562" s="6" t="s">
        <v>50</v>
      </c>
      <c r="J562" s="100" t="s">
        <v>2351</v>
      </c>
      <c r="K562" s="6" t="s">
        <v>2027</v>
      </c>
      <c r="L562" s="6" t="s">
        <v>38</v>
      </c>
      <c r="M562" s="6" t="s">
        <v>100</v>
      </c>
      <c r="N562" s="6" t="s">
        <v>205</v>
      </c>
      <c r="O562" s="6" t="s">
        <v>25</v>
      </c>
      <c r="P562" s="6" t="s">
        <v>118</v>
      </c>
      <c r="Q562" s="6" t="s">
        <v>1018</v>
      </c>
      <c r="R562" s="6" t="s">
        <v>908</v>
      </c>
      <c r="S562" s="6" t="s">
        <v>365</v>
      </c>
      <c r="T562" s="6" t="s">
        <v>1055</v>
      </c>
      <c r="U562" s="7">
        <v>2014</v>
      </c>
      <c r="V562" s="7">
        <v>2015</v>
      </c>
      <c r="W562" s="6"/>
      <c r="X562" s="6"/>
      <c r="Y562" s="6"/>
      <c r="Z562" s="6" t="s">
        <v>76</v>
      </c>
      <c r="AA562" s="6"/>
      <c r="AB562" s="6" t="s">
        <v>107</v>
      </c>
      <c r="AC562" s="6"/>
      <c r="AD562" s="6"/>
      <c r="AE562" s="6" t="s">
        <v>126</v>
      </c>
      <c r="AF562" s="6"/>
      <c r="AG562" s="6"/>
      <c r="AH562" s="6"/>
      <c r="AI562" s="6" t="s">
        <v>155</v>
      </c>
      <c r="AJ562" s="6"/>
      <c r="AK562" s="6"/>
      <c r="AL562" s="6"/>
      <c r="AM562" s="6"/>
      <c r="AN562" s="6"/>
      <c r="AO562" s="6"/>
      <c r="AP562" s="6"/>
      <c r="AQ562" s="6"/>
      <c r="AR562" s="6"/>
      <c r="AS562" s="6"/>
      <c r="AT562" s="6"/>
      <c r="AU562" s="6"/>
      <c r="AV562" s="6"/>
      <c r="AW562" s="6" t="s">
        <v>23</v>
      </c>
      <c r="AX562" s="6"/>
      <c r="AY562" s="6"/>
      <c r="AZ562" s="6"/>
      <c r="BA562" s="6" t="s">
        <v>80</v>
      </c>
      <c r="BB562" s="6"/>
      <c r="BC562" s="6" t="s">
        <v>80</v>
      </c>
      <c r="BD562" s="6"/>
      <c r="BE562" s="6"/>
      <c r="BF562" s="6" t="s">
        <v>80</v>
      </c>
      <c r="BG562" s="6"/>
      <c r="BH562" s="6"/>
      <c r="BI562" s="6"/>
      <c r="BJ562" s="6" t="s">
        <v>80</v>
      </c>
      <c r="BK562" s="6"/>
      <c r="BL562" s="6"/>
      <c r="BM562" s="6"/>
      <c r="BN562" s="6"/>
      <c r="BO562" s="6"/>
      <c r="BP562" s="6"/>
      <c r="BQ562" s="6"/>
      <c r="BR562" s="6"/>
      <c r="BS562" s="6"/>
      <c r="BT562" s="6"/>
      <c r="BU562" s="6"/>
      <c r="BV562" s="6" t="s">
        <v>38</v>
      </c>
      <c r="BW562" s="6"/>
      <c r="BX562" s="6"/>
      <c r="BY562" s="6"/>
      <c r="BZ562" s="6"/>
      <c r="CA562" s="6"/>
      <c r="CB562" s="6"/>
      <c r="CC562" s="6"/>
      <c r="CD562" s="6"/>
      <c r="CE562" s="6"/>
      <c r="CF562" s="6"/>
      <c r="CG562" s="6"/>
      <c r="CH562" s="6"/>
      <c r="CI562" s="6"/>
      <c r="CJ562" s="6"/>
      <c r="CK562" s="6"/>
      <c r="CL562" s="6"/>
      <c r="CM562" s="6"/>
      <c r="CN562" s="6"/>
      <c r="CO562" s="6"/>
      <c r="CP562" s="6"/>
      <c r="CQ562" s="6"/>
      <c r="CR562" s="6"/>
      <c r="CS562" s="28" t="s">
        <v>38</v>
      </c>
      <c r="CT562" s="6"/>
      <c r="CU562" s="6"/>
      <c r="CV562" s="6"/>
      <c r="CW562" s="6"/>
      <c r="CX562" s="6"/>
      <c r="CY562" s="6"/>
      <c r="CZ562" s="6"/>
      <c r="DA562" s="6"/>
      <c r="DB562" s="6"/>
      <c r="DC562" s="6"/>
      <c r="DD562" s="6" t="s">
        <v>38</v>
      </c>
      <c r="DE562" s="87"/>
      <c r="DF562" s="6"/>
      <c r="DG562" s="6"/>
      <c r="DH562" s="6"/>
      <c r="DI562" s="6"/>
      <c r="DJ562" s="6"/>
      <c r="DK562" s="6"/>
      <c r="DL562" s="6"/>
      <c r="DM562" s="6"/>
      <c r="DN562" s="6"/>
      <c r="DO562" s="87"/>
      <c r="DP562" s="6"/>
      <c r="DQ562" s="87"/>
      <c r="DR562" s="6"/>
      <c r="DS562" s="93" t="s">
        <v>2352</v>
      </c>
      <c r="DT562" s="17" t="s">
        <v>64</v>
      </c>
      <c r="DV562" s="34"/>
      <c r="DW562" s="57"/>
      <c r="DX562" s="57"/>
      <c r="DY562" s="57"/>
      <c r="DZ562" s="57"/>
      <c r="EA562" s="57"/>
      <c r="EB562" s="57"/>
      <c r="EC562" s="57"/>
      <c r="ED562" s="57"/>
      <c r="EE562" s="57"/>
      <c r="EF562" s="57"/>
      <c r="EG562" s="57"/>
      <c r="EH562" s="57"/>
      <c r="EI562" s="57"/>
      <c r="EJ562" s="57"/>
      <c r="EK562" s="57"/>
      <c r="EL562" s="57"/>
      <c r="EM562" s="57"/>
      <c r="EN562" s="57"/>
      <c r="EO562" s="57"/>
      <c r="EP562" s="57"/>
      <c r="EQ562" s="57"/>
      <c r="ER562" s="57"/>
      <c r="ES562" s="57"/>
    </row>
    <row r="563" spans="1:149" ht="14.55" customHeight="1" x14ac:dyDescent="0.3">
      <c r="A563" s="65">
        <v>559</v>
      </c>
      <c r="B563" s="7">
        <v>184</v>
      </c>
      <c r="C563" s="98" t="s">
        <v>2353</v>
      </c>
      <c r="D563" s="100" t="s">
        <v>2354</v>
      </c>
      <c r="E563" s="98" t="s">
        <v>2355</v>
      </c>
      <c r="F563" s="7">
        <v>2017</v>
      </c>
      <c r="G563" s="100" t="s">
        <v>1113</v>
      </c>
      <c r="H563" s="98" t="s">
        <v>2356</v>
      </c>
      <c r="I563" s="6" t="s">
        <v>50</v>
      </c>
      <c r="J563" s="100" t="s">
        <v>4092</v>
      </c>
      <c r="K563" s="6" t="s">
        <v>841</v>
      </c>
      <c r="L563" s="6" t="s">
        <v>38</v>
      </c>
      <c r="M563" s="6" t="s">
        <v>100</v>
      </c>
      <c r="N563" s="6" t="s">
        <v>205</v>
      </c>
      <c r="O563" s="6" t="s">
        <v>25</v>
      </c>
      <c r="P563" s="6" t="s">
        <v>191</v>
      </c>
      <c r="Q563" s="6" t="s">
        <v>572</v>
      </c>
      <c r="R563" s="6" t="s">
        <v>572</v>
      </c>
      <c r="S563" s="6" t="s">
        <v>432</v>
      </c>
      <c r="T563" s="6" t="s">
        <v>629</v>
      </c>
      <c r="U563" s="7">
        <v>2014</v>
      </c>
      <c r="V563" s="7">
        <v>2024</v>
      </c>
      <c r="W563" s="6"/>
      <c r="X563" s="6"/>
      <c r="Y563" s="6"/>
      <c r="Z563" s="6"/>
      <c r="AA563" s="6"/>
      <c r="AB563" s="6"/>
      <c r="AC563" s="6"/>
      <c r="AD563" s="6" t="s">
        <v>109</v>
      </c>
      <c r="AE563" s="6"/>
      <c r="AF563" s="6"/>
      <c r="AG563" s="6"/>
      <c r="AH563" s="6"/>
      <c r="AI563" s="6"/>
      <c r="AJ563" s="6"/>
      <c r="AK563" s="6"/>
      <c r="AL563" s="6"/>
      <c r="AM563" s="6"/>
      <c r="AN563" s="6"/>
      <c r="AO563" s="6"/>
      <c r="AP563" s="6"/>
      <c r="AQ563" s="6"/>
      <c r="AR563" s="6"/>
      <c r="AS563" s="6"/>
      <c r="AT563" s="6"/>
      <c r="AU563" s="6"/>
      <c r="AV563" s="6"/>
      <c r="AW563" s="6" t="s">
        <v>38</v>
      </c>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t="s">
        <v>23</v>
      </c>
      <c r="BW563" s="6"/>
      <c r="BX563" s="6"/>
      <c r="BY563" s="6"/>
      <c r="BZ563" s="6"/>
      <c r="CA563" s="6"/>
      <c r="CB563" s="6"/>
      <c r="CC563" s="6"/>
      <c r="CD563" s="6" t="s">
        <v>195</v>
      </c>
      <c r="CE563" s="6"/>
      <c r="CF563" s="6"/>
      <c r="CG563" s="6"/>
      <c r="CH563" s="6"/>
      <c r="CI563" s="6"/>
      <c r="CJ563" s="6"/>
      <c r="CK563" s="6"/>
      <c r="CL563" s="6"/>
      <c r="CM563" s="6"/>
      <c r="CN563" s="6"/>
      <c r="CO563" s="6"/>
      <c r="CP563" s="6"/>
      <c r="CQ563" s="6"/>
      <c r="CR563" s="6"/>
      <c r="CS563" s="28" t="s">
        <v>38</v>
      </c>
      <c r="CT563" s="6"/>
      <c r="CU563" s="6"/>
      <c r="CV563" s="6"/>
      <c r="CW563" s="6"/>
      <c r="CX563" s="6"/>
      <c r="CY563" s="6"/>
      <c r="CZ563" s="6"/>
      <c r="DA563" s="6"/>
      <c r="DB563" s="6"/>
      <c r="DC563" s="6"/>
      <c r="DD563" s="6" t="s">
        <v>38</v>
      </c>
      <c r="DE563" s="87"/>
      <c r="DF563" s="6"/>
      <c r="DG563" s="6"/>
      <c r="DH563" s="6"/>
      <c r="DI563" s="6"/>
      <c r="DJ563" s="6"/>
      <c r="DK563" s="6"/>
      <c r="DL563" s="6"/>
      <c r="DM563" s="6"/>
      <c r="DN563" s="6"/>
      <c r="DO563" s="87"/>
      <c r="DP563" s="6"/>
      <c r="DQ563" s="87"/>
      <c r="DR563" s="6"/>
      <c r="DS563" s="87"/>
      <c r="DT563" s="17"/>
      <c r="DV563" s="34"/>
      <c r="DW563" s="57"/>
      <c r="DX563" s="57"/>
      <c r="DY563" s="57"/>
      <c r="DZ563" s="57"/>
      <c r="EA563" s="57"/>
      <c r="EB563" s="57"/>
      <c r="EC563" s="57"/>
      <c r="ED563" s="57"/>
      <c r="EE563" s="57"/>
      <c r="EF563" s="57"/>
      <c r="EG563" s="57"/>
      <c r="EH563" s="57"/>
      <c r="EI563" s="57"/>
      <c r="EJ563" s="57"/>
      <c r="EK563" s="57"/>
      <c r="EL563" s="57"/>
      <c r="EM563" s="57"/>
      <c r="EN563" s="57"/>
      <c r="EO563" s="57"/>
      <c r="EP563" s="57"/>
      <c r="EQ563" s="57"/>
      <c r="ER563" s="57"/>
      <c r="ES563" s="57"/>
    </row>
    <row r="564" spans="1:149" ht="14.55" customHeight="1" x14ac:dyDescent="0.3">
      <c r="A564" s="65">
        <v>560</v>
      </c>
      <c r="B564" s="7">
        <v>184</v>
      </c>
      <c r="C564" s="98" t="s">
        <v>2353</v>
      </c>
      <c r="D564" s="100" t="s">
        <v>2354</v>
      </c>
      <c r="E564" s="98" t="s">
        <v>2355</v>
      </c>
      <c r="F564" s="7">
        <v>2017</v>
      </c>
      <c r="G564" s="100" t="s">
        <v>1113</v>
      </c>
      <c r="H564" s="98" t="s">
        <v>2356</v>
      </c>
      <c r="I564" s="6" t="s">
        <v>50</v>
      </c>
      <c r="J564" s="98" t="s">
        <v>4093</v>
      </c>
      <c r="K564" s="6" t="s">
        <v>841</v>
      </c>
      <c r="L564" s="6" t="s">
        <v>38</v>
      </c>
      <c r="M564" s="6" t="s">
        <v>100</v>
      </c>
      <c r="N564" s="6" t="s">
        <v>205</v>
      </c>
      <c r="O564" s="6" t="s">
        <v>25</v>
      </c>
      <c r="P564" s="6" t="s">
        <v>191</v>
      </c>
      <c r="Q564" s="6" t="s">
        <v>572</v>
      </c>
      <c r="R564" s="6" t="s">
        <v>572</v>
      </c>
      <c r="S564" s="6" t="s">
        <v>432</v>
      </c>
      <c r="T564" s="6" t="s">
        <v>629</v>
      </c>
      <c r="U564" s="7">
        <v>2014</v>
      </c>
      <c r="V564" s="7">
        <v>2024</v>
      </c>
      <c r="W564" s="6"/>
      <c r="X564" s="6"/>
      <c r="Y564" s="6"/>
      <c r="Z564" s="6"/>
      <c r="AA564" s="6"/>
      <c r="AB564" s="6"/>
      <c r="AC564" s="6"/>
      <c r="AD564" s="6" t="s">
        <v>109</v>
      </c>
      <c r="AE564" s="6"/>
      <c r="AF564" s="6"/>
      <c r="AG564" s="6"/>
      <c r="AH564" s="6"/>
      <c r="AI564" s="6"/>
      <c r="AJ564" s="6"/>
      <c r="AK564" s="6"/>
      <c r="AL564" s="6"/>
      <c r="AM564" s="6"/>
      <c r="AN564" s="6"/>
      <c r="AO564" s="6"/>
      <c r="AP564" s="6"/>
      <c r="AQ564" s="6"/>
      <c r="AR564" s="6"/>
      <c r="AS564" s="6"/>
      <c r="AT564" s="6"/>
      <c r="AU564" s="6"/>
      <c r="AV564" s="6"/>
      <c r="AW564" s="6" t="s">
        <v>38</v>
      </c>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t="s">
        <v>23</v>
      </c>
      <c r="BW564" s="6"/>
      <c r="BX564" s="6"/>
      <c r="BY564" s="6"/>
      <c r="BZ564" s="6"/>
      <c r="CA564" s="6"/>
      <c r="CB564" s="6"/>
      <c r="CC564" s="6"/>
      <c r="CD564" s="6" t="s">
        <v>210</v>
      </c>
      <c r="CE564" s="6"/>
      <c r="CF564" s="6"/>
      <c r="CG564" s="6"/>
      <c r="CH564" s="6"/>
      <c r="CI564" s="6"/>
      <c r="CJ564" s="6"/>
      <c r="CK564" s="6"/>
      <c r="CL564" s="6"/>
      <c r="CM564" s="6"/>
      <c r="CN564" s="6"/>
      <c r="CO564" s="6"/>
      <c r="CP564" s="6"/>
      <c r="CQ564" s="6"/>
      <c r="CR564" s="6"/>
      <c r="CS564" s="28" t="s">
        <v>38</v>
      </c>
      <c r="CT564" s="6"/>
      <c r="CU564" s="6"/>
      <c r="CV564" s="6"/>
      <c r="CW564" s="6"/>
      <c r="CX564" s="6"/>
      <c r="CY564" s="6"/>
      <c r="CZ564" s="6"/>
      <c r="DA564" s="6"/>
      <c r="DB564" s="6"/>
      <c r="DC564" s="6"/>
      <c r="DD564" s="6" t="s">
        <v>38</v>
      </c>
      <c r="DE564" s="87"/>
      <c r="DF564" s="6"/>
      <c r="DG564" s="6"/>
      <c r="DH564" s="6"/>
      <c r="DI564" s="6"/>
      <c r="DJ564" s="6"/>
      <c r="DK564" s="6"/>
      <c r="DL564" s="6"/>
      <c r="DM564" s="6"/>
      <c r="DN564" s="6"/>
      <c r="DO564" s="87"/>
      <c r="DP564" s="6"/>
      <c r="DQ564" s="87"/>
      <c r="DR564" s="6"/>
      <c r="DS564" s="87"/>
      <c r="DT564" s="17"/>
      <c r="DV564" s="34"/>
      <c r="DW564" s="57"/>
      <c r="DX564" s="57"/>
      <c r="DY564" s="57"/>
      <c r="DZ564" s="57"/>
      <c r="EA564" s="57"/>
      <c r="EB564" s="57"/>
      <c r="EC564" s="57"/>
      <c r="ED564" s="57"/>
      <c r="EE564" s="57"/>
      <c r="EF564" s="57"/>
      <c r="EG564" s="57"/>
      <c r="EH564" s="57"/>
      <c r="EI564" s="57"/>
      <c r="EJ564" s="57"/>
      <c r="EK564" s="57"/>
      <c r="EL564" s="57"/>
      <c r="EM564" s="57"/>
      <c r="EN564" s="57"/>
      <c r="EO564" s="57"/>
      <c r="EP564" s="57"/>
      <c r="EQ564" s="57"/>
      <c r="ER564" s="57"/>
      <c r="ES564" s="57"/>
    </row>
    <row r="565" spans="1:149" ht="14.55" customHeight="1" x14ac:dyDescent="0.3">
      <c r="A565" s="65">
        <v>561</v>
      </c>
      <c r="B565" s="7">
        <v>184</v>
      </c>
      <c r="C565" s="98" t="s">
        <v>2353</v>
      </c>
      <c r="D565" s="100" t="s">
        <v>2354</v>
      </c>
      <c r="E565" s="98" t="s">
        <v>2355</v>
      </c>
      <c r="F565" s="7">
        <v>2017</v>
      </c>
      <c r="G565" s="100" t="s">
        <v>1113</v>
      </c>
      <c r="H565" s="98" t="s">
        <v>2356</v>
      </c>
      <c r="I565" s="6" t="s">
        <v>50</v>
      </c>
      <c r="J565" s="98" t="s">
        <v>2357</v>
      </c>
      <c r="K565" s="6" t="s">
        <v>2358</v>
      </c>
      <c r="L565" s="6" t="s">
        <v>38</v>
      </c>
      <c r="M565" s="6" t="s">
        <v>100</v>
      </c>
      <c r="N565" s="6" t="s">
        <v>205</v>
      </c>
      <c r="O565" s="6" t="s">
        <v>25</v>
      </c>
      <c r="P565" s="6" t="s">
        <v>191</v>
      </c>
      <c r="Q565" s="6" t="s">
        <v>572</v>
      </c>
      <c r="R565" s="6" t="s">
        <v>572</v>
      </c>
      <c r="S565" s="6" t="s">
        <v>432</v>
      </c>
      <c r="T565" s="6" t="s">
        <v>629</v>
      </c>
      <c r="U565" s="7">
        <v>2014</v>
      </c>
      <c r="V565" s="7">
        <v>2024</v>
      </c>
      <c r="W565" s="6"/>
      <c r="X565" s="6"/>
      <c r="Y565" s="6"/>
      <c r="Z565" s="6"/>
      <c r="AA565" s="6"/>
      <c r="AB565" s="6"/>
      <c r="AC565" s="6"/>
      <c r="AD565" s="6" t="s">
        <v>109</v>
      </c>
      <c r="AE565" s="6"/>
      <c r="AF565" s="6"/>
      <c r="AG565" s="6"/>
      <c r="AH565" s="6"/>
      <c r="AI565" s="6"/>
      <c r="AJ565" s="6"/>
      <c r="AK565" s="6"/>
      <c r="AL565" s="6"/>
      <c r="AM565" s="6"/>
      <c r="AN565" s="6"/>
      <c r="AO565" s="6"/>
      <c r="AP565" s="6"/>
      <c r="AQ565" s="6"/>
      <c r="AR565" s="6"/>
      <c r="AS565" s="6"/>
      <c r="AT565" s="6"/>
      <c r="AU565" s="6"/>
      <c r="AV565" s="6"/>
      <c r="AW565" s="6" t="s">
        <v>38</v>
      </c>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t="s">
        <v>23</v>
      </c>
      <c r="BW565" s="6"/>
      <c r="BX565" s="6"/>
      <c r="BY565" s="6"/>
      <c r="BZ565" s="6"/>
      <c r="CA565" s="6"/>
      <c r="CB565" s="6"/>
      <c r="CC565" s="6"/>
      <c r="CD565" s="6" t="s">
        <v>195</v>
      </c>
      <c r="CE565" s="6"/>
      <c r="CF565" s="6"/>
      <c r="CG565" s="6"/>
      <c r="CH565" s="6"/>
      <c r="CI565" s="6"/>
      <c r="CJ565" s="6"/>
      <c r="CK565" s="6"/>
      <c r="CL565" s="6"/>
      <c r="CM565" s="6"/>
      <c r="CN565" s="6"/>
      <c r="CO565" s="6"/>
      <c r="CP565" s="6"/>
      <c r="CQ565" s="6"/>
      <c r="CR565" s="6"/>
      <c r="CS565" s="28" t="s">
        <v>38</v>
      </c>
      <c r="CT565" s="6"/>
      <c r="CU565" s="6"/>
      <c r="CV565" s="6"/>
      <c r="CW565" s="6"/>
      <c r="CX565" s="6"/>
      <c r="CY565" s="6"/>
      <c r="CZ565" s="6"/>
      <c r="DA565" s="6"/>
      <c r="DB565" s="6"/>
      <c r="DC565" s="6"/>
      <c r="DD565" s="6" t="s">
        <v>38</v>
      </c>
      <c r="DE565" s="87"/>
      <c r="DF565" s="6"/>
      <c r="DG565" s="6"/>
      <c r="DH565" s="6"/>
      <c r="DI565" s="6"/>
      <c r="DJ565" s="6"/>
      <c r="DK565" s="6"/>
      <c r="DL565" s="6"/>
      <c r="DM565" s="6"/>
      <c r="DN565" s="6"/>
      <c r="DO565" s="87"/>
      <c r="DP565" s="6"/>
      <c r="DQ565" s="93" t="s">
        <v>2359</v>
      </c>
      <c r="DR565" s="6" t="s">
        <v>212</v>
      </c>
      <c r="DS565" s="87"/>
      <c r="DT565" s="17"/>
      <c r="DV565" s="34"/>
      <c r="DW565" s="57"/>
      <c r="DX565" s="57"/>
      <c r="DY565" s="57"/>
      <c r="DZ565" s="57"/>
      <c r="EA565" s="57"/>
      <c r="EB565" s="57"/>
      <c r="EC565" s="57"/>
      <c r="ED565" s="57"/>
      <c r="EE565" s="57"/>
      <c r="EF565" s="57"/>
      <c r="EG565" s="57"/>
      <c r="EH565" s="57"/>
      <c r="EI565" s="57"/>
      <c r="EJ565" s="57"/>
      <c r="EK565" s="57"/>
      <c r="EL565" s="57"/>
      <c r="EM565" s="57"/>
      <c r="EN565" s="57"/>
      <c r="EO565" s="57"/>
      <c r="EP565" s="57"/>
      <c r="EQ565" s="57"/>
      <c r="ER565" s="57"/>
      <c r="ES565" s="57"/>
    </row>
    <row r="566" spans="1:149" ht="14.55" customHeight="1" x14ac:dyDescent="0.3">
      <c r="A566" s="65">
        <v>562</v>
      </c>
      <c r="B566" s="7">
        <v>184</v>
      </c>
      <c r="C566" s="98" t="s">
        <v>2353</v>
      </c>
      <c r="D566" s="100" t="s">
        <v>2354</v>
      </c>
      <c r="E566" s="98" t="s">
        <v>2355</v>
      </c>
      <c r="F566" s="7">
        <v>2017</v>
      </c>
      <c r="G566" s="100" t="s">
        <v>1113</v>
      </c>
      <c r="H566" s="98" t="s">
        <v>2356</v>
      </c>
      <c r="I566" s="6" t="s">
        <v>50</v>
      </c>
      <c r="J566" s="98" t="s">
        <v>4094</v>
      </c>
      <c r="K566" s="6" t="s">
        <v>355</v>
      </c>
      <c r="L566" s="6" t="s">
        <v>38</v>
      </c>
      <c r="M566" s="6" t="s">
        <v>100</v>
      </c>
      <c r="N566" s="6" t="s">
        <v>205</v>
      </c>
      <c r="O566" s="6" t="s">
        <v>25</v>
      </c>
      <c r="P566" s="6" t="s">
        <v>191</v>
      </c>
      <c r="Q566" s="6" t="s">
        <v>572</v>
      </c>
      <c r="R566" s="6" t="s">
        <v>572</v>
      </c>
      <c r="S566" s="6" t="s">
        <v>432</v>
      </c>
      <c r="T566" s="6" t="s">
        <v>629</v>
      </c>
      <c r="U566" s="7">
        <v>2014</v>
      </c>
      <c r="V566" s="7">
        <v>2024</v>
      </c>
      <c r="W566" s="6"/>
      <c r="X566" s="6"/>
      <c r="Y566" s="6"/>
      <c r="Z566" s="6"/>
      <c r="AA566" s="6"/>
      <c r="AB566" s="6"/>
      <c r="AC566" s="6"/>
      <c r="AD566" s="6" t="s">
        <v>109</v>
      </c>
      <c r="AE566" s="6"/>
      <c r="AF566" s="6"/>
      <c r="AG566" s="6"/>
      <c r="AH566" s="6"/>
      <c r="AI566" s="6"/>
      <c r="AJ566" s="6"/>
      <c r="AK566" s="6"/>
      <c r="AL566" s="6"/>
      <c r="AM566" s="6"/>
      <c r="AN566" s="6"/>
      <c r="AO566" s="6"/>
      <c r="AP566" s="6"/>
      <c r="AQ566" s="6"/>
      <c r="AR566" s="6"/>
      <c r="AS566" s="6"/>
      <c r="AT566" s="6"/>
      <c r="AU566" s="6"/>
      <c r="AV566" s="6"/>
      <c r="AW566" s="6" t="s">
        <v>38</v>
      </c>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t="s">
        <v>23</v>
      </c>
      <c r="BW566" s="6"/>
      <c r="BX566" s="6"/>
      <c r="BY566" s="6"/>
      <c r="BZ566" s="6"/>
      <c r="CA566" s="6"/>
      <c r="CB566" s="6"/>
      <c r="CC566" s="6"/>
      <c r="CD566" s="6" t="s">
        <v>221</v>
      </c>
      <c r="CE566" s="6"/>
      <c r="CF566" s="6"/>
      <c r="CG566" s="6"/>
      <c r="CH566" s="6"/>
      <c r="CI566" s="6"/>
      <c r="CJ566" s="6"/>
      <c r="CK566" s="6"/>
      <c r="CL566" s="6"/>
      <c r="CM566" s="6"/>
      <c r="CN566" s="6"/>
      <c r="CO566" s="6"/>
      <c r="CP566" s="6"/>
      <c r="CQ566" s="6"/>
      <c r="CR566" s="6"/>
      <c r="CS566" s="28" t="s">
        <v>38</v>
      </c>
      <c r="CT566" s="6"/>
      <c r="CU566" s="6"/>
      <c r="CV566" s="6"/>
      <c r="CW566" s="6"/>
      <c r="CX566" s="6"/>
      <c r="CY566" s="6"/>
      <c r="CZ566" s="6"/>
      <c r="DA566" s="6"/>
      <c r="DB566" s="6"/>
      <c r="DC566" s="6"/>
      <c r="DD566" s="6" t="s">
        <v>38</v>
      </c>
      <c r="DE566" s="87"/>
      <c r="DF566" s="6"/>
      <c r="DG566" s="6"/>
      <c r="DH566" s="6"/>
      <c r="DI566" s="6"/>
      <c r="DJ566" s="6"/>
      <c r="DK566" s="6"/>
      <c r="DL566" s="6"/>
      <c r="DM566" s="6"/>
      <c r="DN566" s="6"/>
      <c r="DO566" s="87"/>
      <c r="DP566" s="6"/>
      <c r="DQ566" s="93" t="s">
        <v>2360</v>
      </c>
      <c r="DR566" s="6" t="s">
        <v>212</v>
      </c>
      <c r="DS566" s="93"/>
      <c r="DT566" s="17"/>
      <c r="DV566" s="34"/>
      <c r="DW566" s="57"/>
      <c r="DX566" s="57"/>
      <c r="DY566" s="57"/>
      <c r="DZ566" s="57"/>
      <c r="EA566" s="57"/>
      <c r="EB566" s="57"/>
      <c r="EC566" s="57"/>
      <c r="ED566" s="57"/>
      <c r="EE566" s="57"/>
      <c r="EF566" s="57"/>
      <c r="EG566" s="57"/>
      <c r="EH566" s="57"/>
      <c r="EI566" s="57"/>
      <c r="EJ566" s="57"/>
      <c r="EK566" s="57"/>
      <c r="EL566" s="57"/>
      <c r="EM566" s="57"/>
      <c r="EN566" s="57"/>
      <c r="EO566" s="57"/>
      <c r="EP566" s="57"/>
      <c r="EQ566" s="57"/>
      <c r="ER566" s="57"/>
      <c r="ES566" s="57"/>
    </row>
    <row r="567" spans="1:149" ht="14.55" customHeight="1" x14ac:dyDescent="0.3">
      <c r="A567" s="65">
        <v>563</v>
      </c>
      <c r="B567" s="7">
        <v>184</v>
      </c>
      <c r="C567" s="98" t="s">
        <v>2353</v>
      </c>
      <c r="D567" s="100" t="s">
        <v>2354</v>
      </c>
      <c r="E567" s="98" t="s">
        <v>2355</v>
      </c>
      <c r="F567" s="7">
        <v>2017</v>
      </c>
      <c r="G567" s="100" t="s">
        <v>1113</v>
      </c>
      <c r="H567" s="98" t="s">
        <v>2356</v>
      </c>
      <c r="I567" s="6" t="s">
        <v>50</v>
      </c>
      <c r="J567" s="98" t="s">
        <v>2361</v>
      </c>
      <c r="K567" s="6" t="s">
        <v>2362</v>
      </c>
      <c r="L567" s="6" t="s">
        <v>23</v>
      </c>
      <c r="M567" s="6" t="s">
        <v>100</v>
      </c>
      <c r="N567" s="6" t="s">
        <v>205</v>
      </c>
      <c r="O567" s="6" t="s">
        <v>25</v>
      </c>
      <c r="P567" s="6" t="s">
        <v>191</v>
      </c>
      <c r="Q567" s="6" t="s">
        <v>572</v>
      </c>
      <c r="R567" s="6" t="s">
        <v>572</v>
      </c>
      <c r="S567" s="6" t="s">
        <v>432</v>
      </c>
      <c r="T567" s="6" t="s">
        <v>629</v>
      </c>
      <c r="U567" s="7">
        <v>2014</v>
      </c>
      <c r="V567" s="7">
        <v>2024</v>
      </c>
      <c r="W567" s="6"/>
      <c r="X567" s="6"/>
      <c r="Y567" s="6"/>
      <c r="Z567" s="6"/>
      <c r="AA567" s="6"/>
      <c r="AB567" s="6"/>
      <c r="AC567" s="6"/>
      <c r="AD567" s="6" t="s">
        <v>109</v>
      </c>
      <c r="AE567" s="6"/>
      <c r="AF567" s="6"/>
      <c r="AG567" s="6"/>
      <c r="AH567" s="6"/>
      <c r="AI567" s="6"/>
      <c r="AJ567" s="6"/>
      <c r="AK567" s="6"/>
      <c r="AL567" s="6"/>
      <c r="AM567" s="6"/>
      <c r="AN567" s="6"/>
      <c r="AO567" s="6"/>
      <c r="AP567" s="6"/>
      <c r="AQ567" s="6"/>
      <c r="AR567" s="6"/>
      <c r="AS567" s="6"/>
      <c r="AT567" s="6"/>
      <c r="AU567" s="6"/>
      <c r="AV567" s="6"/>
      <c r="AW567" s="6" t="s">
        <v>38</v>
      </c>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t="s">
        <v>23</v>
      </c>
      <c r="BW567" s="6"/>
      <c r="BX567" s="6"/>
      <c r="BY567" s="6"/>
      <c r="BZ567" s="6"/>
      <c r="CA567" s="6"/>
      <c r="CB567" s="6"/>
      <c r="CC567" s="6"/>
      <c r="CD567" s="6" t="s">
        <v>221</v>
      </c>
      <c r="CE567" s="6"/>
      <c r="CF567" s="6"/>
      <c r="CG567" s="6"/>
      <c r="CH567" s="6"/>
      <c r="CI567" s="6"/>
      <c r="CJ567" s="6"/>
      <c r="CK567" s="6"/>
      <c r="CL567" s="6"/>
      <c r="CM567" s="6"/>
      <c r="CN567" s="6"/>
      <c r="CO567" s="6"/>
      <c r="CP567" s="6"/>
      <c r="CQ567" s="6"/>
      <c r="CR567" s="6"/>
      <c r="CS567" s="28" t="s">
        <v>38</v>
      </c>
      <c r="CT567" s="6"/>
      <c r="CU567" s="6"/>
      <c r="CV567" s="6"/>
      <c r="CW567" s="6"/>
      <c r="CX567" s="6"/>
      <c r="CY567" s="6"/>
      <c r="CZ567" s="6"/>
      <c r="DA567" s="6"/>
      <c r="DB567" s="6"/>
      <c r="DC567" s="6"/>
      <c r="DD567" s="6" t="s">
        <v>38</v>
      </c>
      <c r="DE567" s="87"/>
      <c r="DF567" s="6"/>
      <c r="DG567" s="6"/>
      <c r="DH567" s="6"/>
      <c r="DI567" s="6"/>
      <c r="DJ567" s="6"/>
      <c r="DK567" s="6"/>
      <c r="DL567" s="6"/>
      <c r="DM567" s="6"/>
      <c r="DN567" s="6"/>
      <c r="DO567" s="87"/>
      <c r="DP567" s="6"/>
      <c r="DQ567" s="93" t="s">
        <v>2359</v>
      </c>
      <c r="DR567" s="6" t="s">
        <v>212</v>
      </c>
      <c r="DS567" s="87"/>
      <c r="DT567" s="17"/>
      <c r="DV567" s="34"/>
      <c r="DW567" s="57"/>
      <c r="DX567" s="57"/>
      <c r="DY567" s="57"/>
      <c r="DZ567" s="57"/>
      <c r="EA567" s="57"/>
      <c r="EB567" s="57"/>
      <c r="EC567" s="57"/>
      <c r="ED567" s="57"/>
      <c r="EE567" s="57"/>
      <c r="EF567" s="57"/>
      <c r="EG567" s="57"/>
      <c r="EH567" s="57"/>
      <c r="EI567" s="57"/>
      <c r="EJ567" s="57"/>
      <c r="EK567" s="57"/>
      <c r="EL567" s="57"/>
      <c r="EM567" s="57"/>
      <c r="EN567" s="57"/>
      <c r="EO567" s="57"/>
      <c r="EP567" s="57"/>
      <c r="EQ567" s="57"/>
      <c r="ER567" s="57"/>
      <c r="ES567" s="57"/>
    </row>
    <row r="568" spans="1:149" ht="14.55" customHeight="1" x14ac:dyDescent="0.3">
      <c r="A568" s="65">
        <v>564</v>
      </c>
      <c r="B568" s="7">
        <v>184</v>
      </c>
      <c r="C568" s="98" t="s">
        <v>2353</v>
      </c>
      <c r="D568" s="100" t="s">
        <v>2354</v>
      </c>
      <c r="E568" s="98" t="s">
        <v>2355</v>
      </c>
      <c r="F568" s="7">
        <v>2017</v>
      </c>
      <c r="G568" s="100" t="s">
        <v>1113</v>
      </c>
      <c r="H568" s="98" t="s">
        <v>2356</v>
      </c>
      <c r="I568" s="6" t="s">
        <v>50</v>
      </c>
      <c r="J568" s="98" t="s">
        <v>2363</v>
      </c>
      <c r="K568" s="6" t="s">
        <v>2362</v>
      </c>
      <c r="L568" s="6" t="s">
        <v>23</v>
      </c>
      <c r="M568" s="6" t="s">
        <v>100</v>
      </c>
      <c r="N568" s="6" t="s">
        <v>205</v>
      </c>
      <c r="O568" s="6" t="s">
        <v>25</v>
      </c>
      <c r="P568" s="6" t="s">
        <v>191</v>
      </c>
      <c r="Q568" s="6" t="s">
        <v>572</v>
      </c>
      <c r="R568" s="6" t="s">
        <v>572</v>
      </c>
      <c r="S568" s="6" t="s">
        <v>432</v>
      </c>
      <c r="T568" s="6" t="s">
        <v>629</v>
      </c>
      <c r="U568" s="7">
        <v>2014</v>
      </c>
      <c r="V568" s="7">
        <v>2024</v>
      </c>
      <c r="W568" s="6"/>
      <c r="X568" s="6"/>
      <c r="Y568" s="6"/>
      <c r="Z568" s="6"/>
      <c r="AA568" s="6"/>
      <c r="AB568" s="6"/>
      <c r="AC568" s="6"/>
      <c r="AD568" s="6" t="s">
        <v>109</v>
      </c>
      <c r="AE568" s="6"/>
      <c r="AF568" s="6"/>
      <c r="AG568" s="6"/>
      <c r="AH568" s="6"/>
      <c r="AI568" s="6"/>
      <c r="AJ568" s="6"/>
      <c r="AK568" s="6"/>
      <c r="AL568" s="6"/>
      <c r="AM568" s="6"/>
      <c r="AN568" s="6"/>
      <c r="AO568" s="6"/>
      <c r="AP568" s="6"/>
      <c r="AQ568" s="6"/>
      <c r="AR568" s="6"/>
      <c r="AS568" s="6"/>
      <c r="AT568" s="6"/>
      <c r="AU568" s="6"/>
      <c r="AV568" s="6"/>
      <c r="AW568" s="6" t="s">
        <v>38</v>
      </c>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t="s">
        <v>23</v>
      </c>
      <c r="BW568" s="6"/>
      <c r="BX568" s="6"/>
      <c r="BY568" s="6"/>
      <c r="BZ568" s="6"/>
      <c r="CA568" s="6"/>
      <c r="CB568" s="6"/>
      <c r="CC568" s="6"/>
      <c r="CD568" s="6" t="s">
        <v>221</v>
      </c>
      <c r="CE568" s="6"/>
      <c r="CF568" s="6"/>
      <c r="CG568" s="6"/>
      <c r="CH568" s="6"/>
      <c r="CI568" s="6"/>
      <c r="CJ568" s="6"/>
      <c r="CK568" s="6"/>
      <c r="CL568" s="6"/>
      <c r="CM568" s="6"/>
      <c r="CN568" s="6"/>
      <c r="CO568" s="6"/>
      <c r="CP568" s="6"/>
      <c r="CQ568" s="6"/>
      <c r="CR568" s="6"/>
      <c r="CS568" s="28" t="s">
        <v>38</v>
      </c>
      <c r="CT568" s="6"/>
      <c r="CU568" s="6"/>
      <c r="CV568" s="6"/>
      <c r="CW568" s="6"/>
      <c r="CX568" s="6"/>
      <c r="CY568" s="6"/>
      <c r="CZ568" s="6"/>
      <c r="DA568" s="6"/>
      <c r="DB568" s="6"/>
      <c r="DC568" s="6"/>
      <c r="DD568" s="6" t="s">
        <v>38</v>
      </c>
      <c r="DE568" s="87"/>
      <c r="DF568" s="6"/>
      <c r="DG568" s="6"/>
      <c r="DH568" s="6"/>
      <c r="DI568" s="6"/>
      <c r="DJ568" s="6"/>
      <c r="DK568" s="6"/>
      <c r="DL568" s="6"/>
      <c r="DM568" s="6"/>
      <c r="DN568" s="6"/>
      <c r="DO568" s="87"/>
      <c r="DP568" s="6"/>
      <c r="DQ568" s="87"/>
      <c r="DR568" s="6"/>
      <c r="DS568" s="87"/>
      <c r="DT568" s="17"/>
      <c r="DV568" s="34"/>
      <c r="DW568" s="57"/>
      <c r="DX568" s="57"/>
      <c r="DY568" s="57"/>
      <c r="DZ568" s="57"/>
      <c r="EA568" s="57"/>
      <c r="EB568" s="57"/>
      <c r="EC568" s="57"/>
      <c r="ED568" s="57"/>
      <c r="EE568" s="57"/>
      <c r="EF568" s="57"/>
      <c r="EG568" s="57"/>
      <c r="EH568" s="57"/>
      <c r="EI568" s="57"/>
      <c r="EJ568" s="57"/>
      <c r="EK568" s="57"/>
      <c r="EL568" s="57"/>
      <c r="EM568" s="57"/>
      <c r="EN568" s="57"/>
      <c r="EO568" s="57"/>
      <c r="EP568" s="57"/>
      <c r="EQ568" s="57"/>
      <c r="ER568" s="57"/>
      <c r="ES568" s="57"/>
    </row>
    <row r="569" spans="1:149" ht="14.55" customHeight="1" x14ac:dyDescent="0.3">
      <c r="A569" s="65">
        <v>565</v>
      </c>
      <c r="B569" s="7">
        <v>185</v>
      </c>
      <c r="C569" s="98" t="s">
        <v>2364</v>
      </c>
      <c r="D569" s="100" t="s">
        <v>2365</v>
      </c>
      <c r="E569" s="98" t="s">
        <v>2366</v>
      </c>
      <c r="F569" s="7">
        <v>2001</v>
      </c>
      <c r="G569" s="98" t="s">
        <v>2154</v>
      </c>
      <c r="H569" s="98" t="s">
        <v>2367</v>
      </c>
      <c r="I569" s="6" t="s">
        <v>50</v>
      </c>
      <c r="J569" s="100" t="s">
        <v>2368</v>
      </c>
      <c r="K569" s="6" t="s">
        <v>616</v>
      </c>
      <c r="L569" s="6" t="s">
        <v>38</v>
      </c>
      <c r="M569" s="6" t="s">
        <v>100</v>
      </c>
      <c r="N569" s="6" t="s">
        <v>205</v>
      </c>
      <c r="O569" s="6" t="s">
        <v>25</v>
      </c>
      <c r="P569" s="6" t="s">
        <v>177</v>
      </c>
      <c r="Q569" s="6" t="s">
        <v>572</v>
      </c>
      <c r="R569" s="6" t="s">
        <v>572</v>
      </c>
      <c r="S569" s="6" t="s">
        <v>218</v>
      </c>
      <c r="T569" s="6" t="s">
        <v>2244</v>
      </c>
      <c r="U569" s="7">
        <v>1995</v>
      </c>
      <c r="V569" s="7">
        <v>2010</v>
      </c>
      <c r="W569" s="6"/>
      <c r="X569" s="6"/>
      <c r="Y569" s="6"/>
      <c r="Z569" s="6" t="s">
        <v>76</v>
      </c>
      <c r="AA569" s="6"/>
      <c r="AB569" s="6"/>
      <c r="AC569" s="6"/>
      <c r="AD569" s="6" t="s">
        <v>109</v>
      </c>
      <c r="AE569" s="6" t="s">
        <v>126</v>
      </c>
      <c r="AF569" s="6"/>
      <c r="AG569" s="6"/>
      <c r="AH569" s="6"/>
      <c r="AI569" s="6"/>
      <c r="AJ569" s="6"/>
      <c r="AK569" s="6"/>
      <c r="AL569" s="6"/>
      <c r="AM569" s="6"/>
      <c r="AN569" s="6"/>
      <c r="AO569" s="6"/>
      <c r="AP569" s="6"/>
      <c r="AQ569" s="6"/>
      <c r="AR569" s="6"/>
      <c r="AS569" s="6"/>
      <c r="AT569" s="6"/>
      <c r="AU569" s="6"/>
      <c r="AV569" s="6"/>
      <c r="AW569" s="6" t="s">
        <v>23</v>
      </c>
      <c r="AX569" s="6"/>
      <c r="AY569" s="6"/>
      <c r="AZ569" s="6"/>
      <c r="BA569" s="6" t="s">
        <v>78</v>
      </c>
      <c r="BB569" s="6"/>
      <c r="BC569" s="6"/>
      <c r="BD569" s="6"/>
      <c r="BE569" s="6"/>
      <c r="BF569" s="6" t="s">
        <v>78</v>
      </c>
      <c r="BG569" s="6"/>
      <c r="BH569" s="6"/>
      <c r="BI569" s="6"/>
      <c r="BJ569" s="6"/>
      <c r="BK569" s="6"/>
      <c r="BL569" s="6"/>
      <c r="BM569" s="6"/>
      <c r="BN569" s="6"/>
      <c r="BO569" s="6"/>
      <c r="BP569" s="6"/>
      <c r="BQ569" s="6"/>
      <c r="BR569" s="6"/>
      <c r="BS569" s="6"/>
      <c r="BT569" s="6"/>
      <c r="BU569" s="6"/>
      <c r="BV569" s="6" t="s">
        <v>23</v>
      </c>
      <c r="BW569" s="6"/>
      <c r="BX569" s="6"/>
      <c r="BY569" s="6"/>
      <c r="BZ569" s="6" t="s">
        <v>195</v>
      </c>
      <c r="CA569" s="6"/>
      <c r="CB569" s="6"/>
      <c r="CC569" s="6"/>
      <c r="CD569" s="6" t="s">
        <v>195</v>
      </c>
      <c r="CE569" s="6" t="s">
        <v>195</v>
      </c>
      <c r="CF569" s="6"/>
      <c r="CG569" s="6"/>
      <c r="CH569" s="6"/>
      <c r="CI569" s="6"/>
      <c r="CJ569" s="6"/>
      <c r="CK569" s="6"/>
      <c r="CL569" s="6"/>
      <c r="CM569" s="6"/>
      <c r="CN569" s="6"/>
      <c r="CO569" s="6"/>
      <c r="CP569" s="6"/>
      <c r="CQ569" s="6"/>
      <c r="CR569" s="6"/>
      <c r="CS569" s="28" t="s">
        <v>38</v>
      </c>
      <c r="CT569" s="6"/>
      <c r="CU569" s="6"/>
      <c r="CV569" s="6"/>
      <c r="CW569" s="6"/>
      <c r="CX569" s="6"/>
      <c r="CY569" s="6"/>
      <c r="CZ569" s="6"/>
      <c r="DA569" s="6"/>
      <c r="DB569" s="6"/>
      <c r="DC569" s="6"/>
      <c r="DD569" s="6" t="s">
        <v>38</v>
      </c>
      <c r="DE569" s="87"/>
      <c r="DF569" s="6"/>
      <c r="DG569" s="6"/>
      <c r="DH569" s="6"/>
      <c r="DI569" s="6"/>
      <c r="DJ569" s="6"/>
      <c r="DK569" s="6"/>
      <c r="DL569" s="6"/>
      <c r="DM569" s="6"/>
      <c r="DN569" s="6"/>
      <c r="DO569" s="87"/>
      <c r="DP569" s="6"/>
      <c r="DQ569" s="87"/>
      <c r="DR569" s="6"/>
      <c r="DS569" s="87"/>
      <c r="DT569" s="17"/>
      <c r="DV569" s="34"/>
      <c r="DW569" s="57"/>
      <c r="DX569" s="57"/>
      <c r="DY569" s="57"/>
      <c r="DZ569" s="57"/>
      <c r="EA569" s="57"/>
      <c r="EB569" s="57"/>
      <c r="EC569" s="57"/>
      <c r="ED569" s="57"/>
      <c r="EE569" s="57"/>
      <c r="EF569" s="57"/>
      <c r="EG569" s="57"/>
      <c r="EH569" s="57"/>
      <c r="EI569" s="57"/>
      <c r="EJ569" s="57"/>
      <c r="EK569" s="57"/>
      <c r="EL569" s="57"/>
      <c r="EM569" s="57"/>
      <c r="EN569" s="57"/>
      <c r="EO569" s="57"/>
      <c r="EP569" s="57"/>
      <c r="EQ569" s="57"/>
      <c r="ER569" s="57"/>
      <c r="ES569" s="57"/>
    </row>
    <row r="570" spans="1:149" ht="14.55" customHeight="1" x14ac:dyDescent="0.3">
      <c r="A570" s="65">
        <v>566</v>
      </c>
      <c r="B570" s="7">
        <v>186</v>
      </c>
      <c r="C570" s="98" t="s">
        <v>2369</v>
      </c>
      <c r="D570" s="100" t="s">
        <v>2370</v>
      </c>
      <c r="E570" s="98" t="s">
        <v>2371</v>
      </c>
      <c r="F570" s="7">
        <v>2016</v>
      </c>
      <c r="G570" s="98" t="s">
        <v>2372</v>
      </c>
      <c r="H570" s="98" t="s">
        <v>2373</v>
      </c>
      <c r="I570" s="6" t="s">
        <v>50</v>
      </c>
      <c r="J570" s="100" t="s">
        <v>2374</v>
      </c>
      <c r="K570" s="6" t="s">
        <v>884</v>
      </c>
      <c r="L570" s="6" t="s">
        <v>38</v>
      </c>
      <c r="M570" s="6" t="s">
        <v>100</v>
      </c>
      <c r="N570" s="6" t="s">
        <v>205</v>
      </c>
      <c r="O570" s="6" t="s">
        <v>25</v>
      </c>
      <c r="P570" s="6" t="s">
        <v>56</v>
      </c>
      <c r="Q570" s="6" t="s">
        <v>572</v>
      </c>
      <c r="R570" s="6" t="s">
        <v>572</v>
      </c>
      <c r="S570" s="6" t="s">
        <v>166</v>
      </c>
      <c r="T570" s="6" t="s">
        <v>2375</v>
      </c>
      <c r="U570" s="7" t="s">
        <v>572</v>
      </c>
      <c r="V570" s="7" t="s">
        <v>572</v>
      </c>
      <c r="W570" s="6"/>
      <c r="X570" s="6"/>
      <c r="Y570" s="6"/>
      <c r="Z570" s="6" t="s">
        <v>76</v>
      </c>
      <c r="AA570" s="6"/>
      <c r="AB570" s="6" t="s">
        <v>107</v>
      </c>
      <c r="AC570" s="6"/>
      <c r="AD570" s="6"/>
      <c r="AE570" s="6" t="s">
        <v>126</v>
      </c>
      <c r="AF570" s="6"/>
      <c r="AG570" s="6"/>
      <c r="AH570" s="6"/>
      <c r="AI570" s="6"/>
      <c r="AJ570" s="6"/>
      <c r="AK570" s="6"/>
      <c r="AL570" s="6"/>
      <c r="AM570" s="6"/>
      <c r="AN570" s="6"/>
      <c r="AO570" s="6"/>
      <c r="AP570" s="6"/>
      <c r="AQ570" s="6"/>
      <c r="AR570" s="6"/>
      <c r="AS570" s="6"/>
      <c r="AT570" s="6"/>
      <c r="AU570" s="6"/>
      <c r="AV570" s="6"/>
      <c r="AW570" s="6" t="s">
        <v>23</v>
      </c>
      <c r="AX570" s="6"/>
      <c r="AY570" s="6"/>
      <c r="AZ570" s="6"/>
      <c r="BA570" s="6" t="s">
        <v>78</v>
      </c>
      <c r="BB570" s="6"/>
      <c r="BC570" s="6" t="s">
        <v>78</v>
      </c>
      <c r="BD570" s="6"/>
      <c r="BE570" s="6"/>
      <c r="BF570" s="6" t="s">
        <v>78</v>
      </c>
      <c r="BG570" s="6"/>
      <c r="BH570" s="6"/>
      <c r="BI570" s="6"/>
      <c r="BJ570" s="6"/>
      <c r="BK570" s="6"/>
      <c r="BL570" s="6"/>
      <c r="BM570" s="6"/>
      <c r="BN570" s="6"/>
      <c r="BO570" s="6"/>
      <c r="BP570" s="6"/>
      <c r="BQ570" s="6"/>
      <c r="BR570" s="6"/>
      <c r="BS570" s="6"/>
      <c r="BT570" s="6"/>
      <c r="BU570" s="6"/>
      <c r="BV570" s="6" t="s">
        <v>38</v>
      </c>
      <c r="BW570" s="6"/>
      <c r="BX570" s="6"/>
      <c r="BY570" s="6"/>
      <c r="BZ570" s="6"/>
      <c r="CA570" s="6"/>
      <c r="CB570" s="6"/>
      <c r="CC570" s="6"/>
      <c r="CD570" s="6"/>
      <c r="CE570" s="6"/>
      <c r="CF570" s="6"/>
      <c r="CG570" s="6"/>
      <c r="CH570" s="6"/>
      <c r="CI570" s="6"/>
      <c r="CJ570" s="6"/>
      <c r="CK570" s="6"/>
      <c r="CL570" s="6"/>
      <c r="CM570" s="6"/>
      <c r="CN570" s="6"/>
      <c r="CO570" s="6"/>
      <c r="CP570" s="6"/>
      <c r="CQ570" s="6"/>
      <c r="CR570" s="6"/>
      <c r="CS570" s="28" t="s">
        <v>38</v>
      </c>
      <c r="CT570" s="6"/>
      <c r="CU570" s="6"/>
      <c r="CV570" s="6"/>
      <c r="CW570" s="6"/>
      <c r="CX570" s="6"/>
      <c r="CY570" s="6"/>
      <c r="CZ570" s="6"/>
      <c r="DA570" s="6"/>
      <c r="DB570" s="6"/>
      <c r="DC570" s="6"/>
      <c r="DD570" s="6" t="s">
        <v>38</v>
      </c>
      <c r="DE570" s="87"/>
      <c r="DF570" s="6"/>
      <c r="DG570" s="6"/>
      <c r="DH570" s="6"/>
      <c r="DI570" s="6"/>
      <c r="DJ570" s="6"/>
      <c r="DK570" s="6"/>
      <c r="DL570" s="6"/>
      <c r="DM570" s="6"/>
      <c r="DN570" s="6"/>
      <c r="DO570" s="87"/>
      <c r="DP570" s="6"/>
      <c r="DQ570" s="87"/>
      <c r="DR570" s="6"/>
      <c r="DS570" s="93" t="s">
        <v>2376</v>
      </c>
      <c r="DT570" s="17" t="s">
        <v>1575</v>
      </c>
      <c r="DV570" s="34"/>
      <c r="DW570" s="57"/>
      <c r="DX570" s="57"/>
      <c r="DY570" s="57"/>
      <c r="DZ570" s="57"/>
      <c r="EA570" s="57"/>
      <c r="EB570" s="57"/>
      <c r="EC570" s="57"/>
      <c r="ED570" s="57"/>
      <c r="EE570" s="57"/>
      <c r="EF570" s="57"/>
      <c r="EG570" s="57"/>
      <c r="EH570" s="57"/>
      <c r="EI570" s="57"/>
      <c r="EJ570" s="57"/>
      <c r="EK570" s="57"/>
      <c r="EL570" s="57"/>
      <c r="EM570" s="57"/>
      <c r="EN570" s="57"/>
      <c r="EO570" s="57"/>
      <c r="EP570" s="57"/>
      <c r="EQ570" s="57"/>
      <c r="ER570" s="57"/>
      <c r="ES570" s="57"/>
    </row>
    <row r="571" spans="1:149" ht="14.55" customHeight="1" x14ac:dyDescent="0.3">
      <c r="A571" s="65">
        <v>567</v>
      </c>
      <c r="B571" s="7">
        <v>187</v>
      </c>
      <c r="C571" s="98" t="s">
        <v>2377</v>
      </c>
      <c r="D571" s="100" t="s">
        <v>2378</v>
      </c>
      <c r="E571" s="98" t="s">
        <v>2379</v>
      </c>
      <c r="F571" s="7">
        <v>2016</v>
      </c>
      <c r="G571" s="100" t="s">
        <v>1732</v>
      </c>
      <c r="H571" s="98" t="s">
        <v>2380</v>
      </c>
      <c r="I571" s="6" t="s">
        <v>50</v>
      </c>
      <c r="J571" s="100" t="s">
        <v>2381</v>
      </c>
      <c r="K571" s="6" t="s">
        <v>666</v>
      </c>
      <c r="L571" s="6" t="s">
        <v>38</v>
      </c>
      <c r="M571" s="6" t="s">
        <v>100</v>
      </c>
      <c r="N571" s="6" t="s">
        <v>205</v>
      </c>
      <c r="O571" s="6" t="s">
        <v>25</v>
      </c>
      <c r="P571" s="6" t="s">
        <v>118</v>
      </c>
      <c r="Q571" s="6" t="s">
        <v>572</v>
      </c>
      <c r="R571" s="6" t="s">
        <v>572</v>
      </c>
      <c r="S571" s="6" t="s">
        <v>97</v>
      </c>
      <c r="T571" s="6" t="s">
        <v>1079</v>
      </c>
      <c r="U571" s="7">
        <v>2009</v>
      </c>
      <c r="V571" s="7">
        <v>2009</v>
      </c>
      <c r="W571" s="6"/>
      <c r="X571" s="6"/>
      <c r="Y571" s="6"/>
      <c r="Z571" s="6" t="s">
        <v>76</v>
      </c>
      <c r="AA571" s="6"/>
      <c r="AB571" s="6" t="s">
        <v>107</v>
      </c>
      <c r="AC571" s="6"/>
      <c r="AD571" s="6"/>
      <c r="AE571" s="6" t="s">
        <v>126</v>
      </c>
      <c r="AF571" s="6"/>
      <c r="AG571" s="6"/>
      <c r="AH571" s="6"/>
      <c r="AI571" s="6"/>
      <c r="AJ571" s="6"/>
      <c r="AK571" s="6" t="s">
        <v>232</v>
      </c>
      <c r="AL571" s="6"/>
      <c r="AM571" s="6"/>
      <c r="AN571" s="6"/>
      <c r="AO571" s="6"/>
      <c r="AP571" s="6"/>
      <c r="AQ571" s="6"/>
      <c r="AR571" s="6"/>
      <c r="AS571" s="6"/>
      <c r="AT571" s="6"/>
      <c r="AU571" s="6"/>
      <c r="AV571" s="6"/>
      <c r="AW571" s="6" t="s">
        <v>23</v>
      </c>
      <c r="AX571" s="6"/>
      <c r="AY571" s="6"/>
      <c r="AZ571" s="6"/>
      <c r="BA571" s="6" t="s">
        <v>78</v>
      </c>
      <c r="BB571" s="6"/>
      <c r="BC571" s="6" t="s">
        <v>78</v>
      </c>
      <c r="BD571" s="6"/>
      <c r="BE571" s="6"/>
      <c r="BF571" s="6" t="s">
        <v>80</v>
      </c>
      <c r="BG571" s="6"/>
      <c r="BH571" s="6"/>
      <c r="BI571" s="6"/>
      <c r="BJ571" s="6"/>
      <c r="BK571" s="6" t="s">
        <v>80</v>
      </c>
      <c r="BL571" s="6"/>
      <c r="BM571" s="6"/>
      <c r="BN571" s="6"/>
      <c r="BO571" s="6"/>
      <c r="BP571" s="6"/>
      <c r="BQ571" s="6"/>
      <c r="BR571" s="6"/>
      <c r="BS571" s="6"/>
      <c r="BT571" s="6"/>
      <c r="BU571" s="6"/>
      <c r="BV571" s="6" t="s">
        <v>38</v>
      </c>
      <c r="BW571" s="6"/>
      <c r="BX571" s="6"/>
      <c r="BY571" s="6"/>
      <c r="BZ571" s="6"/>
      <c r="CA571" s="6"/>
      <c r="CB571" s="6"/>
      <c r="CC571" s="6"/>
      <c r="CD571" s="6"/>
      <c r="CE571" s="6"/>
      <c r="CF571" s="6"/>
      <c r="CG571" s="6"/>
      <c r="CH571" s="6"/>
      <c r="CI571" s="6"/>
      <c r="CJ571" s="6"/>
      <c r="CK571" s="6"/>
      <c r="CL571" s="6"/>
      <c r="CM571" s="6"/>
      <c r="CN571" s="6"/>
      <c r="CO571" s="6"/>
      <c r="CP571" s="6"/>
      <c r="CQ571" s="6"/>
      <c r="CR571" s="6"/>
      <c r="CS571" s="28" t="s">
        <v>38</v>
      </c>
      <c r="CT571" s="6"/>
      <c r="CU571" s="6"/>
      <c r="CV571" s="6"/>
      <c r="CW571" s="6"/>
      <c r="CX571" s="6"/>
      <c r="CY571" s="6"/>
      <c r="CZ571" s="6"/>
      <c r="DA571" s="6"/>
      <c r="DB571" s="6"/>
      <c r="DC571" s="6"/>
      <c r="DD571" s="6" t="s">
        <v>38</v>
      </c>
      <c r="DE571" s="87"/>
      <c r="DF571" s="6"/>
      <c r="DG571" s="6"/>
      <c r="DH571" s="6"/>
      <c r="DI571" s="6"/>
      <c r="DJ571" s="6"/>
      <c r="DK571" s="6"/>
      <c r="DL571" s="6"/>
      <c r="DM571" s="6"/>
      <c r="DN571" s="6"/>
      <c r="DO571" s="87"/>
      <c r="DP571" s="6"/>
      <c r="DQ571" s="87"/>
      <c r="DR571" s="6"/>
      <c r="DS571" s="93" t="s">
        <v>2382</v>
      </c>
      <c r="DT571" s="17" t="s">
        <v>630</v>
      </c>
      <c r="DV571" s="34"/>
      <c r="DW571" s="57"/>
      <c r="DX571" s="57"/>
      <c r="DY571" s="57"/>
      <c r="DZ571" s="57"/>
      <c r="EA571" s="57"/>
      <c r="EB571" s="57"/>
      <c r="EC571" s="57"/>
      <c r="ED571" s="57"/>
      <c r="EE571" s="57"/>
      <c r="EF571" s="57"/>
      <c r="EG571" s="57"/>
      <c r="EH571" s="57"/>
      <c r="EI571" s="57"/>
      <c r="EJ571" s="57"/>
      <c r="EK571" s="57"/>
      <c r="EL571" s="57"/>
      <c r="EM571" s="57"/>
      <c r="EN571" s="57"/>
      <c r="EO571" s="57"/>
      <c r="EP571" s="57"/>
      <c r="EQ571" s="57"/>
      <c r="ER571" s="57"/>
      <c r="ES571" s="57"/>
    </row>
    <row r="572" spans="1:149" ht="14.55" customHeight="1" x14ac:dyDescent="0.3">
      <c r="A572" s="65">
        <v>568</v>
      </c>
      <c r="B572" s="7">
        <v>188</v>
      </c>
      <c r="C572" s="98" t="s">
        <v>2383</v>
      </c>
      <c r="D572" s="98" t="s">
        <v>2384</v>
      </c>
      <c r="E572" s="98" t="s">
        <v>2385</v>
      </c>
      <c r="F572" s="7">
        <v>2005</v>
      </c>
      <c r="G572" s="98" t="s">
        <v>664</v>
      </c>
      <c r="H572" s="98" t="s">
        <v>2386</v>
      </c>
      <c r="I572" s="6" t="s">
        <v>50</v>
      </c>
      <c r="J572" s="100" t="s">
        <v>2387</v>
      </c>
      <c r="K572" s="6" t="s">
        <v>775</v>
      </c>
      <c r="L572" s="6" t="s">
        <v>38</v>
      </c>
      <c r="M572" s="6" t="s">
        <v>100</v>
      </c>
      <c r="N572" s="6" t="s">
        <v>205</v>
      </c>
      <c r="O572" s="6" t="s">
        <v>25</v>
      </c>
      <c r="P572" s="6" t="s">
        <v>191</v>
      </c>
      <c r="Q572" s="6" t="s">
        <v>572</v>
      </c>
      <c r="R572" s="6" t="s">
        <v>572</v>
      </c>
      <c r="S572" s="6" t="s">
        <v>434</v>
      </c>
      <c r="T572" s="6" t="s">
        <v>647</v>
      </c>
      <c r="U572" s="7">
        <v>2000</v>
      </c>
      <c r="V572" s="7">
        <v>2050</v>
      </c>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t="s">
        <v>199</v>
      </c>
      <c r="AW572" s="6" t="s">
        <v>23</v>
      </c>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t="s">
        <v>78</v>
      </c>
      <c r="BV572" s="6" t="s">
        <v>38</v>
      </c>
      <c r="BW572" s="6"/>
      <c r="BX572" s="6"/>
      <c r="BY572" s="6"/>
      <c r="BZ572" s="6"/>
      <c r="CA572" s="6"/>
      <c r="CB572" s="6"/>
      <c r="CC572" s="6"/>
      <c r="CD572" s="6"/>
      <c r="CE572" s="6"/>
      <c r="CF572" s="6"/>
      <c r="CG572" s="6"/>
      <c r="CH572" s="6"/>
      <c r="CI572" s="6"/>
      <c r="CJ572" s="6"/>
      <c r="CK572" s="6"/>
      <c r="CL572" s="6"/>
      <c r="CM572" s="6"/>
      <c r="CN572" s="6"/>
      <c r="CO572" s="6"/>
      <c r="CP572" s="6"/>
      <c r="CQ572" s="6"/>
      <c r="CR572" s="6"/>
      <c r="CS572" s="28" t="s">
        <v>38</v>
      </c>
      <c r="CT572" s="6"/>
      <c r="CU572" s="6"/>
      <c r="CV572" s="6"/>
      <c r="CW572" s="6"/>
      <c r="CX572" s="6"/>
      <c r="CY572" s="6"/>
      <c r="CZ572" s="6"/>
      <c r="DA572" s="6"/>
      <c r="DB572" s="6"/>
      <c r="DC572" s="6"/>
      <c r="DD572" s="6" t="s">
        <v>38</v>
      </c>
      <c r="DE572" s="87"/>
      <c r="DF572" s="6"/>
      <c r="DG572" s="6"/>
      <c r="DH572" s="6"/>
      <c r="DI572" s="6"/>
      <c r="DJ572" s="6"/>
      <c r="DK572" s="6"/>
      <c r="DL572" s="6"/>
      <c r="DM572" s="6"/>
      <c r="DN572" s="6"/>
      <c r="DO572" s="87"/>
      <c r="DP572" s="6"/>
      <c r="DQ572" s="87"/>
      <c r="DR572" s="6"/>
      <c r="DS572" s="93" t="s">
        <v>2388</v>
      </c>
      <c r="DT572" s="17" t="s">
        <v>273</v>
      </c>
      <c r="DV572" s="34"/>
      <c r="DW572" s="57"/>
      <c r="DX572" s="57"/>
      <c r="DY572" s="57"/>
      <c r="DZ572" s="57"/>
      <c r="EA572" s="57"/>
      <c r="EB572" s="57"/>
      <c r="EC572" s="57"/>
      <c r="ED572" s="57"/>
      <c r="EE572" s="57"/>
      <c r="EF572" s="57"/>
      <c r="EG572" s="57"/>
      <c r="EH572" s="57"/>
      <c r="EI572" s="57"/>
      <c r="EJ572" s="57"/>
      <c r="EK572" s="57"/>
      <c r="EL572" s="57"/>
      <c r="EM572" s="57"/>
      <c r="EN572" s="57"/>
      <c r="EO572" s="57"/>
      <c r="EP572" s="57"/>
      <c r="EQ572" s="57"/>
      <c r="ER572" s="57"/>
      <c r="ES572" s="57"/>
    </row>
    <row r="573" spans="1:149" ht="14.55" customHeight="1" x14ac:dyDescent="0.3">
      <c r="A573" s="65">
        <v>569</v>
      </c>
      <c r="B573" s="7">
        <v>188</v>
      </c>
      <c r="C573" s="98" t="s">
        <v>2383</v>
      </c>
      <c r="D573" s="98" t="s">
        <v>2384</v>
      </c>
      <c r="E573" s="98" t="s">
        <v>2385</v>
      </c>
      <c r="F573" s="7">
        <v>2005</v>
      </c>
      <c r="G573" s="98" t="s">
        <v>664</v>
      </c>
      <c r="H573" s="98" t="s">
        <v>2386</v>
      </c>
      <c r="I573" s="6" t="s">
        <v>50</v>
      </c>
      <c r="J573" s="98" t="s">
        <v>2389</v>
      </c>
      <c r="K573" s="6" t="s">
        <v>385</v>
      </c>
      <c r="L573" s="6" t="s">
        <v>38</v>
      </c>
      <c r="M573" s="6" t="s">
        <v>100</v>
      </c>
      <c r="N573" s="6" t="s">
        <v>205</v>
      </c>
      <c r="O573" s="6" t="s">
        <v>25</v>
      </c>
      <c r="P573" s="6" t="s">
        <v>191</v>
      </c>
      <c r="Q573" s="6" t="s">
        <v>572</v>
      </c>
      <c r="R573" s="6" t="s">
        <v>572</v>
      </c>
      <c r="S573" s="6" t="s">
        <v>434</v>
      </c>
      <c r="T573" s="6" t="s">
        <v>647</v>
      </c>
      <c r="U573" s="7">
        <v>2000</v>
      </c>
      <c r="V573" s="7">
        <v>2050</v>
      </c>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t="s">
        <v>199</v>
      </c>
      <c r="AW573" s="6" t="s">
        <v>23</v>
      </c>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t="s">
        <v>78</v>
      </c>
      <c r="BV573" s="6" t="s">
        <v>38</v>
      </c>
      <c r="BW573" s="6"/>
      <c r="BX573" s="6"/>
      <c r="BY573" s="6"/>
      <c r="BZ573" s="6"/>
      <c r="CA573" s="6"/>
      <c r="CB573" s="6"/>
      <c r="CC573" s="6"/>
      <c r="CD573" s="6"/>
      <c r="CE573" s="6"/>
      <c r="CF573" s="6"/>
      <c r="CG573" s="6"/>
      <c r="CH573" s="6"/>
      <c r="CI573" s="6"/>
      <c r="CJ573" s="6"/>
      <c r="CK573" s="6"/>
      <c r="CL573" s="6"/>
      <c r="CM573" s="6"/>
      <c r="CN573" s="6"/>
      <c r="CO573" s="6"/>
      <c r="CP573" s="6"/>
      <c r="CQ573" s="6"/>
      <c r="CR573" s="6"/>
      <c r="CS573" s="28" t="s">
        <v>38</v>
      </c>
      <c r="CT573" s="6"/>
      <c r="CU573" s="6"/>
      <c r="CV573" s="6"/>
      <c r="CW573" s="6"/>
      <c r="CX573" s="6"/>
      <c r="CY573" s="6"/>
      <c r="CZ573" s="6"/>
      <c r="DA573" s="6"/>
      <c r="DB573" s="6"/>
      <c r="DC573" s="6"/>
      <c r="DD573" s="6" t="s">
        <v>38</v>
      </c>
      <c r="DE573" s="87"/>
      <c r="DF573" s="6"/>
      <c r="DG573" s="6"/>
      <c r="DH573" s="6"/>
      <c r="DI573" s="6"/>
      <c r="DJ573" s="6"/>
      <c r="DK573" s="6"/>
      <c r="DL573" s="6"/>
      <c r="DM573" s="6"/>
      <c r="DN573" s="6"/>
      <c r="DO573" s="93" t="s">
        <v>2390</v>
      </c>
      <c r="DP573" s="6" t="s">
        <v>46</v>
      </c>
      <c r="DQ573" s="87"/>
      <c r="DR573" s="6"/>
      <c r="DS573" s="93" t="s">
        <v>2391</v>
      </c>
      <c r="DT573" s="17" t="s">
        <v>2392</v>
      </c>
      <c r="DV573" s="34"/>
      <c r="DW573" s="57"/>
      <c r="DX573" s="57"/>
      <c r="DY573" s="57"/>
      <c r="DZ573" s="57"/>
      <c r="EA573" s="57"/>
      <c r="EB573" s="57"/>
      <c r="EC573" s="57"/>
      <c r="ED573" s="57"/>
      <c r="EE573" s="57"/>
      <c r="EF573" s="57"/>
      <c r="EG573" s="57"/>
      <c r="EH573" s="57"/>
      <c r="EI573" s="57"/>
      <c r="EJ573" s="57"/>
      <c r="EK573" s="57"/>
      <c r="EL573" s="57"/>
      <c r="EM573" s="57"/>
      <c r="EN573" s="57"/>
      <c r="EO573" s="57"/>
      <c r="EP573" s="57"/>
      <c r="EQ573" s="57"/>
      <c r="ER573" s="57"/>
      <c r="ES573" s="57"/>
    </row>
    <row r="574" spans="1:149" ht="14.55" customHeight="1" x14ac:dyDescent="0.3">
      <c r="A574" s="65">
        <v>570</v>
      </c>
      <c r="B574" s="7">
        <v>188</v>
      </c>
      <c r="C574" s="98" t="s">
        <v>2383</v>
      </c>
      <c r="D574" s="98" t="s">
        <v>2384</v>
      </c>
      <c r="E574" s="98" t="s">
        <v>2385</v>
      </c>
      <c r="F574" s="7">
        <v>2005</v>
      </c>
      <c r="G574" s="98" t="s">
        <v>664</v>
      </c>
      <c r="H574" s="98" t="s">
        <v>2386</v>
      </c>
      <c r="I574" s="6" t="s">
        <v>50</v>
      </c>
      <c r="J574" s="98" t="s">
        <v>2393</v>
      </c>
      <c r="K574" s="6" t="s">
        <v>2394</v>
      </c>
      <c r="L574" s="6" t="s">
        <v>23</v>
      </c>
      <c r="M574" s="6" t="s">
        <v>100</v>
      </c>
      <c r="N574" s="6" t="s">
        <v>205</v>
      </c>
      <c r="O574" s="6" t="s">
        <v>25</v>
      </c>
      <c r="P574" s="6" t="s">
        <v>191</v>
      </c>
      <c r="Q574" s="6" t="s">
        <v>572</v>
      </c>
      <c r="R574" s="6" t="s">
        <v>572</v>
      </c>
      <c r="S574" s="6" t="s">
        <v>434</v>
      </c>
      <c r="T574" s="6" t="s">
        <v>647</v>
      </c>
      <c r="U574" s="7">
        <v>2000</v>
      </c>
      <c r="V574" s="7">
        <v>2050</v>
      </c>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t="s">
        <v>199</v>
      </c>
      <c r="AW574" s="6" t="s">
        <v>23</v>
      </c>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t="s">
        <v>78</v>
      </c>
      <c r="BV574" s="6" t="s">
        <v>38</v>
      </c>
      <c r="BW574" s="6"/>
      <c r="BX574" s="6"/>
      <c r="BY574" s="6"/>
      <c r="BZ574" s="6"/>
      <c r="CA574" s="6"/>
      <c r="CB574" s="6"/>
      <c r="CC574" s="6"/>
      <c r="CD574" s="6"/>
      <c r="CE574" s="6"/>
      <c r="CF574" s="6"/>
      <c r="CG574" s="6"/>
      <c r="CH574" s="6"/>
      <c r="CI574" s="6"/>
      <c r="CJ574" s="6"/>
      <c r="CK574" s="6"/>
      <c r="CL574" s="6"/>
      <c r="CM574" s="6"/>
      <c r="CN574" s="6"/>
      <c r="CO574" s="6"/>
      <c r="CP574" s="6"/>
      <c r="CQ574" s="6"/>
      <c r="CR574" s="6"/>
      <c r="CS574" s="28" t="s">
        <v>38</v>
      </c>
      <c r="CT574" s="6"/>
      <c r="CU574" s="6"/>
      <c r="CV574" s="6"/>
      <c r="CW574" s="6"/>
      <c r="CX574" s="6"/>
      <c r="CY574" s="6"/>
      <c r="CZ574" s="6"/>
      <c r="DA574" s="6"/>
      <c r="DB574" s="6"/>
      <c r="DC574" s="6"/>
      <c r="DD574" s="6" t="s">
        <v>38</v>
      </c>
      <c r="DE574" s="87"/>
      <c r="DF574" s="6"/>
      <c r="DG574" s="6"/>
      <c r="DH574" s="6"/>
      <c r="DI574" s="6"/>
      <c r="DJ574" s="6"/>
      <c r="DK574" s="6"/>
      <c r="DL574" s="6"/>
      <c r="DM574" s="6"/>
      <c r="DN574" s="6"/>
      <c r="DO574" s="87"/>
      <c r="DP574" s="6"/>
      <c r="DQ574" s="87"/>
      <c r="DR574" s="6"/>
      <c r="DS574" s="93" t="s">
        <v>2395</v>
      </c>
      <c r="DT574" s="17" t="s">
        <v>2392</v>
      </c>
      <c r="DV574" s="34"/>
      <c r="DW574" s="57"/>
      <c r="DX574" s="57"/>
      <c r="DY574" s="57"/>
      <c r="DZ574" s="57"/>
      <c r="EA574" s="57"/>
      <c r="EB574" s="57"/>
      <c r="EC574" s="57"/>
      <c r="ED574" s="57"/>
      <c r="EE574" s="57"/>
      <c r="EF574" s="57"/>
      <c r="EG574" s="57"/>
      <c r="EH574" s="57"/>
      <c r="EI574" s="57"/>
      <c r="EJ574" s="57"/>
      <c r="EK574" s="57"/>
      <c r="EL574" s="57"/>
      <c r="EM574" s="57"/>
      <c r="EN574" s="57"/>
      <c r="EO574" s="57"/>
      <c r="EP574" s="57"/>
      <c r="EQ574" s="57"/>
      <c r="ER574" s="57"/>
      <c r="ES574" s="57"/>
    </row>
    <row r="575" spans="1:149" ht="14.55" customHeight="1" x14ac:dyDescent="0.3">
      <c r="A575" s="65">
        <v>571</v>
      </c>
      <c r="B575" s="7">
        <v>188</v>
      </c>
      <c r="C575" s="98" t="s">
        <v>2383</v>
      </c>
      <c r="D575" s="98" t="s">
        <v>2384</v>
      </c>
      <c r="E575" s="98" t="s">
        <v>2385</v>
      </c>
      <c r="F575" s="7">
        <v>2005</v>
      </c>
      <c r="G575" s="98" t="s">
        <v>664</v>
      </c>
      <c r="H575" s="98" t="s">
        <v>2386</v>
      </c>
      <c r="I575" s="6" t="s">
        <v>50</v>
      </c>
      <c r="J575" s="98" t="s">
        <v>2396</v>
      </c>
      <c r="K575" s="6" t="s">
        <v>2397</v>
      </c>
      <c r="L575" s="6" t="s">
        <v>23</v>
      </c>
      <c r="M575" s="6" t="s">
        <v>100</v>
      </c>
      <c r="N575" s="6" t="s">
        <v>205</v>
      </c>
      <c r="O575" s="6" t="s">
        <v>25</v>
      </c>
      <c r="P575" s="6" t="s">
        <v>191</v>
      </c>
      <c r="Q575" s="6" t="s">
        <v>572</v>
      </c>
      <c r="R575" s="6" t="s">
        <v>572</v>
      </c>
      <c r="S575" s="6" t="s">
        <v>434</v>
      </c>
      <c r="T575" s="6" t="s">
        <v>647</v>
      </c>
      <c r="U575" s="7">
        <v>2000</v>
      </c>
      <c r="V575" s="7">
        <v>2050</v>
      </c>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t="s">
        <v>199</v>
      </c>
      <c r="AW575" s="6" t="s">
        <v>23</v>
      </c>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t="s">
        <v>78</v>
      </c>
      <c r="BV575" s="6" t="s">
        <v>38</v>
      </c>
      <c r="BW575" s="6"/>
      <c r="BX575" s="6"/>
      <c r="BY575" s="6"/>
      <c r="BZ575" s="6"/>
      <c r="CA575" s="6"/>
      <c r="CB575" s="6"/>
      <c r="CC575" s="6"/>
      <c r="CD575" s="6"/>
      <c r="CE575" s="6"/>
      <c r="CF575" s="6"/>
      <c r="CG575" s="6"/>
      <c r="CH575" s="6"/>
      <c r="CI575" s="6"/>
      <c r="CJ575" s="6"/>
      <c r="CK575" s="6"/>
      <c r="CL575" s="6"/>
      <c r="CM575" s="6"/>
      <c r="CN575" s="6"/>
      <c r="CO575" s="6"/>
      <c r="CP575" s="6"/>
      <c r="CQ575" s="6"/>
      <c r="CR575" s="6"/>
      <c r="CS575" s="28" t="s">
        <v>38</v>
      </c>
      <c r="CT575" s="6"/>
      <c r="CU575" s="6"/>
      <c r="CV575" s="6"/>
      <c r="CW575" s="6"/>
      <c r="CX575" s="6"/>
      <c r="CY575" s="6"/>
      <c r="CZ575" s="6"/>
      <c r="DA575" s="6"/>
      <c r="DB575" s="6"/>
      <c r="DC575" s="6"/>
      <c r="DD575" s="6" t="s">
        <v>38</v>
      </c>
      <c r="DE575" s="87"/>
      <c r="DF575" s="6"/>
      <c r="DG575" s="6"/>
      <c r="DH575" s="6"/>
      <c r="DI575" s="6"/>
      <c r="DJ575" s="6"/>
      <c r="DK575" s="6"/>
      <c r="DL575" s="6"/>
      <c r="DM575" s="6"/>
      <c r="DN575" s="6"/>
      <c r="DO575" s="87"/>
      <c r="DP575" s="6"/>
      <c r="DQ575" s="87"/>
      <c r="DR575" s="6"/>
      <c r="DS575" s="93" t="s">
        <v>2391</v>
      </c>
      <c r="DT575" s="17" t="s">
        <v>2392</v>
      </c>
      <c r="DV575" s="34"/>
      <c r="DW575" s="57"/>
      <c r="DX575" s="57"/>
      <c r="DY575" s="57"/>
      <c r="DZ575" s="57"/>
      <c r="EA575" s="57"/>
      <c r="EB575" s="57"/>
      <c r="EC575" s="57"/>
      <c r="ED575" s="57"/>
      <c r="EE575" s="57"/>
      <c r="EF575" s="57"/>
      <c r="EG575" s="57"/>
      <c r="EH575" s="57"/>
      <c r="EI575" s="57"/>
      <c r="EJ575" s="57"/>
      <c r="EK575" s="57"/>
      <c r="EL575" s="57"/>
      <c r="EM575" s="57"/>
      <c r="EN575" s="57"/>
      <c r="EO575" s="57"/>
      <c r="EP575" s="57"/>
      <c r="EQ575" s="57"/>
      <c r="ER575" s="57"/>
      <c r="ES575" s="57"/>
    </row>
    <row r="576" spans="1:149" ht="14.55" customHeight="1" x14ac:dyDescent="0.3">
      <c r="A576" s="65">
        <v>572</v>
      </c>
      <c r="B576" s="7">
        <v>188</v>
      </c>
      <c r="C576" s="98" t="s">
        <v>2383</v>
      </c>
      <c r="D576" s="98" t="s">
        <v>2384</v>
      </c>
      <c r="E576" s="98" t="s">
        <v>2385</v>
      </c>
      <c r="F576" s="7">
        <v>2005</v>
      </c>
      <c r="G576" s="98" t="s">
        <v>664</v>
      </c>
      <c r="H576" s="98" t="s">
        <v>2386</v>
      </c>
      <c r="I576" s="6" t="s">
        <v>50</v>
      </c>
      <c r="J576" s="98" t="s">
        <v>2398</v>
      </c>
      <c r="K576" s="6" t="s">
        <v>2399</v>
      </c>
      <c r="L576" s="6" t="s">
        <v>23</v>
      </c>
      <c r="M576" s="6" t="s">
        <v>100</v>
      </c>
      <c r="N576" s="6" t="s">
        <v>205</v>
      </c>
      <c r="O576" s="6" t="s">
        <v>25</v>
      </c>
      <c r="P576" s="6" t="s">
        <v>191</v>
      </c>
      <c r="Q576" s="6" t="s">
        <v>572</v>
      </c>
      <c r="R576" s="6" t="s">
        <v>572</v>
      </c>
      <c r="S576" s="6" t="s">
        <v>434</v>
      </c>
      <c r="T576" s="6" t="s">
        <v>647</v>
      </c>
      <c r="U576" s="7">
        <v>2000</v>
      </c>
      <c r="V576" s="7">
        <v>2050</v>
      </c>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t="s">
        <v>199</v>
      </c>
      <c r="AW576" s="6" t="s">
        <v>23</v>
      </c>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t="s">
        <v>78</v>
      </c>
      <c r="BV576" s="6" t="s">
        <v>38</v>
      </c>
      <c r="BW576" s="6"/>
      <c r="BX576" s="6"/>
      <c r="BY576" s="6"/>
      <c r="BZ576" s="6"/>
      <c r="CA576" s="6"/>
      <c r="CB576" s="6"/>
      <c r="CC576" s="6"/>
      <c r="CD576" s="6"/>
      <c r="CE576" s="6"/>
      <c r="CF576" s="6"/>
      <c r="CG576" s="6"/>
      <c r="CH576" s="6"/>
      <c r="CI576" s="6"/>
      <c r="CJ576" s="6"/>
      <c r="CK576" s="6"/>
      <c r="CL576" s="6"/>
      <c r="CM576" s="6"/>
      <c r="CN576" s="6"/>
      <c r="CO576" s="6"/>
      <c r="CP576" s="6"/>
      <c r="CQ576" s="6"/>
      <c r="CR576" s="6"/>
      <c r="CS576" s="28" t="s">
        <v>38</v>
      </c>
      <c r="CT576" s="6"/>
      <c r="CU576" s="6"/>
      <c r="CV576" s="6"/>
      <c r="CW576" s="6"/>
      <c r="CX576" s="6"/>
      <c r="CY576" s="6"/>
      <c r="CZ576" s="6"/>
      <c r="DA576" s="6"/>
      <c r="DB576" s="6"/>
      <c r="DC576" s="6"/>
      <c r="DD576" s="6" t="s">
        <v>38</v>
      </c>
      <c r="DE576" s="87"/>
      <c r="DF576" s="6"/>
      <c r="DG576" s="6"/>
      <c r="DH576" s="6"/>
      <c r="DI576" s="6"/>
      <c r="DJ576" s="6"/>
      <c r="DK576" s="6"/>
      <c r="DL576" s="6"/>
      <c r="DM576" s="6"/>
      <c r="DN576" s="6"/>
      <c r="DO576" s="87"/>
      <c r="DP576" s="6"/>
      <c r="DQ576" s="87"/>
      <c r="DR576" s="6"/>
      <c r="DS576" s="93" t="s">
        <v>2391</v>
      </c>
      <c r="DT576" s="17" t="s">
        <v>2392</v>
      </c>
      <c r="DV576" s="34"/>
      <c r="DW576" s="57"/>
      <c r="DX576" s="57"/>
      <c r="DY576" s="57"/>
      <c r="DZ576" s="57"/>
      <c r="EA576" s="57"/>
      <c r="EB576" s="57"/>
      <c r="EC576" s="57"/>
      <c r="ED576" s="57"/>
      <c r="EE576" s="57"/>
      <c r="EF576" s="57"/>
      <c r="EG576" s="57"/>
      <c r="EH576" s="57"/>
      <c r="EI576" s="57"/>
      <c r="EJ576" s="57"/>
      <c r="EK576" s="57"/>
      <c r="EL576" s="57"/>
      <c r="EM576" s="57"/>
      <c r="EN576" s="57"/>
      <c r="EO576" s="57"/>
      <c r="EP576" s="57"/>
      <c r="EQ576" s="57"/>
      <c r="ER576" s="57"/>
      <c r="ES576" s="57"/>
    </row>
    <row r="577" spans="1:149" ht="14.55" customHeight="1" x14ac:dyDescent="0.3">
      <c r="A577" s="65">
        <v>573</v>
      </c>
      <c r="B577" s="7">
        <v>189</v>
      </c>
      <c r="C577" s="98" t="s">
        <v>2400</v>
      </c>
      <c r="D577" s="100" t="s">
        <v>2401</v>
      </c>
      <c r="E577" s="98" t="s">
        <v>2402</v>
      </c>
      <c r="F577" s="7">
        <v>2010</v>
      </c>
      <c r="G577" s="98" t="s">
        <v>807</v>
      </c>
      <c r="H577" s="98" t="s">
        <v>2403</v>
      </c>
      <c r="I577" s="6" t="s">
        <v>50</v>
      </c>
      <c r="J577" s="100" t="s">
        <v>2404</v>
      </c>
      <c r="K577" s="6" t="s">
        <v>2405</v>
      </c>
      <c r="L577" s="6" t="s">
        <v>23</v>
      </c>
      <c r="M577" s="6" t="s">
        <v>100</v>
      </c>
      <c r="N577" s="6" t="s">
        <v>205</v>
      </c>
      <c r="O577" s="6" t="s">
        <v>25</v>
      </c>
      <c r="P577" s="6" t="s">
        <v>118</v>
      </c>
      <c r="Q577" s="6" t="s">
        <v>572</v>
      </c>
      <c r="R577" s="6" t="s">
        <v>572</v>
      </c>
      <c r="S577" s="6" t="s">
        <v>151</v>
      </c>
      <c r="T577" s="6" t="s">
        <v>1564</v>
      </c>
      <c r="U577" s="7">
        <v>2005</v>
      </c>
      <c r="V577" s="7">
        <v>2005</v>
      </c>
      <c r="W577" s="6"/>
      <c r="X577" s="6"/>
      <c r="Y577" s="6"/>
      <c r="Z577" s="6" t="s">
        <v>76</v>
      </c>
      <c r="AA577" s="6" t="s">
        <v>66</v>
      </c>
      <c r="AB577" s="6"/>
      <c r="AC577" s="6"/>
      <c r="AD577" s="6"/>
      <c r="AE577" s="6"/>
      <c r="AF577" s="6"/>
      <c r="AG577" s="6"/>
      <c r="AH577" s="6"/>
      <c r="AI577" s="6"/>
      <c r="AJ577" s="6"/>
      <c r="AK577" s="6"/>
      <c r="AL577" s="6"/>
      <c r="AM577" s="6"/>
      <c r="AN577" s="6"/>
      <c r="AO577" s="6"/>
      <c r="AP577" s="6"/>
      <c r="AQ577" s="6"/>
      <c r="AR577" s="6"/>
      <c r="AS577" s="6"/>
      <c r="AT577" s="6"/>
      <c r="AU577" s="6"/>
      <c r="AV577" s="6"/>
      <c r="AW577" s="6" t="s">
        <v>23</v>
      </c>
      <c r="AX577" s="6"/>
      <c r="AY577" s="6"/>
      <c r="AZ577" s="6"/>
      <c r="BA577" s="6" t="s">
        <v>80</v>
      </c>
      <c r="BB577" s="6" t="s">
        <v>80</v>
      </c>
      <c r="BC577" s="6"/>
      <c r="BD577" s="6"/>
      <c r="BE577" s="6"/>
      <c r="BF577" s="6"/>
      <c r="BG577" s="6"/>
      <c r="BH577" s="6"/>
      <c r="BI577" s="6"/>
      <c r="BJ577" s="6"/>
      <c r="BK577" s="6"/>
      <c r="BL577" s="6"/>
      <c r="BM577" s="6"/>
      <c r="BN577" s="6"/>
      <c r="BO577" s="6"/>
      <c r="BP577" s="6"/>
      <c r="BQ577" s="6"/>
      <c r="BR577" s="6"/>
      <c r="BS577" s="6"/>
      <c r="BT577" s="6"/>
      <c r="BU577" s="6"/>
      <c r="BV577" s="6" t="s">
        <v>23</v>
      </c>
      <c r="BW577" s="6"/>
      <c r="BX577" s="6"/>
      <c r="BY577" s="6"/>
      <c r="BZ577" s="6" t="s">
        <v>221</v>
      </c>
      <c r="CA577" s="6" t="s">
        <v>221</v>
      </c>
      <c r="CB577" s="6"/>
      <c r="CC577" s="6"/>
      <c r="CD577" s="6"/>
      <c r="CE577" s="6"/>
      <c r="CF577" s="6"/>
      <c r="CG577" s="6"/>
      <c r="CH577" s="6"/>
      <c r="CI577" s="6"/>
      <c r="CJ577" s="6"/>
      <c r="CK577" s="6"/>
      <c r="CL577" s="6"/>
      <c r="CM577" s="6"/>
      <c r="CN577" s="6"/>
      <c r="CO577" s="6"/>
      <c r="CP577" s="6"/>
      <c r="CQ577" s="6"/>
      <c r="CR577" s="6"/>
      <c r="CS577" s="28" t="s">
        <v>38</v>
      </c>
      <c r="CT577" s="6"/>
      <c r="CU577" s="6"/>
      <c r="CV577" s="6"/>
      <c r="CW577" s="6"/>
      <c r="CX577" s="6"/>
      <c r="CY577" s="6"/>
      <c r="CZ577" s="6"/>
      <c r="DA577" s="6"/>
      <c r="DB577" s="6"/>
      <c r="DC577" s="6"/>
      <c r="DD577" s="6" t="s">
        <v>38</v>
      </c>
      <c r="DE577" s="87"/>
      <c r="DF577" s="6"/>
      <c r="DG577" s="6"/>
      <c r="DH577" s="6"/>
      <c r="DI577" s="6"/>
      <c r="DJ577" s="6"/>
      <c r="DK577" s="6"/>
      <c r="DL577" s="6"/>
      <c r="DM577" s="6"/>
      <c r="DN577" s="6"/>
      <c r="DO577" s="87"/>
      <c r="DP577" s="6"/>
      <c r="DQ577" s="87"/>
      <c r="DR577" s="6"/>
      <c r="DS577" s="87"/>
      <c r="DT577" s="17"/>
      <c r="DV577" s="34"/>
      <c r="DW577" s="57"/>
      <c r="DX577" s="57"/>
      <c r="DY577" s="57"/>
      <c r="DZ577" s="57"/>
      <c r="EA577" s="57"/>
      <c r="EB577" s="57"/>
      <c r="EC577" s="57"/>
      <c r="ED577" s="57"/>
      <c r="EE577" s="57"/>
      <c r="EF577" s="57"/>
      <c r="EG577" s="57"/>
      <c r="EH577" s="57"/>
      <c r="EI577" s="57"/>
      <c r="EJ577" s="57"/>
      <c r="EK577" s="57"/>
      <c r="EL577" s="57"/>
      <c r="EM577" s="57"/>
      <c r="EN577" s="57"/>
      <c r="EO577" s="57"/>
      <c r="EP577" s="57"/>
      <c r="EQ577" s="57"/>
      <c r="ER577" s="57"/>
      <c r="ES577" s="57"/>
    </row>
    <row r="578" spans="1:149" ht="14.55" customHeight="1" x14ac:dyDescent="0.3">
      <c r="A578" s="65">
        <v>574</v>
      </c>
      <c r="B578" s="7">
        <v>190</v>
      </c>
      <c r="C578" s="98" t="s">
        <v>2406</v>
      </c>
      <c r="D578" s="100" t="s">
        <v>2407</v>
      </c>
      <c r="E578" s="98" t="s">
        <v>2408</v>
      </c>
      <c r="F578" s="7">
        <v>2018</v>
      </c>
      <c r="G578" s="98" t="s">
        <v>1598</v>
      </c>
      <c r="H578" s="98" t="s">
        <v>2409</v>
      </c>
      <c r="I578" s="6" t="s">
        <v>50</v>
      </c>
      <c r="J578" s="100" t="s">
        <v>2410</v>
      </c>
      <c r="K578" s="6" t="s">
        <v>2411</v>
      </c>
      <c r="L578" s="6" t="s">
        <v>23</v>
      </c>
      <c r="M578" s="6" t="s">
        <v>100</v>
      </c>
      <c r="N578" s="6" t="s">
        <v>205</v>
      </c>
      <c r="O578" s="6" t="s">
        <v>25</v>
      </c>
      <c r="P578" s="6" t="s">
        <v>118</v>
      </c>
      <c r="Q578" s="6" t="s">
        <v>572</v>
      </c>
      <c r="R578" s="6" t="s">
        <v>572</v>
      </c>
      <c r="S578" s="6" t="s">
        <v>97</v>
      </c>
      <c r="T578" s="6" t="s">
        <v>1079</v>
      </c>
      <c r="U578" s="7">
        <v>2016</v>
      </c>
      <c r="V578" s="7">
        <v>2016</v>
      </c>
      <c r="W578" s="6"/>
      <c r="X578" s="6"/>
      <c r="Y578" s="6"/>
      <c r="Z578" s="6"/>
      <c r="AA578" s="6"/>
      <c r="AB578" s="6"/>
      <c r="AC578" s="6"/>
      <c r="AD578" s="6" t="s">
        <v>109</v>
      </c>
      <c r="AE578" s="6" t="s">
        <v>126</v>
      </c>
      <c r="AF578" s="6"/>
      <c r="AG578" s="6"/>
      <c r="AH578" s="6"/>
      <c r="AI578" s="6"/>
      <c r="AJ578" s="6"/>
      <c r="AK578" s="6"/>
      <c r="AL578" s="6"/>
      <c r="AM578" s="6"/>
      <c r="AN578" s="6"/>
      <c r="AO578" s="6"/>
      <c r="AP578" s="6"/>
      <c r="AQ578" s="6"/>
      <c r="AR578" s="6"/>
      <c r="AS578" s="6"/>
      <c r="AT578" s="6"/>
      <c r="AU578" s="6"/>
      <c r="AV578" s="6"/>
      <c r="AW578" s="6" t="s">
        <v>23</v>
      </c>
      <c r="AX578" s="6"/>
      <c r="AY578" s="6"/>
      <c r="AZ578" s="6"/>
      <c r="BA578" s="6"/>
      <c r="BB578" s="6"/>
      <c r="BC578" s="6"/>
      <c r="BD578" s="6"/>
      <c r="BE578" s="6"/>
      <c r="BF578" s="6" t="s">
        <v>78</v>
      </c>
      <c r="BG578" s="6"/>
      <c r="BH578" s="6"/>
      <c r="BI578" s="6"/>
      <c r="BJ578" s="6"/>
      <c r="BK578" s="6"/>
      <c r="BL578" s="6"/>
      <c r="BM578" s="6"/>
      <c r="BN578" s="6"/>
      <c r="BO578" s="6"/>
      <c r="BP578" s="6"/>
      <c r="BQ578" s="6"/>
      <c r="BR578" s="6"/>
      <c r="BS578" s="6"/>
      <c r="BT578" s="6"/>
      <c r="BU578" s="6"/>
      <c r="BV578" s="6" t="s">
        <v>23</v>
      </c>
      <c r="BW578" s="6"/>
      <c r="BX578" s="6"/>
      <c r="BY578" s="6"/>
      <c r="BZ578" s="6"/>
      <c r="CA578" s="6"/>
      <c r="CB578" s="6"/>
      <c r="CC578" s="6"/>
      <c r="CD578" s="6" t="s">
        <v>195</v>
      </c>
      <c r="CE578" s="6"/>
      <c r="CF578" s="6"/>
      <c r="CG578" s="6"/>
      <c r="CH578" s="6"/>
      <c r="CI578" s="6"/>
      <c r="CJ578" s="6"/>
      <c r="CK578" s="6"/>
      <c r="CL578" s="6"/>
      <c r="CM578" s="6"/>
      <c r="CN578" s="6"/>
      <c r="CO578" s="6"/>
      <c r="CP578" s="6"/>
      <c r="CQ578" s="6"/>
      <c r="CR578" s="6"/>
      <c r="CS578" s="28" t="s">
        <v>38</v>
      </c>
      <c r="CT578" s="6"/>
      <c r="CU578" s="6"/>
      <c r="CV578" s="6"/>
      <c r="CW578" s="6"/>
      <c r="CX578" s="6"/>
      <c r="CY578" s="6"/>
      <c r="CZ578" s="6"/>
      <c r="DA578" s="6"/>
      <c r="DB578" s="6"/>
      <c r="DC578" s="6"/>
      <c r="DD578" s="6" t="s">
        <v>38</v>
      </c>
      <c r="DE578" s="87"/>
      <c r="DF578" s="6"/>
      <c r="DG578" s="6"/>
      <c r="DH578" s="6"/>
      <c r="DI578" s="6"/>
      <c r="DJ578" s="6"/>
      <c r="DK578" s="6"/>
      <c r="DL578" s="6"/>
      <c r="DM578" s="6"/>
      <c r="DN578" s="6"/>
      <c r="DO578" s="87"/>
      <c r="DP578" s="6"/>
      <c r="DQ578" s="87"/>
      <c r="DR578" s="6"/>
      <c r="DS578" s="93" t="s">
        <v>2412</v>
      </c>
      <c r="DT578" s="17" t="s">
        <v>292</v>
      </c>
      <c r="DV578" s="34"/>
      <c r="DW578" s="57"/>
      <c r="DX578" s="57"/>
      <c r="DY578" s="57"/>
      <c r="DZ578" s="57"/>
      <c r="EA578" s="57"/>
      <c r="EB578" s="57"/>
      <c r="EC578" s="57"/>
      <c r="ED578" s="57"/>
      <c r="EE578" s="57"/>
      <c r="EF578" s="57"/>
      <c r="EG578" s="57"/>
      <c r="EH578" s="57"/>
      <c r="EI578" s="57"/>
      <c r="EJ578" s="57"/>
      <c r="EK578" s="57"/>
      <c r="EL578" s="57"/>
      <c r="EM578" s="57"/>
      <c r="EN578" s="57"/>
      <c r="EO578" s="57"/>
      <c r="EP578" s="57"/>
      <c r="EQ578" s="57"/>
      <c r="ER578" s="57"/>
      <c r="ES578" s="57"/>
    </row>
    <row r="579" spans="1:149" ht="14.55" customHeight="1" x14ac:dyDescent="0.3">
      <c r="A579" s="65">
        <v>575</v>
      </c>
      <c r="B579" s="7">
        <v>191</v>
      </c>
      <c r="C579" s="98" t="s">
        <v>2413</v>
      </c>
      <c r="D579" s="100" t="s">
        <v>2414</v>
      </c>
      <c r="E579" s="98" t="s">
        <v>2415</v>
      </c>
      <c r="F579" s="7">
        <v>2004</v>
      </c>
      <c r="G579" s="98" t="s">
        <v>2001</v>
      </c>
      <c r="H579" s="98" t="s">
        <v>2416</v>
      </c>
      <c r="I579" s="6" t="s">
        <v>50</v>
      </c>
      <c r="J579" s="100" t="s">
        <v>2417</v>
      </c>
      <c r="K579" s="6" t="s">
        <v>2418</v>
      </c>
      <c r="L579" s="6" t="s">
        <v>38</v>
      </c>
      <c r="M579" s="6" t="s">
        <v>100</v>
      </c>
      <c r="N579" s="6" t="s">
        <v>205</v>
      </c>
      <c r="O579" s="6" t="s">
        <v>25</v>
      </c>
      <c r="P579" s="6" t="s">
        <v>177</v>
      </c>
      <c r="Q579" s="6" t="s">
        <v>572</v>
      </c>
      <c r="R579" s="6" t="s">
        <v>572</v>
      </c>
      <c r="S579" s="6" t="s">
        <v>290</v>
      </c>
      <c r="T579" s="6" t="s">
        <v>2419</v>
      </c>
      <c r="U579" s="7">
        <v>2010</v>
      </c>
      <c r="V579" s="7">
        <v>2010</v>
      </c>
      <c r="W579" s="6"/>
      <c r="X579" s="6"/>
      <c r="Y579" s="6"/>
      <c r="Z579" s="6"/>
      <c r="AA579" s="6"/>
      <c r="AB579" s="6"/>
      <c r="AC579" s="6"/>
      <c r="AD579" s="6" t="s">
        <v>109</v>
      </c>
      <c r="AE579" s="6"/>
      <c r="AF579" s="6"/>
      <c r="AG579" s="6"/>
      <c r="AH579" s="6"/>
      <c r="AI579" s="6" t="s">
        <v>155</v>
      </c>
      <c r="AJ579" s="6"/>
      <c r="AK579" s="6"/>
      <c r="AL579" s="6"/>
      <c r="AM579" s="6"/>
      <c r="AN579" s="6"/>
      <c r="AO579" s="6"/>
      <c r="AP579" s="6"/>
      <c r="AQ579" s="6"/>
      <c r="AR579" s="6"/>
      <c r="AS579" s="6"/>
      <c r="AT579" s="6"/>
      <c r="AU579" s="6"/>
      <c r="AV579" s="6"/>
      <c r="AW579" s="6" t="s">
        <v>38</v>
      </c>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t="s">
        <v>23</v>
      </c>
      <c r="BW579" s="6"/>
      <c r="BX579" s="6"/>
      <c r="BY579" s="6"/>
      <c r="BZ579" s="6"/>
      <c r="CA579" s="6"/>
      <c r="CB579" s="6"/>
      <c r="CC579" s="6"/>
      <c r="CD579" s="6" t="s">
        <v>195</v>
      </c>
      <c r="CE579" s="6"/>
      <c r="CF579" s="6"/>
      <c r="CG579" s="6"/>
      <c r="CH579" s="6"/>
      <c r="CI579" s="6" t="s">
        <v>233</v>
      </c>
      <c r="CJ579" s="6"/>
      <c r="CK579" s="6"/>
      <c r="CL579" s="6"/>
      <c r="CM579" s="6"/>
      <c r="CN579" s="6"/>
      <c r="CO579" s="6"/>
      <c r="CP579" s="6"/>
      <c r="CQ579" s="6"/>
      <c r="CR579" s="6"/>
      <c r="CS579" s="28" t="s">
        <v>38</v>
      </c>
      <c r="CT579" s="6"/>
      <c r="CU579" s="6"/>
      <c r="CV579" s="6"/>
      <c r="CW579" s="6"/>
      <c r="CX579" s="6"/>
      <c r="CY579" s="6"/>
      <c r="CZ579" s="6"/>
      <c r="DA579" s="6"/>
      <c r="DB579" s="6"/>
      <c r="DC579" s="6"/>
      <c r="DD579" s="6" t="s">
        <v>38</v>
      </c>
      <c r="DE579" s="87"/>
      <c r="DF579" s="6"/>
      <c r="DG579" s="6"/>
      <c r="DH579" s="6"/>
      <c r="DI579" s="6"/>
      <c r="DJ579" s="6"/>
      <c r="DK579" s="6"/>
      <c r="DL579" s="6"/>
      <c r="DM579" s="6"/>
      <c r="DN579" s="6"/>
      <c r="DO579" s="87"/>
      <c r="DP579" s="6"/>
      <c r="DQ579" s="87"/>
      <c r="DR579" s="6"/>
      <c r="DS579" s="87"/>
      <c r="DT579" s="17"/>
      <c r="DV579" s="34"/>
      <c r="DW579" s="57"/>
      <c r="DX579" s="57"/>
      <c r="DY579" s="57"/>
      <c r="DZ579" s="57"/>
      <c r="EA579" s="57"/>
      <c r="EB579" s="57"/>
      <c r="EC579" s="57"/>
      <c r="ED579" s="57"/>
      <c r="EE579" s="57"/>
      <c r="EF579" s="57"/>
      <c r="EG579" s="57"/>
      <c r="EH579" s="57"/>
      <c r="EI579" s="57"/>
      <c r="EJ579" s="57"/>
      <c r="EK579" s="57"/>
      <c r="EL579" s="57"/>
      <c r="EM579" s="57"/>
      <c r="EN579" s="57"/>
      <c r="EO579" s="57"/>
      <c r="EP579" s="57"/>
      <c r="EQ579" s="57"/>
      <c r="ER579" s="57"/>
      <c r="ES579" s="57"/>
    </row>
    <row r="580" spans="1:149" ht="14.55" customHeight="1" x14ac:dyDescent="0.3">
      <c r="A580" s="65">
        <v>576</v>
      </c>
      <c r="B580" s="7">
        <v>191</v>
      </c>
      <c r="C580" s="98" t="s">
        <v>2413</v>
      </c>
      <c r="D580" s="100" t="s">
        <v>2414</v>
      </c>
      <c r="E580" s="98" t="s">
        <v>2415</v>
      </c>
      <c r="F580" s="7">
        <v>2004</v>
      </c>
      <c r="G580" s="98" t="s">
        <v>2001</v>
      </c>
      <c r="H580" s="98" t="s">
        <v>2416</v>
      </c>
      <c r="I580" s="6" t="s">
        <v>50</v>
      </c>
      <c r="J580" s="100" t="s">
        <v>2420</v>
      </c>
      <c r="K580" s="6" t="s">
        <v>2421</v>
      </c>
      <c r="L580" s="6" t="s">
        <v>23</v>
      </c>
      <c r="M580" s="6" t="s">
        <v>100</v>
      </c>
      <c r="N580" s="6" t="s">
        <v>205</v>
      </c>
      <c r="O580" s="6" t="s">
        <v>25</v>
      </c>
      <c r="P580" s="6" t="s">
        <v>177</v>
      </c>
      <c r="Q580" s="6" t="s">
        <v>572</v>
      </c>
      <c r="R580" s="6" t="s">
        <v>572</v>
      </c>
      <c r="S580" s="6" t="s">
        <v>290</v>
      </c>
      <c r="T580" s="6" t="s">
        <v>2419</v>
      </c>
      <c r="U580" s="7">
        <v>2010</v>
      </c>
      <c r="V580" s="7">
        <v>2010</v>
      </c>
      <c r="W580" s="6"/>
      <c r="X580" s="6"/>
      <c r="Y580" s="6"/>
      <c r="Z580" s="6"/>
      <c r="AA580" s="6"/>
      <c r="AB580" s="6"/>
      <c r="AC580" s="6"/>
      <c r="AD580" s="6" t="s">
        <v>109</v>
      </c>
      <c r="AE580" s="6"/>
      <c r="AF580" s="6"/>
      <c r="AG580" s="6"/>
      <c r="AH580" s="6"/>
      <c r="AI580" s="6" t="s">
        <v>155</v>
      </c>
      <c r="AJ580" s="6"/>
      <c r="AK580" s="6"/>
      <c r="AL580" s="6"/>
      <c r="AM580" s="6"/>
      <c r="AN580" s="6"/>
      <c r="AO580" s="6"/>
      <c r="AP580" s="6"/>
      <c r="AQ580" s="6"/>
      <c r="AR580" s="6"/>
      <c r="AS580" s="6"/>
      <c r="AT580" s="6"/>
      <c r="AU580" s="6"/>
      <c r="AV580" s="6"/>
      <c r="AW580" s="6" t="s">
        <v>38</v>
      </c>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t="s">
        <v>23</v>
      </c>
      <c r="BW580" s="6"/>
      <c r="BX580" s="6"/>
      <c r="BY580" s="6"/>
      <c r="BZ580" s="6"/>
      <c r="CA580" s="6"/>
      <c r="CB580" s="6"/>
      <c r="CC580" s="6"/>
      <c r="CD580" s="6" t="s">
        <v>233</v>
      </c>
      <c r="CE580" s="6"/>
      <c r="CF580" s="6"/>
      <c r="CG580" s="6"/>
      <c r="CH580" s="6"/>
      <c r="CI580" s="6" t="s">
        <v>233</v>
      </c>
      <c r="CJ580" s="6"/>
      <c r="CK580" s="6"/>
      <c r="CL580" s="6"/>
      <c r="CM580" s="6"/>
      <c r="CN580" s="6"/>
      <c r="CO580" s="6"/>
      <c r="CP580" s="6"/>
      <c r="CQ580" s="6"/>
      <c r="CR580" s="6"/>
      <c r="CS580" s="28" t="s">
        <v>38</v>
      </c>
      <c r="CT580" s="6"/>
      <c r="CU580" s="6"/>
      <c r="CV580" s="6"/>
      <c r="CW580" s="6"/>
      <c r="CX580" s="6"/>
      <c r="CY580" s="6"/>
      <c r="CZ580" s="6"/>
      <c r="DA580" s="6"/>
      <c r="DB580" s="6"/>
      <c r="DC580" s="6"/>
      <c r="DD580" s="6" t="s">
        <v>38</v>
      </c>
      <c r="DE580" s="87"/>
      <c r="DF580" s="6"/>
      <c r="DG580" s="6"/>
      <c r="DH580" s="6"/>
      <c r="DI580" s="6"/>
      <c r="DJ580" s="6"/>
      <c r="DK580" s="6"/>
      <c r="DL580" s="6"/>
      <c r="DM580" s="6"/>
      <c r="DN580" s="6"/>
      <c r="DO580" s="87"/>
      <c r="DP580" s="6"/>
      <c r="DQ580" s="87"/>
      <c r="DR580" s="6"/>
      <c r="DS580" s="93" t="s">
        <v>2422</v>
      </c>
      <c r="DT580" s="17" t="s">
        <v>630</v>
      </c>
      <c r="DV580" s="34"/>
      <c r="DW580" s="57"/>
      <c r="DX580" s="57"/>
      <c r="DY580" s="57"/>
      <c r="DZ580" s="57"/>
      <c r="EA580" s="57"/>
      <c r="EB580" s="57"/>
      <c r="EC580" s="57"/>
      <c r="ED580" s="57"/>
      <c r="EE580" s="57"/>
      <c r="EF580" s="57"/>
      <c r="EG580" s="57"/>
      <c r="EH580" s="57"/>
      <c r="EI580" s="57"/>
      <c r="EJ580" s="57"/>
      <c r="EK580" s="57"/>
      <c r="EL580" s="57"/>
      <c r="EM580" s="57"/>
      <c r="EN580" s="57"/>
      <c r="EO580" s="57"/>
      <c r="EP580" s="57"/>
      <c r="EQ580" s="57"/>
      <c r="ER580" s="57"/>
      <c r="ES580" s="57"/>
    </row>
    <row r="581" spans="1:149" ht="14.55" customHeight="1" x14ac:dyDescent="0.3">
      <c r="A581" s="65">
        <v>577</v>
      </c>
      <c r="B581" s="7">
        <v>191</v>
      </c>
      <c r="C581" s="98" t="s">
        <v>2413</v>
      </c>
      <c r="D581" s="100" t="s">
        <v>2414</v>
      </c>
      <c r="E581" s="98" t="s">
        <v>2415</v>
      </c>
      <c r="F581" s="7">
        <v>2004</v>
      </c>
      <c r="G581" s="98" t="s">
        <v>2001</v>
      </c>
      <c r="H581" s="98" t="s">
        <v>2416</v>
      </c>
      <c r="I581" s="6" t="s">
        <v>50</v>
      </c>
      <c r="J581" s="98" t="s">
        <v>2423</v>
      </c>
      <c r="K581" s="6" t="s">
        <v>2424</v>
      </c>
      <c r="L581" s="6" t="s">
        <v>23</v>
      </c>
      <c r="M581" s="6" t="s">
        <v>100</v>
      </c>
      <c r="N581" s="6" t="s">
        <v>205</v>
      </c>
      <c r="O581" s="6" t="s">
        <v>25</v>
      </c>
      <c r="P581" s="6" t="s">
        <v>177</v>
      </c>
      <c r="Q581" s="6" t="s">
        <v>572</v>
      </c>
      <c r="R581" s="6" t="s">
        <v>572</v>
      </c>
      <c r="S581" s="6" t="s">
        <v>290</v>
      </c>
      <c r="T581" s="6" t="s">
        <v>2419</v>
      </c>
      <c r="U581" s="7">
        <v>2010</v>
      </c>
      <c r="V581" s="7">
        <v>2010</v>
      </c>
      <c r="W581" s="6"/>
      <c r="X581" s="6"/>
      <c r="Y581" s="6"/>
      <c r="Z581" s="6"/>
      <c r="AA581" s="6"/>
      <c r="AB581" s="6"/>
      <c r="AC581" s="6"/>
      <c r="AD581" s="6" t="s">
        <v>109</v>
      </c>
      <c r="AE581" s="6"/>
      <c r="AF581" s="6"/>
      <c r="AG581" s="6"/>
      <c r="AH581" s="6"/>
      <c r="AI581" s="6" t="s">
        <v>155</v>
      </c>
      <c r="AJ581" s="6"/>
      <c r="AK581" s="6"/>
      <c r="AL581" s="6"/>
      <c r="AM581" s="6"/>
      <c r="AN581" s="6"/>
      <c r="AO581" s="6"/>
      <c r="AP581" s="6"/>
      <c r="AQ581" s="6"/>
      <c r="AR581" s="6"/>
      <c r="AS581" s="6"/>
      <c r="AT581" s="6"/>
      <c r="AU581" s="6"/>
      <c r="AV581" s="6"/>
      <c r="AW581" s="6" t="s">
        <v>38</v>
      </c>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t="s">
        <v>23</v>
      </c>
      <c r="BW581" s="6"/>
      <c r="BX581" s="6"/>
      <c r="BY581" s="6"/>
      <c r="BZ581" s="6"/>
      <c r="CA581" s="6"/>
      <c r="CB581" s="6"/>
      <c r="CC581" s="6"/>
      <c r="CD581" s="6" t="s">
        <v>195</v>
      </c>
      <c r="CE581" s="6"/>
      <c r="CF581" s="6"/>
      <c r="CG581" s="6"/>
      <c r="CH581" s="6"/>
      <c r="CI581" s="6" t="s">
        <v>233</v>
      </c>
      <c r="CJ581" s="6"/>
      <c r="CK581" s="6"/>
      <c r="CL581" s="6"/>
      <c r="CM581" s="6"/>
      <c r="CN581" s="6"/>
      <c r="CO581" s="6"/>
      <c r="CP581" s="6"/>
      <c r="CQ581" s="6"/>
      <c r="CR581" s="6"/>
      <c r="CS581" s="28" t="s">
        <v>38</v>
      </c>
      <c r="CT581" s="6"/>
      <c r="CU581" s="6"/>
      <c r="CV581" s="6"/>
      <c r="CW581" s="6"/>
      <c r="CX581" s="6"/>
      <c r="CY581" s="6"/>
      <c r="CZ581" s="6"/>
      <c r="DA581" s="6"/>
      <c r="DB581" s="6"/>
      <c r="DC581" s="6"/>
      <c r="DD581" s="6" t="s">
        <v>38</v>
      </c>
      <c r="DE581" s="87"/>
      <c r="DF581" s="6"/>
      <c r="DG581" s="6"/>
      <c r="DH581" s="6"/>
      <c r="DI581" s="6"/>
      <c r="DJ581" s="6"/>
      <c r="DK581" s="6"/>
      <c r="DL581" s="6"/>
      <c r="DM581" s="6"/>
      <c r="DN581" s="6"/>
      <c r="DO581" s="87"/>
      <c r="DP581" s="6"/>
      <c r="DQ581" s="87"/>
      <c r="DR581" s="6"/>
      <c r="DS581" s="93" t="s">
        <v>2422</v>
      </c>
      <c r="DT581" s="17" t="s">
        <v>630</v>
      </c>
      <c r="DV581" s="34"/>
      <c r="DW581" s="57"/>
      <c r="DX581" s="57"/>
      <c r="DY581" s="57"/>
      <c r="DZ581" s="57"/>
      <c r="EA581" s="57"/>
      <c r="EB581" s="57"/>
      <c r="EC581" s="57"/>
      <c r="ED581" s="57"/>
      <c r="EE581" s="57"/>
      <c r="EF581" s="57"/>
      <c r="EG581" s="57"/>
      <c r="EH581" s="57"/>
      <c r="EI581" s="57"/>
      <c r="EJ581" s="57"/>
      <c r="EK581" s="57"/>
      <c r="EL581" s="57"/>
      <c r="EM581" s="57"/>
      <c r="EN581" s="57"/>
      <c r="EO581" s="57"/>
      <c r="EP581" s="57"/>
      <c r="EQ581" s="57"/>
      <c r="ER581" s="57"/>
      <c r="ES581" s="57"/>
    </row>
    <row r="582" spans="1:149" ht="14.55" customHeight="1" x14ac:dyDescent="0.3">
      <c r="A582" s="65">
        <v>578</v>
      </c>
      <c r="B582" s="7">
        <v>192</v>
      </c>
      <c r="C582" s="98" t="s">
        <v>2425</v>
      </c>
      <c r="D582" s="100" t="s">
        <v>2426</v>
      </c>
      <c r="E582" s="98" t="s">
        <v>2427</v>
      </c>
      <c r="F582" s="7">
        <v>2020</v>
      </c>
      <c r="G582" s="100" t="s">
        <v>687</v>
      </c>
      <c r="H582" s="98" t="s">
        <v>2428</v>
      </c>
      <c r="I582" s="6" t="s">
        <v>50</v>
      </c>
      <c r="J582" s="100" t="s">
        <v>2429</v>
      </c>
      <c r="K582" s="6" t="s">
        <v>1966</v>
      </c>
      <c r="L582" s="6" t="s">
        <v>23</v>
      </c>
      <c r="M582" s="6" t="s">
        <v>100</v>
      </c>
      <c r="N582" s="6" t="s">
        <v>205</v>
      </c>
      <c r="O582" s="6" t="s">
        <v>25</v>
      </c>
      <c r="P582" s="6" t="s">
        <v>177</v>
      </c>
      <c r="Q582" s="6" t="s">
        <v>572</v>
      </c>
      <c r="R582" s="6" t="s">
        <v>572</v>
      </c>
      <c r="S582" s="6" t="s">
        <v>290</v>
      </c>
      <c r="T582" s="6" t="s">
        <v>573</v>
      </c>
      <c r="U582" s="7" t="s">
        <v>572</v>
      </c>
      <c r="V582" s="7" t="s">
        <v>572</v>
      </c>
      <c r="W582" s="6"/>
      <c r="X582" s="6"/>
      <c r="Y582" s="6"/>
      <c r="Z582" s="6"/>
      <c r="AA582" s="6"/>
      <c r="AB582" s="6"/>
      <c r="AC582" s="6"/>
      <c r="AD582" s="6"/>
      <c r="AE582" s="6" t="s">
        <v>126</v>
      </c>
      <c r="AF582" s="6"/>
      <c r="AG582" s="6"/>
      <c r="AH582" s="6"/>
      <c r="AI582" s="6"/>
      <c r="AJ582" s="6"/>
      <c r="AK582" s="6"/>
      <c r="AL582" s="6"/>
      <c r="AM582" s="6"/>
      <c r="AN582" s="6"/>
      <c r="AO582" s="6"/>
      <c r="AP582" s="6"/>
      <c r="AQ582" s="6"/>
      <c r="AR582" s="6"/>
      <c r="AS582" s="6"/>
      <c r="AT582" s="6"/>
      <c r="AU582" s="6"/>
      <c r="AV582" s="6"/>
      <c r="AW582" s="6" t="s">
        <v>38</v>
      </c>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t="s">
        <v>23</v>
      </c>
      <c r="BW582" s="6"/>
      <c r="BX582" s="6"/>
      <c r="BY582" s="6"/>
      <c r="BZ582" s="6"/>
      <c r="CA582" s="6"/>
      <c r="CB582" s="6"/>
      <c r="CC582" s="6"/>
      <c r="CD582" s="6"/>
      <c r="CE582" s="6" t="s">
        <v>195</v>
      </c>
      <c r="CF582" s="6"/>
      <c r="CG582" s="6"/>
      <c r="CH582" s="6"/>
      <c r="CI582" s="6"/>
      <c r="CJ582" s="6"/>
      <c r="CK582" s="6"/>
      <c r="CL582" s="6"/>
      <c r="CM582" s="6"/>
      <c r="CN582" s="6"/>
      <c r="CO582" s="6"/>
      <c r="CP582" s="6"/>
      <c r="CQ582" s="6"/>
      <c r="CR582" s="6"/>
      <c r="CS582" s="28" t="s">
        <v>38</v>
      </c>
      <c r="CT582" s="6"/>
      <c r="CU582" s="6"/>
      <c r="CV582" s="6"/>
      <c r="CW582" s="6"/>
      <c r="CX582" s="6"/>
      <c r="CY582" s="6"/>
      <c r="CZ582" s="6"/>
      <c r="DA582" s="6"/>
      <c r="DB582" s="6"/>
      <c r="DC582" s="6"/>
      <c r="DD582" s="6" t="s">
        <v>38</v>
      </c>
      <c r="DE582" s="87"/>
      <c r="DF582" s="6"/>
      <c r="DG582" s="6"/>
      <c r="DH582" s="6"/>
      <c r="DI582" s="6"/>
      <c r="DJ582" s="6"/>
      <c r="DK582" s="6"/>
      <c r="DL582" s="6"/>
      <c r="DM582" s="6"/>
      <c r="DN582" s="6"/>
      <c r="DO582" s="87"/>
      <c r="DP582" s="6"/>
      <c r="DQ582" s="87"/>
      <c r="DR582" s="6"/>
      <c r="DS582" s="93" t="s">
        <v>2430</v>
      </c>
      <c r="DT582" s="17" t="s">
        <v>214</v>
      </c>
      <c r="DV582" s="34"/>
      <c r="DW582" s="57"/>
      <c r="DX582" s="57"/>
      <c r="DY582" s="57"/>
      <c r="DZ582" s="57"/>
      <c r="EA582" s="57"/>
      <c r="EB582" s="57"/>
      <c r="EC582" s="57"/>
      <c r="ED582" s="57"/>
      <c r="EE582" s="57"/>
      <c r="EF582" s="57"/>
      <c r="EG582" s="57"/>
      <c r="EH582" s="57"/>
      <c r="EI582" s="57"/>
      <c r="EJ582" s="57"/>
      <c r="EK582" s="57"/>
      <c r="EL582" s="57"/>
      <c r="EM582" s="57"/>
      <c r="EN582" s="57"/>
      <c r="EO582" s="57"/>
      <c r="EP582" s="57"/>
      <c r="EQ582" s="57"/>
      <c r="ER582" s="57"/>
      <c r="ES582" s="57"/>
    </row>
    <row r="583" spans="1:149" ht="14.55" customHeight="1" x14ac:dyDescent="0.3">
      <c r="A583" s="65">
        <v>579</v>
      </c>
      <c r="B583" s="7">
        <v>192</v>
      </c>
      <c r="C583" s="98" t="s">
        <v>2425</v>
      </c>
      <c r="D583" s="100" t="s">
        <v>2426</v>
      </c>
      <c r="E583" s="98" t="s">
        <v>2427</v>
      </c>
      <c r="F583" s="7">
        <v>2020</v>
      </c>
      <c r="G583" s="100" t="s">
        <v>687</v>
      </c>
      <c r="H583" s="98" t="s">
        <v>2428</v>
      </c>
      <c r="I583" s="6" t="s">
        <v>50</v>
      </c>
      <c r="J583" s="98" t="s">
        <v>2431</v>
      </c>
      <c r="K583" s="6" t="s">
        <v>2432</v>
      </c>
      <c r="L583" s="6" t="s">
        <v>23</v>
      </c>
      <c r="M583" s="6" t="s">
        <v>100</v>
      </c>
      <c r="N583" s="6" t="s">
        <v>205</v>
      </c>
      <c r="O583" s="6" t="s">
        <v>25</v>
      </c>
      <c r="P583" s="6" t="s">
        <v>177</v>
      </c>
      <c r="Q583" s="6" t="s">
        <v>572</v>
      </c>
      <c r="R583" s="6" t="s">
        <v>572</v>
      </c>
      <c r="S583" s="6" t="s">
        <v>290</v>
      </c>
      <c r="T583" s="6" t="s">
        <v>573</v>
      </c>
      <c r="U583" s="7" t="s">
        <v>572</v>
      </c>
      <c r="V583" s="7" t="s">
        <v>572</v>
      </c>
      <c r="W583" s="6"/>
      <c r="X583" s="6"/>
      <c r="Y583" s="6"/>
      <c r="Z583" s="6"/>
      <c r="AA583" s="6"/>
      <c r="AB583" s="6"/>
      <c r="AC583" s="6"/>
      <c r="AD583" s="6"/>
      <c r="AE583" s="6" t="s">
        <v>126</v>
      </c>
      <c r="AF583" s="6"/>
      <c r="AG583" s="6"/>
      <c r="AH583" s="6"/>
      <c r="AI583" s="6"/>
      <c r="AJ583" s="6"/>
      <c r="AK583" s="6"/>
      <c r="AL583" s="6"/>
      <c r="AM583" s="6"/>
      <c r="AN583" s="6"/>
      <c r="AO583" s="6"/>
      <c r="AP583" s="6"/>
      <c r="AQ583" s="6"/>
      <c r="AR583" s="6"/>
      <c r="AS583" s="6"/>
      <c r="AT583" s="6"/>
      <c r="AU583" s="6"/>
      <c r="AV583" s="6"/>
      <c r="AW583" s="6" t="s">
        <v>38</v>
      </c>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t="s">
        <v>23</v>
      </c>
      <c r="BW583" s="6"/>
      <c r="BX583" s="6"/>
      <c r="BY583" s="6"/>
      <c r="BZ583" s="6"/>
      <c r="CA583" s="6"/>
      <c r="CB583" s="6"/>
      <c r="CC583" s="6"/>
      <c r="CD583" s="6"/>
      <c r="CE583" s="6" t="s">
        <v>195</v>
      </c>
      <c r="CF583" s="6"/>
      <c r="CG583" s="6"/>
      <c r="CH583" s="6"/>
      <c r="CI583" s="6"/>
      <c r="CJ583" s="6"/>
      <c r="CK583" s="6"/>
      <c r="CL583" s="6"/>
      <c r="CM583" s="6"/>
      <c r="CN583" s="6"/>
      <c r="CO583" s="6"/>
      <c r="CP583" s="6"/>
      <c r="CQ583" s="6"/>
      <c r="CR583" s="6"/>
      <c r="CS583" s="28" t="s">
        <v>38</v>
      </c>
      <c r="CT583" s="6"/>
      <c r="CU583" s="6"/>
      <c r="CV583" s="6"/>
      <c r="CW583" s="6"/>
      <c r="CX583" s="6"/>
      <c r="CY583" s="6"/>
      <c r="CZ583" s="6"/>
      <c r="DA583" s="6"/>
      <c r="DB583" s="6"/>
      <c r="DC583" s="6"/>
      <c r="DD583" s="6" t="s">
        <v>38</v>
      </c>
      <c r="DE583" s="87"/>
      <c r="DF583" s="6"/>
      <c r="DG583" s="6"/>
      <c r="DH583" s="6"/>
      <c r="DI583" s="6"/>
      <c r="DJ583" s="6"/>
      <c r="DK583" s="6"/>
      <c r="DL583" s="6"/>
      <c r="DM583" s="6"/>
      <c r="DN583" s="6"/>
      <c r="DO583" s="87"/>
      <c r="DP583" s="6"/>
      <c r="DQ583" s="87"/>
      <c r="DR583" s="6"/>
      <c r="DS583" s="93" t="s">
        <v>2433</v>
      </c>
      <c r="DT583" s="17" t="s">
        <v>2434</v>
      </c>
      <c r="DV583" s="34"/>
      <c r="DW583" s="57"/>
      <c r="DX583" s="57"/>
      <c r="DY583" s="57"/>
      <c r="DZ583" s="57"/>
      <c r="EA583" s="57"/>
      <c r="EB583" s="57"/>
      <c r="EC583" s="57"/>
      <c r="ED583" s="57"/>
      <c r="EE583" s="57"/>
      <c r="EF583" s="57"/>
      <c r="EG583" s="57"/>
      <c r="EH583" s="57"/>
      <c r="EI583" s="57"/>
      <c r="EJ583" s="57"/>
      <c r="EK583" s="57"/>
      <c r="EL583" s="57"/>
      <c r="EM583" s="57"/>
      <c r="EN583" s="57"/>
      <c r="EO583" s="57"/>
      <c r="EP583" s="57"/>
      <c r="EQ583" s="57"/>
      <c r="ER583" s="57"/>
      <c r="ES583" s="57"/>
    </row>
    <row r="584" spans="1:149" ht="14.55" customHeight="1" x14ac:dyDescent="0.3">
      <c r="A584" s="65">
        <v>580</v>
      </c>
      <c r="B584" s="7">
        <v>192</v>
      </c>
      <c r="C584" s="98" t="s">
        <v>2425</v>
      </c>
      <c r="D584" s="100" t="s">
        <v>2426</v>
      </c>
      <c r="E584" s="98" t="s">
        <v>2427</v>
      </c>
      <c r="F584" s="7">
        <v>2020</v>
      </c>
      <c r="G584" s="100" t="s">
        <v>687</v>
      </c>
      <c r="H584" s="98" t="s">
        <v>2428</v>
      </c>
      <c r="I584" s="6" t="s">
        <v>50</v>
      </c>
      <c r="J584" s="98" t="s">
        <v>2435</v>
      </c>
      <c r="K584" s="6" t="s">
        <v>2432</v>
      </c>
      <c r="L584" s="6" t="s">
        <v>23</v>
      </c>
      <c r="M584" s="6" t="s">
        <v>100</v>
      </c>
      <c r="N584" s="6" t="s">
        <v>205</v>
      </c>
      <c r="O584" s="6" t="s">
        <v>25</v>
      </c>
      <c r="P584" s="6" t="s">
        <v>177</v>
      </c>
      <c r="Q584" s="6" t="s">
        <v>572</v>
      </c>
      <c r="R584" s="6" t="s">
        <v>572</v>
      </c>
      <c r="S584" s="6" t="s">
        <v>290</v>
      </c>
      <c r="T584" s="6" t="s">
        <v>573</v>
      </c>
      <c r="U584" s="7" t="s">
        <v>572</v>
      </c>
      <c r="V584" s="7" t="s">
        <v>572</v>
      </c>
      <c r="W584" s="6"/>
      <c r="X584" s="6"/>
      <c r="Y584" s="6"/>
      <c r="Z584" s="6"/>
      <c r="AA584" s="6"/>
      <c r="AB584" s="6"/>
      <c r="AC584" s="6"/>
      <c r="AD584" s="6"/>
      <c r="AE584" s="6" t="s">
        <v>126</v>
      </c>
      <c r="AF584" s="6"/>
      <c r="AG584" s="6"/>
      <c r="AH584" s="6"/>
      <c r="AI584" s="6"/>
      <c r="AJ584" s="6"/>
      <c r="AK584" s="6"/>
      <c r="AL584" s="6"/>
      <c r="AM584" s="6"/>
      <c r="AN584" s="6"/>
      <c r="AO584" s="6"/>
      <c r="AP584" s="6"/>
      <c r="AQ584" s="6"/>
      <c r="AR584" s="6"/>
      <c r="AS584" s="6"/>
      <c r="AT584" s="6"/>
      <c r="AU584" s="6"/>
      <c r="AV584" s="6"/>
      <c r="AW584" s="6" t="s">
        <v>38</v>
      </c>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t="s">
        <v>23</v>
      </c>
      <c r="BW584" s="6"/>
      <c r="BX584" s="6"/>
      <c r="BY584" s="6"/>
      <c r="BZ584" s="6"/>
      <c r="CA584" s="6"/>
      <c r="CB584" s="6"/>
      <c r="CC584" s="6"/>
      <c r="CD584" s="6"/>
      <c r="CE584" s="6" t="s">
        <v>195</v>
      </c>
      <c r="CF584" s="6"/>
      <c r="CG584" s="6"/>
      <c r="CH584" s="6"/>
      <c r="CI584" s="6"/>
      <c r="CJ584" s="6"/>
      <c r="CK584" s="6"/>
      <c r="CL584" s="6"/>
      <c r="CM584" s="6"/>
      <c r="CN584" s="6"/>
      <c r="CO584" s="6"/>
      <c r="CP584" s="6"/>
      <c r="CQ584" s="6"/>
      <c r="CR584" s="6"/>
      <c r="CS584" s="28" t="s">
        <v>38</v>
      </c>
      <c r="CT584" s="6"/>
      <c r="CU584" s="6"/>
      <c r="CV584" s="6"/>
      <c r="CW584" s="6"/>
      <c r="CX584" s="6"/>
      <c r="CY584" s="6"/>
      <c r="CZ584" s="6"/>
      <c r="DA584" s="6"/>
      <c r="DB584" s="6"/>
      <c r="DC584" s="6"/>
      <c r="DD584" s="6" t="s">
        <v>38</v>
      </c>
      <c r="DE584" s="87"/>
      <c r="DF584" s="6"/>
      <c r="DG584" s="6"/>
      <c r="DH584" s="6"/>
      <c r="DI584" s="6"/>
      <c r="DJ584" s="6"/>
      <c r="DK584" s="6"/>
      <c r="DL584" s="6"/>
      <c r="DM584" s="6"/>
      <c r="DN584" s="6"/>
      <c r="DO584" s="87"/>
      <c r="DP584" s="6"/>
      <c r="DQ584" s="87"/>
      <c r="DR584" s="6"/>
      <c r="DS584" s="93" t="s">
        <v>2433</v>
      </c>
      <c r="DT584" s="17" t="s">
        <v>2434</v>
      </c>
      <c r="DV584" s="34"/>
      <c r="DW584" s="57"/>
      <c r="DX584" s="57"/>
      <c r="DY584" s="57"/>
      <c r="DZ584" s="57"/>
      <c r="EA584" s="57"/>
      <c r="EB584" s="57"/>
      <c r="EC584" s="57"/>
      <c r="ED584" s="57"/>
      <c r="EE584" s="57"/>
      <c r="EF584" s="57"/>
      <c r="EG584" s="57"/>
      <c r="EH584" s="57"/>
      <c r="EI584" s="57"/>
      <c r="EJ584" s="57"/>
      <c r="EK584" s="57"/>
      <c r="EL584" s="57"/>
      <c r="EM584" s="57"/>
      <c r="EN584" s="57"/>
      <c r="EO584" s="57"/>
      <c r="EP584" s="57"/>
      <c r="EQ584" s="57"/>
      <c r="ER584" s="57"/>
      <c r="ES584" s="57"/>
    </row>
    <row r="585" spans="1:149" ht="14.55" customHeight="1" x14ac:dyDescent="0.3">
      <c r="A585" s="65">
        <v>581</v>
      </c>
      <c r="B585" s="7">
        <v>193</v>
      </c>
      <c r="C585" s="98" t="s">
        <v>2436</v>
      </c>
      <c r="D585" s="98" t="s">
        <v>2437</v>
      </c>
      <c r="E585" s="98" t="s">
        <v>2438</v>
      </c>
      <c r="F585" s="7">
        <v>2009</v>
      </c>
      <c r="G585" s="98" t="s">
        <v>664</v>
      </c>
      <c r="H585" s="98" t="s">
        <v>2439</v>
      </c>
      <c r="I585" s="6" t="s">
        <v>50</v>
      </c>
      <c r="J585" s="100" t="s">
        <v>2440</v>
      </c>
      <c r="K585" s="6" t="s">
        <v>935</v>
      </c>
      <c r="L585" s="6" t="s">
        <v>38</v>
      </c>
      <c r="M585" s="6" t="s">
        <v>100</v>
      </c>
      <c r="N585" s="6" t="s">
        <v>205</v>
      </c>
      <c r="O585" s="6" t="s">
        <v>25</v>
      </c>
      <c r="P585" s="6" t="s">
        <v>191</v>
      </c>
      <c r="Q585" s="6" t="s">
        <v>572</v>
      </c>
      <c r="R585" s="6" t="s">
        <v>572</v>
      </c>
      <c r="S585" s="6" t="s">
        <v>434</v>
      </c>
      <c r="T585" s="6" t="s">
        <v>2441</v>
      </c>
      <c r="U585" s="7">
        <v>2007</v>
      </c>
      <c r="V585" s="7">
        <v>2010</v>
      </c>
      <c r="W585" s="6"/>
      <c r="X585" s="6"/>
      <c r="Y585" s="6"/>
      <c r="Z585" s="6" t="s">
        <v>76</v>
      </c>
      <c r="AA585" s="6"/>
      <c r="AB585" s="6" t="s">
        <v>107</v>
      </c>
      <c r="AC585" s="6"/>
      <c r="AD585" s="6"/>
      <c r="AE585" s="6" t="s">
        <v>126</v>
      </c>
      <c r="AF585" s="6"/>
      <c r="AG585" s="6"/>
      <c r="AH585" s="6" t="s">
        <v>139</v>
      </c>
      <c r="AI585" s="6" t="s">
        <v>155</v>
      </c>
      <c r="AJ585" s="6"/>
      <c r="AK585" s="6"/>
      <c r="AL585" s="6"/>
      <c r="AM585" s="6"/>
      <c r="AN585" s="6"/>
      <c r="AO585" s="6"/>
      <c r="AP585" s="6"/>
      <c r="AQ585" s="6"/>
      <c r="AR585" s="6"/>
      <c r="AS585" s="6"/>
      <c r="AT585" s="6"/>
      <c r="AU585" s="6"/>
      <c r="AV585" s="6"/>
      <c r="AW585" s="6" t="s">
        <v>23</v>
      </c>
      <c r="AX585" s="6"/>
      <c r="AY585" s="6"/>
      <c r="AZ585" s="6"/>
      <c r="BA585" s="6" t="s">
        <v>80</v>
      </c>
      <c r="BB585" s="6"/>
      <c r="BC585" s="6" t="s">
        <v>78</v>
      </c>
      <c r="BD585" s="6"/>
      <c r="BE585" s="6"/>
      <c r="BF585" s="6" t="s">
        <v>80</v>
      </c>
      <c r="BG585" s="6"/>
      <c r="BH585" s="6"/>
      <c r="BI585" s="6" t="s">
        <v>80</v>
      </c>
      <c r="BJ585" s="6" t="s">
        <v>80</v>
      </c>
      <c r="BK585" s="6"/>
      <c r="BL585" s="6"/>
      <c r="BM585" s="6"/>
      <c r="BN585" s="6"/>
      <c r="BO585" s="6"/>
      <c r="BP585" s="6"/>
      <c r="BQ585" s="6"/>
      <c r="BR585" s="6"/>
      <c r="BS585" s="6"/>
      <c r="BT585" s="6"/>
      <c r="BU585" s="6"/>
      <c r="BV585" s="6" t="s">
        <v>38</v>
      </c>
      <c r="BW585" s="6"/>
      <c r="BX585" s="6"/>
      <c r="BY585" s="6"/>
      <c r="BZ585" s="6"/>
      <c r="CA585" s="6"/>
      <c r="CB585" s="6"/>
      <c r="CC585" s="6"/>
      <c r="CD585" s="6"/>
      <c r="CE585" s="6"/>
      <c r="CF585" s="6"/>
      <c r="CG585" s="6"/>
      <c r="CH585" s="6"/>
      <c r="CI585" s="6"/>
      <c r="CJ585" s="6"/>
      <c r="CK585" s="6"/>
      <c r="CL585" s="6"/>
      <c r="CM585" s="6"/>
      <c r="CN585" s="6"/>
      <c r="CO585" s="6"/>
      <c r="CP585" s="6"/>
      <c r="CQ585" s="6"/>
      <c r="CR585" s="6"/>
      <c r="CS585" s="28" t="s">
        <v>38</v>
      </c>
      <c r="CT585" s="6"/>
      <c r="CU585" s="6"/>
      <c r="CV585" s="6"/>
      <c r="CW585" s="6"/>
      <c r="CX585" s="6"/>
      <c r="CY585" s="6"/>
      <c r="CZ585" s="6"/>
      <c r="DA585" s="6"/>
      <c r="DB585" s="6"/>
      <c r="DC585" s="6"/>
      <c r="DD585" s="6" t="s">
        <v>38</v>
      </c>
      <c r="DE585" s="87"/>
      <c r="DF585" s="6"/>
      <c r="DG585" s="6"/>
      <c r="DH585" s="6"/>
      <c r="DI585" s="6"/>
      <c r="DJ585" s="6"/>
      <c r="DK585" s="6"/>
      <c r="DL585" s="6"/>
      <c r="DM585" s="6"/>
      <c r="DN585" s="6"/>
      <c r="DO585" s="87"/>
      <c r="DP585" s="6"/>
      <c r="DQ585" s="87"/>
      <c r="DR585" s="6"/>
      <c r="DS585" s="87"/>
      <c r="DT585" s="17"/>
      <c r="DV585" s="34"/>
      <c r="DW585" s="57"/>
      <c r="DX585" s="57"/>
      <c r="DY585" s="57"/>
      <c r="DZ585" s="57"/>
      <c r="EA585" s="57"/>
      <c r="EB585" s="57"/>
      <c r="EC585" s="57"/>
      <c r="ED585" s="57"/>
      <c r="EE585" s="57"/>
      <c r="EF585" s="57"/>
      <c r="EG585" s="57"/>
      <c r="EH585" s="57"/>
      <c r="EI585" s="57"/>
      <c r="EJ585" s="57"/>
      <c r="EK585" s="57"/>
      <c r="EL585" s="57"/>
      <c r="EM585" s="57"/>
      <c r="EN585" s="57"/>
      <c r="EO585" s="57"/>
      <c r="EP585" s="57"/>
      <c r="EQ585" s="57"/>
      <c r="ER585" s="57"/>
      <c r="ES585" s="57"/>
    </row>
    <row r="586" spans="1:149" ht="14.55" customHeight="1" x14ac:dyDescent="0.3">
      <c r="A586" s="65">
        <v>582</v>
      </c>
      <c r="B586" s="7">
        <v>194</v>
      </c>
      <c r="C586" s="98" t="s">
        <v>2442</v>
      </c>
      <c r="D586" s="100" t="s">
        <v>2443</v>
      </c>
      <c r="E586" s="98" t="s">
        <v>2444</v>
      </c>
      <c r="F586" s="7">
        <v>2020</v>
      </c>
      <c r="G586" s="100" t="s">
        <v>604</v>
      </c>
      <c r="H586" s="98" t="s">
        <v>2445</v>
      </c>
      <c r="I586" s="6" t="s">
        <v>50</v>
      </c>
      <c r="J586" s="100" t="s">
        <v>2446</v>
      </c>
      <c r="K586" s="6" t="s">
        <v>2447</v>
      </c>
      <c r="L586" s="6" t="s">
        <v>38</v>
      </c>
      <c r="M586" s="6" t="s">
        <v>86</v>
      </c>
      <c r="N586" s="6" t="s">
        <v>205</v>
      </c>
      <c r="O586" s="6" t="s">
        <v>25</v>
      </c>
      <c r="P586" s="6" t="s">
        <v>191</v>
      </c>
      <c r="Q586" s="6" t="s">
        <v>572</v>
      </c>
      <c r="R586" s="6" t="s">
        <v>572</v>
      </c>
      <c r="S586" s="6" t="s">
        <v>434</v>
      </c>
      <c r="T586" s="6" t="s">
        <v>968</v>
      </c>
      <c r="U586" s="7" t="s">
        <v>572</v>
      </c>
      <c r="V586" s="7" t="s">
        <v>572</v>
      </c>
      <c r="W586" s="6"/>
      <c r="X586" s="6"/>
      <c r="Y586" s="6"/>
      <c r="Z586" s="6"/>
      <c r="AA586" s="6"/>
      <c r="AB586" s="6"/>
      <c r="AC586" s="6"/>
      <c r="AD586" s="6"/>
      <c r="AE586" s="6" t="s">
        <v>126</v>
      </c>
      <c r="AF586" s="6"/>
      <c r="AG586" s="6"/>
      <c r="AH586" s="6"/>
      <c r="AI586" s="6"/>
      <c r="AJ586" s="6"/>
      <c r="AK586" s="6"/>
      <c r="AL586" s="6"/>
      <c r="AM586" s="6"/>
      <c r="AN586" s="6"/>
      <c r="AO586" s="6"/>
      <c r="AP586" s="6"/>
      <c r="AQ586" s="6"/>
      <c r="AR586" s="6"/>
      <c r="AS586" s="6"/>
      <c r="AT586" s="6"/>
      <c r="AU586" s="6"/>
      <c r="AV586" s="6"/>
      <c r="AW586" s="6" t="s">
        <v>23</v>
      </c>
      <c r="AX586" s="6"/>
      <c r="AY586" s="6"/>
      <c r="AZ586" s="6"/>
      <c r="BA586" s="6"/>
      <c r="BB586" s="6"/>
      <c r="BC586" s="6"/>
      <c r="BD586" s="6"/>
      <c r="BE586" s="6"/>
      <c r="BF586" s="6" t="s">
        <v>78</v>
      </c>
      <c r="BG586" s="6"/>
      <c r="BH586" s="6"/>
      <c r="BI586" s="6"/>
      <c r="BJ586" s="6"/>
      <c r="BK586" s="6"/>
      <c r="BL586" s="6"/>
      <c r="BM586" s="6"/>
      <c r="BN586" s="6"/>
      <c r="BO586" s="6"/>
      <c r="BP586" s="6"/>
      <c r="BQ586" s="6"/>
      <c r="BR586" s="6"/>
      <c r="BS586" s="6"/>
      <c r="BT586" s="6"/>
      <c r="BU586" s="6"/>
      <c r="BV586" s="6" t="s">
        <v>38</v>
      </c>
      <c r="BW586" s="6"/>
      <c r="BX586" s="6"/>
      <c r="BY586" s="6"/>
      <c r="BZ586" s="6"/>
      <c r="CA586" s="6"/>
      <c r="CB586" s="6"/>
      <c r="CC586" s="6"/>
      <c r="CD586" s="6"/>
      <c r="CE586" s="6"/>
      <c r="CF586" s="6"/>
      <c r="CG586" s="6"/>
      <c r="CH586" s="6"/>
      <c r="CI586" s="6"/>
      <c r="CJ586" s="6"/>
      <c r="CK586" s="6"/>
      <c r="CL586" s="6"/>
      <c r="CM586" s="6"/>
      <c r="CN586" s="6"/>
      <c r="CO586" s="6"/>
      <c r="CP586" s="6"/>
      <c r="CQ586" s="6"/>
      <c r="CR586" s="6"/>
      <c r="CS586" s="28" t="s">
        <v>38</v>
      </c>
      <c r="CT586" s="6"/>
      <c r="CU586" s="6"/>
      <c r="CV586" s="6"/>
      <c r="CW586" s="6"/>
      <c r="CX586" s="6"/>
      <c r="CY586" s="6"/>
      <c r="CZ586" s="6"/>
      <c r="DA586" s="6"/>
      <c r="DB586" s="6"/>
      <c r="DC586" s="6"/>
      <c r="DD586" s="6" t="s">
        <v>38</v>
      </c>
      <c r="DE586" s="87"/>
      <c r="DF586" s="6"/>
      <c r="DG586" s="6"/>
      <c r="DH586" s="6"/>
      <c r="DI586" s="6"/>
      <c r="DJ586" s="6"/>
      <c r="DK586" s="6"/>
      <c r="DL586" s="6"/>
      <c r="DM586" s="6"/>
      <c r="DN586" s="6"/>
      <c r="DO586" s="87"/>
      <c r="DP586" s="6"/>
      <c r="DQ586" s="87"/>
      <c r="DR586" s="6"/>
      <c r="DS586" s="87"/>
      <c r="DT586" s="17"/>
      <c r="DV586" s="34"/>
      <c r="DW586" s="57"/>
      <c r="DX586" s="57"/>
      <c r="DY586" s="57"/>
      <c r="DZ586" s="57"/>
      <c r="EA586" s="57"/>
      <c r="EB586" s="57"/>
      <c r="EC586" s="57"/>
      <c r="ED586" s="57"/>
      <c r="EE586" s="57"/>
      <c r="EF586" s="57"/>
      <c r="EG586" s="57"/>
      <c r="EH586" s="57"/>
      <c r="EI586" s="57"/>
      <c r="EJ586" s="57"/>
      <c r="EK586" s="57"/>
      <c r="EL586" s="57"/>
      <c r="EM586" s="57"/>
      <c r="EN586" s="57"/>
      <c r="EO586" s="57"/>
      <c r="EP586" s="57"/>
      <c r="EQ586" s="57"/>
      <c r="ER586" s="57"/>
      <c r="ES586" s="57"/>
    </row>
    <row r="587" spans="1:149" ht="14.55" customHeight="1" x14ac:dyDescent="0.3">
      <c r="A587" s="65">
        <v>583</v>
      </c>
      <c r="B587" s="7">
        <v>195</v>
      </c>
      <c r="C587" s="98" t="s">
        <v>2448</v>
      </c>
      <c r="D587" s="100" t="s">
        <v>2449</v>
      </c>
      <c r="E587" s="98" t="s">
        <v>2450</v>
      </c>
      <c r="F587" s="7">
        <v>2009</v>
      </c>
      <c r="G587" s="98" t="s">
        <v>664</v>
      </c>
      <c r="H587" s="98" t="s">
        <v>2451</v>
      </c>
      <c r="I587" s="6" t="s">
        <v>50</v>
      </c>
      <c r="J587" s="100" t="s">
        <v>2452</v>
      </c>
      <c r="K587" s="6" t="s">
        <v>2447</v>
      </c>
      <c r="L587" s="6" t="s">
        <v>38</v>
      </c>
      <c r="M587" s="6" t="s">
        <v>100</v>
      </c>
      <c r="N587" s="6" t="s">
        <v>205</v>
      </c>
      <c r="O587" s="6" t="s">
        <v>25</v>
      </c>
      <c r="P587" s="6" t="s">
        <v>191</v>
      </c>
      <c r="Q587" s="6" t="s">
        <v>572</v>
      </c>
      <c r="R587" s="6" t="s">
        <v>572</v>
      </c>
      <c r="S587" s="6" t="s">
        <v>434</v>
      </c>
      <c r="T587" s="6" t="s">
        <v>2453</v>
      </c>
      <c r="U587" s="7">
        <v>2004</v>
      </c>
      <c r="V587" s="7">
        <v>2016</v>
      </c>
      <c r="W587" s="6"/>
      <c r="X587" s="6"/>
      <c r="Y587" s="6"/>
      <c r="Z587" s="6"/>
      <c r="AA587" s="6"/>
      <c r="AB587" s="6"/>
      <c r="AC587" s="6"/>
      <c r="AD587" s="6"/>
      <c r="AE587" s="6"/>
      <c r="AF587" s="6"/>
      <c r="AG587" s="6"/>
      <c r="AH587" s="6"/>
      <c r="AI587" s="6"/>
      <c r="AJ587" s="6"/>
      <c r="AK587" s="6" t="s">
        <v>232</v>
      </c>
      <c r="AL587" s="6"/>
      <c r="AM587" s="6"/>
      <c r="AN587" s="6"/>
      <c r="AO587" s="6"/>
      <c r="AP587" s="6"/>
      <c r="AQ587" s="6"/>
      <c r="AR587" s="6"/>
      <c r="AS587" s="6"/>
      <c r="AT587" s="6"/>
      <c r="AU587" s="6"/>
      <c r="AV587" s="6"/>
      <c r="AW587" s="6" t="s">
        <v>23</v>
      </c>
      <c r="AX587" s="6"/>
      <c r="AY587" s="6"/>
      <c r="AZ587" s="6"/>
      <c r="BA587" s="6"/>
      <c r="BB587" s="6"/>
      <c r="BC587" s="6"/>
      <c r="BD587" s="6"/>
      <c r="BE587" s="6"/>
      <c r="BF587" s="6"/>
      <c r="BG587" s="6"/>
      <c r="BH587" s="6"/>
      <c r="BI587" s="6"/>
      <c r="BJ587" s="6"/>
      <c r="BK587" s="6" t="s">
        <v>106</v>
      </c>
      <c r="BL587" s="6"/>
      <c r="BM587" s="6"/>
      <c r="BN587" s="6"/>
      <c r="BO587" s="6"/>
      <c r="BP587" s="6"/>
      <c r="BQ587" s="6"/>
      <c r="BR587" s="6"/>
      <c r="BS587" s="6"/>
      <c r="BT587" s="6"/>
      <c r="BU587" s="6"/>
      <c r="BV587" s="6" t="s">
        <v>38</v>
      </c>
      <c r="BW587" s="6"/>
      <c r="BX587" s="6"/>
      <c r="BY587" s="6"/>
      <c r="BZ587" s="6"/>
      <c r="CA587" s="6"/>
      <c r="CB587" s="6"/>
      <c r="CC587" s="6"/>
      <c r="CD587" s="6"/>
      <c r="CE587" s="6"/>
      <c r="CF587" s="6"/>
      <c r="CG587" s="6"/>
      <c r="CH587" s="6"/>
      <c r="CI587" s="6"/>
      <c r="CJ587" s="6"/>
      <c r="CK587" s="6"/>
      <c r="CL587" s="6"/>
      <c r="CM587" s="6"/>
      <c r="CN587" s="6"/>
      <c r="CO587" s="6"/>
      <c r="CP587" s="6"/>
      <c r="CQ587" s="6"/>
      <c r="CR587" s="6"/>
      <c r="CS587" s="28" t="s">
        <v>38</v>
      </c>
      <c r="CT587" s="6"/>
      <c r="CU587" s="6"/>
      <c r="CV587" s="6"/>
      <c r="CW587" s="6"/>
      <c r="CX587" s="6"/>
      <c r="CY587" s="6"/>
      <c r="CZ587" s="6"/>
      <c r="DA587" s="6"/>
      <c r="DB587" s="6"/>
      <c r="DC587" s="6"/>
      <c r="DD587" s="6" t="s">
        <v>38</v>
      </c>
      <c r="DE587" s="87"/>
      <c r="DF587" s="6"/>
      <c r="DG587" s="6"/>
      <c r="DH587" s="6"/>
      <c r="DI587" s="6"/>
      <c r="DJ587" s="6"/>
      <c r="DK587" s="6"/>
      <c r="DL587" s="6"/>
      <c r="DM587" s="6"/>
      <c r="DN587" s="6"/>
      <c r="DO587" s="87"/>
      <c r="DP587" s="6"/>
      <c r="DQ587" s="87"/>
      <c r="DR587" s="6"/>
      <c r="DS587" s="93" t="s">
        <v>2454</v>
      </c>
      <c r="DT587" s="17" t="s">
        <v>292</v>
      </c>
      <c r="DV587" s="34"/>
      <c r="DW587" s="57"/>
      <c r="DX587" s="57"/>
      <c r="DY587" s="57"/>
      <c r="DZ587" s="57"/>
      <c r="EA587" s="57"/>
      <c r="EB587" s="57"/>
      <c r="EC587" s="57"/>
      <c r="ED587" s="57"/>
      <c r="EE587" s="57"/>
      <c r="EF587" s="57"/>
      <c r="EG587" s="57"/>
      <c r="EH587" s="57"/>
      <c r="EI587" s="57"/>
      <c r="EJ587" s="57"/>
      <c r="EK587" s="57"/>
      <c r="EL587" s="57"/>
      <c r="EM587" s="57"/>
      <c r="EN587" s="57"/>
      <c r="EO587" s="57"/>
      <c r="EP587" s="57"/>
      <c r="EQ587" s="57"/>
      <c r="ER587" s="57"/>
      <c r="ES587" s="57"/>
    </row>
    <row r="588" spans="1:149" ht="14.55" customHeight="1" x14ac:dyDescent="0.3">
      <c r="A588" s="65">
        <v>584</v>
      </c>
      <c r="B588" s="7">
        <v>195</v>
      </c>
      <c r="C588" s="98" t="s">
        <v>2448</v>
      </c>
      <c r="D588" s="100" t="s">
        <v>2449</v>
      </c>
      <c r="E588" s="98" t="s">
        <v>2450</v>
      </c>
      <c r="F588" s="7">
        <v>2009</v>
      </c>
      <c r="G588" s="98" t="s">
        <v>664</v>
      </c>
      <c r="H588" s="98" t="s">
        <v>2451</v>
      </c>
      <c r="I588" s="6" t="s">
        <v>50</v>
      </c>
      <c r="J588" s="98" t="s">
        <v>2455</v>
      </c>
      <c r="K588" s="6" t="s">
        <v>2447</v>
      </c>
      <c r="L588" s="6" t="s">
        <v>38</v>
      </c>
      <c r="M588" s="6" t="s">
        <v>100</v>
      </c>
      <c r="N588" s="6" t="s">
        <v>205</v>
      </c>
      <c r="O588" s="6" t="s">
        <v>25</v>
      </c>
      <c r="P588" s="6" t="s">
        <v>191</v>
      </c>
      <c r="Q588" s="6" t="s">
        <v>572</v>
      </c>
      <c r="R588" s="6" t="s">
        <v>572</v>
      </c>
      <c r="S588" s="6" t="s">
        <v>434</v>
      </c>
      <c r="T588" s="6" t="s">
        <v>2453</v>
      </c>
      <c r="U588" s="7">
        <v>2004</v>
      </c>
      <c r="V588" s="7">
        <v>2016</v>
      </c>
      <c r="W588" s="6"/>
      <c r="X588" s="6"/>
      <c r="Y588" s="6"/>
      <c r="Z588" s="6"/>
      <c r="AA588" s="6"/>
      <c r="AB588" s="6"/>
      <c r="AC588" s="6"/>
      <c r="AD588" s="6"/>
      <c r="AE588" s="6"/>
      <c r="AF588" s="6"/>
      <c r="AG588" s="6"/>
      <c r="AH588" s="6"/>
      <c r="AI588" s="6"/>
      <c r="AJ588" s="6"/>
      <c r="AK588" s="6" t="s">
        <v>232</v>
      </c>
      <c r="AL588" s="6"/>
      <c r="AM588" s="6"/>
      <c r="AN588" s="6"/>
      <c r="AO588" s="6"/>
      <c r="AP588" s="6"/>
      <c r="AQ588" s="6"/>
      <c r="AR588" s="6"/>
      <c r="AS588" s="6"/>
      <c r="AT588" s="6"/>
      <c r="AU588" s="6"/>
      <c r="AV588" s="6"/>
      <c r="AW588" s="6" t="s">
        <v>23</v>
      </c>
      <c r="AX588" s="6"/>
      <c r="AY588" s="6"/>
      <c r="AZ588" s="6"/>
      <c r="BA588" s="6"/>
      <c r="BB588" s="6"/>
      <c r="BC588" s="6"/>
      <c r="BD588" s="6"/>
      <c r="BE588" s="6"/>
      <c r="BF588" s="6"/>
      <c r="BG588" s="6"/>
      <c r="BH588" s="6"/>
      <c r="BI588" s="6"/>
      <c r="BJ588" s="6"/>
      <c r="BK588" s="6" t="s">
        <v>106</v>
      </c>
      <c r="BL588" s="6"/>
      <c r="BM588" s="6"/>
      <c r="BN588" s="6"/>
      <c r="BO588" s="6"/>
      <c r="BP588" s="6"/>
      <c r="BQ588" s="6"/>
      <c r="BR588" s="6"/>
      <c r="BS588" s="6"/>
      <c r="BT588" s="6"/>
      <c r="BU588" s="6"/>
      <c r="BV588" s="6" t="s">
        <v>38</v>
      </c>
      <c r="BW588" s="6"/>
      <c r="BX588" s="6"/>
      <c r="BY588" s="6"/>
      <c r="BZ588" s="6"/>
      <c r="CA588" s="6"/>
      <c r="CB588" s="6"/>
      <c r="CC588" s="6"/>
      <c r="CD588" s="6"/>
      <c r="CE588" s="6"/>
      <c r="CF588" s="6"/>
      <c r="CG588" s="6"/>
      <c r="CH588" s="6"/>
      <c r="CI588" s="6"/>
      <c r="CJ588" s="6"/>
      <c r="CK588" s="6"/>
      <c r="CL588" s="6"/>
      <c r="CM588" s="6"/>
      <c r="CN588" s="6"/>
      <c r="CO588" s="6"/>
      <c r="CP588" s="6"/>
      <c r="CQ588" s="6"/>
      <c r="CR588" s="6"/>
      <c r="CS588" s="28" t="s">
        <v>38</v>
      </c>
      <c r="CT588" s="6"/>
      <c r="CU588" s="6"/>
      <c r="CV588" s="6"/>
      <c r="CW588" s="6"/>
      <c r="CX588" s="6"/>
      <c r="CY588" s="6"/>
      <c r="CZ588" s="6"/>
      <c r="DA588" s="6"/>
      <c r="DB588" s="6"/>
      <c r="DC588" s="6"/>
      <c r="DD588" s="6" t="s">
        <v>38</v>
      </c>
      <c r="DE588" s="87"/>
      <c r="DF588" s="6"/>
      <c r="DG588" s="6"/>
      <c r="DH588" s="6"/>
      <c r="DI588" s="6"/>
      <c r="DJ588" s="6"/>
      <c r="DK588" s="6"/>
      <c r="DL588" s="6"/>
      <c r="DM588" s="6"/>
      <c r="DN588" s="6"/>
      <c r="DO588" s="87"/>
      <c r="DP588" s="6"/>
      <c r="DQ588" s="87"/>
      <c r="DR588" s="6"/>
      <c r="DS588" s="93" t="s">
        <v>2454</v>
      </c>
      <c r="DT588" s="17" t="s">
        <v>292</v>
      </c>
      <c r="DV588" s="34"/>
      <c r="DW588" s="57"/>
      <c r="DX588" s="57"/>
      <c r="DY588" s="57"/>
      <c r="DZ588" s="57"/>
      <c r="EA588" s="57"/>
      <c r="EB588" s="57"/>
      <c r="EC588" s="57"/>
      <c r="ED588" s="57"/>
      <c r="EE588" s="57"/>
      <c r="EF588" s="57"/>
      <c r="EG588" s="57"/>
      <c r="EH588" s="57"/>
      <c r="EI588" s="57"/>
      <c r="EJ588" s="57"/>
      <c r="EK588" s="57"/>
      <c r="EL588" s="57"/>
      <c r="EM588" s="57"/>
      <c r="EN588" s="57"/>
      <c r="EO588" s="57"/>
      <c r="EP588" s="57"/>
      <c r="EQ588" s="57"/>
      <c r="ER588" s="57"/>
      <c r="ES588" s="57"/>
    </row>
    <row r="589" spans="1:149" ht="14.55" customHeight="1" x14ac:dyDescent="0.3">
      <c r="A589" s="65">
        <v>585</v>
      </c>
      <c r="B589" s="7">
        <v>196</v>
      </c>
      <c r="C589" s="98" t="s">
        <v>2456</v>
      </c>
      <c r="D589" s="100" t="s">
        <v>2457</v>
      </c>
      <c r="E589" s="98" t="s">
        <v>2458</v>
      </c>
      <c r="F589" s="7">
        <v>2004</v>
      </c>
      <c r="G589" s="98" t="s">
        <v>664</v>
      </c>
      <c r="H589" s="98" t="s">
        <v>2459</v>
      </c>
      <c r="I589" s="6" t="s">
        <v>50</v>
      </c>
      <c r="J589" s="100" t="s">
        <v>2460</v>
      </c>
      <c r="K589" s="6" t="s">
        <v>1206</v>
      </c>
      <c r="L589" s="6" t="s">
        <v>38</v>
      </c>
      <c r="M589" s="6" t="s">
        <v>86</v>
      </c>
      <c r="N589" s="6" t="s">
        <v>205</v>
      </c>
      <c r="O589" s="6" t="s">
        <v>25</v>
      </c>
      <c r="P589" s="6" t="s">
        <v>72</v>
      </c>
      <c r="Q589" s="6" t="s">
        <v>572</v>
      </c>
      <c r="R589" s="6" t="s">
        <v>572</v>
      </c>
      <c r="S589" s="6" t="s">
        <v>353</v>
      </c>
      <c r="T589" s="6" t="s">
        <v>733</v>
      </c>
      <c r="U589" s="7" t="s">
        <v>572</v>
      </c>
      <c r="V589" s="7" t="s">
        <v>572</v>
      </c>
      <c r="W589" s="6"/>
      <c r="X589" s="6"/>
      <c r="Y589" s="6"/>
      <c r="Z589" s="6" t="s">
        <v>76</v>
      </c>
      <c r="AA589" s="6"/>
      <c r="AB589" s="6"/>
      <c r="AC589" s="6"/>
      <c r="AD589" s="6"/>
      <c r="AE589" s="6" t="s">
        <v>126</v>
      </c>
      <c r="AF589" s="6" t="s">
        <v>153</v>
      </c>
      <c r="AG589" s="6"/>
      <c r="AH589" s="6"/>
      <c r="AI589" s="6"/>
      <c r="AJ589" s="6"/>
      <c r="AK589" s="6"/>
      <c r="AL589" s="6"/>
      <c r="AM589" s="6"/>
      <c r="AN589" s="6"/>
      <c r="AO589" s="6"/>
      <c r="AP589" s="6"/>
      <c r="AQ589" s="6"/>
      <c r="AR589" s="6"/>
      <c r="AS589" s="6"/>
      <c r="AT589" s="6"/>
      <c r="AU589" s="6"/>
      <c r="AV589" s="6"/>
      <c r="AW589" s="6" t="s">
        <v>23</v>
      </c>
      <c r="AX589" s="6"/>
      <c r="AY589" s="6"/>
      <c r="AZ589" s="6"/>
      <c r="BA589" s="6" t="s">
        <v>80</v>
      </c>
      <c r="BB589" s="6"/>
      <c r="BC589" s="6"/>
      <c r="BD589" s="6"/>
      <c r="BE589" s="6"/>
      <c r="BF589" s="6" t="s">
        <v>78</v>
      </c>
      <c r="BG589" s="6" t="s">
        <v>80</v>
      </c>
      <c r="BH589" s="6"/>
      <c r="BI589" s="6"/>
      <c r="BJ589" s="6"/>
      <c r="BK589" s="6"/>
      <c r="BL589" s="6"/>
      <c r="BM589" s="6"/>
      <c r="BN589" s="6"/>
      <c r="BO589" s="6"/>
      <c r="BP589" s="6"/>
      <c r="BQ589" s="6"/>
      <c r="BR589" s="6"/>
      <c r="BS589" s="6"/>
      <c r="BT589" s="6"/>
      <c r="BU589" s="6"/>
      <c r="BV589" s="6" t="s">
        <v>38</v>
      </c>
      <c r="BW589" s="6"/>
      <c r="BX589" s="6"/>
      <c r="BY589" s="6"/>
      <c r="BZ589" s="6"/>
      <c r="CA589" s="6"/>
      <c r="CB589" s="6"/>
      <c r="CC589" s="6"/>
      <c r="CD589" s="6"/>
      <c r="CE589" s="6"/>
      <c r="CF589" s="6"/>
      <c r="CG589" s="6"/>
      <c r="CH589" s="6"/>
      <c r="CI589" s="6"/>
      <c r="CJ589" s="6"/>
      <c r="CK589" s="6"/>
      <c r="CL589" s="6"/>
      <c r="CM589" s="6"/>
      <c r="CN589" s="6"/>
      <c r="CO589" s="6"/>
      <c r="CP589" s="6"/>
      <c r="CQ589" s="6"/>
      <c r="CR589" s="6"/>
      <c r="CS589" s="28" t="s">
        <v>38</v>
      </c>
      <c r="CT589" s="6"/>
      <c r="CU589" s="6"/>
      <c r="CV589" s="6"/>
      <c r="CW589" s="6"/>
      <c r="CX589" s="6"/>
      <c r="CY589" s="6"/>
      <c r="CZ589" s="6"/>
      <c r="DA589" s="6"/>
      <c r="DB589" s="6"/>
      <c r="DC589" s="6"/>
      <c r="DD589" s="6" t="s">
        <v>38</v>
      </c>
      <c r="DE589" s="87"/>
      <c r="DF589" s="6"/>
      <c r="DG589" s="6"/>
      <c r="DH589" s="6"/>
      <c r="DI589" s="6"/>
      <c r="DJ589" s="6"/>
      <c r="DK589" s="6"/>
      <c r="DL589" s="6"/>
      <c r="DM589" s="6"/>
      <c r="DN589" s="6"/>
      <c r="DO589" s="87"/>
      <c r="DP589" s="6"/>
      <c r="DQ589" s="87"/>
      <c r="DR589" s="6"/>
      <c r="DS589" s="87"/>
      <c r="DT589" s="17"/>
      <c r="DV589" s="34"/>
      <c r="DW589" s="57"/>
      <c r="DX589" s="57"/>
      <c r="DY589" s="57"/>
      <c r="DZ589" s="57"/>
      <c r="EA589" s="57"/>
      <c r="EB589" s="57"/>
      <c r="EC589" s="57"/>
      <c r="ED589" s="57"/>
      <c r="EE589" s="57"/>
      <c r="EF589" s="57"/>
      <c r="EG589" s="57"/>
      <c r="EH589" s="57"/>
      <c r="EI589" s="57"/>
      <c r="EJ589" s="57"/>
      <c r="EK589" s="57"/>
      <c r="EL589" s="57"/>
      <c r="EM589" s="57"/>
      <c r="EN589" s="57"/>
      <c r="EO589" s="57"/>
      <c r="EP589" s="57"/>
      <c r="EQ589" s="57"/>
      <c r="ER589" s="57"/>
      <c r="ES589" s="57"/>
    </row>
    <row r="590" spans="1:149" ht="14.55" customHeight="1" x14ac:dyDescent="0.3">
      <c r="A590" s="65">
        <v>586</v>
      </c>
      <c r="B590" s="7">
        <v>196</v>
      </c>
      <c r="C590" s="98" t="s">
        <v>2456</v>
      </c>
      <c r="D590" s="100" t="s">
        <v>2457</v>
      </c>
      <c r="E590" s="98" t="s">
        <v>2458</v>
      </c>
      <c r="F590" s="7">
        <v>2004</v>
      </c>
      <c r="G590" s="98" t="s">
        <v>664</v>
      </c>
      <c r="H590" s="98" t="s">
        <v>2459</v>
      </c>
      <c r="I590" s="6" t="s">
        <v>50</v>
      </c>
      <c r="J590" s="100" t="s">
        <v>2461</v>
      </c>
      <c r="K590" s="6" t="s">
        <v>1206</v>
      </c>
      <c r="L590" s="6" t="s">
        <v>38</v>
      </c>
      <c r="M590" s="6" t="s">
        <v>86</v>
      </c>
      <c r="N590" s="6" t="s">
        <v>205</v>
      </c>
      <c r="O590" s="6" t="s">
        <v>25</v>
      </c>
      <c r="P590" s="6" t="s">
        <v>72</v>
      </c>
      <c r="Q590" s="6" t="s">
        <v>572</v>
      </c>
      <c r="R590" s="6" t="s">
        <v>572</v>
      </c>
      <c r="S590" s="6" t="s">
        <v>353</v>
      </c>
      <c r="T590" s="6" t="s">
        <v>733</v>
      </c>
      <c r="U590" s="7" t="s">
        <v>572</v>
      </c>
      <c r="V590" s="7" t="s">
        <v>572</v>
      </c>
      <c r="W590" s="6"/>
      <c r="X590" s="6"/>
      <c r="Y590" s="6"/>
      <c r="Z590" s="6" t="s">
        <v>76</v>
      </c>
      <c r="AA590" s="6"/>
      <c r="AB590" s="6"/>
      <c r="AC590" s="6"/>
      <c r="AD590" s="6"/>
      <c r="AE590" s="6" t="s">
        <v>126</v>
      </c>
      <c r="AF590" s="6" t="s">
        <v>153</v>
      </c>
      <c r="AG590" s="6"/>
      <c r="AH590" s="6"/>
      <c r="AI590" s="6"/>
      <c r="AJ590" s="6"/>
      <c r="AK590" s="6"/>
      <c r="AL590" s="6"/>
      <c r="AM590" s="6"/>
      <c r="AN590" s="6"/>
      <c r="AO590" s="6"/>
      <c r="AP590" s="6"/>
      <c r="AQ590" s="6"/>
      <c r="AR590" s="6"/>
      <c r="AS590" s="6"/>
      <c r="AT590" s="6"/>
      <c r="AU590" s="6"/>
      <c r="AV590" s="6"/>
      <c r="AW590" s="6" t="s">
        <v>23</v>
      </c>
      <c r="AX590" s="6"/>
      <c r="AY590" s="6"/>
      <c r="AZ590" s="6"/>
      <c r="BA590" s="6" t="s">
        <v>78</v>
      </c>
      <c r="BB590" s="6"/>
      <c r="BC590" s="6"/>
      <c r="BD590" s="6"/>
      <c r="BE590" s="6"/>
      <c r="BF590" s="6" t="s">
        <v>80</v>
      </c>
      <c r="BG590" s="6" t="s">
        <v>78</v>
      </c>
      <c r="BH590" s="6"/>
      <c r="BI590" s="6"/>
      <c r="BJ590" s="6"/>
      <c r="BK590" s="6"/>
      <c r="BL590" s="6"/>
      <c r="BM590" s="6"/>
      <c r="BN590" s="6"/>
      <c r="BO590" s="6"/>
      <c r="BP590" s="6"/>
      <c r="BQ590" s="6"/>
      <c r="BR590" s="6"/>
      <c r="BS590" s="6"/>
      <c r="BT590" s="6"/>
      <c r="BU590" s="6"/>
      <c r="BV590" s="6" t="s">
        <v>38</v>
      </c>
      <c r="BW590" s="6"/>
      <c r="BX590" s="6"/>
      <c r="BY590" s="6"/>
      <c r="BZ590" s="6"/>
      <c r="CA590" s="6"/>
      <c r="CB590" s="6"/>
      <c r="CC590" s="6"/>
      <c r="CD590" s="6"/>
      <c r="CE590" s="6"/>
      <c r="CF590" s="6"/>
      <c r="CG590" s="6"/>
      <c r="CH590" s="6"/>
      <c r="CI590" s="6"/>
      <c r="CJ590" s="6"/>
      <c r="CK590" s="6"/>
      <c r="CL590" s="6"/>
      <c r="CM590" s="6"/>
      <c r="CN590" s="6"/>
      <c r="CO590" s="6"/>
      <c r="CP590" s="6"/>
      <c r="CQ590" s="6"/>
      <c r="CR590" s="6"/>
      <c r="CS590" s="28" t="s">
        <v>38</v>
      </c>
      <c r="CT590" s="6"/>
      <c r="CU590" s="6"/>
      <c r="CV590" s="6"/>
      <c r="CW590" s="6"/>
      <c r="CX590" s="6"/>
      <c r="CY590" s="6"/>
      <c r="CZ590" s="6"/>
      <c r="DA590" s="6"/>
      <c r="DB590" s="6"/>
      <c r="DC590" s="6"/>
      <c r="DD590" s="6" t="s">
        <v>38</v>
      </c>
      <c r="DE590" s="87"/>
      <c r="DF590" s="6"/>
      <c r="DG590" s="6"/>
      <c r="DH590" s="6"/>
      <c r="DI590" s="6"/>
      <c r="DJ590" s="6"/>
      <c r="DK590" s="6"/>
      <c r="DL590" s="6"/>
      <c r="DM590" s="6"/>
      <c r="DN590" s="6"/>
      <c r="DO590" s="87"/>
      <c r="DP590" s="6"/>
      <c r="DQ590" s="87"/>
      <c r="DR590" s="6"/>
      <c r="DS590" s="87"/>
      <c r="DT590" s="17"/>
      <c r="DV590" s="34"/>
      <c r="DW590" s="57"/>
      <c r="DX590" s="57"/>
      <c r="DY590" s="57"/>
      <c r="DZ590" s="57"/>
      <c r="EA590" s="57"/>
      <c r="EB590" s="57"/>
      <c r="EC590" s="57"/>
      <c r="ED590" s="57"/>
      <c r="EE590" s="57"/>
      <c r="EF590" s="57"/>
      <c r="EG590" s="57"/>
      <c r="EH590" s="57"/>
      <c r="EI590" s="57"/>
      <c r="EJ590" s="57"/>
      <c r="EK590" s="57"/>
      <c r="EL590" s="57"/>
      <c r="EM590" s="57"/>
      <c r="EN590" s="57"/>
      <c r="EO590" s="57"/>
      <c r="EP590" s="57"/>
      <c r="EQ590" s="57"/>
      <c r="ER590" s="57"/>
      <c r="ES590" s="57"/>
    </row>
    <row r="591" spans="1:149" ht="14.55" customHeight="1" x14ac:dyDescent="0.3">
      <c r="A591" s="65">
        <v>587</v>
      </c>
      <c r="B591" s="7">
        <v>196</v>
      </c>
      <c r="C591" s="98" t="s">
        <v>2456</v>
      </c>
      <c r="D591" s="100" t="s">
        <v>2457</v>
      </c>
      <c r="E591" s="98" t="s">
        <v>2458</v>
      </c>
      <c r="F591" s="7">
        <v>2004</v>
      </c>
      <c r="G591" s="98" t="s">
        <v>664</v>
      </c>
      <c r="H591" s="98" t="s">
        <v>2459</v>
      </c>
      <c r="I591" s="6" t="s">
        <v>50</v>
      </c>
      <c r="J591" s="100" t="s">
        <v>2462</v>
      </c>
      <c r="K591" s="6" t="s">
        <v>1206</v>
      </c>
      <c r="L591" s="6" t="s">
        <v>38</v>
      </c>
      <c r="M591" s="6" t="s">
        <v>86</v>
      </c>
      <c r="N591" s="6" t="s">
        <v>205</v>
      </c>
      <c r="O591" s="6" t="s">
        <v>25</v>
      </c>
      <c r="P591" s="6" t="s">
        <v>72</v>
      </c>
      <c r="Q591" s="6" t="s">
        <v>572</v>
      </c>
      <c r="R591" s="6" t="s">
        <v>572</v>
      </c>
      <c r="S591" s="6" t="s">
        <v>353</v>
      </c>
      <c r="T591" s="6" t="s">
        <v>733</v>
      </c>
      <c r="U591" s="7" t="s">
        <v>572</v>
      </c>
      <c r="V591" s="7" t="s">
        <v>572</v>
      </c>
      <c r="W591" s="6"/>
      <c r="X591" s="6"/>
      <c r="Y591" s="6"/>
      <c r="Z591" s="6" t="s">
        <v>76</v>
      </c>
      <c r="AA591" s="6"/>
      <c r="AB591" s="6"/>
      <c r="AC591" s="6"/>
      <c r="AD591" s="6"/>
      <c r="AE591" s="6" t="s">
        <v>126</v>
      </c>
      <c r="AF591" s="6" t="s">
        <v>153</v>
      </c>
      <c r="AG591" s="6"/>
      <c r="AH591" s="6"/>
      <c r="AI591" s="6"/>
      <c r="AJ591" s="6"/>
      <c r="AK591" s="6"/>
      <c r="AL591" s="6"/>
      <c r="AM591" s="6"/>
      <c r="AN591" s="6"/>
      <c r="AO591" s="6"/>
      <c r="AP591" s="6"/>
      <c r="AQ591" s="6"/>
      <c r="AR591" s="6"/>
      <c r="AS591" s="6"/>
      <c r="AT591" s="6"/>
      <c r="AU591" s="6"/>
      <c r="AV591" s="6"/>
      <c r="AW591" s="6" t="s">
        <v>23</v>
      </c>
      <c r="AX591" s="6"/>
      <c r="AY591" s="6"/>
      <c r="AZ591" s="6"/>
      <c r="BA591" s="6" t="s">
        <v>78</v>
      </c>
      <c r="BB591" s="6"/>
      <c r="BC591" s="6"/>
      <c r="BD591" s="6"/>
      <c r="BE591" s="6"/>
      <c r="BF591" s="6" t="s">
        <v>78</v>
      </c>
      <c r="BG591" s="6" t="s">
        <v>78</v>
      </c>
      <c r="BH591" s="6"/>
      <c r="BI591" s="6"/>
      <c r="BJ591" s="6"/>
      <c r="BK591" s="6"/>
      <c r="BL591" s="6"/>
      <c r="BM591" s="6"/>
      <c r="BN591" s="6"/>
      <c r="BO591" s="6"/>
      <c r="BP591" s="6"/>
      <c r="BQ591" s="6"/>
      <c r="BR591" s="6"/>
      <c r="BS591" s="6"/>
      <c r="BT591" s="6"/>
      <c r="BU591" s="6"/>
      <c r="BV591" s="6" t="s">
        <v>38</v>
      </c>
      <c r="BW591" s="6"/>
      <c r="BX591" s="6"/>
      <c r="BY591" s="6"/>
      <c r="BZ591" s="6"/>
      <c r="CA591" s="6"/>
      <c r="CB591" s="6"/>
      <c r="CC591" s="6"/>
      <c r="CD591" s="6"/>
      <c r="CE591" s="6"/>
      <c r="CF591" s="6"/>
      <c r="CG591" s="6"/>
      <c r="CH591" s="6"/>
      <c r="CI591" s="6"/>
      <c r="CJ591" s="6"/>
      <c r="CK591" s="6"/>
      <c r="CL591" s="6"/>
      <c r="CM591" s="6"/>
      <c r="CN591" s="6"/>
      <c r="CO591" s="6"/>
      <c r="CP591" s="6"/>
      <c r="CQ591" s="6"/>
      <c r="CR591" s="6"/>
      <c r="CS591" s="28" t="s">
        <v>38</v>
      </c>
      <c r="CT591" s="6"/>
      <c r="CU591" s="6"/>
      <c r="CV591" s="6"/>
      <c r="CW591" s="6"/>
      <c r="CX591" s="6"/>
      <c r="CY591" s="6"/>
      <c r="CZ591" s="6"/>
      <c r="DA591" s="6"/>
      <c r="DB591" s="6"/>
      <c r="DC591" s="6"/>
      <c r="DD591" s="6" t="s">
        <v>38</v>
      </c>
      <c r="DE591" s="87"/>
      <c r="DF591" s="6"/>
      <c r="DG591" s="6"/>
      <c r="DH591" s="6"/>
      <c r="DI591" s="6"/>
      <c r="DJ591" s="6"/>
      <c r="DK591" s="6"/>
      <c r="DL591" s="6"/>
      <c r="DM591" s="6"/>
      <c r="DN591" s="6"/>
      <c r="DO591" s="87"/>
      <c r="DP591" s="6"/>
      <c r="DQ591" s="87"/>
      <c r="DR591" s="6"/>
      <c r="DS591" s="87"/>
      <c r="DT591" s="17"/>
      <c r="DV591" s="34"/>
      <c r="DW591" s="57"/>
      <c r="DX591" s="57"/>
      <c r="DY591" s="57"/>
      <c r="DZ591" s="57"/>
      <c r="EA591" s="57"/>
      <c r="EB591" s="57"/>
      <c r="EC591" s="57"/>
      <c r="ED591" s="57"/>
      <c r="EE591" s="57"/>
      <c r="EF591" s="57"/>
      <c r="EG591" s="57"/>
      <c r="EH591" s="57"/>
      <c r="EI591" s="57"/>
      <c r="EJ591" s="57"/>
      <c r="EK591" s="57"/>
      <c r="EL591" s="57"/>
      <c r="EM591" s="57"/>
      <c r="EN591" s="57"/>
      <c r="EO591" s="57"/>
      <c r="EP591" s="57"/>
      <c r="EQ591" s="57"/>
      <c r="ER591" s="57"/>
      <c r="ES591" s="57"/>
    </row>
    <row r="592" spans="1:149" ht="14.55" customHeight="1" x14ac:dyDescent="0.3">
      <c r="A592" s="65">
        <v>588</v>
      </c>
      <c r="B592" s="7">
        <v>196</v>
      </c>
      <c r="C592" s="98" t="s">
        <v>2456</v>
      </c>
      <c r="D592" s="100" t="s">
        <v>2457</v>
      </c>
      <c r="E592" s="98" t="s">
        <v>2458</v>
      </c>
      <c r="F592" s="7">
        <v>2004</v>
      </c>
      <c r="G592" s="98" t="s">
        <v>664</v>
      </c>
      <c r="H592" s="98" t="s">
        <v>2459</v>
      </c>
      <c r="I592" s="6" t="s">
        <v>50</v>
      </c>
      <c r="J592" s="100" t="s">
        <v>2463</v>
      </c>
      <c r="K592" s="6" t="s">
        <v>1206</v>
      </c>
      <c r="L592" s="6" t="s">
        <v>38</v>
      </c>
      <c r="M592" s="6" t="s">
        <v>86</v>
      </c>
      <c r="N592" s="6" t="s">
        <v>205</v>
      </c>
      <c r="O592" s="6" t="s">
        <v>25</v>
      </c>
      <c r="P592" s="6" t="s">
        <v>72</v>
      </c>
      <c r="Q592" s="6" t="s">
        <v>572</v>
      </c>
      <c r="R592" s="6" t="s">
        <v>572</v>
      </c>
      <c r="S592" s="6" t="s">
        <v>353</v>
      </c>
      <c r="T592" s="6" t="s">
        <v>733</v>
      </c>
      <c r="U592" s="7" t="s">
        <v>572</v>
      </c>
      <c r="V592" s="7" t="s">
        <v>572</v>
      </c>
      <c r="W592" s="6"/>
      <c r="X592" s="6"/>
      <c r="Y592" s="6"/>
      <c r="Z592" s="6" t="s">
        <v>76</v>
      </c>
      <c r="AA592" s="6"/>
      <c r="AB592" s="6"/>
      <c r="AC592" s="6"/>
      <c r="AD592" s="6"/>
      <c r="AE592" s="6" t="s">
        <v>126</v>
      </c>
      <c r="AF592" s="6" t="s">
        <v>153</v>
      </c>
      <c r="AG592" s="6"/>
      <c r="AH592" s="6"/>
      <c r="AI592" s="6"/>
      <c r="AJ592" s="6"/>
      <c r="AK592" s="6"/>
      <c r="AL592" s="6"/>
      <c r="AM592" s="6"/>
      <c r="AN592" s="6"/>
      <c r="AO592" s="6"/>
      <c r="AP592" s="6"/>
      <c r="AQ592" s="6"/>
      <c r="AR592" s="6"/>
      <c r="AS592" s="6"/>
      <c r="AT592" s="6"/>
      <c r="AU592" s="6"/>
      <c r="AV592" s="6"/>
      <c r="AW592" s="6" t="s">
        <v>23</v>
      </c>
      <c r="AX592" s="6"/>
      <c r="AY592" s="6"/>
      <c r="AZ592" s="6"/>
      <c r="BA592" s="6" t="s">
        <v>78</v>
      </c>
      <c r="BB592" s="6"/>
      <c r="BC592" s="6"/>
      <c r="BD592" s="6"/>
      <c r="BE592" s="6"/>
      <c r="BF592" s="6" t="s">
        <v>80</v>
      </c>
      <c r="BG592" s="6" t="s">
        <v>78</v>
      </c>
      <c r="BH592" s="6"/>
      <c r="BI592" s="6"/>
      <c r="BJ592" s="6"/>
      <c r="BK592" s="6"/>
      <c r="BL592" s="6"/>
      <c r="BM592" s="6"/>
      <c r="BN592" s="6"/>
      <c r="BO592" s="6"/>
      <c r="BP592" s="6"/>
      <c r="BQ592" s="6"/>
      <c r="BR592" s="6"/>
      <c r="BS592" s="6"/>
      <c r="BT592" s="6"/>
      <c r="BU592" s="6"/>
      <c r="BV592" s="6" t="s">
        <v>38</v>
      </c>
      <c r="BW592" s="6"/>
      <c r="BX592" s="6"/>
      <c r="BY592" s="6"/>
      <c r="BZ592" s="6"/>
      <c r="CA592" s="6"/>
      <c r="CB592" s="6"/>
      <c r="CC592" s="6"/>
      <c r="CD592" s="6"/>
      <c r="CE592" s="6"/>
      <c r="CF592" s="6"/>
      <c r="CG592" s="6"/>
      <c r="CH592" s="6"/>
      <c r="CI592" s="6"/>
      <c r="CJ592" s="6"/>
      <c r="CK592" s="6"/>
      <c r="CL592" s="6"/>
      <c r="CM592" s="6"/>
      <c r="CN592" s="6"/>
      <c r="CO592" s="6"/>
      <c r="CP592" s="6"/>
      <c r="CQ592" s="6"/>
      <c r="CR592" s="6"/>
      <c r="CS592" s="28" t="s">
        <v>38</v>
      </c>
      <c r="CT592" s="6"/>
      <c r="CU592" s="6"/>
      <c r="CV592" s="6"/>
      <c r="CW592" s="6"/>
      <c r="CX592" s="6"/>
      <c r="CY592" s="6"/>
      <c r="CZ592" s="6"/>
      <c r="DA592" s="6"/>
      <c r="DB592" s="6"/>
      <c r="DC592" s="6"/>
      <c r="DD592" s="6" t="s">
        <v>38</v>
      </c>
      <c r="DE592" s="87"/>
      <c r="DF592" s="6"/>
      <c r="DG592" s="6"/>
      <c r="DH592" s="6"/>
      <c r="DI592" s="6"/>
      <c r="DJ592" s="6"/>
      <c r="DK592" s="6"/>
      <c r="DL592" s="6"/>
      <c r="DM592" s="6"/>
      <c r="DN592" s="6"/>
      <c r="DO592" s="87"/>
      <c r="DP592" s="6"/>
      <c r="DQ592" s="87"/>
      <c r="DR592" s="6"/>
      <c r="DS592" s="93" t="s">
        <v>2464</v>
      </c>
      <c r="DT592" s="17" t="s">
        <v>887</v>
      </c>
      <c r="DV592" s="34"/>
      <c r="DW592" s="57"/>
      <c r="DX592" s="57"/>
      <c r="DY592" s="57"/>
      <c r="DZ592" s="57"/>
      <c r="EA592" s="57"/>
      <c r="EB592" s="57"/>
      <c r="EC592" s="57"/>
      <c r="ED592" s="57"/>
      <c r="EE592" s="57"/>
      <c r="EF592" s="57"/>
      <c r="EG592" s="57"/>
      <c r="EH592" s="57"/>
      <c r="EI592" s="57"/>
      <c r="EJ592" s="57"/>
      <c r="EK592" s="57"/>
      <c r="EL592" s="57"/>
      <c r="EM592" s="57"/>
      <c r="EN592" s="57"/>
      <c r="EO592" s="57"/>
      <c r="EP592" s="57"/>
      <c r="EQ592" s="57"/>
      <c r="ER592" s="57"/>
      <c r="ES592" s="57"/>
    </row>
    <row r="593" spans="1:149" ht="14.55" customHeight="1" x14ac:dyDescent="0.3">
      <c r="A593" s="65">
        <v>589</v>
      </c>
      <c r="B593" s="7">
        <v>196</v>
      </c>
      <c r="C593" s="98" t="s">
        <v>2456</v>
      </c>
      <c r="D593" s="100" t="s">
        <v>2457</v>
      </c>
      <c r="E593" s="98" t="s">
        <v>2458</v>
      </c>
      <c r="F593" s="7">
        <v>2004</v>
      </c>
      <c r="G593" s="98" t="s">
        <v>664</v>
      </c>
      <c r="H593" s="98" t="s">
        <v>2459</v>
      </c>
      <c r="I593" s="6" t="s">
        <v>50</v>
      </c>
      <c r="J593" s="100" t="s">
        <v>2465</v>
      </c>
      <c r="K593" s="6" t="s">
        <v>1206</v>
      </c>
      <c r="L593" s="6" t="s">
        <v>38</v>
      </c>
      <c r="M593" s="6" t="s">
        <v>86</v>
      </c>
      <c r="N593" s="6" t="s">
        <v>205</v>
      </c>
      <c r="O593" s="6" t="s">
        <v>25</v>
      </c>
      <c r="P593" s="6" t="s">
        <v>72</v>
      </c>
      <c r="Q593" s="6" t="s">
        <v>572</v>
      </c>
      <c r="R593" s="6" t="s">
        <v>572</v>
      </c>
      <c r="S593" s="6" t="s">
        <v>353</v>
      </c>
      <c r="T593" s="6" t="s">
        <v>733</v>
      </c>
      <c r="U593" s="7" t="s">
        <v>572</v>
      </c>
      <c r="V593" s="7" t="s">
        <v>572</v>
      </c>
      <c r="W593" s="6"/>
      <c r="X593" s="6"/>
      <c r="Y593" s="6"/>
      <c r="Z593" s="6" t="s">
        <v>76</v>
      </c>
      <c r="AA593" s="6"/>
      <c r="AB593" s="6"/>
      <c r="AC593" s="6"/>
      <c r="AD593" s="6"/>
      <c r="AE593" s="6" t="s">
        <v>126</v>
      </c>
      <c r="AF593" s="6" t="s">
        <v>153</v>
      </c>
      <c r="AG593" s="6"/>
      <c r="AH593" s="6"/>
      <c r="AI593" s="6"/>
      <c r="AJ593" s="6"/>
      <c r="AK593" s="6"/>
      <c r="AL593" s="6"/>
      <c r="AM593" s="6"/>
      <c r="AN593" s="6"/>
      <c r="AO593" s="6"/>
      <c r="AP593" s="6"/>
      <c r="AQ593" s="6"/>
      <c r="AR593" s="6"/>
      <c r="AS593" s="6"/>
      <c r="AT593" s="6"/>
      <c r="AU593" s="6"/>
      <c r="AV593" s="6"/>
      <c r="AW593" s="6" t="s">
        <v>23</v>
      </c>
      <c r="AX593" s="6"/>
      <c r="AY593" s="6"/>
      <c r="AZ593" s="6"/>
      <c r="BA593" s="6" t="s">
        <v>78</v>
      </c>
      <c r="BB593" s="6"/>
      <c r="BC593" s="6"/>
      <c r="BD593" s="6"/>
      <c r="BE593" s="6"/>
      <c r="BF593" s="6" t="s">
        <v>80</v>
      </c>
      <c r="BG593" s="6" t="s">
        <v>78</v>
      </c>
      <c r="BH593" s="6"/>
      <c r="BI593" s="6"/>
      <c r="BJ593" s="6"/>
      <c r="BK593" s="6"/>
      <c r="BL593" s="6"/>
      <c r="BM593" s="6"/>
      <c r="BN593" s="6"/>
      <c r="BO593" s="6"/>
      <c r="BP593" s="6"/>
      <c r="BQ593" s="6"/>
      <c r="BR593" s="6"/>
      <c r="BS593" s="6"/>
      <c r="BT593" s="6"/>
      <c r="BU593" s="6"/>
      <c r="BV593" s="6" t="s">
        <v>38</v>
      </c>
      <c r="BW593" s="6"/>
      <c r="BX593" s="6"/>
      <c r="BY593" s="6"/>
      <c r="BZ593" s="6"/>
      <c r="CA593" s="6"/>
      <c r="CB593" s="6"/>
      <c r="CC593" s="6"/>
      <c r="CD593" s="6"/>
      <c r="CE593" s="6"/>
      <c r="CF593" s="6"/>
      <c r="CG593" s="6"/>
      <c r="CH593" s="6"/>
      <c r="CI593" s="6"/>
      <c r="CJ593" s="6"/>
      <c r="CK593" s="6"/>
      <c r="CL593" s="6"/>
      <c r="CM593" s="6"/>
      <c r="CN593" s="6"/>
      <c r="CO593" s="6"/>
      <c r="CP593" s="6"/>
      <c r="CQ593" s="6"/>
      <c r="CR593" s="6"/>
      <c r="CS593" s="28" t="s">
        <v>38</v>
      </c>
      <c r="CT593" s="6"/>
      <c r="CU593" s="6"/>
      <c r="CV593" s="6"/>
      <c r="CW593" s="6"/>
      <c r="CX593" s="6"/>
      <c r="CY593" s="6"/>
      <c r="CZ593" s="6"/>
      <c r="DA593" s="6"/>
      <c r="DB593" s="6"/>
      <c r="DC593" s="6"/>
      <c r="DD593" s="6" t="s">
        <v>38</v>
      </c>
      <c r="DE593" s="87"/>
      <c r="DF593" s="6"/>
      <c r="DG593" s="6"/>
      <c r="DH593" s="6"/>
      <c r="DI593" s="6"/>
      <c r="DJ593" s="6"/>
      <c r="DK593" s="6"/>
      <c r="DL593" s="6"/>
      <c r="DM593" s="6"/>
      <c r="DN593" s="6"/>
      <c r="DO593" s="87"/>
      <c r="DP593" s="6"/>
      <c r="DQ593" s="87"/>
      <c r="DR593" s="6"/>
      <c r="DS593" s="93" t="s">
        <v>2464</v>
      </c>
      <c r="DT593" s="17" t="s">
        <v>887</v>
      </c>
      <c r="DV593" s="34"/>
      <c r="DW593" s="57"/>
      <c r="DX593" s="57"/>
      <c r="DY593" s="57"/>
      <c r="DZ593" s="57"/>
      <c r="EA593" s="57"/>
      <c r="EB593" s="57"/>
      <c r="EC593" s="57"/>
      <c r="ED593" s="57"/>
      <c r="EE593" s="57"/>
      <c r="EF593" s="57"/>
      <c r="EG593" s="57"/>
      <c r="EH593" s="57"/>
      <c r="EI593" s="57"/>
      <c r="EJ593" s="57"/>
      <c r="EK593" s="57"/>
      <c r="EL593" s="57"/>
      <c r="EM593" s="57"/>
      <c r="EN593" s="57"/>
      <c r="EO593" s="57"/>
      <c r="EP593" s="57"/>
      <c r="EQ593" s="57"/>
      <c r="ER593" s="57"/>
      <c r="ES593" s="57"/>
    </row>
    <row r="594" spans="1:149" ht="14.55" customHeight="1" x14ac:dyDescent="0.3">
      <c r="A594" s="65">
        <v>590</v>
      </c>
      <c r="B594" s="7">
        <v>196</v>
      </c>
      <c r="C594" s="98" t="s">
        <v>2456</v>
      </c>
      <c r="D594" s="100" t="s">
        <v>2457</v>
      </c>
      <c r="E594" s="98" t="s">
        <v>2458</v>
      </c>
      <c r="F594" s="7">
        <v>2004</v>
      </c>
      <c r="G594" s="98" t="s">
        <v>664</v>
      </c>
      <c r="H594" s="98" t="s">
        <v>2459</v>
      </c>
      <c r="I594" s="6" t="s">
        <v>50</v>
      </c>
      <c r="J594" s="100" t="s">
        <v>2466</v>
      </c>
      <c r="K594" s="6" t="s">
        <v>1206</v>
      </c>
      <c r="L594" s="6" t="s">
        <v>38</v>
      </c>
      <c r="M594" s="6" t="s">
        <v>86</v>
      </c>
      <c r="N594" s="6" t="s">
        <v>205</v>
      </c>
      <c r="O594" s="6" t="s">
        <v>25</v>
      </c>
      <c r="P594" s="6" t="s">
        <v>72</v>
      </c>
      <c r="Q594" s="6" t="s">
        <v>572</v>
      </c>
      <c r="R594" s="6" t="s">
        <v>572</v>
      </c>
      <c r="S594" s="6" t="s">
        <v>353</v>
      </c>
      <c r="T594" s="6" t="s">
        <v>733</v>
      </c>
      <c r="U594" s="7" t="s">
        <v>572</v>
      </c>
      <c r="V594" s="7" t="s">
        <v>572</v>
      </c>
      <c r="W594" s="6"/>
      <c r="X594" s="6"/>
      <c r="Y594" s="6"/>
      <c r="Z594" s="6" t="s">
        <v>76</v>
      </c>
      <c r="AA594" s="6"/>
      <c r="AB594" s="6"/>
      <c r="AC594" s="6"/>
      <c r="AD594" s="6"/>
      <c r="AE594" s="6" t="s">
        <v>126</v>
      </c>
      <c r="AF594" s="6" t="s">
        <v>153</v>
      </c>
      <c r="AG594" s="6"/>
      <c r="AH594" s="6"/>
      <c r="AI594" s="6"/>
      <c r="AJ594" s="6"/>
      <c r="AK594" s="6"/>
      <c r="AL594" s="6"/>
      <c r="AM594" s="6"/>
      <c r="AN594" s="6"/>
      <c r="AO594" s="6"/>
      <c r="AP594" s="6"/>
      <c r="AQ594" s="6"/>
      <c r="AR594" s="6"/>
      <c r="AS594" s="6"/>
      <c r="AT594" s="6"/>
      <c r="AU594" s="6"/>
      <c r="AV594" s="6"/>
      <c r="AW594" s="6" t="s">
        <v>23</v>
      </c>
      <c r="AX594" s="6"/>
      <c r="AY594" s="6"/>
      <c r="AZ594" s="6"/>
      <c r="BA594" s="6" t="s">
        <v>78</v>
      </c>
      <c r="BB594" s="6"/>
      <c r="BC594" s="6"/>
      <c r="BD594" s="6"/>
      <c r="BE594" s="6"/>
      <c r="BF594" s="6" t="s">
        <v>80</v>
      </c>
      <c r="BG594" s="6" t="s">
        <v>78</v>
      </c>
      <c r="BH594" s="6"/>
      <c r="BI594" s="6"/>
      <c r="BJ594" s="6"/>
      <c r="BK594" s="6"/>
      <c r="BL594" s="6"/>
      <c r="BM594" s="6"/>
      <c r="BN594" s="6"/>
      <c r="BO594" s="6"/>
      <c r="BP594" s="6"/>
      <c r="BQ594" s="6"/>
      <c r="BR594" s="6"/>
      <c r="BS594" s="6"/>
      <c r="BT594" s="6"/>
      <c r="BU594" s="6"/>
      <c r="BV594" s="6" t="s">
        <v>38</v>
      </c>
      <c r="BW594" s="6"/>
      <c r="BX594" s="6"/>
      <c r="BY594" s="6"/>
      <c r="BZ594" s="6"/>
      <c r="CA594" s="6"/>
      <c r="CB594" s="6"/>
      <c r="CC594" s="6"/>
      <c r="CD594" s="6"/>
      <c r="CE594" s="6"/>
      <c r="CF594" s="6"/>
      <c r="CG594" s="6"/>
      <c r="CH594" s="6"/>
      <c r="CI594" s="6"/>
      <c r="CJ594" s="6"/>
      <c r="CK594" s="6"/>
      <c r="CL594" s="6"/>
      <c r="CM594" s="6"/>
      <c r="CN594" s="6"/>
      <c r="CO594" s="6"/>
      <c r="CP594" s="6"/>
      <c r="CQ594" s="6"/>
      <c r="CR594" s="6"/>
      <c r="CS594" s="28" t="s">
        <v>38</v>
      </c>
      <c r="CT594" s="6"/>
      <c r="CU594" s="6"/>
      <c r="CV594" s="6"/>
      <c r="CW594" s="6"/>
      <c r="CX594" s="6"/>
      <c r="CY594" s="6"/>
      <c r="CZ594" s="6"/>
      <c r="DA594" s="6"/>
      <c r="DB594" s="6"/>
      <c r="DC594" s="6"/>
      <c r="DD594" s="6" t="s">
        <v>38</v>
      </c>
      <c r="DE594" s="87"/>
      <c r="DF594" s="6"/>
      <c r="DG594" s="6"/>
      <c r="DH594" s="6"/>
      <c r="DI594" s="6"/>
      <c r="DJ594" s="6"/>
      <c r="DK594" s="6"/>
      <c r="DL594" s="6"/>
      <c r="DM594" s="6"/>
      <c r="DN594" s="6"/>
      <c r="DO594" s="87"/>
      <c r="DP594" s="6"/>
      <c r="DQ594" s="87"/>
      <c r="DR594" s="6"/>
      <c r="DS594" s="93" t="s">
        <v>2464</v>
      </c>
      <c r="DT594" s="17" t="s">
        <v>887</v>
      </c>
      <c r="DV594" s="34"/>
      <c r="DW594" s="57"/>
      <c r="DX594" s="57"/>
      <c r="DY594" s="57"/>
      <c r="DZ594" s="57"/>
      <c r="EA594" s="57"/>
      <c r="EB594" s="57"/>
      <c r="EC594" s="57"/>
      <c r="ED594" s="57"/>
      <c r="EE594" s="57"/>
      <c r="EF594" s="57"/>
      <c r="EG594" s="57"/>
      <c r="EH594" s="57"/>
      <c r="EI594" s="57"/>
      <c r="EJ594" s="57"/>
      <c r="EK594" s="57"/>
      <c r="EL594" s="57"/>
      <c r="EM594" s="57"/>
      <c r="EN594" s="57"/>
      <c r="EO594" s="57"/>
      <c r="EP594" s="57"/>
      <c r="EQ594" s="57"/>
      <c r="ER594" s="57"/>
      <c r="ES594" s="57"/>
    </row>
    <row r="595" spans="1:149" ht="14.55" customHeight="1" x14ac:dyDescent="0.3">
      <c r="A595" s="65">
        <v>591</v>
      </c>
      <c r="B595" s="7">
        <v>196</v>
      </c>
      <c r="C595" s="98" t="s">
        <v>2456</v>
      </c>
      <c r="D595" s="100" t="s">
        <v>2457</v>
      </c>
      <c r="E595" s="98" t="s">
        <v>2458</v>
      </c>
      <c r="F595" s="7">
        <v>2004</v>
      </c>
      <c r="G595" s="98" t="s">
        <v>664</v>
      </c>
      <c r="H595" s="98" t="s">
        <v>2459</v>
      </c>
      <c r="I595" s="6" t="s">
        <v>50</v>
      </c>
      <c r="J595" s="100" t="s">
        <v>2467</v>
      </c>
      <c r="K595" s="6" t="s">
        <v>1206</v>
      </c>
      <c r="L595" s="6" t="s">
        <v>38</v>
      </c>
      <c r="M595" s="6" t="s">
        <v>86</v>
      </c>
      <c r="N595" s="6" t="s">
        <v>205</v>
      </c>
      <c r="O595" s="6" t="s">
        <v>25</v>
      </c>
      <c r="P595" s="6" t="s">
        <v>72</v>
      </c>
      <c r="Q595" s="6" t="s">
        <v>572</v>
      </c>
      <c r="R595" s="6" t="s">
        <v>572</v>
      </c>
      <c r="S595" s="6" t="s">
        <v>353</v>
      </c>
      <c r="T595" s="6" t="s">
        <v>733</v>
      </c>
      <c r="U595" s="7" t="s">
        <v>572</v>
      </c>
      <c r="V595" s="7" t="s">
        <v>572</v>
      </c>
      <c r="W595" s="6"/>
      <c r="X595" s="6"/>
      <c r="Y595" s="6"/>
      <c r="Z595" s="6" t="s">
        <v>76</v>
      </c>
      <c r="AA595" s="6"/>
      <c r="AB595" s="6"/>
      <c r="AC595" s="6"/>
      <c r="AD595" s="6"/>
      <c r="AE595" s="6" t="s">
        <v>126</v>
      </c>
      <c r="AF595" s="6" t="s">
        <v>153</v>
      </c>
      <c r="AG595" s="6"/>
      <c r="AH595" s="6"/>
      <c r="AI595" s="6"/>
      <c r="AJ595" s="6"/>
      <c r="AK595" s="6"/>
      <c r="AL595" s="6"/>
      <c r="AM595" s="6"/>
      <c r="AN595" s="6"/>
      <c r="AO595" s="6"/>
      <c r="AP595" s="6"/>
      <c r="AQ595" s="6"/>
      <c r="AR595" s="6"/>
      <c r="AS595" s="6"/>
      <c r="AT595" s="6"/>
      <c r="AU595" s="6"/>
      <c r="AV595" s="6"/>
      <c r="AW595" s="6" t="s">
        <v>23</v>
      </c>
      <c r="AX595" s="6"/>
      <c r="AY595" s="6"/>
      <c r="AZ595" s="6"/>
      <c r="BA595" s="6" t="s">
        <v>78</v>
      </c>
      <c r="BB595" s="6"/>
      <c r="BC595" s="6"/>
      <c r="BD595" s="6"/>
      <c r="BE595" s="6"/>
      <c r="BF595" s="6" t="s">
        <v>80</v>
      </c>
      <c r="BG595" s="6" t="s">
        <v>78</v>
      </c>
      <c r="BH595" s="6"/>
      <c r="BI595" s="6"/>
      <c r="BJ595" s="6"/>
      <c r="BK595" s="6"/>
      <c r="BL595" s="6"/>
      <c r="BM595" s="6"/>
      <c r="BN595" s="6"/>
      <c r="BO595" s="6"/>
      <c r="BP595" s="6"/>
      <c r="BQ595" s="6"/>
      <c r="BR595" s="6"/>
      <c r="BS595" s="6"/>
      <c r="BT595" s="6"/>
      <c r="BU595" s="6"/>
      <c r="BV595" s="6" t="s">
        <v>38</v>
      </c>
      <c r="BW595" s="6"/>
      <c r="BX595" s="6"/>
      <c r="BY595" s="6"/>
      <c r="BZ595" s="6"/>
      <c r="CA595" s="6"/>
      <c r="CB595" s="6"/>
      <c r="CC595" s="6"/>
      <c r="CD595" s="6"/>
      <c r="CE595" s="6"/>
      <c r="CF595" s="6"/>
      <c r="CG595" s="6"/>
      <c r="CH595" s="6"/>
      <c r="CI595" s="6"/>
      <c r="CJ595" s="6"/>
      <c r="CK595" s="6"/>
      <c r="CL595" s="6"/>
      <c r="CM595" s="6"/>
      <c r="CN595" s="6"/>
      <c r="CO595" s="6"/>
      <c r="CP595" s="6"/>
      <c r="CQ595" s="6"/>
      <c r="CR595" s="6"/>
      <c r="CS595" s="28" t="s">
        <v>38</v>
      </c>
      <c r="CT595" s="6"/>
      <c r="CU595" s="6"/>
      <c r="CV595" s="6"/>
      <c r="CW595" s="6"/>
      <c r="CX595" s="6"/>
      <c r="CY595" s="6"/>
      <c r="CZ595" s="6"/>
      <c r="DA595" s="6"/>
      <c r="DB595" s="6"/>
      <c r="DC595" s="6"/>
      <c r="DD595" s="6" t="s">
        <v>38</v>
      </c>
      <c r="DE595" s="87"/>
      <c r="DF595" s="6"/>
      <c r="DG595" s="6"/>
      <c r="DH595" s="6"/>
      <c r="DI595" s="6"/>
      <c r="DJ595" s="6"/>
      <c r="DK595" s="6"/>
      <c r="DL595" s="6"/>
      <c r="DM595" s="6"/>
      <c r="DN595" s="6"/>
      <c r="DO595" s="87"/>
      <c r="DP595" s="6"/>
      <c r="DQ595" s="87"/>
      <c r="DR595" s="6"/>
      <c r="DS595" s="93" t="s">
        <v>2464</v>
      </c>
      <c r="DT595" s="17" t="s">
        <v>887</v>
      </c>
      <c r="DV595" s="34"/>
      <c r="DW595" s="57"/>
      <c r="DX595" s="57"/>
      <c r="DY595" s="57"/>
      <c r="DZ595" s="57"/>
      <c r="EA595" s="57"/>
      <c r="EB595" s="57"/>
      <c r="EC595" s="57"/>
      <c r="ED595" s="57"/>
      <c r="EE595" s="57"/>
      <c r="EF595" s="57"/>
      <c r="EG595" s="57"/>
      <c r="EH595" s="57"/>
      <c r="EI595" s="57"/>
      <c r="EJ595" s="57"/>
      <c r="EK595" s="57"/>
      <c r="EL595" s="57"/>
      <c r="EM595" s="57"/>
      <c r="EN595" s="57"/>
      <c r="EO595" s="57"/>
      <c r="EP595" s="57"/>
      <c r="EQ595" s="57"/>
      <c r="ER595" s="57"/>
      <c r="ES595" s="57"/>
    </row>
    <row r="596" spans="1:149" ht="14.55" customHeight="1" x14ac:dyDescent="0.3">
      <c r="A596" s="65">
        <v>592</v>
      </c>
      <c r="B596" s="7">
        <v>197</v>
      </c>
      <c r="C596" s="98" t="s">
        <v>2468</v>
      </c>
      <c r="D596" s="100" t="s">
        <v>2469</v>
      </c>
      <c r="E596" s="98" t="s">
        <v>2470</v>
      </c>
      <c r="F596" s="7">
        <v>2020</v>
      </c>
      <c r="G596" s="100" t="s">
        <v>698</v>
      </c>
      <c r="H596" s="98" t="s">
        <v>2471</v>
      </c>
      <c r="I596" s="6" t="s">
        <v>50</v>
      </c>
      <c r="J596" s="100" t="s">
        <v>2472</v>
      </c>
      <c r="K596" s="6" t="s">
        <v>341</v>
      </c>
      <c r="L596" s="6" t="s">
        <v>38</v>
      </c>
      <c r="M596" s="6" t="s">
        <v>86</v>
      </c>
      <c r="N596" s="6" t="s">
        <v>2473</v>
      </c>
      <c r="O596" s="6" t="s">
        <v>25</v>
      </c>
      <c r="P596" s="6" t="s">
        <v>118</v>
      </c>
      <c r="Q596" s="6" t="s">
        <v>2474</v>
      </c>
      <c r="R596" s="6" t="s">
        <v>921</v>
      </c>
      <c r="S596" s="6" t="s">
        <v>97</v>
      </c>
      <c r="T596" s="6" t="s">
        <v>1133</v>
      </c>
      <c r="U596" s="7">
        <v>2012</v>
      </c>
      <c r="V596" s="7">
        <v>2017</v>
      </c>
      <c r="W596" s="6"/>
      <c r="X596" s="6"/>
      <c r="Y596" s="6"/>
      <c r="Z596" s="6"/>
      <c r="AA596" s="6"/>
      <c r="AB596" s="6"/>
      <c r="AC596" s="6"/>
      <c r="AD596" s="6" t="s">
        <v>109</v>
      </c>
      <c r="AE596" s="6"/>
      <c r="AF596" s="6"/>
      <c r="AG596" s="6"/>
      <c r="AH596" s="6"/>
      <c r="AI596" s="6"/>
      <c r="AJ596" s="6"/>
      <c r="AK596" s="6"/>
      <c r="AL596" s="6"/>
      <c r="AM596" s="6"/>
      <c r="AN596" s="6"/>
      <c r="AO596" s="6"/>
      <c r="AP596" s="6"/>
      <c r="AQ596" s="6"/>
      <c r="AR596" s="6"/>
      <c r="AS596" s="6"/>
      <c r="AT596" s="6"/>
      <c r="AU596" s="6"/>
      <c r="AV596" s="6"/>
      <c r="AW596" s="6" t="s">
        <v>38</v>
      </c>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t="s">
        <v>23</v>
      </c>
      <c r="BW596" s="6"/>
      <c r="BX596" s="6"/>
      <c r="BY596" s="6"/>
      <c r="BZ596" s="6"/>
      <c r="CA596" s="6"/>
      <c r="CB596" s="6"/>
      <c r="CC596" s="6"/>
      <c r="CD596" s="6" t="s">
        <v>195</v>
      </c>
      <c r="CE596" s="6"/>
      <c r="CF596" s="6"/>
      <c r="CG596" s="6"/>
      <c r="CH596" s="6"/>
      <c r="CI596" s="6"/>
      <c r="CJ596" s="6"/>
      <c r="CK596" s="6"/>
      <c r="CL596" s="6"/>
      <c r="CM596" s="6"/>
      <c r="CN596" s="6"/>
      <c r="CO596" s="6"/>
      <c r="CP596" s="6"/>
      <c r="CQ596" s="6"/>
      <c r="CR596" s="6"/>
      <c r="CS596" s="28" t="s">
        <v>23</v>
      </c>
      <c r="CT596" s="6"/>
      <c r="CU596" s="6"/>
      <c r="CV596" s="6"/>
      <c r="CW596" s="6" t="s">
        <v>109</v>
      </c>
      <c r="CX596" s="6"/>
      <c r="CY596" s="6"/>
      <c r="CZ596" s="6"/>
      <c r="DA596" s="6"/>
      <c r="DB596" s="6"/>
      <c r="DC596" s="6"/>
      <c r="DD596" s="6" t="s">
        <v>23</v>
      </c>
      <c r="DE596" s="93" t="s">
        <v>2475</v>
      </c>
      <c r="DF596" s="6" t="s">
        <v>640</v>
      </c>
      <c r="DG596" s="6"/>
      <c r="DH596" s="6"/>
      <c r="DI596" s="6" t="s">
        <v>109</v>
      </c>
      <c r="DJ596" s="6"/>
      <c r="DK596" s="6"/>
      <c r="DL596" s="6"/>
      <c r="DM596" s="6"/>
      <c r="DN596" s="6"/>
      <c r="DO596" s="87"/>
      <c r="DP596" s="6"/>
      <c r="DQ596" s="93" t="s">
        <v>2476</v>
      </c>
      <c r="DR596" s="6" t="s">
        <v>2477</v>
      </c>
      <c r="DS596" s="93" t="s">
        <v>2478</v>
      </c>
      <c r="DT596" s="17" t="s">
        <v>2479</v>
      </c>
      <c r="DV596" s="34"/>
      <c r="DW596" s="57"/>
      <c r="DX596" s="57"/>
      <c r="DY596" s="57"/>
      <c r="DZ596" s="57"/>
      <c r="EA596" s="57"/>
      <c r="EB596" s="57"/>
      <c r="EC596" s="57"/>
      <c r="ED596" s="57"/>
      <c r="EE596" s="57"/>
      <c r="EF596" s="57"/>
      <c r="EG596" s="57"/>
      <c r="EH596" s="57"/>
      <c r="EI596" s="57"/>
      <c r="EJ596" s="57"/>
      <c r="EK596" s="57"/>
      <c r="EL596" s="57"/>
      <c r="EM596" s="57"/>
      <c r="EN596" s="57"/>
      <c r="EO596" s="57"/>
      <c r="EP596" s="57"/>
      <c r="EQ596" s="57"/>
      <c r="ER596" s="57"/>
      <c r="ES596" s="57"/>
    </row>
    <row r="597" spans="1:149" ht="14.55" customHeight="1" x14ac:dyDescent="0.3">
      <c r="A597" s="65">
        <v>593</v>
      </c>
      <c r="B597" s="7">
        <v>198</v>
      </c>
      <c r="C597" s="98" t="s">
        <v>2480</v>
      </c>
      <c r="D597" s="100" t="s">
        <v>2481</v>
      </c>
      <c r="E597" s="98" t="s">
        <v>2482</v>
      </c>
      <c r="F597" s="7">
        <v>2010</v>
      </c>
      <c r="G597" s="100" t="s">
        <v>577</v>
      </c>
      <c r="H597" s="98" t="s">
        <v>2483</v>
      </c>
      <c r="I597" s="6" t="s">
        <v>50</v>
      </c>
      <c r="J597" s="100" t="s">
        <v>2484</v>
      </c>
      <c r="K597" s="6" t="s">
        <v>359</v>
      </c>
      <c r="L597" s="6" t="s">
        <v>38</v>
      </c>
      <c r="M597" s="6" t="s">
        <v>100</v>
      </c>
      <c r="N597" s="6" t="s">
        <v>205</v>
      </c>
      <c r="O597" s="6" t="s">
        <v>25</v>
      </c>
      <c r="P597" s="6" t="s">
        <v>191</v>
      </c>
      <c r="Q597" s="6" t="s">
        <v>572</v>
      </c>
      <c r="R597" s="6" t="s">
        <v>572</v>
      </c>
      <c r="S597" s="6" t="s">
        <v>371</v>
      </c>
      <c r="T597" s="6" t="s">
        <v>1875</v>
      </c>
      <c r="U597" s="7">
        <v>2005</v>
      </c>
      <c r="V597" s="7">
        <v>2006</v>
      </c>
      <c r="W597" s="6"/>
      <c r="X597" s="6"/>
      <c r="Y597" s="6"/>
      <c r="Z597" s="6"/>
      <c r="AA597" s="6"/>
      <c r="AB597" s="6"/>
      <c r="AC597" s="6"/>
      <c r="AD597" s="6" t="s">
        <v>109</v>
      </c>
      <c r="AE597" s="6" t="s">
        <v>126</v>
      </c>
      <c r="AF597" s="6"/>
      <c r="AG597" s="6"/>
      <c r="AH597" s="6"/>
      <c r="AI597" s="6" t="s">
        <v>155</v>
      </c>
      <c r="AJ597" s="6"/>
      <c r="AK597" s="6"/>
      <c r="AL597" s="6"/>
      <c r="AM597" s="6"/>
      <c r="AN597" s="6"/>
      <c r="AO597" s="6"/>
      <c r="AP597" s="6"/>
      <c r="AQ597" s="6"/>
      <c r="AR597" s="6"/>
      <c r="AS597" s="6"/>
      <c r="AT597" s="6"/>
      <c r="AU597" s="6"/>
      <c r="AV597" s="6"/>
      <c r="AW597" s="6" t="s">
        <v>23</v>
      </c>
      <c r="AX597" s="6"/>
      <c r="AY597" s="6"/>
      <c r="AZ597" s="6"/>
      <c r="BA597" s="6"/>
      <c r="BB597" s="6"/>
      <c r="BC597" s="6"/>
      <c r="BD597" s="6"/>
      <c r="BE597" s="6"/>
      <c r="BF597" s="6" t="s">
        <v>78</v>
      </c>
      <c r="BG597" s="6"/>
      <c r="BH597" s="6"/>
      <c r="BI597" s="6"/>
      <c r="BJ597" s="6" t="s">
        <v>78</v>
      </c>
      <c r="BK597" s="6"/>
      <c r="BL597" s="6"/>
      <c r="BM597" s="6"/>
      <c r="BN597" s="6"/>
      <c r="BO597" s="6"/>
      <c r="BP597" s="6"/>
      <c r="BQ597" s="6"/>
      <c r="BR597" s="6"/>
      <c r="BS597" s="6"/>
      <c r="BT597" s="6"/>
      <c r="BU597" s="6"/>
      <c r="BV597" s="6" t="s">
        <v>23</v>
      </c>
      <c r="BW597" s="6"/>
      <c r="BX597" s="6"/>
      <c r="BY597" s="6"/>
      <c r="BZ597" s="6"/>
      <c r="CA597" s="6"/>
      <c r="CB597" s="6"/>
      <c r="CC597" s="6"/>
      <c r="CD597" s="6" t="s">
        <v>195</v>
      </c>
      <c r="CE597" s="6"/>
      <c r="CF597" s="6"/>
      <c r="CG597" s="6"/>
      <c r="CH597" s="6"/>
      <c r="CI597" s="6"/>
      <c r="CJ597" s="6"/>
      <c r="CK597" s="6"/>
      <c r="CL597" s="6"/>
      <c r="CM597" s="6"/>
      <c r="CN597" s="6"/>
      <c r="CO597" s="6"/>
      <c r="CP597" s="6"/>
      <c r="CQ597" s="6"/>
      <c r="CR597" s="6"/>
      <c r="CS597" s="28" t="s">
        <v>38</v>
      </c>
      <c r="CT597" s="6"/>
      <c r="CU597" s="6"/>
      <c r="CV597" s="6"/>
      <c r="CW597" s="6"/>
      <c r="CX597" s="6"/>
      <c r="CY597" s="6"/>
      <c r="CZ597" s="6"/>
      <c r="DA597" s="6"/>
      <c r="DB597" s="6"/>
      <c r="DC597" s="6"/>
      <c r="DD597" s="6" t="s">
        <v>38</v>
      </c>
      <c r="DE597" s="87"/>
      <c r="DF597" s="6"/>
      <c r="DG597" s="6"/>
      <c r="DH597" s="6"/>
      <c r="DI597" s="6"/>
      <c r="DJ597" s="6"/>
      <c r="DK597" s="6"/>
      <c r="DL597" s="6"/>
      <c r="DM597" s="6"/>
      <c r="DN597" s="6"/>
      <c r="DO597" s="87"/>
      <c r="DP597" s="6"/>
      <c r="DQ597" s="87"/>
      <c r="DR597" s="6"/>
      <c r="DS597" s="93" t="s">
        <v>2485</v>
      </c>
      <c r="DT597" s="17" t="s">
        <v>292</v>
      </c>
      <c r="DV597" s="34"/>
      <c r="DW597" s="57"/>
      <c r="DX597" s="57"/>
      <c r="DY597" s="57"/>
      <c r="DZ597" s="57"/>
      <c r="EA597" s="57"/>
      <c r="EB597" s="57"/>
      <c r="EC597" s="57"/>
      <c r="ED597" s="57"/>
      <c r="EE597" s="57"/>
      <c r="EF597" s="57"/>
      <c r="EG597" s="57"/>
      <c r="EH597" s="57"/>
      <c r="EI597" s="57"/>
      <c r="EJ597" s="57"/>
      <c r="EK597" s="57"/>
      <c r="EL597" s="57"/>
      <c r="EM597" s="57"/>
      <c r="EN597" s="57"/>
      <c r="EO597" s="57"/>
      <c r="EP597" s="57"/>
      <c r="EQ597" s="57"/>
      <c r="ER597" s="57"/>
      <c r="ES597" s="57"/>
    </row>
    <row r="598" spans="1:149" ht="14.55" customHeight="1" x14ac:dyDescent="0.3">
      <c r="A598" s="65">
        <v>594</v>
      </c>
      <c r="B598" s="7">
        <v>198</v>
      </c>
      <c r="C598" s="98" t="s">
        <v>2480</v>
      </c>
      <c r="D598" s="100" t="s">
        <v>2481</v>
      </c>
      <c r="E598" s="98" t="s">
        <v>2482</v>
      </c>
      <c r="F598" s="7">
        <v>2010</v>
      </c>
      <c r="G598" s="100" t="s">
        <v>577</v>
      </c>
      <c r="H598" s="98" t="s">
        <v>2483</v>
      </c>
      <c r="I598" s="6" t="s">
        <v>50</v>
      </c>
      <c r="J598" s="100" t="s">
        <v>2484</v>
      </c>
      <c r="K598" s="6" t="s">
        <v>359</v>
      </c>
      <c r="L598" s="6" t="s">
        <v>38</v>
      </c>
      <c r="M598" s="6" t="s">
        <v>100</v>
      </c>
      <c r="N598" s="6" t="s">
        <v>205</v>
      </c>
      <c r="O598" s="6" t="s">
        <v>25</v>
      </c>
      <c r="P598" s="6" t="s">
        <v>177</v>
      </c>
      <c r="Q598" s="6" t="s">
        <v>572</v>
      </c>
      <c r="R598" s="6" t="s">
        <v>572</v>
      </c>
      <c r="S598" s="6" t="s">
        <v>371</v>
      </c>
      <c r="T598" s="6" t="s">
        <v>2486</v>
      </c>
      <c r="U598" s="7">
        <v>2005</v>
      </c>
      <c r="V598" s="7">
        <v>2006</v>
      </c>
      <c r="W598" s="6"/>
      <c r="X598" s="6"/>
      <c r="Y598" s="6"/>
      <c r="Z598" s="6"/>
      <c r="AA598" s="6"/>
      <c r="AB598" s="6"/>
      <c r="AC598" s="6"/>
      <c r="AD598" s="6" t="s">
        <v>109</v>
      </c>
      <c r="AE598" s="6" t="s">
        <v>126</v>
      </c>
      <c r="AF598" s="6"/>
      <c r="AG598" s="6"/>
      <c r="AH598" s="6"/>
      <c r="AI598" s="6" t="s">
        <v>155</v>
      </c>
      <c r="AJ598" s="6"/>
      <c r="AK598" s="6"/>
      <c r="AL598" s="6"/>
      <c r="AM598" s="6"/>
      <c r="AN598" s="6"/>
      <c r="AO598" s="6"/>
      <c r="AP598" s="6"/>
      <c r="AQ598" s="6"/>
      <c r="AR598" s="6"/>
      <c r="AS598" s="6"/>
      <c r="AT598" s="6"/>
      <c r="AU598" s="6"/>
      <c r="AV598" s="6"/>
      <c r="AW598" s="6" t="s">
        <v>23</v>
      </c>
      <c r="AX598" s="6"/>
      <c r="AY598" s="6"/>
      <c r="AZ598" s="6"/>
      <c r="BA598" s="6"/>
      <c r="BB598" s="6"/>
      <c r="BC598" s="6"/>
      <c r="BD598" s="6"/>
      <c r="BE598" s="6"/>
      <c r="BF598" s="6" t="s">
        <v>78</v>
      </c>
      <c r="BG598" s="6"/>
      <c r="BH598" s="6"/>
      <c r="BI598" s="6"/>
      <c r="BJ598" s="6" t="s">
        <v>78</v>
      </c>
      <c r="BK598" s="6"/>
      <c r="BL598" s="6"/>
      <c r="BM598" s="6"/>
      <c r="BN598" s="6"/>
      <c r="BO598" s="6"/>
      <c r="BP598" s="6"/>
      <c r="BQ598" s="6"/>
      <c r="BR598" s="6"/>
      <c r="BS598" s="6"/>
      <c r="BT598" s="6"/>
      <c r="BU598" s="6"/>
      <c r="BV598" s="6" t="s">
        <v>23</v>
      </c>
      <c r="BW598" s="6"/>
      <c r="BX598" s="6"/>
      <c r="BY598" s="6"/>
      <c r="BZ598" s="6"/>
      <c r="CA598" s="6"/>
      <c r="CB598" s="6"/>
      <c r="CC598" s="6"/>
      <c r="CD598" s="6" t="s">
        <v>195</v>
      </c>
      <c r="CE598" s="6"/>
      <c r="CF598" s="6"/>
      <c r="CG598" s="6"/>
      <c r="CH598" s="6"/>
      <c r="CI598" s="6"/>
      <c r="CJ598" s="6"/>
      <c r="CK598" s="6"/>
      <c r="CL598" s="6"/>
      <c r="CM598" s="6"/>
      <c r="CN598" s="6"/>
      <c r="CO598" s="6"/>
      <c r="CP598" s="6"/>
      <c r="CQ598" s="6"/>
      <c r="CR598" s="6"/>
      <c r="CS598" s="28" t="s">
        <v>38</v>
      </c>
      <c r="CT598" s="6"/>
      <c r="CU598" s="6"/>
      <c r="CV598" s="6"/>
      <c r="CW598" s="6"/>
      <c r="CX598" s="6"/>
      <c r="CY598" s="6"/>
      <c r="CZ598" s="6"/>
      <c r="DA598" s="6"/>
      <c r="DB598" s="6"/>
      <c r="DC598" s="6"/>
      <c r="DD598" s="6" t="s">
        <v>38</v>
      </c>
      <c r="DE598" s="87"/>
      <c r="DF598" s="6"/>
      <c r="DG598" s="6"/>
      <c r="DH598" s="6"/>
      <c r="DI598" s="6"/>
      <c r="DJ598" s="6"/>
      <c r="DK598" s="6"/>
      <c r="DL598" s="6"/>
      <c r="DM598" s="6"/>
      <c r="DN598" s="6"/>
      <c r="DO598" s="87"/>
      <c r="DP598" s="6"/>
      <c r="DQ598" s="87"/>
      <c r="DR598" s="6"/>
      <c r="DS598" s="93" t="s">
        <v>2485</v>
      </c>
      <c r="DT598" s="17" t="s">
        <v>292</v>
      </c>
      <c r="DV598" s="34"/>
      <c r="DW598" s="57"/>
      <c r="DX598" s="57"/>
      <c r="DY598" s="57"/>
      <c r="DZ598" s="57"/>
      <c r="EA598" s="57"/>
      <c r="EB598" s="57"/>
      <c r="EC598" s="57"/>
      <c r="ED598" s="57"/>
      <c r="EE598" s="57"/>
      <c r="EF598" s="57"/>
      <c r="EG598" s="57"/>
      <c r="EH598" s="57"/>
      <c r="EI598" s="57"/>
      <c r="EJ598" s="57"/>
      <c r="EK598" s="57"/>
      <c r="EL598" s="57"/>
      <c r="EM598" s="57"/>
      <c r="EN598" s="57"/>
      <c r="EO598" s="57"/>
      <c r="EP598" s="57"/>
      <c r="EQ598" s="57"/>
      <c r="ER598" s="57"/>
      <c r="ES598" s="57"/>
    </row>
    <row r="599" spans="1:149" ht="14.55" customHeight="1" x14ac:dyDescent="0.3">
      <c r="A599" s="65">
        <v>595</v>
      </c>
      <c r="B599" s="7">
        <v>199</v>
      </c>
      <c r="C599" s="98" t="s">
        <v>2487</v>
      </c>
      <c r="D599" s="100" t="s">
        <v>2488</v>
      </c>
      <c r="E599" s="98" t="s">
        <v>2489</v>
      </c>
      <c r="F599" s="7">
        <v>2012</v>
      </c>
      <c r="G599" s="100" t="s">
        <v>807</v>
      </c>
      <c r="H599" s="98" t="s">
        <v>2490</v>
      </c>
      <c r="I599" s="6" t="s">
        <v>50</v>
      </c>
      <c r="J599" s="100" t="s">
        <v>2491</v>
      </c>
      <c r="K599" s="6" t="s">
        <v>359</v>
      </c>
      <c r="L599" s="6" t="s">
        <v>38</v>
      </c>
      <c r="M599" s="6" t="s">
        <v>100</v>
      </c>
      <c r="N599" s="6" t="s">
        <v>205</v>
      </c>
      <c r="O599" s="6" t="s">
        <v>25</v>
      </c>
      <c r="P599" s="6" t="s">
        <v>177</v>
      </c>
      <c r="Q599" s="6" t="s">
        <v>572</v>
      </c>
      <c r="R599" s="6" t="s">
        <v>572</v>
      </c>
      <c r="S599" s="6" t="s">
        <v>371</v>
      </c>
      <c r="T599" s="6" t="s">
        <v>2486</v>
      </c>
      <c r="U599" s="7">
        <v>2010</v>
      </c>
      <c r="V599" s="7">
        <v>2010</v>
      </c>
      <c r="W599" s="6"/>
      <c r="X599" s="6"/>
      <c r="Y599" s="6"/>
      <c r="Z599" s="6"/>
      <c r="AA599" s="6" t="s">
        <v>66</v>
      </c>
      <c r="AB599" s="6"/>
      <c r="AC599" s="6"/>
      <c r="AD599" s="6"/>
      <c r="AE599" s="6"/>
      <c r="AF599" s="6"/>
      <c r="AG599" s="6"/>
      <c r="AH599" s="6"/>
      <c r="AI599" s="6"/>
      <c r="AJ599" s="6"/>
      <c r="AK599" s="6"/>
      <c r="AL599" s="6"/>
      <c r="AM599" s="6"/>
      <c r="AN599" s="6"/>
      <c r="AO599" s="6"/>
      <c r="AP599" s="6"/>
      <c r="AQ599" s="6"/>
      <c r="AR599" s="6"/>
      <c r="AS599" s="6"/>
      <c r="AT599" s="6"/>
      <c r="AU599" s="6"/>
      <c r="AV599" s="6"/>
      <c r="AW599" s="6" t="s">
        <v>38</v>
      </c>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t="s">
        <v>23</v>
      </c>
      <c r="BW599" s="6"/>
      <c r="BX599" s="6"/>
      <c r="BY599" s="6"/>
      <c r="BZ599" s="6"/>
      <c r="CA599" s="6" t="s">
        <v>195</v>
      </c>
      <c r="CB599" s="6"/>
      <c r="CC599" s="6"/>
      <c r="CD599" s="6"/>
      <c r="CE599" s="6"/>
      <c r="CF599" s="6"/>
      <c r="CG599" s="6"/>
      <c r="CH599" s="6"/>
      <c r="CI599" s="6"/>
      <c r="CJ599" s="6"/>
      <c r="CK599" s="6"/>
      <c r="CL599" s="6"/>
      <c r="CM599" s="6"/>
      <c r="CN599" s="6"/>
      <c r="CO599" s="6"/>
      <c r="CP599" s="6"/>
      <c r="CQ599" s="6"/>
      <c r="CR599" s="6"/>
      <c r="CS599" s="28" t="s">
        <v>38</v>
      </c>
      <c r="CT599" s="6"/>
      <c r="CU599" s="6"/>
      <c r="CV599" s="6"/>
      <c r="CW599" s="6"/>
      <c r="CX599" s="6"/>
      <c r="CY599" s="6"/>
      <c r="CZ599" s="6"/>
      <c r="DA599" s="6"/>
      <c r="DB599" s="6"/>
      <c r="DC599" s="6"/>
      <c r="DD599" s="6" t="s">
        <v>23</v>
      </c>
      <c r="DE599" s="93" t="s">
        <v>2492</v>
      </c>
      <c r="DF599" s="6" t="s">
        <v>640</v>
      </c>
      <c r="DG599" s="6"/>
      <c r="DH599" s="6" t="s">
        <v>66</v>
      </c>
      <c r="DI599" s="6"/>
      <c r="DJ599" s="6"/>
      <c r="DK599" s="6"/>
      <c r="DL599" s="6"/>
      <c r="DM599" s="6"/>
      <c r="DN599" s="6"/>
      <c r="DO599" s="87"/>
      <c r="DP599" s="6"/>
      <c r="DQ599" s="87"/>
      <c r="DR599" s="6"/>
      <c r="DS599" s="87"/>
      <c r="DT599" s="17"/>
      <c r="DV599" s="34"/>
      <c r="DW599" s="57"/>
      <c r="DX599" s="57"/>
      <c r="DY599" s="57"/>
      <c r="DZ599" s="57"/>
      <c r="EA599" s="57"/>
      <c r="EB599" s="57"/>
      <c r="EC599" s="57"/>
      <c r="ED599" s="57"/>
      <c r="EE599" s="57"/>
      <c r="EF599" s="57"/>
      <c r="EG599" s="57"/>
      <c r="EH599" s="57"/>
      <c r="EI599" s="57"/>
      <c r="EJ599" s="57"/>
      <c r="EK599" s="57"/>
      <c r="EL599" s="57"/>
      <c r="EM599" s="57"/>
      <c r="EN599" s="57"/>
      <c r="EO599" s="57"/>
      <c r="EP599" s="57"/>
      <c r="EQ599" s="57"/>
      <c r="ER599" s="57"/>
      <c r="ES599" s="57"/>
    </row>
    <row r="600" spans="1:149" ht="14.55" customHeight="1" x14ac:dyDescent="0.3">
      <c r="A600" s="65">
        <v>596</v>
      </c>
      <c r="B600" s="7">
        <v>199</v>
      </c>
      <c r="C600" s="98" t="s">
        <v>2487</v>
      </c>
      <c r="D600" s="100" t="s">
        <v>2488</v>
      </c>
      <c r="E600" s="98" t="s">
        <v>2489</v>
      </c>
      <c r="F600" s="7">
        <v>2012</v>
      </c>
      <c r="G600" s="100" t="s">
        <v>807</v>
      </c>
      <c r="H600" s="98" t="s">
        <v>2490</v>
      </c>
      <c r="I600" s="6" t="s">
        <v>50</v>
      </c>
      <c r="J600" s="100" t="s">
        <v>2493</v>
      </c>
      <c r="K600" s="6" t="s">
        <v>257</v>
      </c>
      <c r="L600" s="6" t="s">
        <v>38</v>
      </c>
      <c r="M600" s="6" t="s">
        <v>100</v>
      </c>
      <c r="N600" s="6" t="s">
        <v>205</v>
      </c>
      <c r="O600" s="6" t="s">
        <v>25</v>
      </c>
      <c r="P600" s="6" t="s">
        <v>191</v>
      </c>
      <c r="Q600" s="6" t="s">
        <v>572</v>
      </c>
      <c r="R600" s="6" t="s">
        <v>572</v>
      </c>
      <c r="S600" s="6" t="s">
        <v>371</v>
      </c>
      <c r="T600" s="6" t="s">
        <v>1875</v>
      </c>
      <c r="U600" s="7">
        <v>2010</v>
      </c>
      <c r="V600" s="7">
        <v>2010</v>
      </c>
      <c r="W600" s="6"/>
      <c r="X600" s="6"/>
      <c r="Y600" s="6"/>
      <c r="Z600" s="6"/>
      <c r="AA600" s="6" t="s">
        <v>66</v>
      </c>
      <c r="AB600" s="6"/>
      <c r="AC600" s="6"/>
      <c r="AD600" s="6"/>
      <c r="AE600" s="6"/>
      <c r="AF600" s="6"/>
      <c r="AG600" s="6"/>
      <c r="AH600" s="6"/>
      <c r="AI600" s="6"/>
      <c r="AJ600" s="6"/>
      <c r="AK600" s="6"/>
      <c r="AL600" s="6"/>
      <c r="AM600" s="6"/>
      <c r="AN600" s="6"/>
      <c r="AO600" s="6"/>
      <c r="AP600" s="6"/>
      <c r="AQ600" s="6"/>
      <c r="AR600" s="6"/>
      <c r="AS600" s="6"/>
      <c r="AT600" s="6"/>
      <c r="AU600" s="6"/>
      <c r="AV600" s="6"/>
      <c r="AW600" s="6" t="s">
        <v>38</v>
      </c>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t="s">
        <v>23</v>
      </c>
      <c r="BW600" s="6"/>
      <c r="BX600" s="6"/>
      <c r="BY600" s="6"/>
      <c r="BZ600" s="6"/>
      <c r="CA600" s="6" t="s">
        <v>195</v>
      </c>
      <c r="CB600" s="6"/>
      <c r="CC600" s="6"/>
      <c r="CD600" s="6"/>
      <c r="CE600" s="6"/>
      <c r="CF600" s="6"/>
      <c r="CG600" s="6"/>
      <c r="CH600" s="6"/>
      <c r="CI600" s="6"/>
      <c r="CJ600" s="6"/>
      <c r="CK600" s="6"/>
      <c r="CL600" s="6"/>
      <c r="CM600" s="6"/>
      <c r="CN600" s="6"/>
      <c r="CO600" s="6"/>
      <c r="CP600" s="6"/>
      <c r="CQ600" s="6"/>
      <c r="CR600" s="6"/>
      <c r="CS600" s="28" t="s">
        <v>38</v>
      </c>
      <c r="CT600" s="6"/>
      <c r="CU600" s="6"/>
      <c r="CV600" s="6"/>
      <c r="CW600" s="6"/>
      <c r="CX600" s="6"/>
      <c r="CY600" s="6"/>
      <c r="CZ600" s="6"/>
      <c r="DA600" s="6"/>
      <c r="DB600" s="6"/>
      <c r="DC600" s="6"/>
      <c r="DD600" s="6" t="s">
        <v>23</v>
      </c>
      <c r="DE600" s="93" t="s">
        <v>2494</v>
      </c>
      <c r="DF600" s="6" t="s">
        <v>640</v>
      </c>
      <c r="DG600" s="6"/>
      <c r="DH600" s="6" t="s">
        <v>66</v>
      </c>
      <c r="DI600" s="6"/>
      <c r="DJ600" s="6"/>
      <c r="DK600" s="6"/>
      <c r="DL600" s="6"/>
      <c r="DM600" s="6"/>
      <c r="DN600" s="6"/>
      <c r="DO600" s="87"/>
      <c r="DP600" s="6"/>
      <c r="DQ600" s="87"/>
      <c r="DR600" s="6"/>
      <c r="DS600" s="87"/>
      <c r="DT600" s="17"/>
      <c r="DV600" s="34"/>
      <c r="DW600" s="57"/>
      <c r="DX600" s="57"/>
      <c r="DY600" s="57"/>
      <c r="DZ600" s="57"/>
      <c r="EA600" s="57"/>
      <c r="EB600" s="57"/>
      <c r="EC600" s="57"/>
      <c r="ED600" s="57"/>
      <c r="EE600" s="57"/>
      <c r="EF600" s="57"/>
      <c r="EG600" s="57"/>
      <c r="EH600" s="57"/>
      <c r="EI600" s="57"/>
      <c r="EJ600" s="57"/>
      <c r="EK600" s="57"/>
      <c r="EL600" s="57"/>
      <c r="EM600" s="57"/>
      <c r="EN600" s="57"/>
      <c r="EO600" s="57"/>
      <c r="EP600" s="57"/>
      <c r="EQ600" s="57"/>
      <c r="ER600" s="57"/>
      <c r="ES600" s="57"/>
    </row>
    <row r="601" spans="1:149" ht="14.55" customHeight="1" x14ac:dyDescent="0.3">
      <c r="A601" s="65">
        <v>597</v>
      </c>
      <c r="B601" s="7">
        <v>200</v>
      </c>
      <c r="C601" s="98" t="s">
        <v>2495</v>
      </c>
      <c r="D601" s="100" t="s">
        <v>2496</v>
      </c>
      <c r="E601" s="98" t="s">
        <v>2497</v>
      </c>
      <c r="F601" s="7">
        <v>2015</v>
      </c>
      <c r="G601" s="98" t="s">
        <v>664</v>
      </c>
      <c r="H601" s="98" t="s">
        <v>2498</v>
      </c>
      <c r="I601" s="6" t="s">
        <v>50</v>
      </c>
      <c r="J601" s="100" t="s">
        <v>2499</v>
      </c>
      <c r="K601" s="6" t="s">
        <v>884</v>
      </c>
      <c r="L601" s="6" t="s">
        <v>38</v>
      </c>
      <c r="M601" s="6" t="s">
        <v>100</v>
      </c>
      <c r="N601" s="6" t="s">
        <v>205</v>
      </c>
      <c r="O601" s="6" t="s">
        <v>25</v>
      </c>
      <c r="P601" s="6" t="s">
        <v>177</v>
      </c>
      <c r="Q601" s="6" t="s">
        <v>572</v>
      </c>
      <c r="R601" s="6" t="s">
        <v>572</v>
      </c>
      <c r="S601" s="6" t="s">
        <v>1186</v>
      </c>
      <c r="T601" s="6" t="s">
        <v>1601</v>
      </c>
      <c r="U601" s="7" t="s">
        <v>572</v>
      </c>
      <c r="V601" s="7" t="s">
        <v>572</v>
      </c>
      <c r="W601" s="6"/>
      <c r="X601" s="6"/>
      <c r="Y601" s="6"/>
      <c r="Z601" s="6"/>
      <c r="AA601" s="6"/>
      <c r="AB601" s="6" t="s">
        <v>107</v>
      </c>
      <c r="AC601" s="6"/>
      <c r="AD601" s="6"/>
      <c r="AE601" s="6" t="s">
        <v>126</v>
      </c>
      <c r="AF601" s="6"/>
      <c r="AG601" s="6"/>
      <c r="AH601" s="6"/>
      <c r="AI601" s="6"/>
      <c r="AJ601" s="6"/>
      <c r="AK601" s="6"/>
      <c r="AL601" s="6"/>
      <c r="AM601" s="6"/>
      <c r="AN601" s="6"/>
      <c r="AO601" s="6"/>
      <c r="AP601" s="6"/>
      <c r="AQ601" s="6"/>
      <c r="AR601" s="6"/>
      <c r="AS601" s="6"/>
      <c r="AT601" s="6"/>
      <c r="AU601" s="6"/>
      <c r="AV601" s="6"/>
      <c r="AW601" s="6" t="s">
        <v>23</v>
      </c>
      <c r="AX601" s="6"/>
      <c r="AY601" s="6"/>
      <c r="AZ601" s="6"/>
      <c r="BA601" s="6"/>
      <c r="BB601" s="6"/>
      <c r="BC601" s="6" t="s">
        <v>78</v>
      </c>
      <c r="BD601" s="6"/>
      <c r="BE601" s="6"/>
      <c r="BF601" s="6" t="s">
        <v>78</v>
      </c>
      <c r="BG601" s="6"/>
      <c r="BH601" s="6"/>
      <c r="BI601" s="6"/>
      <c r="BJ601" s="6"/>
      <c r="BK601" s="6"/>
      <c r="BL601" s="6"/>
      <c r="BM601" s="6"/>
      <c r="BN601" s="6"/>
      <c r="BO601" s="6"/>
      <c r="BP601" s="6"/>
      <c r="BQ601" s="6"/>
      <c r="BR601" s="6"/>
      <c r="BS601" s="6"/>
      <c r="BT601" s="6"/>
      <c r="BU601" s="6"/>
      <c r="BV601" s="6" t="s">
        <v>38</v>
      </c>
      <c r="BW601" s="6"/>
      <c r="BX601" s="6"/>
      <c r="BY601" s="6"/>
      <c r="BZ601" s="6"/>
      <c r="CA601" s="6"/>
      <c r="CB601" s="6"/>
      <c r="CC601" s="6"/>
      <c r="CD601" s="6"/>
      <c r="CE601" s="6"/>
      <c r="CF601" s="6"/>
      <c r="CG601" s="6"/>
      <c r="CH601" s="6"/>
      <c r="CI601" s="6"/>
      <c r="CJ601" s="6"/>
      <c r="CK601" s="6"/>
      <c r="CL601" s="6"/>
      <c r="CM601" s="6"/>
      <c r="CN601" s="6"/>
      <c r="CO601" s="6"/>
      <c r="CP601" s="6"/>
      <c r="CQ601" s="6"/>
      <c r="CR601" s="6"/>
      <c r="CS601" s="28" t="s">
        <v>38</v>
      </c>
      <c r="CT601" s="6"/>
      <c r="CU601" s="6"/>
      <c r="CV601" s="6"/>
      <c r="CW601" s="6"/>
      <c r="CX601" s="6"/>
      <c r="CY601" s="6"/>
      <c r="CZ601" s="6"/>
      <c r="DA601" s="6"/>
      <c r="DB601" s="6"/>
      <c r="DC601" s="6"/>
      <c r="DD601" s="6" t="s">
        <v>38</v>
      </c>
      <c r="DE601" s="87"/>
      <c r="DF601" s="6"/>
      <c r="DG601" s="6"/>
      <c r="DH601" s="6"/>
      <c r="DI601" s="6"/>
      <c r="DJ601" s="6"/>
      <c r="DK601" s="6"/>
      <c r="DL601" s="6"/>
      <c r="DM601" s="6"/>
      <c r="DN601" s="6"/>
      <c r="DO601" s="87"/>
      <c r="DP601" s="6"/>
      <c r="DQ601" s="87"/>
      <c r="DR601" s="6"/>
      <c r="DS601" s="87"/>
      <c r="DT601" s="17"/>
      <c r="DV601" s="34"/>
      <c r="DW601" s="57"/>
      <c r="DX601" s="57"/>
      <c r="DY601" s="57"/>
      <c r="DZ601" s="57"/>
      <c r="EA601" s="57"/>
      <c r="EB601" s="57"/>
      <c r="EC601" s="57"/>
      <c r="ED601" s="57"/>
      <c r="EE601" s="57"/>
      <c r="EF601" s="57"/>
      <c r="EG601" s="57"/>
      <c r="EH601" s="57"/>
      <c r="EI601" s="57"/>
      <c r="EJ601" s="57"/>
      <c r="EK601" s="57"/>
      <c r="EL601" s="57"/>
      <c r="EM601" s="57"/>
      <c r="EN601" s="57"/>
      <c r="EO601" s="57"/>
      <c r="EP601" s="57"/>
      <c r="EQ601" s="57"/>
      <c r="ER601" s="57"/>
      <c r="ES601" s="57"/>
    </row>
    <row r="602" spans="1:149" ht="14.55" customHeight="1" x14ac:dyDescent="0.3">
      <c r="A602" s="65">
        <v>598</v>
      </c>
      <c r="B602" s="7">
        <v>201</v>
      </c>
      <c r="C602" s="100" t="s">
        <v>2500</v>
      </c>
      <c r="D602" s="100" t="s">
        <v>2501</v>
      </c>
      <c r="E602" s="100" t="s">
        <v>2502</v>
      </c>
      <c r="F602" s="7">
        <v>2015</v>
      </c>
      <c r="G602" s="100" t="s">
        <v>604</v>
      </c>
      <c r="H602" s="98" t="s">
        <v>2503</v>
      </c>
      <c r="I602" s="6" t="s">
        <v>50</v>
      </c>
      <c r="J602" s="100" t="s">
        <v>2504</v>
      </c>
      <c r="K602" s="6" t="s">
        <v>935</v>
      </c>
      <c r="L602" s="6" t="s">
        <v>38</v>
      </c>
      <c r="M602" s="6" t="s">
        <v>86</v>
      </c>
      <c r="N602" s="6" t="s">
        <v>205</v>
      </c>
      <c r="O602" s="6" t="s">
        <v>25</v>
      </c>
      <c r="P602" s="6" t="s">
        <v>177</v>
      </c>
      <c r="Q602" s="6" t="s">
        <v>572</v>
      </c>
      <c r="R602" s="6" t="s">
        <v>572</v>
      </c>
      <c r="S602" s="6" t="s">
        <v>290</v>
      </c>
      <c r="T602" s="6" t="s">
        <v>2210</v>
      </c>
      <c r="U602" s="7" t="s">
        <v>572</v>
      </c>
      <c r="V602" s="7" t="s">
        <v>572</v>
      </c>
      <c r="W602" s="6"/>
      <c r="X602" s="6"/>
      <c r="Y602" s="6"/>
      <c r="Z602" s="6"/>
      <c r="AA602" s="6"/>
      <c r="AB602" s="6" t="s">
        <v>107</v>
      </c>
      <c r="AC602" s="6"/>
      <c r="AD602" s="6"/>
      <c r="AE602" s="6" t="s">
        <v>126</v>
      </c>
      <c r="AF602" s="6"/>
      <c r="AG602" s="6"/>
      <c r="AH602" s="6" t="s">
        <v>139</v>
      </c>
      <c r="AI602" s="6"/>
      <c r="AJ602" s="6"/>
      <c r="AK602" s="6"/>
      <c r="AL602" s="6"/>
      <c r="AM602" s="6"/>
      <c r="AN602" s="6"/>
      <c r="AO602" s="6" t="s">
        <v>168</v>
      </c>
      <c r="AP602" s="6"/>
      <c r="AQ602" s="6"/>
      <c r="AR602" s="6"/>
      <c r="AS602" s="6"/>
      <c r="AT602" s="6"/>
      <c r="AU602" s="6"/>
      <c r="AV602" s="6"/>
      <c r="AW602" s="6" t="s">
        <v>23</v>
      </c>
      <c r="AX602" s="6"/>
      <c r="AY602" s="6"/>
      <c r="AZ602" s="6"/>
      <c r="BA602" s="6"/>
      <c r="BB602" s="6"/>
      <c r="BC602" s="6" t="s">
        <v>80</v>
      </c>
      <c r="BD602" s="6"/>
      <c r="BE602" s="6"/>
      <c r="BF602" s="6" t="s">
        <v>78</v>
      </c>
      <c r="BG602" s="6"/>
      <c r="BH602" s="6"/>
      <c r="BI602" s="6" t="s">
        <v>78</v>
      </c>
      <c r="BJ602" s="6"/>
      <c r="BK602" s="6"/>
      <c r="BL602" s="6"/>
      <c r="BM602" s="6"/>
      <c r="BN602" s="6" t="s">
        <v>78</v>
      </c>
      <c r="BO602" s="6"/>
      <c r="BP602" s="6"/>
      <c r="BQ602" s="6"/>
      <c r="BR602" s="6"/>
      <c r="BS602" s="6"/>
      <c r="BT602" s="6"/>
      <c r="BU602" s="6"/>
      <c r="BV602" s="6" t="s">
        <v>38</v>
      </c>
      <c r="BW602" s="6"/>
      <c r="BX602" s="6"/>
      <c r="BY602" s="6"/>
      <c r="BZ602" s="6"/>
      <c r="CA602" s="6"/>
      <c r="CB602" s="6"/>
      <c r="CC602" s="6"/>
      <c r="CD602" s="6"/>
      <c r="CE602" s="6"/>
      <c r="CF602" s="6"/>
      <c r="CG602" s="6"/>
      <c r="CH602" s="6"/>
      <c r="CI602" s="6"/>
      <c r="CJ602" s="6"/>
      <c r="CK602" s="6"/>
      <c r="CL602" s="6"/>
      <c r="CM602" s="6"/>
      <c r="CN602" s="6"/>
      <c r="CO602" s="6"/>
      <c r="CP602" s="6"/>
      <c r="CQ602" s="6"/>
      <c r="CR602" s="6"/>
      <c r="CS602" s="28" t="s">
        <v>38</v>
      </c>
      <c r="CT602" s="6"/>
      <c r="CU602" s="6"/>
      <c r="CV602" s="6"/>
      <c r="CW602" s="6"/>
      <c r="CX602" s="6"/>
      <c r="CY602" s="6"/>
      <c r="CZ602" s="6"/>
      <c r="DA602" s="6"/>
      <c r="DB602" s="6"/>
      <c r="DC602" s="6"/>
      <c r="DD602" s="6" t="s">
        <v>38</v>
      </c>
      <c r="DE602" s="87"/>
      <c r="DF602" s="6"/>
      <c r="DG602" s="6"/>
      <c r="DH602" s="6"/>
      <c r="DI602" s="6"/>
      <c r="DJ602" s="6"/>
      <c r="DK602" s="6"/>
      <c r="DL602" s="6"/>
      <c r="DM602" s="6"/>
      <c r="DN602" s="6"/>
      <c r="DO602" s="87"/>
      <c r="DP602" s="6"/>
      <c r="DQ602" s="87"/>
      <c r="DR602" s="6"/>
      <c r="DS602" s="93" t="s">
        <v>2505</v>
      </c>
      <c r="DT602" s="17" t="s">
        <v>1516</v>
      </c>
      <c r="DV602" s="34"/>
      <c r="DW602" s="57"/>
      <c r="DX602" s="57"/>
      <c r="DY602" s="57"/>
      <c r="DZ602" s="57"/>
      <c r="EA602" s="57"/>
      <c r="EB602" s="57"/>
      <c r="EC602" s="57"/>
      <c r="ED602" s="57"/>
      <c r="EE602" s="57"/>
      <c r="EF602" s="57"/>
      <c r="EG602" s="57"/>
      <c r="EH602" s="57"/>
      <c r="EI602" s="57"/>
      <c r="EJ602" s="57"/>
      <c r="EK602" s="57"/>
      <c r="EL602" s="57"/>
      <c r="EM602" s="57"/>
      <c r="EN602" s="57"/>
      <c r="EO602" s="57"/>
      <c r="EP602" s="57"/>
      <c r="EQ602" s="57"/>
      <c r="ER602" s="57"/>
      <c r="ES602" s="57"/>
    </row>
    <row r="603" spans="1:149" ht="14.55" customHeight="1" x14ac:dyDescent="0.3">
      <c r="A603" s="65">
        <v>599</v>
      </c>
      <c r="B603" s="7">
        <v>201</v>
      </c>
      <c r="C603" s="100" t="s">
        <v>2500</v>
      </c>
      <c r="D603" s="100" t="s">
        <v>2501</v>
      </c>
      <c r="E603" s="100" t="s">
        <v>2502</v>
      </c>
      <c r="F603" s="7">
        <v>2015</v>
      </c>
      <c r="G603" s="100" t="s">
        <v>604</v>
      </c>
      <c r="H603" s="98" t="s">
        <v>2503</v>
      </c>
      <c r="I603" s="6" t="s">
        <v>50</v>
      </c>
      <c r="J603" s="98" t="s">
        <v>2506</v>
      </c>
      <c r="K603" s="6" t="s">
        <v>359</v>
      </c>
      <c r="L603" s="6" t="s">
        <v>38</v>
      </c>
      <c r="M603" s="6" t="s">
        <v>86</v>
      </c>
      <c r="N603" s="6" t="s">
        <v>205</v>
      </c>
      <c r="O603" s="6" t="s">
        <v>25</v>
      </c>
      <c r="P603" s="6" t="s">
        <v>177</v>
      </c>
      <c r="Q603" s="6" t="s">
        <v>572</v>
      </c>
      <c r="R603" s="6" t="s">
        <v>572</v>
      </c>
      <c r="S603" s="6" t="s">
        <v>290</v>
      </c>
      <c r="T603" s="6" t="s">
        <v>2210</v>
      </c>
      <c r="U603" s="7" t="s">
        <v>572</v>
      </c>
      <c r="V603" s="7" t="s">
        <v>572</v>
      </c>
      <c r="W603" s="6"/>
      <c r="X603" s="6"/>
      <c r="Y603" s="6"/>
      <c r="Z603" s="6"/>
      <c r="AA603" s="6"/>
      <c r="AB603" s="6" t="s">
        <v>107</v>
      </c>
      <c r="AC603" s="6"/>
      <c r="AD603" s="6"/>
      <c r="AE603" s="6" t="s">
        <v>126</v>
      </c>
      <c r="AF603" s="6"/>
      <c r="AG603" s="6"/>
      <c r="AH603" s="6" t="s">
        <v>139</v>
      </c>
      <c r="AI603" s="6"/>
      <c r="AJ603" s="6"/>
      <c r="AK603" s="6"/>
      <c r="AL603" s="6"/>
      <c r="AM603" s="6"/>
      <c r="AN603" s="6"/>
      <c r="AO603" s="6" t="s">
        <v>168</v>
      </c>
      <c r="AP603" s="6"/>
      <c r="AQ603" s="6"/>
      <c r="AR603" s="6"/>
      <c r="AS603" s="6"/>
      <c r="AT603" s="6"/>
      <c r="AU603" s="6"/>
      <c r="AV603" s="6"/>
      <c r="AW603" s="6" t="s">
        <v>23</v>
      </c>
      <c r="AX603" s="6"/>
      <c r="AY603" s="6"/>
      <c r="AZ603" s="6"/>
      <c r="BA603" s="6"/>
      <c r="BB603" s="6"/>
      <c r="BC603" s="6" t="s">
        <v>78</v>
      </c>
      <c r="BD603" s="6"/>
      <c r="BE603" s="6"/>
      <c r="BF603" s="6" t="s">
        <v>78</v>
      </c>
      <c r="BG603" s="6"/>
      <c r="BH603" s="6"/>
      <c r="BI603" s="6" t="s">
        <v>78</v>
      </c>
      <c r="BJ603" s="6"/>
      <c r="BK603" s="6"/>
      <c r="BL603" s="6"/>
      <c r="BM603" s="6"/>
      <c r="BN603" s="6" t="s">
        <v>78</v>
      </c>
      <c r="BO603" s="6"/>
      <c r="BP603" s="6"/>
      <c r="BQ603" s="6"/>
      <c r="BR603" s="6"/>
      <c r="BS603" s="6"/>
      <c r="BT603" s="6"/>
      <c r="BU603" s="6"/>
      <c r="BV603" s="6" t="s">
        <v>38</v>
      </c>
      <c r="BW603" s="6"/>
      <c r="BX603" s="6"/>
      <c r="BY603" s="6"/>
      <c r="BZ603" s="6"/>
      <c r="CA603" s="6"/>
      <c r="CB603" s="6"/>
      <c r="CC603" s="6"/>
      <c r="CD603" s="6"/>
      <c r="CE603" s="6"/>
      <c r="CF603" s="6"/>
      <c r="CG603" s="6"/>
      <c r="CH603" s="6"/>
      <c r="CI603" s="6"/>
      <c r="CJ603" s="6"/>
      <c r="CK603" s="6"/>
      <c r="CL603" s="6"/>
      <c r="CM603" s="6"/>
      <c r="CN603" s="6"/>
      <c r="CO603" s="6"/>
      <c r="CP603" s="6"/>
      <c r="CQ603" s="6"/>
      <c r="CR603" s="6"/>
      <c r="CS603" s="28" t="s">
        <v>23</v>
      </c>
      <c r="CT603" s="6"/>
      <c r="CU603" s="6"/>
      <c r="CV603" s="6"/>
      <c r="CW603" s="6"/>
      <c r="CX603" s="6" t="s">
        <v>126</v>
      </c>
      <c r="CY603" s="6"/>
      <c r="CZ603" s="6"/>
      <c r="DA603" s="6"/>
      <c r="DB603" s="6"/>
      <c r="DC603" s="6"/>
      <c r="DD603" s="6" t="s">
        <v>38</v>
      </c>
      <c r="DE603" s="87"/>
      <c r="DF603" s="6"/>
      <c r="DG603" s="6"/>
      <c r="DH603" s="6"/>
      <c r="DI603" s="6"/>
      <c r="DJ603" s="6"/>
      <c r="DK603" s="6"/>
      <c r="DL603" s="6"/>
      <c r="DM603" s="6"/>
      <c r="DN603" s="6"/>
      <c r="DO603" s="87"/>
      <c r="DP603" s="6"/>
      <c r="DQ603" s="87"/>
      <c r="DR603" s="6"/>
      <c r="DS603" s="93" t="s">
        <v>2507</v>
      </c>
      <c r="DT603" s="17" t="s">
        <v>1516</v>
      </c>
      <c r="DV603" s="34"/>
      <c r="DW603" s="57"/>
      <c r="DX603" s="57"/>
      <c r="DY603" s="57"/>
      <c r="DZ603" s="57"/>
      <c r="EA603" s="57"/>
      <c r="EB603" s="57"/>
      <c r="EC603" s="57"/>
      <c r="ED603" s="57"/>
      <c r="EE603" s="57"/>
      <c r="EF603" s="57"/>
      <c r="EG603" s="57"/>
      <c r="EH603" s="57"/>
      <c r="EI603" s="57"/>
      <c r="EJ603" s="57"/>
      <c r="EK603" s="57"/>
      <c r="EL603" s="57"/>
      <c r="EM603" s="57"/>
      <c r="EN603" s="57"/>
      <c r="EO603" s="57"/>
      <c r="EP603" s="57"/>
      <c r="EQ603" s="57"/>
      <c r="ER603" s="57"/>
      <c r="ES603" s="57"/>
    </row>
    <row r="604" spans="1:149" ht="14.55" customHeight="1" x14ac:dyDescent="0.3">
      <c r="A604" s="65">
        <v>600</v>
      </c>
      <c r="B604" s="7">
        <v>202</v>
      </c>
      <c r="C604" s="98" t="s">
        <v>2508</v>
      </c>
      <c r="D604" s="100" t="s">
        <v>2509</v>
      </c>
      <c r="E604" s="98" t="s">
        <v>2510</v>
      </c>
      <c r="F604" s="7">
        <v>2012</v>
      </c>
      <c r="G604" s="100" t="s">
        <v>807</v>
      </c>
      <c r="H604" s="98" t="s">
        <v>2511</v>
      </c>
      <c r="I604" s="6" t="s">
        <v>50</v>
      </c>
      <c r="J604" s="100" t="s">
        <v>2512</v>
      </c>
      <c r="K604" s="6" t="s">
        <v>2513</v>
      </c>
      <c r="L604" s="6" t="s">
        <v>23</v>
      </c>
      <c r="M604" s="6" t="s">
        <v>100</v>
      </c>
      <c r="N604" s="6" t="s">
        <v>205</v>
      </c>
      <c r="O604" s="6" t="s">
        <v>25</v>
      </c>
      <c r="P604" s="6" t="s">
        <v>56</v>
      </c>
      <c r="Q604" s="6" t="s">
        <v>572</v>
      </c>
      <c r="R604" s="6" t="s">
        <v>572</v>
      </c>
      <c r="S604" s="6" t="s">
        <v>343</v>
      </c>
      <c r="T604" s="6" t="s">
        <v>608</v>
      </c>
      <c r="U604" s="7">
        <v>2003</v>
      </c>
      <c r="V604" s="7">
        <v>2010</v>
      </c>
      <c r="W604" s="6"/>
      <c r="X604" s="6" t="s">
        <v>44</v>
      </c>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t="s">
        <v>23</v>
      </c>
      <c r="AX604" s="6"/>
      <c r="AY604" s="6" t="s">
        <v>78</v>
      </c>
      <c r="AZ604" s="6"/>
      <c r="BA604" s="6"/>
      <c r="BB604" s="6"/>
      <c r="BC604" s="6"/>
      <c r="BD604" s="6"/>
      <c r="BE604" s="6"/>
      <c r="BF604" s="6"/>
      <c r="BG604" s="6"/>
      <c r="BH604" s="6"/>
      <c r="BI604" s="6"/>
      <c r="BJ604" s="6"/>
      <c r="BK604" s="6"/>
      <c r="BL604" s="6"/>
      <c r="BM604" s="6"/>
      <c r="BN604" s="6"/>
      <c r="BO604" s="6"/>
      <c r="BP604" s="6"/>
      <c r="BQ604" s="6"/>
      <c r="BR604" s="6"/>
      <c r="BS604" s="6"/>
      <c r="BT604" s="6"/>
      <c r="BU604" s="6"/>
      <c r="BV604" s="6" t="s">
        <v>23</v>
      </c>
      <c r="BW604" s="6"/>
      <c r="BX604" s="6" t="s">
        <v>195</v>
      </c>
      <c r="BY604" s="6"/>
      <c r="BZ604" s="6"/>
      <c r="CA604" s="6"/>
      <c r="CB604" s="6"/>
      <c r="CC604" s="6"/>
      <c r="CD604" s="6"/>
      <c r="CE604" s="6"/>
      <c r="CF604" s="6"/>
      <c r="CG604" s="6"/>
      <c r="CH604" s="6"/>
      <c r="CI604" s="6"/>
      <c r="CJ604" s="6"/>
      <c r="CK604" s="6"/>
      <c r="CL604" s="6"/>
      <c r="CM604" s="6"/>
      <c r="CN604" s="6"/>
      <c r="CO604" s="6"/>
      <c r="CP604" s="6"/>
      <c r="CQ604" s="6"/>
      <c r="CR604" s="6"/>
      <c r="CS604" s="28" t="s">
        <v>38</v>
      </c>
      <c r="CT604" s="6"/>
      <c r="CU604" s="6"/>
      <c r="CV604" s="6"/>
      <c r="CW604" s="6"/>
      <c r="CX604" s="6"/>
      <c r="CY604" s="6"/>
      <c r="CZ604" s="6"/>
      <c r="DA604" s="6"/>
      <c r="DB604" s="6"/>
      <c r="DC604" s="6"/>
      <c r="DD604" s="6" t="s">
        <v>38</v>
      </c>
      <c r="DE604" s="87"/>
      <c r="DF604" s="6"/>
      <c r="DG604" s="6"/>
      <c r="DH604" s="6"/>
      <c r="DI604" s="6"/>
      <c r="DJ604" s="6"/>
      <c r="DK604" s="6"/>
      <c r="DL604" s="6"/>
      <c r="DM604" s="6"/>
      <c r="DN604" s="6"/>
      <c r="DO604" s="87"/>
      <c r="DP604" s="6"/>
      <c r="DQ604" s="87"/>
      <c r="DR604" s="6"/>
      <c r="DS604" s="87"/>
      <c r="DT604" s="17"/>
      <c r="DV604" s="34"/>
      <c r="DW604" s="57"/>
      <c r="DX604" s="57"/>
      <c r="DY604" s="57"/>
      <c r="DZ604" s="57"/>
      <c r="EA604" s="57"/>
      <c r="EB604" s="57"/>
      <c r="EC604" s="57"/>
      <c r="ED604" s="57"/>
      <c r="EE604" s="57"/>
      <c r="EF604" s="57"/>
      <c r="EG604" s="57"/>
      <c r="EH604" s="57"/>
      <c r="EI604" s="57"/>
      <c r="EJ604" s="57"/>
      <c r="EK604" s="57"/>
      <c r="EL604" s="57"/>
      <c r="EM604" s="57"/>
      <c r="EN604" s="57"/>
      <c r="EO604" s="57"/>
      <c r="EP604" s="57"/>
      <c r="EQ604" s="57"/>
      <c r="ER604" s="57"/>
      <c r="ES604" s="57"/>
    </row>
    <row r="605" spans="1:149" ht="14.55" customHeight="1" x14ac:dyDescent="0.3">
      <c r="A605" s="65">
        <v>601</v>
      </c>
      <c r="B605" s="7">
        <v>203</v>
      </c>
      <c r="C605" s="98" t="s">
        <v>2514</v>
      </c>
      <c r="D605" s="100" t="s">
        <v>2515</v>
      </c>
      <c r="E605" s="98" t="s">
        <v>2516</v>
      </c>
      <c r="F605" s="7">
        <v>2005</v>
      </c>
      <c r="G605" s="100" t="s">
        <v>807</v>
      </c>
      <c r="H605" s="98" t="s">
        <v>2517</v>
      </c>
      <c r="I605" s="6" t="s">
        <v>50</v>
      </c>
      <c r="J605" s="100" t="s">
        <v>2518</v>
      </c>
      <c r="K605" s="6" t="s">
        <v>616</v>
      </c>
      <c r="L605" s="6" t="s">
        <v>38</v>
      </c>
      <c r="M605" s="6" t="s">
        <v>86</v>
      </c>
      <c r="N605" s="6" t="s">
        <v>205</v>
      </c>
      <c r="O605" s="6" t="s">
        <v>25</v>
      </c>
      <c r="P605" s="6" t="s">
        <v>191</v>
      </c>
      <c r="Q605" s="6" t="s">
        <v>572</v>
      </c>
      <c r="R605" s="6" t="s">
        <v>572</v>
      </c>
      <c r="S605" s="6" t="s">
        <v>434</v>
      </c>
      <c r="T605" s="6" t="s">
        <v>2519</v>
      </c>
      <c r="U605" s="7">
        <v>1996</v>
      </c>
      <c r="V605" s="7">
        <v>1996</v>
      </c>
      <c r="W605" s="6" t="s">
        <v>29</v>
      </c>
      <c r="X605" s="6"/>
      <c r="Y605" s="6"/>
      <c r="Z605" s="6"/>
      <c r="AA605" s="6"/>
      <c r="AB605" s="6"/>
      <c r="AC605" s="6"/>
      <c r="AD605" s="6"/>
      <c r="AE605" s="6" t="s">
        <v>126</v>
      </c>
      <c r="AF605" s="6"/>
      <c r="AG605" s="6"/>
      <c r="AH605" s="6"/>
      <c r="AI605" s="6"/>
      <c r="AJ605" s="6"/>
      <c r="AK605" s="6"/>
      <c r="AL605" s="6"/>
      <c r="AM605" s="6"/>
      <c r="AN605" s="6"/>
      <c r="AO605" s="6"/>
      <c r="AP605" s="6"/>
      <c r="AQ605" s="6"/>
      <c r="AR605" s="6"/>
      <c r="AS605" s="6"/>
      <c r="AT605" s="6"/>
      <c r="AU605" s="6" t="s">
        <v>183</v>
      </c>
      <c r="AV605" s="6"/>
      <c r="AW605" s="6" t="s">
        <v>23</v>
      </c>
      <c r="AX605" s="6" t="s">
        <v>78</v>
      </c>
      <c r="AY605" s="6"/>
      <c r="AZ605" s="6"/>
      <c r="BA605" s="6"/>
      <c r="BB605" s="6"/>
      <c r="BC605" s="6"/>
      <c r="BD605" s="6"/>
      <c r="BE605" s="6"/>
      <c r="BF605" s="6" t="s">
        <v>78</v>
      </c>
      <c r="BG605" s="6"/>
      <c r="BH605" s="6"/>
      <c r="BI605" s="6"/>
      <c r="BJ605" s="6"/>
      <c r="BK605" s="6"/>
      <c r="BL605" s="6"/>
      <c r="BM605" s="6"/>
      <c r="BN605" s="6"/>
      <c r="BO605" s="6"/>
      <c r="BP605" s="6"/>
      <c r="BQ605" s="6"/>
      <c r="BR605" s="6"/>
      <c r="BS605" s="6"/>
      <c r="BT605" s="6" t="s">
        <v>78</v>
      </c>
      <c r="BU605" s="6"/>
      <c r="BV605" s="6" t="s">
        <v>23</v>
      </c>
      <c r="BW605" s="6" t="s">
        <v>195</v>
      </c>
      <c r="BX605" s="6"/>
      <c r="BY605" s="6"/>
      <c r="BZ605" s="6"/>
      <c r="CA605" s="6"/>
      <c r="CB605" s="6"/>
      <c r="CC605" s="6"/>
      <c r="CD605" s="6"/>
      <c r="CE605" s="6" t="s">
        <v>195</v>
      </c>
      <c r="CF605" s="6"/>
      <c r="CG605" s="6"/>
      <c r="CH605" s="6"/>
      <c r="CI605" s="6"/>
      <c r="CJ605" s="6"/>
      <c r="CK605" s="6"/>
      <c r="CL605" s="6"/>
      <c r="CM605" s="6"/>
      <c r="CN605" s="6"/>
      <c r="CO605" s="6"/>
      <c r="CP605" s="6"/>
      <c r="CQ605" s="6" t="s">
        <v>195</v>
      </c>
      <c r="CR605" s="6"/>
      <c r="CS605" s="28" t="s">
        <v>38</v>
      </c>
      <c r="CT605" s="6"/>
      <c r="CU605" s="6"/>
      <c r="CV605" s="6"/>
      <c r="CW605" s="6"/>
      <c r="CX605" s="6"/>
      <c r="CY605" s="6"/>
      <c r="CZ605" s="6"/>
      <c r="DA605" s="6"/>
      <c r="DB605" s="6"/>
      <c r="DC605" s="6"/>
      <c r="DD605" s="6" t="s">
        <v>38</v>
      </c>
      <c r="DE605" s="87"/>
      <c r="DF605" s="6"/>
      <c r="DG605" s="6"/>
      <c r="DH605" s="6"/>
      <c r="DI605" s="6"/>
      <c r="DJ605" s="6"/>
      <c r="DK605" s="6"/>
      <c r="DL605" s="6"/>
      <c r="DM605" s="6"/>
      <c r="DN605" s="6"/>
      <c r="DO605" s="87"/>
      <c r="DP605" s="6"/>
      <c r="DQ605" s="87"/>
      <c r="DR605" s="6"/>
      <c r="DS605" s="87"/>
      <c r="DT605" s="17"/>
      <c r="DV605" s="34"/>
      <c r="DW605" s="57"/>
      <c r="DX605" s="57"/>
      <c r="DY605" s="57"/>
      <c r="DZ605" s="57"/>
      <c r="EA605" s="57"/>
      <c r="EB605" s="57"/>
      <c r="EC605" s="57"/>
      <c r="ED605" s="57"/>
      <c r="EE605" s="57"/>
      <c r="EF605" s="57"/>
      <c r="EG605" s="57"/>
      <c r="EH605" s="57"/>
      <c r="EI605" s="57"/>
      <c r="EJ605" s="57"/>
      <c r="EK605" s="57"/>
      <c r="EL605" s="57"/>
      <c r="EM605" s="57"/>
      <c r="EN605" s="57"/>
      <c r="EO605" s="57"/>
      <c r="EP605" s="57"/>
      <c r="EQ605" s="57"/>
      <c r="ER605" s="57"/>
      <c r="ES605" s="57"/>
    </row>
    <row r="606" spans="1:149" ht="14.55" customHeight="1" x14ac:dyDescent="0.3">
      <c r="A606" s="65">
        <v>602</v>
      </c>
      <c r="B606" s="7">
        <v>204</v>
      </c>
      <c r="C606" s="98" t="s">
        <v>2520</v>
      </c>
      <c r="D606" s="98" t="s">
        <v>2521</v>
      </c>
      <c r="E606" s="98" t="s">
        <v>2522</v>
      </c>
      <c r="F606" s="7">
        <v>2008</v>
      </c>
      <c r="G606" s="98" t="s">
        <v>1598</v>
      </c>
      <c r="H606" s="98" t="s">
        <v>2523</v>
      </c>
      <c r="I606" s="6" t="s">
        <v>50</v>
      </c>
      <c r="J606" s="98" t="s">
        <v>2524</v>
      </c>
      <c r="K606" s="6" t="s">
        <v>288</v>
      </c>
      <c r="L606" s="6" t="s">
        <v>38</v>
      </c>
      <c r="M606" s="6" t="s">
        <v>100</v>
      </c>
      <c r="N606" s="6" t="s">
        <v>205</v>
      </c>
      <c r="O606" s="6" t="s">
        <v>25</v>
      </c>
      <c r="P606" s="6" t="s">
        <v>177</v>
      </c>
      <c r="Q606" s="6" t="s">
        <v>572</v>
      </c>
      <c r="R606" s="6" t="s">
        <v>572</v>
      </c>
      <c r="S606" s="6" t="s">
        <v>357</v>
      </c>
      <c r="T606" s="6" t="s">
        <v>2525</v>
      </c>
      <c r="U606" s="7">
        <v>1999</v>
      </c>
      <c r="V606" s="7">
        <v>2001</v>
      </c>
      <c r="W606" s="6"/>
      <c r="X606" s="6"/>
      <c r="Y606" s="6"/>
      <c r="Z606" s="6" t="s">
        <v>76</v>
      </c>
      <c r="AA606" s="6"/>
      <c r="AB606" s="6"/>
      <c r="AC606" s="6"/>
      <c r="AD606" s="6"/>
      <c r="AE606" s="6" t="s">
        <v>126</v>
      </c>
      <c r="AF606" s="6"/>
      <c r="AG606" s="6"/>
      <c r="AH606" s="6"/>
      <c r="AI606" s="6"/>
      <c r="AJ606" s="6"/>
      <c r="AK606" s="6"/>
      <c r="AL606" s="6"/>
      <c r="AM606" s="6"/>
      <c r="AN606" s="6"/>
      <c r="AO606" s="6" t="s">
        <v>168</v>
      </c>
      <c r="AP606" s="6"/>
      <c r="AQ606" s="6"/>
      <c r="AR606" s="6"/>
      <c r="AS606" s="6"/>
      <c r="AT606" s="6"/>
      <c r="AU606" s="6"/>
      <c r="AV606" s="6"/>
      <c r="AW606" s="6" t="s">
        <v>23</v>
      </c>
      <c r="AX606" s="6"/>
      <c r="AY606" s="6"/>
      <c r="AZ606" s="6"/>
      <c r="BA606" s="6" t="s">
        <v>78</v>
      </c>
      <c r="BB606" s="6"/>
      <c r="BC606" s="6"/>
      <c r="BD606" s="6"/>
      <c r="BE606" s="6"/>
      <c r="BF606" s="6" t="s">
        <v>78</v>
      </c>
      <c r="BG606" s="6"/>
      <c r="BH606" s="6"/>
      <c r="BI606" s="6"/>
      <c r="BJ606" s="6"/>
      <c r="BK606" s="6"/>
      <c r="BL606" s="6"/>
      <c r="BM606" s="6"/>
      <c r="BN606" s="6" t="s">
        <v>78</v>
      </c>
      <c r="BO606" s="6"/>
      <c r="BP606" s="6"/>
      <c r="BQ606" s="6"/>
      <c r="BR606" s="6"/>
      <c r="BS606" s="6"/>
      <c r="BT606" s="6"/>
      <c r="BU606" s="6"/>
      <c r="BV606" s="6" t="s">
        <v>38</v>
      </c>
      <c r="BW606" s="6"/>
      <c r="BX606" s="6"/>
      <c r="BY606" s="6"/>
      <c r="BZ606" s="6"/>
      <c r="CA606" s="6"/>
      <c r="CB606" s="6"/>
      <c r="CC606" s="6"/>
      <c r="CD606" s="6"/>
      <c r="CE606" s="6"/>
      <c r="CF606" s="6"/>
      <c r="CG606" s="6"/>
      <c r="CH606" s="6"/>
      <c r="CI606" s="6"/>
      <c r="CJ606" s="6"/>
      <c r="CK606" s="6"/>
      <c r="CL606" s="6"/>
      <c r="CM606" s="6"/>
      <c r="CN606" s="6"/>
      <c r="CO606" s="6"/>
      <c r="CP606" s="6"/>
      <c r="CQ606" s="6"/>
      <c r="CR606" s="6"/>
      <c r="CS606" s="28" t="s">
        <v>38</v>
      </c>
      <c r="CT606" s="6"/>
      <c r="CU606" s="6"/>
      <c r="CV606" s="6"/>
      <c r="CW606" s="6"/>
      <c r="CX606" s="6"/>
      <c r="CY606" s="6"/>
      <c r="CZ606" s="6"/>
      <c r="DA606" s="6"/>
      <c r="DB606" s="6"/>
      <c r="DC606" s="6"/>
      <c r="DD606" s="6" t="s">
        <v>38</v>
      </c>
      <c r="DE606" s="87"/>
      <c r="DF606" s="6"/>
      <c r="DG606" s="6"/>
      <c r="DH606" s="6"/>
      <c r="DI606" s="6"/>
      <c r="DJ606" s="6"/>
      <c r="DK606" s="6"/>
      <c r="DL606" s="6"/>
      <c r="DM606" s="6"/>
      <c r="DN606" s="6"/>
      <c r="DO606" s="87"/>
      <c r="DP606" s="6"/>
      <c r="DQ606" s="87"/>
      <c r="DR606" s="6"/>
      <c r="DS606" s="87"/>
      <c r="DT606" s="17"/>
      <c r="DV606" s="34"/>
      <c r="DW606" s="57"/>
      <c r="DX606" s="57"/>
      <c r="DY606" s="57"/>
      <c r="DZ606" s="57"/>
      <c r="EA606" s="57"/>
      <c r="EB606" s="57"/>
      <c r="EC606" s="57"/>
      <c r="ED606" s="57"/>
      <c r="EE606" s="57"/>
      <c r="EF606" s="57"/>
      <c r="EG606" s="57"/>
      <c r="EH606" s="57"/>
      <c r="EI606" s="57"/>
      <c r="EJ606" s="57"/>
      <c r="EK606" s="57"/>
      <c r="EL606" s="57"/>
      <c r="EM606" s="57"/>
      <c r="EN606" s="57"/>
      <c r="EO606" s="57"/>
      <c r="EP606" s="57"/>
      <c r="EQ606" s="57"/>
      <c r="ER606" s="57"/>
      <c r="ES606" s="57"/>
    </row>
    <row r="607" spans="1:149" ht="14.55" customHeight="1" x14ac:dyDescent="0.3">
      <c r="A607" s="65">
        <v>603</v>
      </c>
      <c r="B607" s="7">
        <v>204</v>
      </c>
      <c r="C607" s="98" t="s">
        <v>2520</v>
      </c>
      <c r="D607" s="98" t="s">
        <v>2521</v>
      </c>
      <c r="E607" s="98" t="s">
        <v>2522</v>
      </c>
      <c r="F607" s="7">
        <v>2008</v>
      </c>
      <c r="G607" s="98" t="s">
        <v>1598</v>
      </c>
      <c r="H607" s="98" t="s">
        <v>2523</v>
      </c>
      <c r="I607" s="6" t="s">
        <v>50</v>
      </c>
      <c r="J607" s="98" t="s">
        <v>2526</v>
      </c>
      <c r="K607" s="6" t="s">
        <v>288</v>
      </c>
      <c r="L607" s="6" t="s">
        <v>38</v>
      </c>
      <c r="M607" s="6" t="s">
        <v>100</v>
      </c>
      <c r="N607" s="6" t="s">
        <v>205</v>
      </c>
      <c r="O607" s="6" t="s">
        <v>25</v>
      </c>
      <c r="P607" s="6" t="s">
        <v>177</v>
      </c>
      <c r="Q607" s="6" t="s">
        <v>572</v>
      </c>
      <c r="R607" s="6" t="s">
        <v>572</v>
      </c>
      <c r="S607" s="6" t="s">
        <v>357</v>
      </c>
      <c r="T607" s="6" t="s">
        <v>2525</v>
      </c>
      <c r="U607" s="7">
        <v>1999</v>
      </c>
      <c r="V607" s="7">
        <v>2001</v>
      </c>
      <c r="W607" s="6"/>
      <c r="X607" s="6"/>
      <c r="Y607" s="6"/>
      <c r="Z607" s="6" t="s">
        <v>76</v>
      </c>
      <c r="AA607" s="6"/>
      <c r="AB607" s="6"/>
      <c r="AC607" s="6"/>
      <c r="AD607" s="6"/>
      <c r="AE607" s="6" t="s">
        <v>126</v>
      </c>
      <c r="AF607" s="6"/>
      <c r="AG607" s="6"/>
      <c r="AH607" s="6"/>
      <c r="AI607" s="6"/>
      <c r="AJ607" s="6"/>
      <c r="AK607" s="6"/>
      <c r="AL607" s="6"/>
      <c r="AM607" s="6"/>
      <c r="AN607" s="6"/>
      <c r="AO607" s="6" t="s">
        <v>168</v>
      </c>
      <c r="AP607" s="6"/>
      <c r="AQ607" s="6"/>
      <c r="AR607" s="6"/>
      <c r="AS607" s="6"/>
      <c r="AT607" s="6"/>
      <c r="AU607" s="6"/>
      <c r="AV607" s="6"/>
      <c r="AW607" s="6" t="s">
        <v>23</v>
      </c>
      <c r="AX607" s="6"/>
      <c r="AY607" s="6"/>
      <c r="AZ607" s="6"/>
      <c r="BA607" s="6" t="s">
        <v>78</v>
      </c>
      <c r="BB607" s="6"/>
      <c r="BC607" s="6"/>
      <c r="BD607" s="6"/>
      <c r="BE607" s="6"/>
      <c r="BF607" s="6" t="s">
        <v>78</v>
      </c>
      <c r="BG607" s="6"/>
      <c r="BH607" s="6"/>
      <c r="BI607" s="6"/>
      <c r="BJ607" s="6"/>
      <c r="BK607" s="6"/>
      <c r="BL607" s="6"/>
      <c r="BM607" s="6"/>
      <c r="BN607" s="6" t="s">
        <v>78</v>
      </c>
      <c r="BO607" s="6"/>
      <c r="BP607" s="6"/>
      <c r="BQ607" s="6"/>
      <c r="BR607" s="6"/>
      <c r="BS607" s="6"/>
      <c r="BT607" s="6"/>
      <c r="BU607" s="6"/>
      <c r="BV607" s="6" t="s">
        <v>38</v>
      </c>
      <c r="BW607" s="6"/>
      <c r="BX607" s="6"/>
      <c r="BY607" s="6"/>
      <c r="BZ607" s="6"/>
      <c r="CA607" s="6"/>
      <c r="CB607" s="6"/>
      <c r="CC607" s="6"/>
      <c r="CD607" s="6"/>
      <c r="CE607" s="6"/>
      <c r="CF607" s="6"/>
      <c r="CG607" s="6"/>
      <c r="CH607" s="6"/>
      <c r="CI607" s="6"/>
      <c r="CJ607" s="6"/>
      <c r="CK607" s="6"/>
      <c r="CL607" s="6"/>
      <c r="CM607" s="6"/>
      <c r="CN607" s="6"/>
      <c r="CO607" s="6"/>
      <c r="CP607" s="6"/>
      <c r="CQ607" s="6"/>
      <c r="CR607" s="6"/>
      <c r="CS607" s="28" t="s">
        <v>38</v>
      </c>
      <c r="CT607" s="6"/>
      <c r="CU607" s="6"/>
      <c r="CV607" s="6"/>
      <c r="CW607" s="6"/>
      <c r="CX607" s="6"/>
      <c r="CY607" s="6"/>
      <c r="CZ607" s="6"/>
      <c r="DA607" s="6"/>
      <c r="DB607" s="6"/>
      <c r="DC607" s="6"/>
      <c r="DD607" s="6" t="s">
        <v>38</v>
      </c>
      <c r="DE607" s="87"/>
      <c r="DF607" s="6"/>
      <c r="DG607" s="6"/>
      <c r="DH607" s="6"/>
      <c r="DI607" s="6"/>
      <c r="DJ607" s="6"/>
      <c r="DK607" s="6"/>
      <c r="DL607" s="6"/>
      <c r="DM607" s="6"/>
      <c r="DN607" s="6"/>
      <c r="DO607" s="87"/>
      <c r="DP607" s="6"/>
      <c r="DQ607" s="87"/>
      <c r="DR607" s="6"/>
      <c r="DS607" s="87"/>
      <c r="DT607" s="17"/>
      <c r="DV607" s="34"/>
      <c r="DW607" s="57"/>
      <c r="DX607" s="57"/>
      <c r="DY607" s="57"/>
      <c r="DZ607" s="57"/>
      <c r="EA607" s="57"/>
      <c r="EB607" s="57"/>
      <c r="EC607" s="57"/>
      <c r="ED607" s="57"/>
      <c r="EE607" s="57"/>
      <c r="EF607" s="57"/>
      <c r="EG607" s="57"/>
      <c r="EH607" s="57"/>
      <c r="EI607" s="57"/>
      <c r="EJ607" s="57"/>
      <c r="EK607" s="57"/>
      <c r="EL607" s="57"/>
      <c r="EM607" s="57"/>
      <c r="EN607" s="57"/>
      <c r="EO607" s="57"/>
      <c r="EP607" s="57"/>
      <c r="EQ607" s="57"/>
      <c r="ER607" s="57"/>
      <c r="ES607" s="57"/>
    </row>
    <row r="608" spans="1:149" ht="14.55" customHeight="1" x14ac:dyDescent="0.3">
      <c r="A608" s="65">
        <v>604</v>
      </c>
      <c r="B608" s="7">
        <v>204</v>
      </c>
      <c r="C608" s="98" t="s">
        <v>2520</v>
      </c>
      <c r="D608" s="98" t="s">
        <v>2521</v>
      </c>
      <c r="E608" s="98" t="s">
        <v>2522</v>
      </c>
      <c r="F608" s="7">
        <v>2008</v>
      </c>
      <c r="G608" s="98" t="s">
        <v>1598</v>
      </c>
      <c r="H608" s="98" t="s">
        <v>2523</v>
      </c>
      <c r="I608" s="6" t="s">
        <v>50</v>
      </c>
      <c r="J608" s="98" t="s">
        <v>2527</v>
      </c>
      <c r="K608" s="6" t="s">
        <v>288</v>
      </c>
      <c r="L608" s="6" t="s">
        <v>38</v>
      </c>
      <c r="M608" s="6" t="s">
        <v>100</v>
      </c>
      <c r="N608" s="6" t="s">
        <v>205</v>
      </c>
      <c r="O608" s="6" t="s">
        <v>25</v>
      </c>
      <c r="P608" s="6" t="s">
        <v>177</v>
      </c>
      <c r="Q608" s="6" t="s">
        <v>572</v>
      </c>
      <c r="R608" s="6" t="s">
        <v>572</v>
      </c>
      <c r="S608" s="6" t="s">
        <v>357</v>
      </c>
      <c r="T608" s="6" t="s">
        <v>2525</v>
      </c>
      <c r="U608" s="7">
        <v>1999</v>
      </c>
      <c r="V608" s="7">
        <v>2001</v>
      </c>
      <c r="W608" s="6"/>
      <c r="X608" s="6"/>
      <c r="Y608" s="6"/>
      <c r="Z608" s="6" t="s">
        <v>76</v>
      </c>
      <c r="AA608" s="6"/>
      <c r="AB608" s="6"/>
      <c r="AC608" s="6"/>
      <c r="AD608" s="6"/>
      <c r="AE608" s="6" t="s">
        <v>126</v>
      </c>
      <c r="AF608" s="6"/>
      <c r="AG608" s="6"/>
      <c r="AH608" s="6"/>
      <c r="AI608" s="6"/>
      <c r="AJ608" s="6"/>
      <c r="AK608" s="6"/>
      <c r="AL608" s="6"/>
      <c r="AM608" s="6"/>
      <c r="AN608" s="6"/>
      <c r="AO608" s="6" t="s">
        <v>168</v>
      </c>
      <c r="AP608" s="6"/>
      <c r="AQ608" s="6"/>
      <c r="AR608" s="6"/>
      <c r="AS608" s="6"/>
      <c r="AT608" s="6"/>
      <c r="AU608" s="6"/>
      <c r="AV608" s="6"/>
      <c r="AW608" s="6" t="s">
        <v>23</v>
      </c>
      <c r="AX608" s="6"/>
      <c r="AY608" s="6"/>
      <c r="AZ608" s="6"/>
      <c r="BA608" s="6" t="s">
        <v>78</v>
      </c>
      <c r="BB608" s="6"/>
      <c r="BC608" s="6"/>
      <c r="BD608" s="6"/>
      <c r="BE608" s="6"/>
      <c r="BF608" s="6" t="s">
        <v>78</v>
      </c>
      <c r="BG608" s="6"/>
      <c r="BH608" s="6"/>
      <c r="BI608" s="6"/>
      <c r="BJ608" s="6"/>
      <c r="BK608" s="6"/>
      <c r="BL608" s="6"/>
      <c r="BM608" s="6"/>
      <c r="BN608" s="6" t="s">
        <v>78</v>
      </c>
      <c r="BO608" s="6"/>
      <c r="BP608" s="6"/>
      <c r="BQ608" s="6"/>
      <c r="BR608" s="6"/>
      <c r="BS608" s="6"/>
      <c r="BT608" s="6"/>
      <c r="BU608" s="6"/>
      <c r="BV608" s="6" t="s">
        <v>38</v>
      </c>
      <c r="BW608" s="6"/>
      <c r="BX608" s="6"/>
      <c r="BY608" s="6"/>
      <c r="BZ608" s="6"/>
      <c r="CA608" s="6"/>
      <c r="CB608" s="6"/>
      <c r="CC608" s="6"/>
      <c r="CD608" s="6"/>
      <c r="CE608" s="6"/>
      <c r="CF608" s="6"/>
      <c r="CG608" s="6"/>
      <c r="CH608" s="6"/>
      <c r="CI608" s="6"/>
      <c r="CJ608" s="6"/>
      <c r="CK608" s="6"/>
      <c r="CL608" s="6"/>
      <c r="CM608" s="6"/>
      <c r="CN608" s="6"/>
      <c r="CO608" s="6"/>
      <c r="CP608" s="6"/>
      <c r="CQ608" s="6"/>
      <c r="CR608" s="6"/>
      <c r="CS608" s="28" t="s">
        <v>38</v>
      </c>
      <c r="CT608" s="6"/>
      <c r="CU608" s="6"/>
      <c r="CV608" s="6"/>
      <c r="CW608" s="6"/>
      <c r="CX608" s="6"/>
      <c r="CY608" s="6"/>
      <c r="CZ608" s="6"/>
      <c r="DA608" s="6"/>
      <c r="DB608" s="6"/>
      <c r="DC608" s="6"/>
      <c r="DD608" s="6" t="s">
        <v>38</v>
      </c>
      <c r="DE608" s="87"/>
      <c r="DF608" s="6"/>
      <c r="DG608" s="6"/>
      <c r="DH608" s="6"/>
      <c r="DI608" s="6"/>
      <c r="DJ608" s="6"/>
      <c r="DK608" s="6"/>
      <c r="DL608" s="6"/>
      <c r="DM608" s="6"/>
      <c r="DN608" s="6"/>
      <c r="DO608" s="87"/>
      <c r="DP608" s="6"/>
      <c r="DQ608" s="87"/>
      <c r="DR608" s="6"/>
      <c r="DS608" s="87"/>
      <c r="DT608" s="17"/>
      <c r="DV608" s="34"/>
      <c r="DW608" s="57"/>
      <c r="DX608" s="57"/>
      <c r="DY608" s="57"/>
      <c r="DZ608" s="57"/>
      <c r="EA608" s="57"/>
      <c r="EB608" s="57"/>
      <c r="EC608" s="57"/>
      <c r="ED608" s="57"/>
      <c r="EE608" s="57"/>
      <c r="EF608" s="57"/>
      <c r="EG608" s="57"/>
      <c r="EH608" s="57"/>
      <c r="EI608" s="57"/>
      <c r="EJ608" s="57"/>
      <c r="EK608" s="57"/>
      <c r="EL608" s="57"/>
      <c r="EM608" s="57"/>
      <c r="EN608" s="57"/>
      <c r="EO608" s="57"/>
      <c r="EP608" s="57"/>
      <c r="EQ608" s="57"/>
      <c r="ER608" s="57"/>
      <c r="ES608" s="57"/>
    </row>
    <row r="609" spans="1:149" ht="14.55" customHeight="1" x14ac:dyDescent="0.3">
      <c r="A609" s="65">
        <v>605</v>
      </c>
      <c r="B609" s="7">
        <v>204</v>
      </c>
      <c r="C609" s="98" t="s">
        <v>2520</v>
      </c>
      <c r="D609" s="98" t="s">
        <v>2521</v>
      </c>
      <c r="E609" s="98" t="s">
        <v>2522</v>
      </c>
      <c r="F609" s="7">
        <v>2008</v>
      </c>
      <c r="G609" s="98" t="s">
        <v>1598</v>
      </c>
      <c r="H609" s="98" t="s">
        <v>2523</v>
      </c>
      <c r="I609" s="6" t="s">
        <v>50</v>
      </c>
      <c r="J609" s="98" t="s">
        <v>2528</v>
      </c>
      <c r="K609" s="6" t="s">
        <v>2418</v>
      </c>
      <c r="L609" s="6" t="s">
        <v>38</v>
      </c>
      <c r="M609" s="6" t="s">
        <v>100</v>
      </c>
      <c r="N609" s="6" t="s">
        <v>205</v>
      </c>
      <c r="O609" s="6" t="s">
        <v>25</v>
      </c>
      <c r="P609" s="6" t="s">
        <v>177</v>
      </c>
      <c r="Q609" s="6" t="s">
        <v>572</v>
      </c>
      <c r="R609" s="6" t="s">
        <v>572</v>
      </c>
      <c r="S609" s="6" t="s">
        <v>357</v>
      </c>
      <c r="T609" s="6" t="s">
        <v>2525</v>
      </c>
      <c r="U609" s="7">
        <v>1999</v>
      </c>
      <c r="V609" s="7">
        <v>2001</v>
      </c>
      <c r="W609" s="6"/>
      <c r="X609" s="6"/>
      <c r="Y609" s="6"/>
      <c r="Z609" s="6" t="s">
        <v>76</v>
      </c>
      <c r="AA609" s="6"/>
      <c r="AB609" s="6"/>
      <c r="AC609" s="6"/>
      <c r="AD609" s="6"/>
      <c r="AE609" s="6" t="s">
        <v>126</v>
      </c>
      <c r="AF609" s="6"/>
      <c r="AG609" s="6"/>
      <c r="AH609" s="6"/>
      <c r="AI609" s="6"/>
      <c r="AJ609" s="6"/>
      <c r="AK609" s="6"/>
      <c r="AL609" s="6"/>
      <c r="AM609" s="6"/>
      <c r="AN609" s="6"/>
      <c r="AO609" s="6" t="s">
        <v>168</v>
      </c>
      <c r="AP609" s="6"/>
      <c r="AQ609" s="6"/>
      <c r="AR609" s="6"/>
      <c r="AS609" s="6"/>
      <c r="AT609" s="6"/>
      <c r="AU609" s="6"/>
      <c r="AV609" s="6"/>
      <c r="AW609" s="6" t="s">
        <v>23</v>
      </c>
      <c r="AX609" s="6"/>
      <c r="AY609" s="6"/>
      <c r="AZ609" s="6"/>
      <c r="BA609" s="6" t="s">
        <v>78</v>
      </c>
      <c r="BB609" s="6"/>
      <c r="BC609" s="6"/>
      <c r="BD609" s="6"/>
      <c r="BE609" s="6"/>
      <c r="BF609" s="6" t="s">
        <v>78</v>
      </c>
      <c r="BG609" s="6"/>
      <c r="BH609" s="6"/>
      <c r="BI609" s="6"/>
      <c r="BJ609" s="6"/>
      <c r="BK609" s="6"/>
      <c r="BL609" s="6"/>
      <c r="BM609" s="6"/>
      <c r="BN609" s="6" t="s">
        <v>78</v>
      </c>
      <c r="BO609" s="6"/>
      <c r="BP609" s="6"/>
      <c r="BQ609" s="6"/>
      <c r="BR609" s="6"/>
      <c r="BS609" s="6"/>
      <c r="BT609" s="6"/>
      <c r="BU609" s="6"/>
      <c r="BV609" s="6" t="s">
        <v>38</v>
      </c>
      <c r="BW609" s="6"/>
      <c r="BX609" s="6"/>
      <c r="BY609" s="6"/>
      <c r="BZ609" s="6"/>
      <c r="CA609" s="6"/>
      <c r="CB609" s="6"/>
      <c r="CC609" s="6"/>
      <c r="CD609" s="6"/>
      <c r="CE609" s="6"/>
      <c r="CF609" s="6"/>
      <c r="CG609" s="6"/>
      <c r="CH609" s="6"/>
      <c r="CI609" s="6"/>
      <c r="CJ609" s="6"/>
      <c r="CK609" s="6"/>
      <c r="CL609" s="6"/>
      <c r="CM609" s="6"/>
      <c r="CN609" s="6"/>
      <c r="CO609" s="6"/>
      <c r="CP609" s="6"/>
      <c r="CQ609" s="6"/>
      <c r="CR609" s="6"/>
      <c r="CS609" s="28" t="s">
        <v>38</v>
      </c>
      <c r="CT609" s="6"/>
      <c r="CU609" s="6"/>
      <c r="CV609" s="6"/>
      <c r="CW609" s="6"/>
      <c r="CX609" s="6"/>
      <c r="CY609" s="6"/>
      <c r="CZ609" s="6"/>
      <c r="DA609" s="6"/>
      <c r="DB609" s="6"/>
      <c r="DC609" s="6"/>
      <c r="DD609" s="6" t="s">
        <v>38</v>
      </c>
      <c r="DE609" s="87"/>
      <c r="DF609" s="6"/>
      <c r="DG609" s="6"/>
      <c r="DH609" s="6"/>
      <c r="DI609" s="6"/>
      <c r="DJ609" s="6"/>
      <c r="DK609" s="6"/>
      <c r="DL609" s="6"/>
      <c r="DM609" s="6"/>
      <c r="DN609" s="6"/>
      <c r="DO609" s="87"/>
      <c r="DP609" s="6"/>
      <c r="DQ609" s="87"/>
      <c r="DR609" s="6"/>
      <c r="DS609" s="87"/>
      <c r="DT609" s="17"/>
      <c r="DV609" s="34"/>
      <c r="DW609" s="57"/>
      <c r="DX609" s="57"/>
      <c r="DY609" s="57"/>
      <c r="DZ609" s="57"/>
      <c r="EA609" s="57"/>
      <c r="EB609" s="57"/>
      <c r="EC609" s="57"/>
      <c r="ED609" s="57"/>
      <c r="EE609" s="57"/>
      <c r="EF609" s="57"/>
      <c r="EG609" s="57"/>
      <c r="EH609" s="57"/>
      <c r="EI609" s="57"/>
      <c r="EJ609" s="57"/>
      <c r="EK609" s="57"/>
      <c r="EL609" s="57"/>
      <c r="EM609" s="57"/>
      <c r="EN609" s="57"/>
      <c r="EO609" s="57"/>
      <c r="EP609" s="57"/>
      <c r="EQ609" s="57"/>
      <c r="ER609" s="57"/>
      <c r="ES609" s="57"/>
    </row>
    <row r="610" spans="1:149" ht="14.55" customHeight="1" x14ac:dyDescent="0.3">
      <c r="A610" s="65">
        <v>606</v>
      </c>
      <c r="B610" s="7">
        <v>204</v>
      </c>
      <c r="C610" s="98" t="s">
        <v>2520</v>
      </c>
      <c r="D610" s="98" t="s">
        <v>2521</v>
      </c>
      <c r="E610" s="98" t="s">
        <v>2522</v>
      </c>
      <c r="F610" s="7">
        <v>2008</v>
      </c>
      <c r="G610" s="98" t="s">
        <v>1598</v>
      </c>
      <c r="H610" s="98" t="s">
        <v>2523</v>
      </c>
      <c r="I610" s="6" t="s">
        <v>50</v>
      </c>
      <c r="J610" s="98" t="s">
        <v>2529</v>
      </c>
      <c r="K610" s="6" t="s">
        <v>2418</v>
      </c>
      <c r="L610" s="6" t="s">
        <v>38</v>
      </c>
      <c r="M610" s="6" t="s">
        <v>100</v>
      </c>
      <c r="N610" s="6" t="s">
        <v>205</v>
      </c>
      <c r="O610" s="6" t="s">
        <v>25</v>
      </c>
      <c r="P610" s="6" t="s">
        <v>177</v>
      </c>
      <c r="Q610" s="6" t="s">
        <v>572</v>
      </c>
      <c r="R610" s="6" t="s">
        <v>572</v>
      </c>
      <c r="S610" s="6" t="s">
        <v>357</v>
      </c>
      <c r="T610" s="6" t="s">
        <v>2525</v>
      </c>
      <c r="U610" s="7">
        <v>1999</v>
      </c>
      <c r="V610" s="7">
        <v>2001</v>
      </c>
      <c r="W610" s="6"/>
      <c r="X610" s="6"/>
      <c r="Y610" s="6"/>
      <c r="Z610" s="6" t="s">
        <v>76</v>
      </c>
      <c r="AA610" s="6"/>
      <c r="AB610" s="6"/>
      <c r="AC610" s="6"/>
      <c r="AD610" s="6"/>
      <c r="AE610" s="6" t="s">
        <v>126</v>
      </c>
      <c r="AF610" s="6"/>
      <c r="AG610" s="6"/>
      <c r="AH610" s="6"/>
      <c r="AI610" s="6"/>
      <c r="AJ610" s="6"/>
      <c r="AK610" s="6"/>
      <c r="AL610" s="6"/>
      <c r="AM610" s="6"/>
      <c r="AN610" s="6"/>
      <c r="AO610" s="6" t="s">
        <v>168</v>
      </c>
      <c r="AP610" s="6"/>
      <c r="AQ610" s="6"/>
      <c r="AR610" s="6"/>
      <c r="AS610" s="6"/>
      <c r="AT610" s="6"/>
      <c r="AU610" s="6"/>
      <c r="AV610" s="6"/>
      <c r="AW610" s="6" t="s">
        <v>23</v>
      </c>
      <c r="AX610" s="6"/>
      <c r="AY610" s="6"/>
      <c r="AZ610" s="6"/>
      <c r="BA610" s="6" t="s">
        <v>78</v>
      </c>
      <c r="BB610" s="6"/>
      <c r="BC610" s="6"/>
      <c r="BD610" s="6"/>
      <c r="BE610" s="6"/>
      <c r="BF610" s="6" t="s">
        <v>78</v>
      </c>
      <c r="BG610" s="6"/>
      <c r="BH610" s="6"/>
      <c r="BI610" s="6"/>
      <c r="BJ610" s="6"/>
      <c r="BK610" s="6"/>
      <c r="BL610" s="6"/>
      <c r="BM610" s="6"/>
      <c r="BN610" s="6" t="s">
        <v>78</v>
      </c>
      <c r="BO610" s="6"/>
      <c r="BP610" s="6"/>
      <c r="BQ610" s="6"/>
      <c r="BR610" s="6"/>
      <c r="BS610" s="6"/>
      <c r="BT610" s="6"/>
      <c r="BU610" s="6"/>
      <c r="BV610" s="6" t="s">
        <v>38</v>
      </c>
      <c r="BW610" s="6"/>
      <c r="BX610" s="6"/>
      <c r="BY610" s="6"/>
      <c r="BZ610" s="6"/>
      <c r="CA610" s="6"/>
      <c r="CB610" s="6"/>
      <c r="CC610" s="6"/>
      <c r="CD610" s="6"/>
      <c r="CE610" s="6"/>
      <c r="CF610" s="6"/>
      <c r="CG610" s="6"/>
      <c r="CH610" s="6"/>
      <c r="CI610" s="6"/>
      <c r="CJ610" s="6"/>
      <c r="CK610" s="6"/>
      <c r="CL610" s="6"/>
      <c r="CM610" s="6"/>
      <c r="CN610" s="6"/>
      <c r="CO610" s="6"/>
      <c r="CP610" s="6"/>
      <c r="CQ610" s="6"/>
      <c r="CR610" s="6"/>
      <c r="CS610" s="28" t="s">
        <v>38</v>
      </c>
      <c r="CT610" s="6"/>
      <c r="CU610" s="6"/>
      <c r="CV610" s="6"/>
      <c r="CW610" s="6"/>
      <c r="CX610" s="6"/>
      <c r="CY610" s="6"/>
      <c r="CZ610" s="6"/>
      <c r="DA610" s="6"/>
      <c r="DB610" s="6"/>
      <c r="DC610" s="6"/>
      <c r="DD610" s="6" t="s">
        <v>38</v>
      </c>
      <c r="DE610" s="87"/>
      <c r="DF610" s="6"/>
      <c r="DG610" s="6"/>
      <c r="DH610" s="6"/>
      <c r="DI610" s="6"/>
      <c r="DJ610" s="6"/>
      <c r="DK610" s="6"/>
      <c r="DL610" s="6"/>
      <c r="DM610" s="6"/>
      <c r="DN610" s="6"/>
      <c r="DO610" s="87"/>
      <c r="DP610" s="6"/>
      <c r="DQ610" s="87"/>
      <c r="DR610" s="6"/>
      <c r="DS610" s="87"/>
      <c r="DT610" s="17"/>
      <c r="DV610" s="34"/>
      <c r="DW610" s="57"/>
      <c r="DX610" s="57"/>
      <c r="DY610" s="57"/>
      <c r="DZ610" s="57"/>
      <c r="EA610" s="57"/>
      <c r="EB610" s="57"/>
      <c r="EC610" s="57"/>
      <c r="ED610" s="57"/>
      <c r="EE610" s="57"/>
      <c r="EF610" s="57"/>
      <c r="EG610" s="57"/>
      <c r="EH610" s="57"/>
      <c r="EI610" s="57"/>
      <c r="EJ610" s="57"/>
      <c r="EK610" s="57"/>
      <c r="EL610" s="57"/>
      <c r="EM610" s="57"/>
      <c r="EN610" s="57"/>
      <c r="EO610" s="57"/>
      <c r="EP610" s="57"/>
      <c r="EQ610" s="57"/>
      <c r="ER610" s="57"/>
      <c r="ES610" s="57"/>
    </row>
    <row r="611" spans="1:149" ht="14.55" customHeight="1" x14ac:dyDescent="0.3">
      <c r="A611" s="65">
        <v>607</v>
      </c>
      <c r="B611" s="7">
        <v>204</v>
      </c>
      <c r="C611" s="98" t="s">
        <v>2520</v>
      </c>
      <c r="D611" s="98" t="s">
        <v>2521</v>
      </c>
      <c r="E611" s="98" t="s">
        <v>2522</v>
      </c>
      <c r="F611" s="7">
        <v>2008</v>
      </c>
      <c r="G611" s="98" t="s">
        <v>1598</v>
      </c>
      <c r="H611" s="98" t="s">
        <v>2523</v>
      </c>
      <c r="I611" s="6" t="s">
        <v>50</v>
      </c>
      <c r="J611" s="98" t="s">
        <v>2530</v>
      </c>
      <c r="K611" s="6" t="s">
        <v>2418</v>
      </c>
      <c r="L611" s="6" t="s">
        <v>38</v>
      </c>
      <c r="M611" s="6" t="s">
        <v>100</v>
      </c>
      <c r="N611" s="6" t="s">
        <v>205</v>
      </c>
      <c r="O611" s="6" t="s">
        <v>25</v>
      </c>
      <c r="P611" s="6" t="s">
        <v>177</v>
      </c>
      <c r="Q611" s="6" t="s">
        <v>572</v>
      </c>
      <c r="R611" s="6" t="s">
        <v>572</v>
      </c>
      <c r="S611" s="6" t="s">
        <v>357</v>
      </c>
      <c r="T611" s="6" t="s">
        <v>2525</v>
      </c>
      <c r="U611" s="7">
        <v>1999</v>
      </c>
      <c r="V611" s="7">
        <v>2001</v>
      </c>
      <c r="W611" s="6"/>
      <c r="X611" s="6"/>
      <c r="Y611" s="6"/>
      <c r="Z611" s="6" t="s">
        <v>76</v>
      </c>
      <c r="AA611" s="6"/>
      <c r="AB611" s="6"/>
      <c r="AC611" s="6"/>
      <c r="AD611" s="6"/>
      <c r="AE611" s="6" t="s">
        <v>126</v>
      </c>
      <c r="AF611" s="6"/>
      <c r="AG611" s="6"/>
      <c r="AH611" s="6"/>
      <c r="AI611" s="6"/>
      <c r="AJ611" s="6"/>
      <c r="AK611" s="6"/>
      <c r="AL611" s="6"/>
      <c r="AM611" s="6"/>
      <c r="AN611" s="6"/>
      <c r="AO611" s="6" t="s">
        <v>168</v>
      </c>
      <c r="AP611" s="6"/>
      <c r="AQ611" s="6"/>
      <c r="AR611" s="6"/>
      <c r="AS611" s="6"/>
      <c r="AT611" s="6"/>
      <c r="AU611" s="6"/>
      <c r="AV611" s="6"/>
      <c r="AW611" s="6" t="s">
        <v>23</v>
      </c>
      <c r="AX611" s="6"/>
      <c r="AY611" s="6"/>
      <c r="AZ611" s="6"/>
      <c r="BA611" s="6" t="s">
        <v>78</v>
      </c>
      <c r="BB611" s="6"/>
      <c r="BC611" s="6"/>
      <c r="BD611" s="6"/>
      <c r="BE611" s="6"/>
      <c r="BF611" s="6" t="s">
        <v>78</v>
      </c>
      <c r="BG611" s="6"/>
      <c r="BH611" s="6"/>
      <c r="BI611" s="6"/>
      <c r="BJ611" s="6"/>
      <c r="BK611" s="6"/>
      <c r="BL611" s="6"/>
      <c r="BM611" s="6"/>
      <c r="BN611" s="6" t="s">
        <v>78</v>
      </c>
      <c r="BO611" s="6"/>
      <c r="BP611" s="6"/>
      <c r="BQ611" s="6"/>
      <c r="BR611" s="6"/>
      <c r="BS611" s="6"/>
      <c r="BT611" s="6"/>
      <c r="BU611" s="6"/>
      <c r="BV611" s="6" t="s">
        <v>38</v>
      </c>
      <c r="BW611" s="6"/>
      <c r="BX611" s="6"/>
      <c r="BY611" s="6"/>
      <c r="BZ611" s="6"/>
      <c r="CA611" s="6"/>
      <c r="CB611" s="6"/>
      <c r="CC611" s="6"/>
      <c r="CD611" s="6"/>
      <c r="CE611" s="6"/>
      <c r="CF611" s="6"/>
      <c r="CG611" s="6"/>
      <c r="CH611" s="6"/>
      <c r="CI611" s="6"/>
      <c r="CJ611" s="6"/>
      <c r="CK611" s="6"/>
      <c r="CL611" s="6"/>
      <c r="CM611" s="6"/>
      <c r="CN611" s="6"/>
      <c r="CO611" s="6"/>
      <c r="CP611" s="6"/>
      <c r="CQ611" s="6"/>
      <c r="CR611" s="6"/>
      <c r="CS611" s="28" t="s">
        <v>38</v>
      </c>
      <c r="CT611" s="6"/>
      <c r="CU611" s="6"/>
      <c r="CV611" s="6"/>
      <c r="CW611" s="6"/>
      <c r="CX611" s="6"/>
      <c r="CY611" s="6"/>
      <c r="CZ611" s="6"/>
      <c r="DA611" s="6"/>
      <c r="DB611" s="6"/>
      <c r="DC611" s="6"/>
      <c r="DD611" s="6" t="s">
        <v>38</v>
      </c>
      <c r="DE611" s="87"/>
      <c r="DF611" s="6"/>
      <c r="DG611" s="6"/>
      <c r="DH611" s="6"/>
      <c r="DI611" s="6"/>
      <c r="DJ611" s="6"/>
      <c r="DK611" s="6"/>
      <c r="DL611" s="6"/>
      <c r="DM611" s="6"/>
      <c r="DN611" s="6"/>
      <c r="DO611" s="87"/>
      <c r="DP611" s="6"/>
      <c r="DQ611" s="87"/>
      <c r="DR611" s="6"/>
      <c r="DS611" s="87"/>
      <c r="DT611" s="17"/>
      <c r="DV611" s="34"/>
      <c r="DW611" s="57"/>
      <c r="DX611" s="57"/>
      <c r="DY611" s="57"/>
      <c r="DZ611" s="57"/>
      <c r="EA611" s="57"/>
      <c r="EB611" s="57"/>
      <c r="EC611" s="57"/>
      <c r="ED611" s="57"/>
      <c r="EE611" s="57"/>
      <c r="EF611" s="57"/>
      <c r="EG611" s="57"/>
      <c r="EH611" s="57"/>
      <c r="EI611" s="57"/>
      <c r="EJ611" s="57"/>
      <c r="EK611" s="57"/>
      <c r="EL611" s="57"/>
      <c r="EM611" s="57"/>
      <c r="EN611" s="57"/>
      <c r="EO611" s="57"/>
      <c r="EP611" s="57"/>
      <c r="EQ611" s="57"/>
      <c r="ER611" s="57"/>
      <c r="ES611" s="57"/>
    </row>
    <row r="612" spans="1:149" ht="14.55" customHeight="1" x14ac:dyDescent="0.3">
      <c r="A612" s="65">
        <v>608</v>
      </c>
      <c r="B612" s="7">
        <v>204</v>
      </c>
      <c r="C612" s="98" t="s">
        <v>2520</v>
      </c>
      <c r="D612" s="98" t="s">
        <v>2521</v>
      </c>
      <c r="E612" s="98" t="s">
        <v>2522</v>
      </c>
      <c r="F612" s="7">
        <v>2008</v>
      </c>
      <c r="G612" s="98" t="s">
        <v>1598</v>
      </c>
      <c r="H612" s="98" t="s">
        <v>2523</v>
      </c>
      <c r="I612" s="6" t="s">
        <v>50</v>
      </c>
      <c r="J612" s="98" t="s">
        <v>2531</v>
      </c>
      <c r="K612" s="6" t="s">
        <v>1285</v>
      </c>
      <c r="L612" s="6" t="s">
        <v>38</v>
      </c>
      <c r="M612" s="6" t="s">
        <v>100</v>
      </c>
      <c r="N612" s="6" t="s">
        <v>205</v>
      </c>
      <c r="O612" s="6" t="s">
        <v>25</v>
      </c>
      <c r="P612" s="6" t="s">
        <v>177</v>
      </c>
      <c r="Q612" s="6" t="s">
        <v>572</v>
      </c>
      <c r="R612" s="6" t="s">
        <v>572</v>
      </c>
      <c r="S612" s="6" t="s">
        <v>357</v>
      </c>
      <c r="T612" s="6" t="s">
        <v>2525</v>
      </c>
      <c r="U612" s="7">
        <v>1999</v>
      </c>
      <c r="V612" s="7">
        <v>2001</v>
      </c>
      <c r="W612" s="6"/>
      <c r="X612" s="6"/>
      <c r="Y612" s="6"/>
      <c r="Z612" s="6" t="s">
        <v>76</v>
      </c>
      <c r="AA612" s="6"/>
      <c r="AB612" s="6"/>
      <c r="AC612" s="6"/>
      <c r="AD612" s="6"/>
      <c r="AE612" s="6" t="s">
        <v>126</v>
      </c>
      <c r="AF612" s="6"/>
      <c r="AG612" s="6"/>
      <c r="AH612" s="6"/>
      <c r="AI612" s="6"/>
      <c r="AJ612" s="6"/>
      <c r="AK612" s="6"/>
      <c r="AL612" s="6"/>
      <c r="AM612" s="6"/>
      <c r="AN612" s="6"/>
      <c r="AO612" s="6" t="s">
        <v>168</v>
      </c>
      <c r="AP612" s="6"/>
      <c r="AQ612" s="6"/>
      <c r="AR612" s="6"/>
      <c r="AS612" s="6"/>
      <c r="AT612" s="6"/>
      <c r="AU612" s="6"/>
      <c r="AV612" s="6"/>
      <c r="AW612" s="6" t="s">
        <v>23</v>
      </c>
      <c r="AX612" s="6"/>
      <c r="AY612" s="6"/>
      <c r="AZ612" s="6"/>
      <c r="BA612" s="6" t="s">
        <v>78</v>
      </c>
      <c r="BB612" s="6"/>
      <c r="BC612" s="6"/>
      <c r="BD612" s="6"/>
      <c r="BE612" s="6"/>
      <c r="BF612" s="6" t="s">
        <v>78</v>
      </c>
      <c r="BG612" s="6"/>
      <c r="BH612" s="6"/>
      <c r="BI612" s="6"/>
      <c r="BJ612" s="6"/>
      <c r="BK612" s="6"/>
      <c r="BL612" s="6"/>
      <c r="BM612" s="6"/>
      <c r="BN612" s="6" t="s">
        <v>78</v>
      </c>
      <c r="BO612" s="6"/>
      <c r="BP612" s="6"/>
      <c r="BQ612" s="6"/>
      <c r="BR612" s="6"/>
      <c r="BS612" s="6"/>
      <c r="BT612" s="6"/>
      <c r="BU612" s="6"/>
      <c r="BV612" s="6" t="s">
        <v>38</v>
      </c>
      <c r="BW612" s="6"/>
      <c r="BX612" s="6"/>
      <c r="BY612" s="6"/>
      <c r="BZ612" s="6"/>
      <c r="CA612" s="6"/>
      <c r="CB612" s="6"/>
      <c r="CC612" s="6"/>
      <c r="CD612" s="6"/>
      <c r="CE612" s="6"/>
      <c r="CF612" s="6"/>
      <c r="CG612" s="6"/>
      <c r="CH612" s="6"/>
      <c r="CI612" s="6"/>
      <c r="CJ612" s="6"/>
      <c r="CK612" s="6"/>
      <c r="CL612" s="6"/>
      <c r="CM612" s="6"/>
      <c r="CN612" s="6"/>
      <c r="CO612" s="6"/>
      <c r="CP612" s="6"/>
      <c r="CQ612" s="6"/>
      <c r="CR612" s="6"/>
      <c r="CS612" s="28" t="s">
        <v>38</v>
      </c>
      <c r="CT612" s="6"/>
      <c r="CU612" s="6"/>
      <c r="CV612" s="6"/>
      <c r="CW612" s="6"/>
      <c r="CX612" s="6"/>
      <c r="CY612" s="6"/>
      <c r="CZ612" s="6"/>
      <c r="DA612" s="6"/>
      <c r="DB612" s="6"/>
      <c r="DC612" s="6"/>
      <c r="DD612" s="6" t="s">
        <v>38</v>
      </c>
      <c r="DE612" s="87"/>
      <c r="DF612" s="6"/>
      <c r="DG612" s="6"/>
      <c r="DH612" s="6"/>
      <c r="DI612" s="6"/>
      <c r="DJ612" s="6"/>
      <c r="DK612" s="6"/>
      <c r="DL612" s="6"/>
      <c r="DM612" s="6"/>
      <c r="DN612" s="6"/>
      <c r="DO612" s="87"/>
      <c r="DP612" s="6"/>
      <c r="DQ612" s="87"/>
      <c r="DR612" s="6"/>
      <c r="DS612" s="87"/>
      <c r="DT612" s="17"/>
      <c r="DV612" s="34"/>
      <c r="DW612" s="57"/>
      <c r="DX612" s="57"/>
      <c r="DY612" s="57"/>
      <c r="DZ612" s="57"/>
      <c r="EA612" s="57"/>
      <c r="EB612" s="57"/>
      <c r="EC612" s="57"/>
      <c r="ED612" s="57"/>
      <c r="EE612" s="57"/>
      <c r="EF612" s="57"/>
      <c r="EG612" s="57"/>
      <c r="EH612" s="57"/>
      <c r="EI612" s="57"/>
      <c r="EJ612" s="57"/>
      <c r="EK612" s="57"/>
      <c r="EL612" s="57"/>
      <c r="EM612" s="57"/>
      <c r="EN612" s="57"/>
      <c r="EO612" s="57"/>
      <c r="EP612" s="57"/>
      <c r="EQ612" s="57"/>
      <c r="ER612" s="57"/>
      <c r="ES612" s="57"/>
    </row>
    <row r="613" spans="1:149" ht="14.55" customHeight="1" x14ac:dyDescent="0.3">
      <c r="A613" s="65">
        <v>609</v>
      </c>
      <c r="B613" s="7">
        <v>204</v>
      </c>
      <c r="C613" s="98" t="s">
        <v>2520</v>
      </c>
      <c r="D613" s="98" t="s">
        <v>2521</v>
      </c>
      <c r="E613" s="98" t="s">
        <v>2522</v>
      </c>
      <c r="F613" s="7">
        <v>2008</v>
      </c>
      <c r="G613" s="98" t="s">
        <v>1598</v>
      </c>
      <c r="H613" s="98" t="s">
        <v>2523</v>
      </c>
      <c r="I613" s="6" t="s">
        <v>50</v>
      </c>
      <c r="J613" s="98" t="s">
        <v>2532</v>
      </c>
      <c r="K613" s="6" t="s">
        <v>1285</v>
      </c>
      <c r="L613" s="6" t="s">
        <v>38</v>
      </c>
      <c r="M613" s="6" t="s">
        <v>100</v>
      </c>
      <c r="N613" s="6" t="s">
        <v>205</v>
      </c>
      <c r="O613" s="6" t="s">
        <v>25</v>
      </c>
      <c r="P613" s="6" t="s">
        <v>177</v>
      </c>
      <c r="Q613" s="6" t="s">
        <v>572</v>
      </c>
      <c r="R613" s="6" t="s">
        <v>572</v>
      </c>
      <c r="S613" s="6" t="s">
        <v>357</v>
      </c>
      <c r="T613" s="6" t="s">
        <v>2525</v>
      </c>
      <c r="U613" s="7">
        <v>1999</v>
      </c>
      <c r="V613" s="7">
        <v>2001</v>
      </c>
      <c r="W613" s="6"/>
      <c r="X613" s="6"/>
      <c r="Y613" s="6"/>
      <c r="Z613" s="6" t="s">
        <v>76</v>
      </c>
      <c r="AA613" s="6"/>
      <c r="AB613" s="6"/>
      <c r="AC613" s="6"/>
      <c r="AD613" s="6"/>
      <c r="AE613" s="6" t="s">
        <v>126</v>
      </c>
      <c r="AF613" s="6"/>
      <c r="AG613" s="6"/>
      <c r="AH613" s="6"/>
      <c r="AI613" s="6"/>
      <c r="AJ613" s="6"/>
      <c r="AK613" s="6"/>
      <c r="AL613" s="6"/>
      <c r="AM613" s="6"/>
      <c r="AN613" s="6"/>
      <c r="AO613" s="6" t="s">
        <v>168</v>
      </c>
      <c r="AP613" s="6"/>
      <c r="AQ613" s="6"/>
      <c r="AR613" s="6"/>
      <c r="AS613" s="6"/>
      <c r="AT613" s="6"/>
      <c r="AU613" s="6"/>
      <c r="AV613" s="6"/>
      <c r="AW613" s="6" t="s">
        <v>23</v>
      </c>
      <c r="AX613" s="6"/>
      <c r="AY613" s="6"/>
      <c r="AZ613" s="6"/>
      <c r="BA613" s="6" t="s">
        <v>78</v>
      </c>
      <c r="BB613" s="6"/>
      <c r="BC613" s="6"/>
      <c r="BD613" s="6"/>
      <c r="BE613" s="6"/>
      <c r="BF613" s="6" t="s">
        <v>78</v>
      </c>
      <c r="BG613" s="6"/>
      <c r="BH613" s="6"/>
      <c r="BI613" s="6"/>
      <c r="BJ613" s="6"/>
      <c r="BK613" s="6"/>
      <c r="BL613" s="6"/>
      <c r="BM613" s="6"/>
      <c r="BN613" s="6" t="s">
        <v>78</v>
      </c>
      <c r="BO613" s="6"/>
      <c r="BP613" s="6"/>
      <c r="BQ613" s="6"/>
      <c r="BR613" s="6"/>
      <c r="BS613" s="6"/>
      <c r="BT613" s="6"/>
      <c r="BU613" s="6"/>
      <c r="BV613" s="6" t="s">
        <v>38</v>
      </c>
      <c r="BW613" s="6"/>
      <c r="BX613" s="6"/>
      <c r="BY613" s="6"/>
      <c r="BZ613" s="6"/>
      <c r="CA613" s="6"/>
      <c r="CB613" s="6"/>
      <c r="CC613" s="6"/>
      <c r="CD613" s="6"/>
      <c r="CE613" s="6"/>
      <c r="CF613" s="6"/>
      <c r="CG613" s="6"/>
      <c r="CH613" s="6"/>
      <c r="CI613" s="6"/>
      <c r="CJ613" s="6"/>
      <c r="CK613" s="6"/>
      <c r="CL613" s="6"/>
      <c r="CM613" s="6"/>
      <c r="CN613" s="6"/>
      <c r="CO613" s="6"/>
      <c r="CP613" s="6"/>
      <c r="CQ613" s="6"/>
      <c r="CR613" s="6"/>
      <c r="CS613" s="28" t="s">
        <v>38</v>
      </c>
      <c r="CT613" s="6"/>
      <c r="CU613" s="6"/>
      <c r="CV613" s="6"/>
      <c r="CW613" s="6"/>
      <c r="CX613" s="6"/>
      <c r="CY613" s="6"/>
      <c r="CZ613" s="6"/>
      <c r="DA613" s="6"/>
      <c r="DB613" s="6"/>
      <c r="DC613" s="6"/>
      <c r="DD613" s="6" t="s">
        <v>38</v>
      </c>
      <c r="DE613" s="87"/>
      <c r="DF613" s="6"/>
      <c r="DG613" s="6"/>
      <c r="DH613" s="6"/>
      <c r="DI613" s="6"/>
      <c r="DJ613" s="6"/>
      <c r="DK613" s="6"/>
      <c r="DL613" s="6"/>
      <c r="DM613" s="6"/>
      <c r="DN613" s="6"/>
      <c r="DO613" s="87"/>
      <c r="DP613" s="6"/>
      <c r="DQ613" s="87"/>
      <c r="DR613" s="6"/>
      <c r="DS613" s="87"/>
      <c r="DT613" s="17"/>
      <c r="DV613" s="34"/>
      <c r="DW613" s="57"/>
      <c r="DX613" s="57"/>
      <c r="DY613" s="57"/>
      <c r="DZ613" s="57"/>
      <c r="EA613" s="57"/>
      <c r="EB613" s="57"/>
      <c r="EC613" s="57"/>
      <c r="ED613" s="57"/>
      <c r="EE613" s="57"/>
      <c r="EF613" s="57"/>
      <c r="EG613" s="57"/>
      <c r="EH613" s="57"/>
      <c r="EI613" s="57"/>
      <c r="EJ613" s="57"/>
      <c r="EK613" s="57"/>
      <c r="EL613" s="57"/>
      <c r="EM613" s="57"/>
      <c r="EN613" s="57"/>
      <c r="EO613" s="57"/>
      <c r="EP613" s="57"/>
      <c r="EQ613" s="57"/>
      <c r="ER613" s="57"/>
      <c r="ES613" s="57"/>
    </row>
    <row r="614" spans="1:149" ht="14.55" customHeight="1" x14ac:dyDescent="0.3">
      <c r="A614" s="65">
        <v>610</v>
      </c>
      <c r="B614" s="7">
        <v>204</v>
      </c>
      <c r="C614" s="98" t="s">
        <v>2520</v>
      </c>
      <c r="D614" s="98" t="s">
        <v>2521</v>
      </c>
      <c r="E614" s="98" t="s">
        <v>2522</v>
      </c>
      <c r="F614" s="7">
        <v>2008</v>
      </c>
      <c r="G614" s="98" t="s">
        <v>1598</v>
      </c>
      <c r="H614" s="98" t="s">
        <v>2523</v>
      </c>
      <c r="I614" s="6" t="s">
        <v>50</v>
      </c>
      <c r="J614" s="98" t="s">
        <v>2533</v>
      </c>
      <c r="K614" s="6" t="s">
        <v>1285</v>
      </c>
      <c r="L614" s="6" t="s">
        <v>38</v>
      </c>
      <c r="M614" s="6" t="s">
        <v>100</v>
      </c>
      <c r="N614" s="6" t="s">
        <v>205</v>
      </c>
      <c r="O614" s="6" t="s">
        <v>25</v>
      </c>
      <c r="P614" s="6" t="s">
        <v>177</v>
      </c>
      <c r="Q614" s="6" t="s">
        <v>572</v>
      </c>
      <c r="R614" s="6" t="s">
        <v>572</v>
      </c>
      <c r="S614" s="6" t="s">
        <v>357</v>
      </c>
      <c r="T614" s="6" t="s">
        <v>2525</v>
      </c>
      <c r="U614" s="7">
        <v>1999</v>
      </c>
      <c r="V614" s="7">
        <v>2001</v>
      </c>
      <c r="W614" s="6"/>
      <c r="X614" s="6"/>
      <c r="Y614" s="6"/>
      <c r="Z614" s="6" t="s">
        <v>76</v>
      </c>
      <c r="AA614" s="6"/>
      <c r="AB614" s="6"/>
      <c r="AC614" s="6"/>
      <c r="AD614" s="6"/>
      <c r="AE614" s="6" t="s">
        <v>126</v>
      </c>
      <c r="AF614" s="6"/>
      <c r="AG614" s="6"/>
      <c r="AH614" s="6"/>
      <c r="AI614" s="6"/>
      <c r="AJ614" s="6"/>
      <c r="AK614" s="6"/>
      <c r="AL614" s="6"/>
      <c r="AM614" s="6"/>
      <c r="AN614" s="6"/>
      <c r="AO614" s="6" t="s">
        <v>168</v>
      </c>
      <c r="AP614" s="6"/>
      <c r="AQ614" s="6"/>
      <c r="AR614" s="6"/>
      <c r="AS614" s="6"/>
      <c r="AT614" s="6"/>
      <c r="AU614" s="6"/>
      <c r="AV614" s="6"/>
      <c r="AW614" s="6" t="s">
        <v>23</v>
      </c>
      <c r="AX614" s="6"/>
      <c r="AY614" s="6"/>
      <c r="AZ614" s="6"/>
      <c r="BA614" s="6" t="s">
        <v>78</v>
      </c>
      <c r="BB614" s="6"/>
      <c r="BC614" s="6"/>
      <c r="BD614" s="6"/>
      <c r="BE614" s="6"/>
      <c r="BF614" s="6" t="s">
        <v>78</v>
      </c>
      <c r="BG614" s="6"/>
      <c r="BH614" s="6"/>
      <c r="BI614" s="6"/>
      <c r="BJ614" s="6"/>
      <c r="BK614" s="6"/>
      <c r="BL614" s="6"/>
      <c r="BM614" s="6"/>
      <c r="BN614" s="6" t="s">
        <v>78</v>
      </c>
      <c r="BO614" s="6"/>
      <c r="BP614" s="6"/>
      <c r="BQ614" s="6"/>
      <c r="BR614" s="6"/>
      <c r="BS614" s="6"/>
      <c r="BT614" s="6"/>
      <c r="BU614" s="6"/>
      <c r="BV614" s="6" t="s">
        <v>38</v>
      </c>
      <c r="BW614" s="6"/>
      <c r="BX614" s="6"/>
      <c r="BY614" s="6"/>
      <c r="BZ614" s="6"/>
      <c r="CA614" s="6"/>
      <c r="CB614" s="6"/>
      <c r="CC614" s="6"/>
      <c r="CD614" s="6"/>
      <c r="CE614" s="6"/>
      <c r="CF614" s="6"/>
      <c r="CG614" s="6"/>
      <c r="CH614" s="6"/>
      <c r="CI614" s="6"/>
      <c r="CJ614" s="6"/>
      <c r="CK614" s="6"/>
      <c r="CL614" s="6"/>
      <c r="CM614" s="6"/>
      <c r="CN614" s="6"/>
      <c r="CO614" s="6"/>
      <c r="CP614" s="6"/>
      <c r="CQ614" s="6"/>
      <c r="CR614" s="6"/>
      <c r="CS614" s="28" t="s">
        <v>38</v>
      </c>
      <c r="CT614" s="6"/>
      <c r="CU614" s="6"/>
      <c r="CV614" s="6"/>
      <c r="CW614" s="6"/>
      <c r="CX614" s="6"/>
      <c r="CY614" s="6"/>
      <c r="CZ614" s="6"/>
      <c r="DA614" s="6"/>
      <c r="DB614" s="6"/>
      <c r="DC614" s="6"/>
      <c r="DD614" s="6" t="s">
        <v>38</v>
      </c>
      <c r="DE614" s="87"/>
      <c r="DF614" s="6"/>
      <c r="DG614" s="6"/>
      <c r="DH614" s="6"/>
      <c r="DI614" s="6"/>
      <c r="DJ614" s="6"/>
      <c r="DK614" s="6"/>
      <c r="DL614" s="6"/>
      <c r="DM614" s="6"/>
      <c r="DN614" s="6"/>
      <c r="DO614" s="87"/>
      <c r="DP614" s="6"/>
      <c r="DQ614" s="87"/>
      <c r="DR614" s="6"/>
      <c r="DS614" s="87"/>
      <c r="DT614" s="17"/>
      <c r="DV614" s="34"/>
      <c r="DW614" s="57"/>
      <c r="DX614" s="57"/>
      <c r="DY614" s="57"/>
      <c r="DZ614" s="57"/>
      <c r="EA614" s="57"/>
      <c r="EB614" s="57"/>
      <c r="EC614" s="57"/>
      <c r="ED614" s="57"/>
      <c r="EE614" s="57"/>
      <c r="EF614" s="57"/>
      <c r="EG614" s="57"/>
      <c r="EH614" s="57"/>
      <c r="EI614" s="57"/>
      <c r="EJ614" s="57"/>
      <c r="EK614" s="57"/>
      <c r="EL614" s="57"/>
      <c r="EM614" s="57"/>
      <c r="EN614" s="57"/>
      <c r="EO614" s="57"/>
      <c r="EP614" s="57"/>
      <c r="EQ614" s="57"/>
      <c r="ER614" s="57"/>
      <c r="ES614" s="57"/>
    </row>
    <row r="615" spans="1:149" ht="14.55" customHeight="1" x14ac:dyDescent="0.3">
      <c r="A615" s="65">
        <v>611</v>
      </c>
      <c r="B615" s="7">
        <v>204</v>
      </c>
      <c r="C615" s="98" t="s">
        <v>2520</v>
      </c>
      <c r="D615" s="98" t="s">
        <v>2521</v>
      </c>
      <c r="E615" s="98" t="s">
        <v>2522</v>
      </c>
      <c r="F615" s="7">
        <v>2008</v>
      </c>
      <c r="G615" s="98" t="s">
        <v>1598</v>
      </c>
      <c r="H615" s="98" t="s">
        <v>2523</v>
      </c>
      <c r="I615" s="6" t="s">
        <v>50</v>
      </c>
      <c r="J615" s="98" t="s">
        <v>4157</v>
      </c>
      <c r="K615" s="6" t="s">
        <v>2534</v>
      </c>
      <c r="L615" s="6" t="s">
        <v>23</v>
      </c>
      <c r="M615" s="6" t="s">
        <v>100</v>
      </c>
      <c r="N615" s="6" t="s">
        <v>205</v>
      </c>
      <c r="O615" s="6" t="s">
        <v>25</v>
      </c>
      <c r="P615" s="6" t="s">
        <v>177</v>
      </c>
      <c r="Q615" s="6" t="s">
        <v>572</v>
      </c>
      <c r="R615" s="6" t="s">
        <v>572</v>
      </c>
      <c r="S615" s="6" t="s">
        <v>357</v>
      </c>
      <c r="T615" s="6" t="s">
        <v>2525</v>
      </c>
      <c r="U615" s="7">
        <v>1999</v>
      </c>
      <c r="V615" s="7">
        <v>2001</v>
      </c>
      <c r="W615" s="6"/>
      <c r="X615" s="6"/>
      <c r="Y615" s="6"/>
      <c r="Z615" s="6" t="s">
        <v>76</v>
      </c>
      <c r="AA615" s="6"/>
      <c r="AB615" s="6"/>
      <c r="AC615" s="6"/>
      <c r="AD615" s="6"/>
      <c r="AE615" s="6" t="s">
        <v>126</v>
      </c>
      <c r="AF615" s="6"/>
      <c r="AG615" s="6"/>
      <c r="AH615" s="6"/>
      <c r="AI615" s="6"/>
      <c r="AJ615" s="6"/>
      <c r="AK615" s="6"/>
      <c r="AL615" s="6"/>
      <c r="AM615" s="6"/>
      <c r="AN615" s="6"/>
      <c r="AO615" s="6" t="s">
        <v>168</v>
      </c>
      <c r="AP615" s="6"/>
      <c r="AQ615" s="6"/>
      <c r="AR615" s="6"/>
      <c r="AS615" s="6"/>
      <c r="AT615" s="6"/>
      <c r="AU615" s="6"/>
      <c r="AV615" s="6"/>
      <c r="AW615" s="6" t="s">
        <v>23</v>
      </c>
      <c r="AX615" s="6"/>
      <c r="AY615" s="6"/>
      <c r="AZ615" s="6"/>
      <c r="BA615" s="6" t="s">
        <v>78</v>
      </c>
      <c r="BB615" s="6"/>
      <c r="BC615" s="6"/>
      <c r="BD615" s="6"/>
      <c r="BE615" s="6"/>
      <c r="BF615" s="6" t="s">
        <v>78</v>
      </c>
      <c r="BG615" s="6"/>
      <c r="BH615" s="6"/>
      <c r="BI615" s="6"/>
      <c r="BJ615" s="6"/>
      <c r="BK615" s="6"/>
      <c r="BL615" s="6"/>
      <c r="BM615" s="6"/>
      <c r="BN615" s="6" t="s">
        <v>78</v>
      </c>
      <c r="BO615" s="6"/>
      <c r="BP615" s="6"/>
      <c r="BQ615" s="6"/>
      <c r="BR615" s="6"/>
      <c r="BS615" s="6"/>
      <c r="BT615" s="6"/>
      <c r="BU615" s="6"/>
      <c r="BV615" s="6" t="s">
        <v>38</v>
      </c>
      <c r="BW615" s="6"/>
      <c r="BX615" s="6"/>
      <c r="BY615" s="6"/>
      <c r="BZ615" s="6"/>
      <c r="CA615" s="6"/>
      <c r="CB615" s="6"/>
      <c r="CC615" s="6"/>
      <c r="CD615" s="6"/>
      <c r="CE615" s="6"/>
      <c r="CF615" s="6"/>
      <c r="CG615" s="6"/>
      <c r="CH615" s="6"/>
      <c r="CI615" s="6"/>
      <c r="CJ615" s="6"/>
      <c r="CK615" s="6"/>
      <c r="CL615" s="6"/>
      <c r="CM615" s="6"/>
      <c r="CN615" s="6"/>
      <c r="CO615" s="6"/>
      <c r="CP615" s="6"/>
      <c r="CQ615" s="6"/>
      <c r="CR615" s="6"/>
      <c r="CS615" s="28" t="s">
        <v>38</v>
      </c>
      <c r="CT615" s="6"/>
      <c r="CU615" s="6"/>
      <c r="CV615" s="6"/>
      <c r="CW615" s="6"/>
      <c r="CX615" s="6"/>
      <c r="CY615" s="6"/>
      <c r="CZ615" s="6"/>
      <c r="DA615" s="6"/>
      <c r="DB615" s="6"/>
      <c r="DC615" s="6"/>
      <c r="DD615" s="6" t="s">
        <v>38</v>
      </c>
      <c r="DE615" s="87"/>
      <c r="DF615" s="6"/>
      <c r="DG615" s="6"/>
      <c r="DH615" s="6"/>
      <c r="DI615" s="6"/>
      <c r="DJ615" s="6"/>
      <c r="DK615" s="6"/>
      <c r="DL615" s="6"/>
      <c r="DM615" s="6"/>
      <c r="DN615" s="6"/>
      <c r="DO615" s="87"/>
      <c r="DP615" s="6"/>
      <c r="DQ615" s="87"/>
      <c r="DR615" s="6"/>
      <c r="DS615" s="87"/>
      <c r="DT615" s="17"/>
      <c r="DV615" s="34"/>
      <c r="DW615" s="57"/>
      <c r="DX615" s="57"/>
      <c r="DY615" s="57"/>
      <c r="DZ615" s="57"/>
      <c r="EA615" s="57"/>
      <c r="EB615" s="57"/>
      <c r="EC615" s="57"/>
      <c r="ED615" s="57"/>
      <c r="EE615" s="57"/>
      <c r="EF615" s="57"/>
      <c r="EG615" s="57"/>
      <c r="EH615" s="57"/>
      <c r="EI615" s="57"/>
      <c r="EJ615" s="57"/>
      <c r="EK615" s="57"/>
      <c r="EL615" s="57"/>
      <c r="EM615" s="57"/>
      <c r="EN615" s="57"/>
      <c r="EO615" s="57"/>
      <c r="EP615" s="57"/>
      <c r="EQ615" s="57"/>
      <c r="ER615" s="57"/>
      <c r="ES615" s="57"/>
    </row>
    <row r="616" spans="1:149" ht="14.55" customHeight="1" x14ac:dyDescent="0.3">
      <c r="A616" s="65">
        <v>612</v>
      </c>
      <c r="B616" s="7">
        <v>204</v>
      </c>
      <c r="C616" s="98" t="s">
        <v>2520</v>
      </c>
      <c r="D616" s="98" t="s">
        <v>2521</v>
      </c>
      <c r="E616" s="98" t="s">
        <v>2522</v>
      </c>
      <c r="F616" s="7">
        <v>2008</v>
      </c>
      <c r="G616" s="98" t="s">
        <v>1598</v>
      </c>
      <c r="H616" s="98" t="s">
        <v>2523</v>
      </c>
      <c r="I616" s="6" t="s">
        <v>50</v>
      </c>
      <c r="J616" s="98" t="s">
        <v>4158</v>
      </c>
      <c r="K616" s="6" t="s">
        <v>2534</v>
      </c>
      <c r="L616" s="6" t="s">
        <v>23</v>
      </c>
      <c r="M616" s="6" t="s">
        <v>100</v>
      </c>
      <c r="N616" s="6" t="s">
        <v>205</v>
      </c>
      <c r="O616" s="6" t="s">
        <v>25</v>
      </c>
      <c r="P616" s="6" t="s">
        <v>177</v>
      </c>
      <c r="Q616" s="6" t="s">
        <v>572</v>
      </c>
      <c r="R616" s="6" t="s">
        <v>572</v>
      </c>
      <c r="S616" s="6" t="s">
        <v>357</v>
      </c>
      <c r="T616" s="6" t="s">
        <v>2525</v>
      </c>
      <c r="U616" s="7">
        <v>1999</v>
      </c>
      <c r="V616" s="7">
        <v>2001</v>
      </c>
      <c r="W616" s="6"/>
      <c r="X616" s="6"/>
      <c r="Y616" s="6"/>
      <c r="Z616" s="6" t="s">
        <v>76</v>
      </c>
      <c r="AA616" s="6"/>
      <c r="AB616" s="6"/>
      <c r="AC616" s="6"/>
      <c r="AD616" s="6"/>
      <c r="AE616" s="6" t="s">
        <v>126</v>
      </c>
      <c r="AF616" s="6"/>
      <c r="AG616" s="6"/>
      <c r="AH616" s="6"/>
      <c r="AI616" s="6"/>
      <c r="AJ616" s="6"/>
      <c r="AK616" s="6"/>
      <c r="AL616" s="6"/>
      <c r="AM616" s="6"/>
      <c r="AN616" s="6"/>
      <c r="AO616" s="6" t="s">
        <v>168</v>
      </c>
      <c r="AP616" s="6"/>
      <c r="AQ616" s="6"/>
      <c r="AR616" s="6"/>
      <c r="AS616" s="6"/>
      <c r="AT616" s="6"/>
      <c r="AU616" s="6"/>
      <c r="AV616" s="6"/>
      <c r="AW616" s="6" t="s">
        <v>23</v>
      </c>
      <c r="AX616" s="6"/>
      <c r="AY616" s="6"/>
      <c r="AZ616" s="6"/>
      <c r="BA616" s="6" t="s">
        <v>78</v>
      </c>
      <c r="BB616" s="6"/>
      <c r="BC616" s="6"/>
      <c r="BD616" s="6"/>
      <c r="BE616" s="6"/>
      <c r="BF616" s="6" t="s">
        <v>78</v>
      </c>
      <c r="BG616" s="6"/>
      <c r="BH616" s="6"/>
      <c r="BI616" s="6"/>
      <c r="BJ616" s="6"/>
      <c r="BK616" s="6"/>
      <c r="BL616" s="6"/>
      <c r="BM616" s="6"/>
      <c r="BN616" s="6" t="s">
        <v>78</v>
      </c>
      <c r="BO616" s="6"/>
      <c r="BP616" s="6"/>
      <c r="BQ616" s="6"/>
      <c r="BR616" s="6"/>
      <c r="BS616" s="6"/>
      <c r="BT616" s="6"/>
      <c r="BU616" s="6"/>
      <c r="BV616" s="6" t="s">
        <v>38</v>
      </c>
      <c r="BW616" s="6"/>
      <c r="BX616" s="6"/>
      <c r="BY616" s="6"/>
      <c r="BZ616" s="6"/>
      <c r="CA616" s="6"/>
      <c r="CB616" s="6"/>
      <c r="CC616" s="6"/>
      <c r="CD616" s="6"/>
      <c r="CE616" s="6"/>
      <c r="CF616" s="6"/>
      <c r="CG616" s="6"/>
      <c r="CH616" s="6"/>
      <c r="CI616" s="6"/>
      <c r="CJ616" s="6"/>
      <c r="CK616" s="6"/>
      <c r="CL616" s="6"/>
      <c r="CM616" s="6"/>
      <c r="CN616" s="6"/>
      <c r="CO616" s="6"/>
      <c r="CP616" s="6"/>
      <c r="CQ616" s="6"/>
      <c r="CR616" s="6"/>
      <c r="CS616" s="28" t="s">
        <v>38</v>
      </c>
      <c r="CT616" s="6"/>
      <c r="CU616" s="6"/>
      <c r="CV616" s="6"/>
      <c r="CW616" s="6"/>
      <c r="CX616" s="6"/>
      <c r="CY616" s="6"/>
      <c r="CZ616" s="6"/>
      <c r="DA616" s="6"/>
      <c r="DB616" s="6"/>
      <c r="DC616" s="6"/>
      <c r="DD616" s="6" t="s">
        <v>38</v>
      </c>
      <c r="DE616" s="87"/>
      <c r="DF616" s="6"/>
      <c r="DG616" s="6"/>
      <c r="DH616" s="6"/>
      <c r="DI616" s="6"/>
      <c r="DJ616" s="6"/>
      <c r="DK616" s="6"/>
      <c r="DL616" s="6"/>
      <c r="DM616" s="6"/>
      <c r="DN616" s="6"/>
      <c r="DO616" s="87"/>
      <c r="DP616" s="6"/>
      <c r="DQ616" s="87"/>
      <c r="DR616" s="6"/>
      <c r="DS616" s="87"/>
      <c r="DT616" s="17"/>
      <c r="DV616" s="34"/>
      <c r="DW616" s="57"/>
      <c r="DX616" s="57"/>
      <c r="DY616" s="57"/>
      <c r="DZ616" s="57"/>
      <c r="EA616" s="57"/>
      <c r="EB616" s="57"/>
      <c r="EC616" s="57"/>
      <c r="ED616" s="57"/>
      <c r="EE616" s="57"/>
      <c r="EF616" s="57"/>
      <c r="EG616" s="57"/>
      <c r="EH616" s="57"/>
      <c r="EI616" s="57"/>
      <c r="EJ616" s="57"/>
      <c r="EK616" s="57"/>
      <c r="EL616" s="57"/>
      <c r="EM616" s="57"/>
      <c r="EN616" s="57"/>
      <c r="EO616" s="57"/>
      <c r="EP616" s="57"/>
      <c r="EQ616" s="57"/>
      <c r="ER616" s="57"/>
      <c r="ES616" s="57"/>
    </row>
    <row r="617" spans="1:149" ht="14.55" customHeight="1" x14ac:dyDescent="0.3">
      <c r="A617" s="65">
        <v>613</v>
      </c>
      <c r="B617" s="7">
        <v>204</v>
      </c>
      <c r="C617" s="98" t="s">
        <v>2520</v>
      </c>
      <c r="D617" s="98" t="s">
        <v>2521</v>
      </c>
      <c r="E617" s="98" t="s">
        <v>2522</v>
      </c>
      <c r="F617" s="7">
        <v>2008</v>
      </c>
      <c r="G617" s="98" t="s">
        <v>1598</v>
      </c>
      <c r="H617" s="98" t="s">
        <v>2523</v>
      </c>
      <c r="I617" s="6" t="s">
        <v>50</v>
      </c>
      <c r="J617" s="98" t="s">
        <v>4159</v>
      </c>
      <c r="K617" s="6" t="s">
        <v>2534</v>
      </c>
      <c r="L617" s="6" t="s">
        <v>23</v>
      </c>
      <c r="M617" s="6" t="s">
        <v>100</v>
      </c>
      <c r="N617" s="6" t="s">
        <v>205</v>
      </c>
      <c r="O617" s="6" t="s">
        <v>25</v>
      </c>
      <c r="P617" s="6" t="s">
        <v>177</v>
      </c>
      <c r="Q617" s="6" t="s">
        <v>572</v>
      </c>
      <c r="R617" s="6" t="s">
        <v>572</v>
      </c>
      <c r="S617" s="6" t="s">
        <v>357</v>
      </c>
      <c r="T617" s="6" t="s">
        <v>2525</v>
      </c>
      <c r="U617" s="7">
        <v>1999</v>
      </c>
      <c r="V617" s="7">
        <v>2001</v>
      </c>
      <c r="W617" s="6"/>
      <c r="X617" s="6"/>
      <c r="Y617" s="6"/>
      <c r="Z617" s="6" t="s">
        <v>76</v>
      </c>
      <c r="AA617" s="6"/>
      <c r="AB617" s="6"/>
      <c r="AC617" s="6"/>
      <c r="AD617" s="6"/>
      <c r="AE617" s="6" t="s">
        <v>126</v>
      </c>
      <c r="AF617" s="6"/>
      <c r="AG617" s="6"/>
      <c r="AH617" s="6"/>
      <c r="AI617" s="6"/>
      <c r="AJ617" s="6"/>
      <c r="AK617" s="6"/>
      <c r="AL617" s="6"/>
      <c r="AM617" s="6"/>
      <c r="AN617" s="6"/>
      <c r="AO617" s="6" t="s">
        <v>168</v>
      </c>
      <c r="AP617" s="6"/>
      <c r="AQ617" s="6"/>
      <c r="AR617" s="6"/>
      <c r="AS617" s="6"/>
      <c r="AT617" s="6"/>
      <c r="AU617" s="6"/>
      <c r="AV617" s="6"/>
      <c r="AW617" s="6" t="s">
        <v>23</v>
      </c>
      <c r="AX617" s="6"/>
      <c r="AY617" s="6"/>
      <c r="AZ617" s="6"/>
      <c r="BA617" s="6" t="s">
        <v>78</v>
      </c>
      <c r="BB617" s="6"/>
      <c r="BC617" s="6"/>
      <c r="BD617" s="6"/>
      <c r="BE617" s="6"/>
      <c r="BF617" s="6" t="s">
        <v>78</v>
      </c>
      <c r="BG617" s="6"/>
      <c r="BH617" s="6"/>
      <c r="BI617" s="6"/>
      <c r="BJ617" s="6"/>
      <c r="BK617" s="6"/>
      <c r="BL617" s="6"/>
      <c r="BM617" s="6"/>
      <c r="BN617" s="6" t="s">
        <v>78</v>
      </c>
      <c r="BO617" s="6"/>
      <c r="BP617" s="6"/>
      <c r="BQ617" s="6"/>
      <c r="BR617" s="6"/>
      <c r="BS617" s="6"/>
      <c r="BT617" s="6"/>
      <c r="BU617" s="6"/>
      <c r="BV617" s="6" t="s">
        <v>38</v>
      </c>
      <c r="BW617" s="6"/>
      <c r="BX617" s="6"/>
      <c r="BY617" s="6"/>
      <c r="BZ617" s="6"/>
      <c r="CA617" s="6"/>
      <c r="CB617" s="6"/>
      <c r="CC617" s="6"/>
      <c r="CD617" s="6"/>
      <c r="CE617" s="6"/>
      <c r="CF617" s="6"/>
      <c r="CG617" s="6"/>
      <c r="CH617" s="6"/>
      <c r="CI617" s="6"/>
      <c r="CJ617" s="6"/>
      <c r="CK617" s="6"/>
      <c r="CL617" s="6"/>
      <c r="CM617" s="6"/>
      <c r="CN617" s="6"/>
      <c r="CO617" s="6"/>
      <c r="CP617" s="6"/>
      <c r="CQ617" s="6"/>
      <c r="CR617" s="6"/>
      <c r="CS617" s="28" t="s">
        <v>38</v>
      </c>
      <c r="CT617" s="6"/>
      <c r="CU617" s="6"/>
      <c r="CV617" s="6"/>
      <c r="CW617" s="6"/>
      <c r="CX617" s="6"/>
      <c r="CY617" s="6"/>
      <c r="CZ617" s="6"/>
      <c r="DA617" s="6"/>
      <c r="DB617" s="6"/>
      <c r="DC617" s="6"/>
      <c r="DD617" s="6" t="s">
        <v>38</v>
      </c>
      <c r="DE617" s="87"/>
      <c r="DF617" s="6"/>
      <c r="DG617" s="6"/>
      <c r="DH617" s="6"/>
      <c r="DI617" s="6"/>
      <c r="DJ617" s="6"/>
      <c r="DK617" s="6"/>
      <c r="DL617" s="6"/>
      <c r="DM617" s="6"/>
      <c r="DN617" s="6"/>
      <c r="DO617" s="87"/>
      <c r="DP617" s="6"/>
      <c r="DQ617" s="87"/>
      <c r="DR617" s="6"/>
      <c r="DS617" s="87"/>
      <c r="DT617" s="17"/>
      <c r="DV617" s="34"/>
      <c r="DW617" s="57"/>
      <c r="DX617" s="57"/>
      <c r="DY617" s="57"/>
      <c r="DZ617" s="57"/>
      <c r="EA617" s="57"/>
      <c r="EB617" s="57"/>
      <c r="EC617" s="57"/>
      <c r="ED617" s="57"/>
      <c r="EE617" s="57"/>
      <c r="EF617" s="57"/>
      <c r="EG617" s="57"/>
      <c r="EH617" s="57"/>
      <c r="EI617" s="57"/>
      <c r="EJ617" s="57"/>
      <c r="EK617" s="57"/>
      <c r="EL617" s="57"/>
      <c r="EM617" s="57"/>
      <c r="EN617" s="57"/>
      <c r="EO617" s="57"/>
      <c r="EP617" s="57"/>
      <c r="EQ617" s="57"/>
      <c r="ER617" s="57"/>
      <c r="ES617" s="57"/>
    </row>
    <row r="618" spans="1:149" ht="14.55" customHeight="1" x14ac:dyDescent="0.3">
      <c r="A618" s="65">
        <v>614</v>
      </c>
      <c r="B618" s="7">
        <v>205</v>
      </c>
      <c r="C618" s="98" t="s">
        <v>2535</v>
      </c>
      <c r="D618" s="100" t="s">
        <v>2536</v>
      </c>
      <c r="E618" s="98" t="s">
        <v>2537</v>
      </c>
      <c r="F618" s="7">
        <v>2018</v>
      </c>
      <c r="G618" s="100" t="s">
        <v>724</v>
      </c>
      <c r="H618" s="98" t="s">
        <v>2538</v>
      </c>
      <c r="I618" s="6" t="s">
        <v>50</v>
      </c>
      <c r="J618" s="100" t="s">
        <v>2539</v>
      </c>
      <c r="K618" s="6" t="s">
        <v>884</v>
      </c>
      <c r="L618" s="6" t="s">
        <v>38</v>
      </c>
      <c r="M618" s="6" t="s">
        <v>100</v>
      </c>
      <c r="N618" s="6" t="s">
        <v>205</v>
      </c>
      <c r="O618" s="6" t="s">
        <v>25</v>
      </c>
      <c r="P618" s="6" t="s">
        <v>56</v>
      </c>
      <c r="Q618" s="6" t="s">
        <v>572</v>
      </c>
      <c r="R618" s="6" t="s">
        <v>572</v>
      </c>
      <c r="S618" s="6" t="s">
        <v>166</v>
      </c>
      <c r="T618" s="6" t="s">
        <v>862</v>
      </c>
      <c r="U618" s="7" t="s">
        <v>572</v>
      </c>
      <c r="V618" s="7" t="s">
        <v>572</v>
      </c>
      <c r="W618" s="6"/>
      <c r="X618" s="6"/>
      <c r="Y618" s="6"/>
      <c r="Z618" s="6" t="s">
        <v>76</v>
      </c>
      <c r="AA618" s="6"/>
      <c r="AB618" s="6" t="s">
        <v>107</v>
      </c>
      <c r="AC618" s="6"/>
      <c r="AD618" s="6"/>
      <c r="AE618" s="6" t="s">
        <v>126</v>
      </c>
      <c r="AF618" s="6"/>
      <c r="AG618" s="6"/>
      <c r="AH618" s="6"/>
      <c r="AI618" s="6"/>
      <c r="AJ618" s="6"/>
      <c r="AK618" s="6" t="s">
        <v>232</v>
      </c>
      <c r="AL618" s="6"/>
      <c r="AM618" s="6"/>
      <c r="AN618" s="6"/>
      <c r="AO618" s="6"/>
      <c r="AP618" s="6"/>
      <c r="AQ618" s="6"/>
      <c r="AR618" s="6"/>
      <c r="AS618" s="6"/>
      <c r="AT618" s="6"/>
      <c r="AU618" s="6"/>
      <c r="AV618" s="6"/>
      <c r="AW618" s="6" t="s">
        <v>23</v>
      </c>
      <c r="AX618" s="6"/>
      <c r="AY618" s="6"/>
      <c r="AZ618" s="6"/>
      <c r="BA618" s="6" t="s">
        <v>80</v>
      </c>
      <c r="BB618" s="6"/>
      <c r="BC618" s="6" t="s">
        <v>78</v>
      </c>
      <c r="BD618" s="6"/>
      <c r="BE618" s="6"/>
      <c r="BF618" s="6" t="s">
        <v>78</v>
      </c>
      <c r="BG618" s="6"/>
      <c r="BH618" s="6"/>
      <c r="BI618" s="6"/>
      <c r="BJ618" s="6"/>
      <c r="BK618" s="6" t="s">
        <v>78</v>
      </c>
      <c r="BL618" s="6"/>
      <c r="BM618" s="6"/>
      <c r="BN618" s="6"/>
      <c r="BO618" s="6"/>
      <c r="BP618" s="6"/>
      <c r="BQ618" s="6"/>
      <c r="BR618" s="6"/>
      <c r="BS618" s="6"/>
      <c r="BT618" s="6"/>
      <c r="BU618" s="6"/>
      <c r="BV618" s="6" t="s">
        <v>38</v>
      </c>
      <c r="BW618" s="6"/>
      <c r="BX618" s="6"/>
      <c r="BY618" s="6"/>
      <c r="BZ618" s="6"/>
      <c r="CA618" s="6"/>
      <c r="CB618" s="6"/>
      <c r="CC618" s="6"/>
      <c r="CD618" s="6"/>
      <c r="CE618" s="6"/>
      <c r="CF618" s="6"/>
      <c r="CG618" s="6"/>
      <c r="CH618" s="6"/>
      <c r="CI618" s="6"/>
      <c r="CJ618" s="6"/>
      <c r="CK618" s="6"/>
      <c r="CL618" s="6"/>
      <c r="CM618" s="6"/>
      <c r="CN618" s="6"/>
      <c r="CO618" s="6"/>
      <c r="CP618" s="6"/>
      <c r="CQ618" s="6"/>
      <c r="CR618" s="6"/>
      <c r="CS618" s="28" t="s">
        <v>38</v>
      </c>
      <c r="CT618" s="6"/>
      <c r="CU618" s="6"/>
      <c r="CV618" s="6"/>
      <c r="CW618" s="6"/>
      <c r="CX618" s="6"/>
      <c r="CY618" s="6"/>
      <c r="CZ618" s="6"/>
      <c r="DA618" s="6"/>
      <c r="DB618" s="6"/>
      <c r="DC618" s="6"/>
      <c r="DD618" s="6" t="s">
        <v>38</v>
      </c>
      <c r="DE618" s="87"/>
      <c r="DF618" s="6"/>
      <c r="DG618" s="6"/>
      <c r="DH618" s="6"/>
      <c r="DI618" s="6"/>
      <c r="DJ618" s="6"/>
      <c r="DK618" s="6"/>
      <c r="DL618" s="6"/>
      <c r="DM618" s="6"/>
      <c r="DN618" s="6"/>
      <c r="DO618" s="87"/>
      <c r="DP618" s="6"/>
      <c r="DQ618" s="87"/>
      <c r="DR618" s="6"/>
      <c r="DS618" s="93" t="s">
        <v>2540</v>
      </c>
      <c r="DT618" s="17" t="s">
        <v>2109</v>
      </c>
      <c r="DV618" s="34"/>
      <c r="DW618" s="57"/>
      <c r="DX618" s="57"/>
      <c r="DY618" s="57"/>
      <c r="DZ618" s="57"/>
      <c r="EA618" s="57"/>
      <c r="EB618" s="57"/>
      <c r="EC618" s="57"/>
      <c r="ED618" s="57"/>
      <c r="EE618" s="57"/>
      <c r="EF618" s="57"/>
      <c r="EG618" s="57"/>
      <c r="EH618" s="57"/>
      <c r="EI618" s="57"/>
      <c r="EJ618" s="57"/>
      <c r="EK618" s="57"/>
      <c r="EL618" s="57"/>
      <c r="EM618" s="57"/>
      <c r="EN618" s="57"/>
      <c r="EO618" s="57"/>
      <c r="EP618" s="57"/>
      <c r="EQ618" s="57"/>
      <c r="ER618" s="57"/>
      <c r="ES618" s="57"/>
    </row>
    <row r="619" spans="1:149" ht="14.55" customHeight="1" x14ac:dyDescent="0.3">
      <c r="A619" s="65">
        <v>615</v>
      </c>
      <c r="B619" s="7">
        <v>205</v>
      </c>
      <c r="C619" s="98" t="s">
        <v>2535</v>
      </c>
      <c r="D619" s="100" t="s">
        <v>2536</v>
      </c>
      <c r="E619" s="98" t="s">
        <v>2537</v>
      </c>
      <c r="F619" s="7">
        <v>2018</v>
      </c>
      <c r="G619" s="100" t="s">
        <v>724</v>
      </c>
      <c r="H619" s="98" t="s">
        <v>2538</v>
      </c>
      <c r="I619" s="6" t="s">
        <v>50</v>
      </c>
      <c r="J619" s="100" t="s">
        <v>2541</v>
      </c>
      <c r="K619" s="6" t="s">
        <v>884</v>
      </c>
      <c r="L619" s="6" t="s">
        <v>38</v>
      </c>
      <c r="M619" s="6" t="s">
        <v>100</v>
      </c>
      <c r="N619" s="6" t="s">
        <v>205</v>
      </c>
      <c r="O619" s="6" t="s">
        <v>25</v>
      </c>
      <c r="P619" s="6" t="s">
        <v>56</v>
      </c>
      <c r="Q619" s="6" t="s">
        <v>572</v>
      </c>
      <c r="R619" s="6" t="s">
        <v>572</v>
      </c>
      <c r="S619" s="6" t="s">
        <v>166</v>
      </c>
      <c r="T619" s="6" t="s">
        <v>862</v>
      </c>
      <c r="U619" s="7" t="s">
        <v>572</v>
      </c>
      <c r="V619" s="7" t="s">
        <v>572</v>
      </c>
      <c r="W619" s="6"/>
      <c r="X619" s="6"/>
      <c r="Y619" s="6"/>
      <c r="Z619" s="6" t="s">
        <v>76</v>
      </c>
      <c r="AA619" s="6"/>
      <c r="AB619" s="6" t="s">
        <v>107</v>
      </c>
      <c r="AC619" s="6"/>
      <c r="AD619" s="6"/>
      <c r="AE619" s="6" t="s">
        <v>126</v>
      </c>
      <c r="AF619" s="6"/>
      <c r="AG619" s="6"/>
      <c r="AH619" s="6"/>
      <c r="AI619" s="6"/>
      <c r="AJ619" s="6"/>
      <c r="AK619" s="6" t="s">
        <v>232</v>
      </c>
      <c r="AL619" s="6"/>
      <c r="AM619" s="6"/>
      <c r="AN619" s="6"/>
      <c r="AO619" s="6"/>
      <c r="AP619" s="6"/>
      <c r="AQ619" s="6"/>
      <c r="AR619" s="6"/>
      <c r="AS619" s="6"/>
      <c r="AT619" s="6"/>
      <c r="AU619" s="6"/>
      <c r="AV619" s="6"/>
      <c r="AW619" s="6" t="s">
        <v>23</v>
      </c>
      <c r="AX619" s="6"/>
      <c r="AY619" s="6"/>
      <c r="AZ619" s="6"/>
      <c r="BA619" s="6" t="s">
        <v>78</v>
      </c>
      <c r="BB619" s="6"/>
      <c r="BC619" s="6" t="s">
        <v>78</v>
      </c>
      <c r="BD619" s="6"/>
      <c r="BE619" s="6"/>
      <c r="BF619" s="6" t="s">
        <v>78</v>
      </c>
      <c r="BG619" s="6"/>
      <c r="BH619" s="6"/>
      <c r="BI619" s="6"/>
      <c r="BJ619" s="6"/>
      <c r="BK619" s="6" t="s">
        <v>78</v>
      </c>
      <c r="BL619" s="6"/>
      <c r="BM619" s="6"/>
      <c r="BN619" s="6"/>
      <c r="BO619" s="6"/>
      <c r="BP619" s="6"/>
      <c r="BQ619" s="6"/>
      <c r="BR619" s="6"/>
      <c r="BS619" s="6"/>
      <c r="BT619" s="6"/>
      <c r="BU619" s="6"/>
      <c r="BV619" s="6" t="s">
        <v>38</v>
      </c>
      <c r="BW619" s="6"/>
      <c r="BX619" s="6"/>
      <c r="BY619" s="6"/>
      <c r="BZ619" s="6"/>
      <c r="CA619" s="6"/>
      <c r="CB619" s="6"/>
      <c r="CC619" s="6"/>
      <c r="CD619" s="6"/>
      <c r="CE619" s="6"/>
      <c r="CF619" s="6"/>
      <c r="CG619" s="6"/>
      <c r="CH619" s="6"/>
      <c r="CI619" s="6"/>
      <c r="CJ619" s="6"/>
      <c r="CK619" s="6"/>
      <c r="CL619" s="6"/>
      <c r="CM619" s="6"/>
      <c r="CN619" s="6"/>
      <c r="CO619" s="6"/>
      <c r="CP619" s="6"/>
      <c r="CQ619" s="6"/>
      <c r="CR619" s="6"/>
      <c r="CS619" s="28" t="s">
        <v>38</v>
      </c>
      <c r="CT619" s="6"/>
      <c r="CU619" s="6"/>
      <c r="CV619" s="6"/>
      <c r="CW619" s="6"/>
      <c r="CX619" s="6"/>
      <c r="CY619" s="6"/>
      <c r="CZ619" s="6"/>
      <c r="DA619" s="6"/>
      <c r="DB619" s="6"/>
      <c r="DC619" s="6"/>
      <c r="DD619" s="6" t="s">
        <v>38</v>
      </c>
      <c r="DE619" s="87"/>
      <c r="DF619" s="6"/>
      <c r="DG619" s="6"/>
      <c r="DH619" s="6"/>
      <c r="DI619" s="6"/>
      <c r="DJ619" s="6"/>
      <c r="DK619" s="6"/>
      <c r="DL619" s="6"/>
      <c r="DM619" s="6"/>
      <c r="DN619" s="6"/>
      <c r="DO619" s="87"/>
      <c r="DP619" s="6"/>
      <c r="DQ619" s="87"/>
      <c r="DR619" s="6"/>
      <c r="DS619" s="93" t="s">
        <v>2540</v>
      </c>
      <c r="DT619" s="17" t="s">
        <v>2109</v>
      </c>
      <c r="DV619" s="34"/>
      <c r="DW619" s="57"/>
      <c r="DX619" s="57"/>
      <c r="DY619" s="57"/>
      <c r="DZ619" s="57"/>
      <c r="EA619" s="57"/>
      <c r="EB619" s="57"/>
      <c r="EC619" s="57"/>
      <c r="ED619" s="57"/>
      <c r="EE619" s="57"/>
      <c r="EF619" s="57"/>
      <c r="EG619" s="57"/>
      <c r="EH619" s="57"/>
      <c r="EI619" s="57"/>
      <c r="EJ619" s="57"/>
      <c r="EK619" s="57"/>
      <c r="EL619" s="57"/>
      <c r="EM619" s="57"/>
      <c r="EN619" s="57"/>
      <c r="EO619" s="57"/>
      <c r="EP619" s="57"/>
      <c r="EQ619" s="57"/>
      <c r="ER619" s="57"/>
      <c r="ES619" s="57"/>
    </row>
    <row r="620" spans="1:149" ht="14.55" customHeight="1" x14ac:dyDescent="0.3">
      <c r="A620" s="65">
        <v>616</v>
      </c>
      <c r="B620" s="7">
        <v>205</v>
      </c>
      <c r="C620" s="98" t="s">
        <v>2535</v>
      </c>
      <c r="D620" s="100" t="s">
        <v>2536</v>
      </c>
      <c r="E620" s="98" t="s">
        <v>2537</v>
      </c>
      <c r="F620" s="7">
        <v>2018</v>
      </c>
      <c r="G620" s="100" t="s">
        <v>724</v>
      </c>
      <c r="H620" s="98" t="s">
        <v>2538</v>
      </c>
      <c r="I620" s="6" t="s">
        <v>50</v>
      </c>
      <c r="J620" s="100" t="s">
        <v>2542</v>
      </c>
      <c r="K620" s="6" t="s">
        <v>884</v>
      </c>
      <c r="L620" s="6" t="s">
        <v>38</v>
      </c>
      <c r="M620" s="6" t="s">
        <v>100</v>
      </c>
      <c r="N620" s="6" t="s">
        <v>205</v>
      </c>
      <c r="O620" s="6" t="s">
        <v>25</v>
      </c>
      <c r="P620" s="6" t="s">
        <v>56</v>
      </c>
      <c r="Q620" s="6" t="s">
        <v>572</v>
      </c>
      <c r="R620" s="6" t="s">
        <v>572</v>
      </c>
      <c r="S620" s="6" t="s">
        <v>166</v>
      </c>
      <c r="T620" s="6" t="s">
        <v>862</v>
      </c>
      <c r="U620" s="7" t="s">
        <v>572</v>
      </c>
      <c r="V620" s="7" t="s">
        <v>572</v>
      </c>
      <c r="W620" s="6"/>
      <c r="X620" s="6"/>
      <c r="Y620" s="6"/>
      <c r="Z620" s="6" t="s">
        <v>76</v>
      </c>
      <c r="AA620" s="6"/>
      <c r="AB620" s="6" t="s">
        <v>107</v>
      </c>
      <c r="AC620" s="6"/>
      <c r="AD620" s="6"/>
      <c r="AE620" s="6" t="s">
        <v>126</v>
      </c>
      <c r="AF620" s="6"/>
      <c r="AG620" s="6"/>
      <c r="AH620" s="6"/>
      <c r="AI620" s="6"/>
      <c r="AJ620" s="6"/>
      <c r="AK620" s="6" t="s">
        <v>232</v>
      </c>
      <c r="AL620" s="6"/>
      <c r="AM620" s="6"/>
      <c r="AN620" s="6"/>
      <c r="AO620" s="6"/>
      <c r="AP620" s="6"/>
      <c r="AQ620" s="6"/>
      <c r="AR620" s="6"/>
      <c r="AS620" s="6"/>
      <c r="AT620" s="6"/>
      <c r="AU620" s="6"/>
      <c r="AV620" s="6"/>
      <c r="AW620" s="6" t="s">
        <v>23</v>
      </c>
      <c r="AX620" s="6"/>
      <c r="AY620" s="6"/>
      <c r="AZ620" s="6"/>
      <c r="BA620" s="6" t="s">
        <v>78</v>
      </c>
      <c r="BB620" s="6"/>
      <c r="BC620" s="6" t="s">
        <v>78</v>
      </c>
      <c r="BD620" s="6"/>
      <c r="BE620" s="6"/>
      <c r="BF620" s="6" t="s">
        <v>78</v>
      </c>
      <c r="BG620" s="6"/>
      <c r="BH620" s="6"/>
      <c r="BI620" s="6"/>
      <c r="BJ620" s="6"/>
      <c r="BK620" s="6" t="s">
        <v>78</v>
      </c>
      <c r="BL620" s="6"/>
      <c r="BM620" s="6"/>
      <c r="BN620" s="6"/>
      <c r="BO620" s="6"/>
      <c r="BP620" s="6"/>
      <c r="BQ620" s="6"/>
      <c r="BR620" s="6"/>
      <c r="BS620" s="6"/>
      <c r="BT620" s="6"/>
      <c r="BU620" s="6"/>
      <c r="BV620" s="6" t="s">
        <v>38</v>
      </c>
      <c r="BW620" s="6"/>
      <c r="BX620" s="6"/>
      <c r="BY620" s="6"/>
      <c r="BZ620" s="6"/>
      <c r="CA620" s="6"/>
      <c r="CB620" s="6"/>
      <c r="CC620" s="6"/>
      <c r="CD620" s="6"/>
      <c r="CE620" s="6"/>
      <c r="CF620" s="6"/>
      <c r="CG620" s="6"/>
      <c r="CH620" s="6"/>
      <c r="CI620" s="6"/>
      <c r="CJ620" s="6"/>
      <c r="CK620" s="6"/>
      <c r="CL620" s="6"/>
      <c r="CM620" s="6"/>
      <c r="CN620" s="6"/>
      <c r="CO620" s="6"/>
      <c r="CP620" s="6"/>
      <c r="CQ620" s="6"/>
      <c r="CR620" s="6"/>
      <c r="CS620" s="28" t="s">
        <v>38</v>
      </c>
      <c r="CT620" s="6"/>
      <c r="CU620" s="6"/>
      <c r="CV620" s="6"/>
      <c r="CW620" s="6"/>
      <c r="CX620" s="6"/>
      <c r="CY620" s="6"/>
      <c r="CZ620" s="6"/>
      <c r="DA620" s="6"/>
      <c r="DB620" s="6"/>
      <c r="DC620" s="6"/>
      <c r="DD620" s="6" t="s">
        <v>38</v>
      </c>
      <c r="DE620" s="87"/>
      <c r="DF620" s="6"/>
      <c r="DG620" s="6"/>
      <c r="DH620" s="6"/>
      <c r="DI620" s="6"/>
      <c r="DJ620" s="6"/>
      <c r="DK620" s="6"/>
      <c r="DL620" s="6"/>
      <c r="DM620" s="6"/>
      <c r="DN620" s="6"/>
      <c r="DO620" s="87"/>
      <c r="DP620" s="6"/>
      <c r="DQ620" s="87"/>
      <c r="DR620" s="6"/>
      <c r="DS620" s="93" t="s">
        <v>2540</v>
      </c>
      <c r="DT620" s="17" t="s">
        <v>2109</v>
      </c>
      <c r="DV620" s="34"/>
      <c r="DW620" s="57"/>
      <c r="DX620" s="57"/>
      <c r="DY620" s="57"/>
      <c r="DZ620" s="57"/>
      <c r="EA620" s="57"/>
      <c r="EB620" s="57"/>
      <c r="EC620" s="57"/>
      <c r="ED620" s="57"/>
      <c r="EE620" s="57"/>
      <c r="EF620" s="57"/>
      <c r="EG620" s="57"/>
      <c r="EH620" s="57"/>
      <c r="EI620" s="57"/>
      <c r="EJ620" s="57"/>
      <c r="EK620" s="57"/>
      <c r="EL620" s="57"/>
      <c r="EM620" s="57"/>
      <c r="EN620" s="57"/>
      <c r="EO620" s="57"/>
      <c r="EP620" s="57"/>
      <c r="EQ620" s="57"/>
      <c r="ER620" s="57"/>
      <c r="ES620" s="57"/>
    </row>
    <row r="621" spans="1:149" ht="14.55" customHeight="1" x14ac:dyDescent="0.3">
      <c r="A621" s="65">
        <v>617</v>
      </c>
      <c r="B621" s="7">
        <v>205</v>
      </c>
      <c r="C621" s="98" t="s">
        <v>2535</v>
      </c>
      <c r="D621" s="100" t="s">
        <v>2536</v>
      </c>
      <c r="E621" s="98" t="s">
        <v>2537</v>
      </c>
      <c r="F621" s="7">
        <v>2018</v>
      </c>
      <c r="G621" s="100" t="s">
        <v>724</v>
      </c>
      <c r="H621" s="98" t="s">
        <v>2538</v>
      </c>
      <c r="I621" s="6" t="s">
        <v>50</v>
      </c>
      <c r="J621" s="100" t="s">
        <v>2543</v>
      </c>
      <c r="K621" s="6" t="s">
        <v>884</v>
      </c>
      <c r="L621" s="6" t="s">
        <v>38</v>
      </c>
      <c r="M621" s="6" t="s">
        <v>100</v>
      </c>
      <c r="N621" s="6" t="s">
        <v>205</v>
      </c>
      <c r="O621" s="6" t="s">
        <v>25</v>
      </c>
      <c r="P621" s="6" t="s">
        <v>56</v>
      </c>
      <c r="Q621" s="6" t="s">
        <v>572</v>
      </c>
      <c r="R621" s="6" t="s">
        <v>572</v>
      </c>
      <c r="S621" s="6" t="s">
        <v>166</v>
      </c>
      <c r="T621" s="6" t="s">
        <v>862</v>
      </c>
      <c r="U621" s="7" t="s">
        <v>572</v>
      </c>
      <c r="V621" s="7" t="s">
        <v>572</v>
      </c>
      <c r="W621" s="6"/>
      <c r="X621" s="6"/>
      <c r="Y621" s="6"/>
      <c r="Z621" s="6" t="s">
        <v>76</v>
      </c>
      <c r="AA621" s="6"/>
      <c r="AB621" s="6" t="s">
        <v>107</v>
      </c>
      <c r="AC621" s="6"/>
      <c r="AD621" s="6"/>
      <c r="AE621" s="6" t="s">
        <v>126</v>
      </c>
      <c r="AF621" s="6"/>
      <c r="AG621" s="6"/>
      <c r="AH621" s="6"/>
      <c r="AI621" s="6"/>
      <c r="AJ621" s="6"/>
      <c r="AK621" s="6" t="s">
        <v>232</v>
      </c>
      <c r="AL621" s="6"/>
      <c r="AM621" s="6"/>
      <c r="AN621" s="6"/>
      <c r="AO621" s="6"/>
      <c r="AP621" s="6"/>
      <c r="AQ621" s="6"/>
      <c r="AR621" s="6"/>
      <c r="AS621" s="6"/>
      <c r="AT621" s="6"/>
      <c r="AU621" s="6"/>
      <c r="AV621" s="6"/>
      <c r="AW621" s="6" t="s">
        <v>23</v>
      </c>
      <c r="AX621" s="6"/>
      <c r="AY621" s="6"/>
      <c r="AZ621" s="6"/>
      <c r="BA621" s="6" t="s">
        <v>78</v>
      </c>
      <c r="BB621" s="6"/>
      <c r="BC621" s="6" t="s">
        <v>78</v>
      </c>
      <c r="BD621" s="6"/>
      <c r="BE621" s="6"/>
      <c r="BF621" s="6" t="s">
        <v>78</v>
      </c>
      <c r="BG621" s="6"/>
      <c r="BH621" s="6"/>
      <c r="BI621" s="6"/>
      <c r="BJ621" s="6"/>
      <c r="BK621" s="6" t="s">
        <v>78</v>
      </c>
      <c r="BL621" s="6"/>
      <c r="BM621" s="6"/>
      <c r="BN621" s="6"/>
      <c r="BO621" s="6"/>
      <c r="BP621" s="6"/>
      <c r="BQ621" s="6"/>
      <c r="BR621" s="6"/>
      <c r="BS621" s="6"/>
      <c r="BT621" s="6"/>
      <c r="BU621" s="6"/>
      <c r="BV621" s="6" t="s">
        <v>38</v>
      </c>
      <c r="BW621" s="6"/>
      <c r="BX621" s="6"/>
      <c r="BY621" s="6"/>
      <c r="BZ621" s="6"/>
      <c r="CA621" s="6"/>
      <c r="CB621" s="6"/>
      <c r="CC621" s="6"/>
      <c r="CD621" s="6"/>
      <c r="CE621" s="6"/>
      <c r="CF621" s="6"/>
      <c r="CG621" s="6"/>
      <c r="CH621" s="6"/>
      <c r="CI621" s="6"/>
      <c r="CJ621" s="6"/>
      <c r="CK621" s="6"/>
      <c r="CL621" s="6"/>
      <c r="CM621" s="6"/>
      <c r="CN621" s="6"/>
      <c r="CO621" s="6"/>
      <c r="CP621" s="6"/>
      <c r="CQ621" s="6"/>
      <c r="CR621" s="6"/>
      <c r="CS621" s="28" t="s">
        <v>38</v>
      </c>
      <c r="CT621" s="6"/>
      <c r="CU621" s="6"/>
      <c r="CV621" s="6"/>
      <c r="CW621" s="6"/>
      <c r="CX621" s="6"/>
      <c r="CY621" s="6"/>
      <c r="CZ621" s="6"/>
      <c r="DA621" s="6"/>
      <c r="DB621" s="6"/>
      <c r="DC621" s="6"/>
      <c r="DD621" s="6" t="s">
        <v>38</v>
      </c>
      <c r="DE621" s="87"/>
      <c r="DF621" s="6"/>
      <c r="DG621" s="6"/>
      <c r="DH621" s="6"/>
      <c r="DI621" s="6"/>
      <c r="DJ621" s="6"/>
      <c r="DK621" s="6"/>
      <c r="DL621" s="6"/>
      <c r="DM621" s="6"/>
      <c r="DN621" s="6"/>
      <c r="DO621" s="87"/>
      <c r="DP621" s="6"/>
      <c r="DQ621" s="87"/>
      <c r="DR621" s="6"/>
      <c r="DS621" s="93" t="s">
        <v>2540</v>
      </c>
      <c r="DT621" s="17" t="s">
        <v>2109</v>
      </c>
      <c r="DV621" s="34"/>
      <c r="DW621" s="57"/>
      <c r="DX621" s="57"/>
      <c r="DY621" s="57"/>
      <c r="DZ621" s="57"/>
      <c r="EA621" s="57"/>
      <c r="EB621" s="57"/>
      <c r="EC621" s="57"/>
      <c r="ED621" s="57"/>
      <c r="EE621" s="57"/>
      <c r="EF621" s="57"/>
      <c r="EG621" s="57"/>
      <c r="EH621" s="57"/>
      <c r="EI621" s="57"/>
      <c r="EJ621" s="57"/>
      <c r="EK621" s="57"/>
      <c r="EL621" s="57"/>
      <c r="EM621" s="57"/>
      <c r="EN621" s="57"/>
      <c r="EO621" s="57"/>
      <c r="EP621" s="57"/>
      <c r="EQ621" s="57"/>
      <c r="ER621" s="57"/>
      <c r="ES621" s="57"/>
    </row>
    <row r="622" spans="1:149" ht="14.55" customHeight="1" x14ac:dyDescent="0.3">
      <c r="A622" s="65">
        <v>618</v>
      </c>
      <c r="B622" s="7">
        <v>205</v>
      </c>
      <c r="C622" s="98" t="s">
        <v>2535</v>
      </c>
      <c r="D622" s="100" t="s">
        <v>2536</v>
      </c>
      <c r="E622" s="98" t="s">
        <v>2537</v>
      </c>
      <c r="F622" s="7">
        <v>2018</v>
      </c>
      <c r="G622" s="100" t="s">
        <v>724</v>
      </c>
      <c r="H622" s="98" t="s">
        <v>2538</v>
      </c>
      <c r="I622" s="6" t="s">
        <v>50</v>
      </c>
      <c r="J622" s="100" t="s">
        <v>2544</v>
      </c>
      <c r="K622" s="6" t="s">
        <v>884</v>
      </c>
      <c r="L622" s="6" t="s">
        <v>38</v>
      </c>
      <c r="M622" s="6" t="s">
        <v>100</v>
      </c>
      <c r="N622" s="6" t="s">
        <v>205</v>
      </c>
      <c r="O622" s="6" t="s">
        <v>25</v>
      </c>
      <c r="P622" s="6" t="s">
        <v>56</v>
      </c>
      <c r="Q622" s="6" t="s">
        <v>572</v>
      </c>
      <c r="R622" s="6" t="s">
        <v>572</v>
      </c>
      <c r="S622" s="6" t="s">
        <v>166</v>
      </c>
      <c r="T622" s="6" t="s">
        <v>862</v>
      </c>
      <c r="U622" s="7" t="s">
        <v>572</v>
      </c>
      <c r="V622" s="7" t="s">
        <v>572</v>
      </c>
      <c r="W622" s="6"/>
      <c r="X622" s="6"/>
      <c r="Y622" s="6"/>
      <c r="Z622" s="6" t="s">
        <v>76</v>
      </c>
      <c r="AA622" s="6"/>
      <c r="AB622" s="6" t="s">
        <v>107</v>
      </c>
      <c r="AC622" s="6"/>
      <c r="AD622" s="6"/>
      <c r="AE622" s="6" t="s">
        <v>126</v>
      </c>
      <c r="AF622" s="6"/>
      <c r="AG622" s="6"/>
      <c r="AH622" s="6"/>
      <c r="AI622" s="6"/>
      <c r="AJ622" s="6"/>
      <c r="AK622" s="6" t="s">
        <v>232</v>
      </c>
      <c r="AL622" s="6"/>
      <c r="AM622" s="6"/>
      <c r="AN622" s="6"/>
      <c r="AO622" s="6"/>
      <c r="AP622" s="6"/>
      <c r="AQ622" s="6"/>
      <c r="AR622" s="6"/>
      <c r="AS622" s="6"/>
      <c r="AT622" s="6"/>
      <c r="AU622" s="6"/>
      <c r="AV622" s="6"/>
      <c r="AW622" s="6" t="s">
        <v>23</v>
      </c>
      <c r="AX622" s="6"/>
      <c r="AY622" s="6"/>
      <c r="AZ622" s="6"/>
      <c r="BA622" s="6" t="s">
        <v>78</v>
      </c>
      <c r="BB622" s="6"/>
      <c r="BC622" s="6" t="s">
        <v>78</v>
      </c>
      <c r="BD622" s="6"/>
      <c r="BE622" s="6"/>
      <c r="BF622" s="6" t="s">
        <v>78</v>
      </c>
      <c r="BG622" s="6"/>
      <c r="BH622" s="6"/>
      <c r="BI622" s="6"/>
      <c r="BJ622" s="6"/>
      <c r="BK622" s="6" t="s">
        <v>78</v>
      </c>
      <c r="BL622" s="6"/>
      <c r="BM622" s="6"/>
      <c r="BN622" s="6"/>
      <c r="BO622" s="6"/>
      <c r="BP622" s="6"/>
      <c r="BQ622" s="6"/>
      <c r="BR622" s="6"/>
      <c r="BS622" s="6"/>
      <c r="BT622" s="6"/>
      <c r="BU622" s="6"/>
      <c r="BV622" s="6" t="s">
        <v>38</v>
      </c>
      <c r="BW622" s="6"/>
      <c r="BX622" s="6"/>
      <c r="BY622" s="6"/>
      <c r="BZ622" s="6"/>
      <c r="CA622" s="6"/>
      <c r="CB622" s="6"/>
      <c r="CC622" s="6"/>
      <c r="CD622" s="6"/>
      <c r="CE622" s="6"/>
      <c r="CF622" s="6"/>
      <c r="CG622" s="6"/>
      <c r="CH622" s="6"/>
      <c r="CI622" s="6"/>
      <c r="CJ622" s="6"/>
      <c r="CK622" s="6"/>
      <c r="CL622" s="6"/>
      <c r="CM622" s="6"/>
      <c r="CN622" s="6"/>
      <c r="CO622" s="6"/>
      <c r="CP622" s="6"/>
      <c r="CQ622" s="6"/>
      <c r="CR622" s="6"/>
      <c r="CS622" s="28" t="s">
        <v>38</v>
      </c>
      <c r="CT622" s="6"/>
      <c r="CU622" s="6"/>
      <c r="CV622" s="6"/>
      <c r="CW622" s="6"/>
      <c r="CX622" s="6"/>
      <c r="CY622" s="6"/>
      <c r="CZ622" s="6"/>
      <c r="DA622" s="6"/>
      <c r="DB622" s="6"/>
      <c r="DC622" s="6"/>
      <c r="DD622" s="6" t="s">
        <v>38</v>
      </c>
      <c r="DE622" s="87"/>
      <c r="DF622" s="6"/>
      <c r="DG622" s="6"/>
      <c r="DH622" s="6"/>
      <c r="DI622" s="6"/>
      <c r="DJ622" s="6"/>
      <c r="DK622" s="6"/>
      <c r="DL622" s="6"/>
      <c r="DM622" s="6"/>
      <c r="DN622" s="6"/>
      <c r="DO622" s="87"/>
      <c r="DP622" s="6"/>
      <c r="DQ622" s="87"/>
      <c r="DR622" s="6"/>
      <c r="DS622" s="93" t="s">
        <v>2540</v>
      </c>
      <c r="DT622" s="17" t="s">
        <v>2109</v>
      </c>
      <c r="DV622" s="34"/>
      <c r="DW622" s="57"/>
      <c r="DX622" s="57"/>
      <c r="DY622" s="57"/>
      <c r="DZ622" s="57"/>
      <c r="EA622" s="57"/>
      <c r="EB622" s="57"/>
      <c r="EC622" s="57"/>
      <c r="ED622" s="57"/>
      <c r="EE622" s="57"/>
      <c r="EF622" s="57"/>
      <c r="EG622" s="57"/>
      <c r="EH622" s="57"/>
      <c r="EI622" s="57"/>
      <c r="EJ622" s="57"/>
      <c r="EK622" s="57"/>
      <c r="EL622" s="57"/>
      <c r="EM622" s="57"/>
      <c r="EN622" s="57"/>
      <c r="EO622" s="57"/>
      <c r="EP622" s="57"/>
      <c r="EQ622" s="57"/>
      <c r="ER622" s="57"/>
      <c r="ES622" s="57"/>
    </row>
    <row r="623" spans="1:149" ht="14.55" customHeight="1" x14ac:dyDescent="0.3">
      <c r="A623" s="65">
        <v>619</v>
      </c>
      <c r="B623" s="7">
        <v>205</v>
      </c>
      <c r="C623" s="98" t="s">
        <v>2535</v>
      </c>
      <c r="D623" s="100" t="s">
        <v>2536</v>
      </c>
      <c r="E623" s="98" t="s">
        <v>2537</v>
      </c>
      <c r="F623" s="7">
        <v>2018</v>
      </c>
      <c r="G623" s="100" t="s">
        <v>724</v>
      </c>
      <c r="H623" s="98" t="s">
        <v>2538</v>
      </c>
      <c r="I623" s="6" t="s">
        <v>50</v>
      </c>
      <c r="J623" s="100" t="s">
        <v>2545</v>
      </c>
      <c r="K623" s="6" t="s">
        <v>884</v>
      </c>
      <c r="L623" s="6" t="s">
        <v>38</v>
      </c>
      <c r="M623" s="6" t="s">
        <v>100</v>
      </c>
      <c r="N623" s="6" t="s">
        <v>205</v>
      </c>
      <c r="O623" s="6" t="s">
        <v>25</v>
      </c>
      <c r="P623" s="6" t="s">
        <v>56</v>
      </c>
      <c r="Q623" s="6" t="s">
        <v>572</v>
      </c>
      <c r="R623" s="6" t="s">
        <v>572</v>
      </c>
      <c r="S623" s="6" t="s">
        <v>166</v>
      </c>
      <c r="T623" s="6" t="s">
        <v>862</v>
      </c>
      <c r="U623" s="7" t="s">
        <v>572</v>
      </c>
      <c r="V623" s="7" t="s">
        <v>572</v>
      </c>
      <c r="W623" s="6"/>
      <c r="X623" s="6"/>
      <c r="Y623" s="6"/>
      <c r="Z623" s="6" t="s">
        <v>76</v>
      </c>
      <c r="AA623" s="6"/>
      <c r="AB623" s="6" t="s">
        <v>107</v>
      </c>
      <c r="AC623" s="6"/>
      <c r="AD623" s="6"/>
      <c r="AE623" s="6" t="s">
        <v>126</v>
      </c>
      <c r="AF623" s="6"/>
      <c r="AG623" s="6"/>
      <c r="AH623" s="6"/>
      <c r="AI623" s="6"/>
      <c r="AJ623" s="6"/>
      <c r="AK623" s="6" t="s">
        <v>232</v>
      </c>
      <c r="AL623" s="6"/>
      <c r="AM623" s="6"/>
      <c r="AN623" s="6"/>
      <c r="AO623" s="6"/>
      <c r="AP623" s="6"/>
      <c r="AQ623" s="6"/>
      <c r="AR623" s="6"/>
      <c r="AS623" s="6"/>
      <c r="AT623" s="6"/>
      <c r="AU623" s="6"/>
      <c r="AV623" s="6"/>
      <c r="AW623" s="6" t="s">
        <v>23</v>
      </c>
      <c r="AX623" s="6"/>
      <c r="AY623" s="6"/>
      <c r="AZ623" s="6"/>
      <c r="BA623" s="6" t="s">
        <v>78</v>
      </c>
      <c r="BB623" s="6"/>
      <c r="BC623" s="6" t="s">
        <v>78</v>
      </c>
      <c r="BD623" s="6"/>
      <c r="BE623" s="6"/>
      <c r="BF623" s="6" t="s">
        <v>78</v>
      </c>
      <c r="BG623" s="6"/>
      <c r="BH623" s="6"/>
      <c r="BI623" s="6"/>
      <c r="BJ623" s="6"/>
      <c r="BK623" s="6" t="s">
        <v>78</v>
      </c>
      <c r="BL623" s="6"/>
      <c r="BM623" s="6"/>
      <c r="BN623" s="6"/>
      <c r="BO623" s="6"/>
      <c r="BP623" s="6"/>
      <c r="BQ623" s="6"/>
      <c r="BR623" s="6"/>
      <c r="BS623" s="6"/>
      <c r="BT623" s="6"/>
      <c r="BU623" s="6"/>
      <c r="BV623" s="6" t="s">
        <v>38</v>
      </c>
      <c r="BW623" s="6"/>
      <c r="BX623" s="6"/>
      <c r="BY623" s="6"/>
      <c r="BZ623" s="6"/>
      <c r="CA623" s="6"/>
      <c r="CB623" s="6"/>
      <c r="CC623" s="6"/>
      <c r="CD623" s="6"/>
      <c r="CE623" s="6"/>
      <c r="CF623" s="6"/>
      <c r="CG623" s="6"/>
      <c r="CH623" s="6"/>
      <c r="CI623" s="6"/>
      <c r="CJ623" s="6"/>
      <c r="CK623" s="6"/>
      <c r="CL623" s="6"/>
      <c r="CM623" s="6"/>
      <c r="CN623" s="6"/>
      <c r="CO623" s="6"/>
      <c r="CP623" s="6"/>
      <c r="CQ623" s="6"/>
      <c r="CR623" s="6"/>
      <c r="CS623" s="28" t="s">
        <v>38</v>
      </c>
      <c r="CT623" s="6"/>
      <c r="CU623" s="6"/>
      <c r="CV623" s="6"/>
      <c r="CW623" s="6"/>
      <c r="CX623" s="6"/>
      <c r="CY623" s="6"/>
      <c r="CZ623" s="6"/>
      <c r="DA623" s="6"/>
      <c r="DB623" s="6"/>
      <c r="DC623" s="6"/>
      <c r="DD623" s="6" t="s">
        <v>38</v>
      </c>
      <c r="DE623" s="87"/>
      <c r="DF623" s="6"/>
      <c r="DG623" s="6"/>
      <c r="DH623" s="6"/>
      <c r="DI623" s="6"/>
      <c r="DJ623" s="6"/>
      <c r="DK623" s="6"/>
      <c r="DL623" s="6"/>
      <c r="DM623" s="6"/>
      <c r="DN623" s="6"/>
      <c r="DO623" s="87"/>
      <c r="DP623" s="6"/>
      <c r="DQ623" s="87"/>
      <c r="DR623" s="6"/>
      <c r="DS623" s="93" t="s">
        <v>2540</v>
      </c>
      <c r="DT623" s="17" t="s">
        <v>2109</v>
      </c>
      <c r="DV623" s="34"/>
      <c r="DW623" s="57"/>
      <c r="DX623" s="57"/>
      <c r="DY623" s="57"/>
      <c r="DZ623" s="57"/>
      <c r="EA623" s="57"/>
      <c r="EB623" s="57"/>
      <c r="EC623" s="57"/>
      <c r="ED623" s="57"/>
      <c r="EE623" s="57"/>
      <c r="EF623" s="57"/>
      <c r="EG623" s="57"/>
      <c r="EH623" s="57"/>
      <c r="EI623" s="57"/>
      <c r="EJ623" s="57"/>
      <c r="EK623" s="57"/>
      <c r="EL623" s="57"/>
      <c r="EM623" s="57"/>
      <c r="EN623" s="57"/>
      <c r="EO623" s="57"/>
      <c r="EP623" s="57"/>
      <c r="EQ623" s="57"/>
      <c r="ER623" s="57"/>
      <c r="ES623" s="57"/>
    </row>
    <row r="624" spans="1:149" ht="14.55" customHeight="1" x14ac:dyDescent="0.3">
      <c r="A624" s="65">
        <v>620</v>
      </c>
      <c r="B624" s="7">
        <v>205</v>
      </c>
      <c r="C624" s="98" t="s">
        <v>2535</v>
      </c>
      <c r="D624" s="100" t="s">
        <v>2536</v>
      </c>
      <c r="E624" s="98" t="s">
        <v>2537</v>
      </c>
      <c r="F624" s="7">
        <v>2018</v>
      </c>
      <c r="G624" s="100" t="s">
        <v>724</v>
      </c>
      <c r="H624" s="98" t="s">
        <v>2538</v>
      </c>
      <c r="I624" s="6" t="s">
        <v>50</v>
      </c>
      <c r="J624" s="100" t="s">
        <v>2546</v>
      </c>
      <c r="K624" s="6" t="s">
        <v>884</v>
      </c>
      <c r="L624" s="6" t="s">
        <v>38</v>
      </c>
      <c r="M624" s="6" t="s">
        <v>100</v>
      </c>
      <c r="N624" s="6" t="s">
        <v>205</v>
      </c>
      <c r="O624" s="6" t="s">
        <v>25</v>
      </c>
      <c r="P624" s="6" t="s">
        <v>56</v>
      </c>
      <c r="Q624" s="6" t="s">
        <v>572</v>
      </c>
      <c r="R624" s="6" t="s">
        <v>572</v>
      </c>
      <c r="S624" s="6" t="s">
        <v>166</v>
      </c>
      <c r="T624" s="6" t="s">
        <v>862</v>
      </c>
      <c r="U624" s="7" t="s">
        <v>572</v>
      </c>
      <c r="V624" s="7" t="s">
        <v>572</v>
      </c>
      <c r="W624" s="6"/>
      <c r="X624" s="6"/>
      <c r="Y624" s="6"/>
      <c r="Z624" s="6" t="s">
        <v>76</v>
      </c>
      <c r="AA624" s="6"/>
      <c r="AB624" s="6" t="s">
        <v>107</v>
      </c>
      <c r="AC624" s="6"/>
      <c r="AD624" s="6"/>
      <c r="AE624" s="6" t="s">
        <v>126</v>
      </c>
      <c r="AF624" s="6"/>
      <c r="AG624" s="6"/>
      <c r="AH624" s="6"/>
      <c r="AI624" s="6"/>
      <c r="AJ624" s="6"/>
      <c r="AK624" s="6" t="s">
        <v>232</v>
      </c>
      <c r="AL624" s="6"/>
      <c r="AM624" s="6"/>
      <c r="AN624" s="6"/>
      <c r="AO624" s="6"/>
      <c r="AP624" s="6"/>
      <c r="AQ624" s="6"/>
      <c r="AR624" s="6"/>
      <c r="AS624" s="6"/>
      <c r="AT624" s="6"/>
      <c r="AU624" s="6"/>
      <c r="AV624" s="6"/>
      <c r="AW624" s="6" t="s">
        <v>23</v>
      </c>
      <c r="AX624" s="6"/>
      <c r="AY624" s="6"/>
      <c r="AZ624" s="6"/>
      <c r="BA624" s="6" t="s">
        <v>78</v>
      </c>
      <c r="BB624" s="6"/>
      <c r="BC624" s="6" t="s">
        <v>78</v>
      </c>
      <c r="BD624" s="6"/>
      <c r="BE624" s="6"/>
      <c r="BF624" s="6" t="s">
        <v>78</v>
      </c>
      <c r="BG624" s="6"/>
      <c r="BH624" s="6"/>
      <c r="BI624" s="6"/>
      <c r="BJ624" s="6"/>
      <c r="BK624" s="6" t="s">
        <v>78</v>
      </c>
      <c r="BL624" s="6"/>
      <c r="BM624" s="6"/>
      <c r="BN624" s="6"/>
      <c r="BO624" s="6"/>
      <c r="BP624" s="6"/>
      <c r="BQ624" s="6"/>
      <c r="BR624" s="6"/>
      <c r="BS624" s="6"/>
      <c r="BT624" s="6"/>
      <c r="BU624" s="6"/>
      <c r="BV624" s="6" t="s">
        <v>38</v>
      </c>
      <c r="BW624" s="6"/>
      <c r="BX624" s="6"/>
      <c r="BY624" s="6"/>
      <c r="BZ624" s="6"/>
      <c r="CA624" s="6"/>
      <c r="CB624" s="6"/>
      <c r="CC624" s="6"/>
      <c r="CD624" s="6"/>
      <c r="CE624" s="6"/>
      <c r="CF624" s="6"/>
      <c r="CG624" s="6"/>
      <c r="CH624" s="6"/>
      <c r="CI624" s="6"/>
      <c r="CJ624" s="6"/>
      <c r="CK624" s="6"/>
      <c r="CL624" s="6"/>
      <c r="CM624" s="6"/>
      <c r="CN624" s="6"/>
      <c r="CO624" s="6"/>
      <c r="CP624" s="6"/>
      <c r="CQ624" s="6"/>
      <c r="CR624" s="6"/>
      <c r="CS624" s="28" t="s">
        <v>38</v>
      </c>
      <c r="CT624" s="6"/>
      <c r="CU624" s="6"/>
      <c r="CV624" s="6"/>
      <c r="CW624" s="6"/>
      <c r="CX624" s="6"/>
      <c r="CY624" s="6"/>
      <c r="CZ624" s="6"/>
      <c r="DA624" s="6"/>
      <c r="DB624" s="6"/>
      <c r="DC624" s="6"/>
      <c r="DD624" s="6" t="s">
        <v>38</v>
      </c>
      <c r="DE624" s="87"/>
      <c r="DF624" s="6"/>
      <c r="DG624" s="6"/>
      <c r="DH624" s="6"/>
      <c r="DI624" s="6"/>
      <c r="DJ624" s="6"/>
      <c r="DK624" s="6"/>
      <c r="DL624" s="6"/>
      <c r="DM624" s="6"/>
      <c r="DN624" s="6"/>
      <c r="DO624" s="87"/>
      <c r="DP624" s="6"/>
      <c r="DQ624" s="87"/>
      <c r="DR624" s="6"/>
      <c r="DS624" s="93" t="s">
        <v>2540</v>
      </c>
      <c r="DT624" s="17" t="s">
        <v>2109</v>
      </c>
      <c r="DV624" s="34"/>
      <c r="DW624" s="57"/>
      <c r="DX624" s="57"/>
      <c r="DY624" s="57"/>
      <c r="DZ624" s="57"/>
      <c r="EA624" s="57"/>
      <c r="EB624" s="57"/>
      <c r="EC624" s="57"/>
      <c r="ED624" s="57"/>
      <c r="EE624" s="57"/>
      <c r="EF624" s="57"/>
      <c r="EG624" s="57"/>
      <c r="EH624" s="57"/>
      <c r="EI624" s="57"/>
      <c r="EJ624" s="57"/>
      <c r="EK624" s="57"/>
      <c r="EL624" s="57"/>
      <c r="EM624" s="57"/>
      <c r="EN624" s="57"/>
      <c r="EO624" s="57"/>
      <c r="EP624" s="57"/>
      <c r="EQ624" s="57"/>
      <c r="ER624" s="57"/>
      <c r="ES624" s="57"/>
    </row>
    <row r="625" spans="1:149" ht="14.55" customHeight="1" x14ac:dyDescent="0.3">
      <c r="A625" s="65">
        <v>621</v>
      </c>
      <c r="B625" s="7">
        <v>205</v>
      </c>
      <c r="C625" s="98" t="s">
        <v>2535</v>
      </c>
      <c r="D625" s="100" t="s">
        <v>2536</v>
      </c>
      <c r="E625" s="98" t="s">
        <v>2537</v>
      </c>
      <c r="F625" s="7">
        <v>2018</v>
      </c>
      <c r="G625" s="100" t="s">
        <v>724</v>
      </c>
      <c r="H625" s="98" t="s">
        <v>2538</v>
      </c>
      <c r="I625" s="6" t="s">
        <v>50</v>
      </c>
      <c r="J625" s="100" t="s">
        <v>2547</v>
      </c>
      <c r="K625" s="6" t="s">
        <v>884</v>
      </c>
      <c r="L625" s="6" t="s">
        <v>38</v>
      </c>
      <c r="M625" s="6" t="s">
        <v>100</v>
      </c>
      <c r="N625" s="6" t="s">
        <v>205</v>
      </c>
      <c r="O625" s="6" t="s">
        <v>25</v>
      </c>
      <c r="P625" s="6" t="s">
        <v>56</v>
      </c>
      <c r="Q625" s="6" t="s">
        <v>572</v>
      </c>
      <c r="R625" s="6" t="s">
        <v>572</v>
      </c>
      <c r="S625" s="6" t="s">
        <v>166</v>
      </c>
      <c r="T625" s="6" t="s">
        <v>862</v>
      </c>
      <c r="U625" s="7" t="s">
        <v>572</v>
      </c>
      <c r="V625" s="7" t="s">
        <v>572</v>
      </c>
      <c r="W625" s="6"/>
      <c r="X625" s="6"/>
      <c r="Y625" s="6"/>
      <c r="Z625" s="6" t="s">
        <v>76</v>
      </c>
      <c r="AA625" s="6"/>
      <c r="AB625" s="6" t="s">
        <v>107</v>
      </c>
      <c r="AC625" s="6"/>
      <c r="AD625" s="6"/>
      <c r="AE625" s="6" t="s">
        <v>126</v>
      </c>
      <c r="AF625" s="6"/>
      <c r="AG625" s="6"/>
      <c r="AH625" s="6"/>
      <c r="AI625" s="6"/>
      <c r="AJ625" s="6"/>
      <c r="AK625" s="6" t="s">
        <v>232</v>
      </c>
      <c r="AL625" s="6"/>
      <c r="AM625" s="6"/>
      <c r="AN625" s="6"/>
      <c r="AO625" s="6"/>
      <c r="AP625" s="6"/>
      <c r="AQ625" s="6"/>
      <c r="AR625" s="6"/>
      <c r="AS625" s="6"/>
      <c r="AT625" s="6"/>
      <c r="AU625" s="6"/>
      <c r="AV625" s="6"/>
      <c r="AW625" s="6" t="s">
        <v>23</v>
      </c>
      <c r="AX625" s="6"/>
      <c r="AY625" s="6"/>
      <c r="AZ625" s="6"/>
      <c r="BA625" s="6" t="s">
        <v>78</v>
      </c>
      <c r="BB625" s="6"/>
      <c r="BC625" s="6" t="s">
        <v>78</v>
      </c>
      <c r="BD625" s="6"/>
      <c r="BE625" s="6"/>
      <c r="BF625" s="6" t="s">
        <v>78</v>
      </c>
      <c r="BG625" s="6"/>
      <c r="BH625" s="6"/>
      <c r="BI625" s="6"/>
      <c r="BJ625" s="6"/>
      <c r="BK625" s="6" t="s">
        <v>78</v>
      </c>
      <c r="BL625" s="6"/>
      <c r="BM625" s="6"/>
      <c r="BN625" s="6"/>
      <c r="BO625" s="6"/>
      <c r="BP625" s="6"/>
      <c r="BQ625" s="6"/>
      <c r="BR625" s="6"/>
      <c r="BS625" s="6"/>
      <c r="BT625" s="6"/>
      <c r="BU625" s="6"/>
      <c r="BV625" s="6" t="s">
        <v>38</v>
      </c>
      <c r="BW625" s="6"/>
      <c r="BX625" s="6"/>
      <c r="BY625" s="6"/>
      <c r="BZ625" s="6"/>
      <c r="CA625" s="6"/>
      <c r="CB625" s="6"/>
      <c r="CC625" s="6"/>
      <c r="CD625" s="6"/>
      <c r="CE625" s="6"/>
      <c r="CF625" s="6"/>
      <c r="CG625" s="6"/>
      <c r="CH625" s="6"/>
      <c r="CI625" s="6"/>
      <c r="CJ625" s="6"/>
      <c r="CK625" s="6"/>
      <c r="CL625" s="6"/>
      <c r="CM625" s="6"/>
      <c r="CN625" s="6"/>
      <c r="CO625" s="6"/>
      <c r="CP625" s="6"/>
      <c r="CQ625" s="6"/>
      <c r="CR625" s="6"/>
      <c r="CS625" s="28" t="s">
        <v>38</v>
      </c>
      <c r="CT625" s="6"/>
      <c r="CU625" s="6"/>
      <c r="CV625" s="6"/>
      <c r="CW625" s="6"/>
      <c r="CX625" s="6"/>
      <c r="CY625" s="6"/>
      <c r="CZ625" s="6"/>
      <c r="DA625" s="6"/>
      <c r="DB625" s="6"/>
      <c r="DC625" s="6"/>
      <c r="DD625" s="6" t="s">
        <v>38</v>
      </c>
      <c r="DE625" s="87"/>
      <c r="DF625" s="6"/>
      <c r="DG625" s="6"/>
      <c r="DH625" s="6"/>
      <c r="DI625" s="6"/>
      <c r="DJ625" s="6"/>
      <c r="DK625" s="6"/>
      <c r="DL625" s="6"/>
      <c r="DM625" s="6"/>
      <c r="DN625" s="6"/>
      <c r="DO625" s="87"/>
      <c r="DP625" s="6"/>
      <c r="DQ625" s="87"/>
      <c r="DR625" s="6"/>
      <c r="DS625" s="93" t="s">
        <v>2540</v>
      </c>
      <c r="DT625" s="17" t="s">
        <v>2109</v>
      </c>
      <c r="DV625" s="34"/>
      <c r="DW625" s="57"/>
      <c r="DX625" s="57"/>
      <c r="DY625" s="57"/>
      <c r="DZ625" s="57"/>
      <c r="EA625" s="57"/>
      <c r="EB625" s="57"/>
      <c r="EC625" s="57"/>
      <c r="ED625" s="57"/>
      <c r="EE625" s="57"/>
      <c r="EF625" s="57"/>
      <c r="EG625" s="57"/>
      <c r="EH625" s="57"/>
      <c r="EI625" s="57"/>
      <c r="EJ625" s="57"/>
      <c r="EK625" s="57"/>
      <c r="EL625" s="57"/>
      <c r="EM625" s="57"/>
      <c r="EN625" s="57"/>
      <c r="EO625" s="57"/>
      <c r="EP625" s="57"/>
      <c r="EQ625" s="57"/>
      <c r="ER625" s="57"/>
      <c r="ES625" s="57"/>
    </row>
    <row r="626" spans="1:149" ht="14.55" customHeight="1" x14ac:dyDescent="0.3">
      <c r="A626" s="65">
        <v>622</v>
      </c>
      <c r="B626" s="7">
        <v>205</v>
      </c>
      <c r="C626" s="98" t="s">
        <v>2535</v>
      </c>
      <c r="D626" s="100" t="s">
        <v>2536</v>
      </c>
      <c r="E626" s="98" t="s">
        <v>2537</v>
      </c>
      <c r="F626" s="7">
        <v>2018</v>
      </c>
      <c r="G626" s="100" t="s">
        <v>724</v>
      </c>
      <c r="H626" s="98" t="s">
        <v>2538</v>
      </c>
      <c r="I626" s="6" t="s">
        <v>50</v>
      </c>
      <c r="J626" s="100" t="s">
        <v>2548</v>
      </c>
      <c r="K626" s="6" t="s">
        <v>884</v>
      </c>
      <c r="L626" s="6" t="s">
        <v>38</v>
      </c>
      <c r="M626" s="6" t="s">
        <v>100</v>
      </c>
      <c r="N626" s="6" t="s">
        <v>205</v>
      </c>
      <c r="O626" s="6" t="s">
        <v>25</v>
      </c>
      <c r="P626" s="6" t="s">
        <v>56</v>
      </c>
      <c r="Q626" s="6" t="s">
        <v>572</v>
      </c>
      <c r="R626" s="6" t="s">
        <v>572</v>
      </c>
      <c r="S626" s="6" t="s">
        <v>166</v>
      </c>
      <c r="T626" s="6" t="s">
        <v>862</v>
      </c>
      <c r="U626" s="7" t="s">
        <v>572</v>
      </c>
      <c r="V626" s="7" t="s">
        <v>572</v>
      </c>
      <c r="W626" s="6"/>
      <c r="X626" s="6"/>
      <c r="Y626" s="6"/>
      <c r="Z626" s="6" t="s">
        <v>76</v>
      </c>
      <c r="AA626" s="6"/>
      <c r="AB626" s="6" t="s">
        <v>107</v>
      </c>
      <c r="AC626" s="6"/>
      <c r="AD626" s="6"/>
      <c r="AE626" s="6" t="s">
        <v>126</v>
      </c>
      <c r="AF626" s="6"/>
      <c r="AG626" s="6"/>
      <c r="AH626" s="6"/>
      <c r="AI626" s="6"/>
      <c r="AJ626" s="6"/>
      <c r="AK626" s="6" t="s">
        <v>232</v>
      </c>
      <c r="AL626" s="6"/>
      <c r="AM626" s="6"/>
      <c r="AN626" s="6"/>
      <c r="AO626" s="6"/>
      <c r="AP626" s="6"/>
      <c r="AQ626" s="6"/>
      <c r="AR626" s="6"/>
      <c r="AS626" s="6"/>
      <c r="AT626" s="6"/>
      <c r="AU626" s="6"/>
      <c r="AV626" s="6"/>
      <c r="AW626" s="6" t="s">
        <v>23</v>
      </c>
      <c r="AX626" s="6"/>
      <c r="AY626" s="6"/>
      <c r="AZ626" s="6"/>
      <c r="BA626" s="6" t="s">
        <v>78</v>
      </c>
      <c r="BB626" s="6"/>
      <c r="BC626" s="6" t="s">
        <v>78</v>
      </c>
      <c r="BD626" s="6"/>
      <c r="BE626" s="6"/>
      <c r="BF626" s="6" t="s">
        <v>78</v>
      </c>
      <c r="BG626" s="6"/>
      <c r="BH626" s="6"/>
      <c r="BI626" s="6"/>
      <c r="BJ626" s="6"/>
      <c r="BK626" s="6" t="s">
        <v>78</v>
      </c>
      <c r="BL626" s="6"/>
      <c r="BM626" s="6"/>
      <c r="BN626" s="6"/>
      <c r="BO626" s="6"/>
      <c r="BP626" s="6"/>
      <c r="BQ626" s="6"/>
      <c r="BR626" s="6"/>
      <c r="BS626" s="6"/>
      <c r="BT626" s="6"/>
      <c r="BU626" s="6"/>
      <c r="BV626" s="6" t="s">
        <v>38</v>
      </c>
      <c r="BW626" s="6"/>
      <c r="BX626" s="6"/>
      <c r="BY626" s="6"/>
      <c r="BZ626" s="6"/>
      <c r="CA626" s="6"/>
      <c r="CB626" s="6"/>
      <c r="CC626" s="6"/>
      <c r="CD626" s="6"/>
      <c r="CE626" s="6"/>
      <c r="CF626" s="6"/>
      <c r="CG626" s="6"/>
      <c r="CH626" s="6"/>
      <c r="CI626" s="6"/>
      <c r="CJ626" s="6"/>
      <c r="CK626" s="6"/>
      <c r="CL626" s="6"/>
      <c r="CM626" s="6"/>
      <c r="CN626" s="6"/>
      <c r="CO626" s="6"/>
      <c r="CP626" s="6"/>
      <c r="CQ626" s="6"/>
      <c r="CR626" s="6"/>
      <c r="CS626" s="28" t="s">
        <v>38</v>
      </c>
      <c r="CT626" s="6"/>
      <c r="CU626" s="6"/>
      <c r="CV626" s="6"/>
      <c r="CW626" s="6"/>
      <c r="CX626" s="6"/>
      <c r="CY626" s="6"/>
      <c r="CZ626" s="6"/>
      <c r="DA626" s="6"/>
      <c r="DB626" s="6"/>
      <c r="DC626" s="6"/>
      <c r="DD626" s="6" t="s">
        <v>38</v>
      </c>
      <c r="DE626" s="87"/>
      <c r="DF626" s="6"/>
      <c r="DG626" s="6"/>
      <c r="DH626" s="6"/>
      <c r="DI626" s="6"/>
      <c r="DJ626" s="6"/>
      <c r="DK626" s="6"/>
      <c r="DL626" s="6"/>
      <c r="DM626" s="6"/>
      <c r="DN626" s="6"/>
      <c r="DO626" s="87"/>
      <c r="DP626" s="6"/>
      <c r="DQ626" s="87"/>
      <c r="DR626" s="6"/>
      <c r="DS626" s="93" t="s">
        <v>2540</v>
      </c>
      <c r="DT626" s="17" t="s">
        <v>2109</v>
      </c>
      <c r="DV626" s="34"/>
      <c r="DW626" s="57"/>
      <c r="DX626" s="57"/>
      <c r="DY626" s="57"/>
      <c r="DZ626" s="57"/>
      <c r="EA626" s="57"/>
      <c r="EB626" s="57"/>
      <c r="EC626" s="57"/>
      <c r="ED626" s="57"/>
      <c r="EE626" s="57"/>
      <c r="EF626" s="57"/>
      <c r="EG626" s="57"/>
      <c r="EH626" s="57"/>
      <c r="EI626" s="57"/>
      <c r="EJ626" s="57"/>
      <c r="EK626" s="57"/>
      <c r="EL626" s="57"/>
      <c r="EM626" s="57"/>
      <c r="EN626" s="57"/>
      <c r="EO626" s="57"/>
      <c r="EP626" s="57"/>
      <c r="EQ626" s="57"/>
      <c r="ER626" s="57"/>
      <c r="ES626" s="57"/>
    </row>
    <row r="627" spans="1:149" ht="14.55" customHeight="1" x14ac:dyDescent="0.3">
      <c r="A627" s="65">
        <v>623</v>
      </c>
      <c r="B627" s="7">
        <v>206</v>
      </c>
      <c r="C627" s="98" t="s">
        <v>2549</v>
      </c>
      <c r="D627" s="100" t="s">
        <v>2550</v>
      </c>
      <c r="E627" s="98" t="s">
        <v>2551</v>
      </c>
      <c r="F627" s="7">
        <v>2017</v>
      </c>
      <c r="G627" s="100" t="s">
        <v>807</v>
      </c>
      <c r="H627" s="98" t="s">
        <v>2552</v>
      </c>
      <c r="I627" s="6" t="s">
        <v>50</v>
      </c>
      <c r="J627" s="100" t="s">
        <v>4160</v>
      </c>
      <c r="K627" s="6" t="s">
        <v>2553</v>
      </c>
      <c r="L627" s="6" t="s">
        <v>23</v>
      </c>
      <c r="M627" s="6" t="s">
        <v>100</v>
      </c>
      <c r="N627" s="6" t="s">
        <v>205</v>
      </c>
      <c r="O627" s="6" t="s">
        <v>25</v>
      </c>
      <c r="P627" s="6" t="s">
        <v>177</v>
      </c>
      <c r="Q627" s="6" t="s">
        <v>572</v>
      </c>
      <c r="R627" s="6" t="s">
        <v>572</v>
      </c>
      <c r="S627" s="6" t="s">
        <v>421</v>
      </c>
      <c r="T627" s="6" t="s">
        <v>1845</v>
      </c>
      <c r="U627" s="7">
        <v>2006</v>
      </c>
      <c r="V627" s="7">
        <v>2013</v>
      </c>
      <c r="W627" s="6"/>
      <c r="X627" s="6" t="s">
        <v>44</v>
      </c>
      <c r="Y627" s="6"/>
      <c r="Z627" s="6"/>
      <c r="AA627" s="6"/>
      <c r="AB627" s="6"/>
      <c r="AC627" s="6"/>
      <c r="AD627" s="6"/>
      <c r="AE627" s="6" t="s">
        <v>126</v>
      </c>
      <c r="AF627" s="6"/>
      <c r="AG627" s="6"/>
      <c r="AH627" s="6"/>
      <c r="AI627" s="6"/>
      <c r="AJ627" s="6"/>
      <c r="AK627" s="6"/>
      <c r="AL627" s="6"/>
      <c r="AM627" s="6"/>
      <c r="AN627" s="6"/>
      <c r="AO627" s="6"/>
      <c r="AP627" s="6"/>
      <c r="AQ627" s="6"/>
      <c r="AR627" s="6"/>
      <c r="AS627" s="6"/>
      <c r="AT627" s="6"/>
      <c r="AU627" s="6"/>
      <c r="AV627" s="6"/>
      <c r="AW627" s="6" t="s">
        <v>38</v>
      </c>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t="s">
        <v>23</v>
      </c>
      <c r="BW627" s="6"/>
      <c r="BX627" s="6" t="s">
        <v>195</v>
      </c>
      <c r="BY627" s="6"/>
      <c r="BZ627" s="6"/>
      <c r="CA627" s="6"/>
      <c r="CB627" s="6"/>
      <c r="CC627" s="6"/>
      <c r="CD627" s="6"/>
      <c r="CE627" s="6" t="s">
        <v>221</v>
      </c>
      <c r="CF627" s="6"/>
      <c r="CG627" s="6"/>
      <c r="CH627" s="6"/>
      <c r="CI627" s="6"/>
      <c r="CJ627" s="6"/>
      <c r="CK627" s="6"/>
      <c r="CL627" s="6"/>
      <c r="CM627" s="6"/>
      <c r="CN627" s="6"/>
      <c r="CO627" s="6"/>
      <c r="CP627" s="6"/>
      <c r="CQ627" s="6"/>
      <c r="CR627" s="6"/>
      <c r="CS627" s="28" t="s">
        <v>38</v>
      </c>
      <c r="CT627" s="6"/>
      <c r="CU627" s="6"/>
      <c r="CV627" s="6"/>
      <c r="CW627" s="6"/>
      <c r="CX627" s="6"/>
      <c r="CY627" s="6"/>
      <c r="CZ627" s="6"/>
      <c r="DA627" s="6"/>
      <c r="DB627" s="6"/>
      <c r="DC627" s="6"/>
      <c r="DD627" s="6" t="s">
        <v>38</v>
      </c>
      <c r="DE627" s="87"/>
      <c r="DF627" s="6"/>
      <c r="DG627" s="6"/>
      <c r="DH627" s="6"/>
      <c r="DI627" s="6"/>
      <c r="DJ627" s="6"/>
      <c r="DK627" s="6"/>
      <c r="DL627" s="6"/>
      <c r="DM627" s="6"/>
      <c r="DN627" s="6"/>
      <c r="DO627" s="87"/>
      <c r="DP627" s="6"/>
      <c r="DQ627" s="87"/>
      <c r="DR627" s="6"/>
      <c r="DS627" s="87"/>
      <c r="DT627" s="17"/>
      <c r="DV627" s="34"/>
      <c r="DW627" s="57"/>
      <c r="DX627" s="57"/>
      <c r="DY627" s="57"/>
      <c r="DZ627" s="57"/>
      <c r="EA627" s="57"/>
      <c r="EB627" s="57"/>
      <c r="EC627" s="57"/>
      <c r="ED627" s="57"/>
      <c r="EE627" s="57"/>
      <c r="EF627" s="57"/>
      <c r="EG627" s="57"/>
      <c r="EH627" s="57"/>
      <c r="EI627" s="57"/>
      <c r="EJ627" s="57"/>
      <c r="EK627" s="57"/>
      <c r="EL627" s="57"/>
      <c r="EM627" s="57"/>
      <c r="EN627" s="57"/>
      <c r="EO627" s="57"/>
      <c r="EP627" s="57"/>
      <c r="EQ627" s="57"/>
      <c r="ER627" s="57"/>
      <c r="ES627" s="57"/>
    </row>
    <row r="628" spans="1:149" ht="14.55" customHeight="1" x14ac:dyDescent="0.3">
      <c r="A628" s="65">
        <v>624</v>
      </c>
      <c r="B628" s="7">
        <v>207</v>
      </c>
      <c r="C628" s="98" t="s">
        <v>2554</v>
      </c>
      <c r="D628" s="100" t="s">
        <v>2555</v>
      </c>
      <c r="E628" s="98" t="s">
        <v>2556</v>
      </c>
      <c r="F628" s="7">
        <v>2020</v>
      </c>
      <c r="G628" s="100" t="s">
        <v>577</v>
      </c>
      <c r="H628" s="98" t="s">
        <v>2557</v>
      </c>
      <c r="I628" s="6" t="s">
        <v>50</v>
      </c>
      <c r="J628" s="100" t="s">
        <v>2558</v>
      </c>
      <c r="K628" s="6" t="s">
        <v>775</v>
      </c>
      <c r="L628" s="6" t="s">
        <v>38</v>
      </c>
      <c r="M628" s="6" t="s">
        <v>72</v>
      </c>
      <c r="N628" s="6" t="s">
        <v>205</v>
      </c>
      <c r="O628" s="6" t="s">
        <v>25</v>
      </c>
      <c r="P628" s="6" t="s">
        <v>191</v>
      </c>
      <c r="Q628" s="6" t="s">
        <v>572</v>
      </c>
      <c r="R628" s="6" t="s">
        <v>572</v>
      </c>
      <c r="S628" s="6" t="s">
        <v>120</v>
      </c>
      <c r="T628" s="6" t="s">
        <v>2559</v>
      </c>
      <c r="U628" s="7">
        <v>2016</v>
      </c>
      <c r="V628" s="7">
        <v>2016</v>
      </c>
      <c r="W628" s="6"/>
      <c r="X628" s="6" t="s">
        <v>44</v>
      </c>
      <c r="Y628" s="6"/>
      <c r="Z628" s="6"/>
      <c r="AA628" s="6"/>
      <c r="AB628" s="6"/>
      <c r="AC628" s="6"/>
      <c r="AD628" s="6"/>
      <c r="AE628" s="6"/>
      <c r="AF628" s="6"/>
      <c r="AG628" s="6"/>
      <c r="AH628" s="6" t="s">
        <v>139</v>
      </c>
      <c r="AI628" s="6"/>
      <c r="AJ628" s="6"/>
      <c r="AK628" s="6"/>
      <c r="AL628" s="6"/>
      <c r="AM628" s="6"/>
      <c r="AN628" s="6"/>
      <c r="AO628" s="6"/>
      <c r="AP628" s="6"/>
      <c r="AQ628" s="6"/>
      <c r="AR628" s="6"/>
      <c r="AS628" s="6"/>
      <c r="AT628" s="6"/>
      <c r="AU628" s="6"/>
      <c r="AV628" s="6"/>
      <c r="AW628" s="6" t="s">
        <v>23</v>
      </c>
      <c r="AX628" s="6"/>
      <c r="AY628" s="6" t="s">
        <v>78</v>
      </c>
      <c r="AZ628" s="6"/>
      <c r="BA628" s="6"/>
      <c r="BB628" s="6"/>
      <c r="BC628" s="6"/>
      <c r="BD628" s="6"/>
      <c r="BE628" s="6"/>
      <c r="BF628" s="6"/>
      <c r="BG628" s="6"/>
      <c r="BH628" s="6"/>
      <c r="BI628" s="6" t="s">
        <v>78</v>
      </c>
      <c r="BJ628" s="6"/>
      <c r="BK628" s="6"/>
      <c r="BL628" s="6"/>
      <c r="BM628" s="6"/>
      <c r="BN628" s="6"/>
      <c r="BO628" s="6"/>
      <c r="BP628" s="6"/>
      <c r="BQ628" s="6"/>
      <c r="BR628" s="6"/>
      <c r="BS628" s="6"/>
      <c r="BT628" s="6"/>
      <c r="BU628" s="6"/>
      <c r="BV628" s="6" t="s">
        <v>23</v>
      </c>
      <c r="BW628" s="6"/>
      <c r="BX628" s="6" t="s">
        <v>195</v>
      </c>
      <c r="BY628" s="6"/>
      <c r="BZ628" s="6"/>
      <c r="CA628" s="6"/>
      <c r="CB628" s="6"/>
      <c r="CC628" s="6"/>
      <c r="CD628" s="6"/>
      <c r="CE628" s="6"/>
      <c r="CF628" s="6"/>
      <c r="CG628" s="6"/>
      <c r="CH628" s="6" t="s">
        <v>195</v>
      </c>
      <c r="CI628" s="6"/>
      <c r="CJ628" s="6"/>
      <c r="CK628" s="6"/>
      <c r="CL628" s="6"/>
      <c r="CM628" s="6"/>
      <c r="CN628" s="6"/>
      <c r="CO628" s="6"/>
      <c r="CP628" s="6"/>
      <c r="CQ628" s="6"/>
      <c r="CR628" s="6"/>
      <c r="CS628" s="28" t="s">
        <v>23</v>
      </c>
      <c r="CT628" s="6" t="s">
        <v>44</v>
      </c>
      <c r="CU628" s="6"/>
      <c r="CV628" s="6"/>
      <c r="CW628" s="6"/>
      <c r="CX628" s="6"/>
      <c r="CY628" s="6"/>
      <c r="CZ628" s="6" t="s">
        <v>139</v>
      </c>
      <c r="DA628" s="6"/>
      <c r="DB628" s="6"/>
      <c r="DC628" s="6"/>
      <c r="DD628" s="6" t="s">
        <v>38</v>
      </c>
      <c r="DE628" s="87"/>
      <c r="DF628" s="6"/>
      <c r="DG628" s="6"/>
      <c r="DH628" s="6"/>
      <c r="DI628" s="6"/>
      <c r="DJ628" s="6"/>
      <c r="DK628" s="6"/>
      <c r="DL628" s="6"/>
      <c r="DM628" s="6"/>
      <c r="DN628" s="6"/>
      <c r="DO628" s="87"/>
      <c r="DP628" s="6"/>
      <c r="DQ628" s="87"/>
      <c r="DR628" s="6"/>
      <c r="DS628" s="87"/>
      <c r="DT628" s="17"/>
      <c r="DV628" s="34"/>
      <c r="DW628" s="57"/>
      <c r="DX628" s="57"/>
      <c r="DY628" s="57"/>
      <c r="DZ628" s="57"/>
      <c r="EA628" s="57"/>
      <c r="EB628" s="57"/>
      <c r="EC628" s="57"/>
      <c r="ED628" s="57"/>
      <c r="EE628" s="57"/>
      <c r="EF628" s="57"/>
      <c r="EG628" s="57"/>
      <c r="EH628" s="57"/>
      <c r="EI628" s="57"/>
      <c r="EJ628" s="57"/>
      <c r="EK628" s="57"/>
      <c r="EL628" s="57"/>
      <c r="EM628" s="57"/>
      <c r="EN628" s="57"/>
      <c r="EO628" s="57"/>
      <c r="EP628" s="57"/>
      <c r="EQ628" s="57"/>
      <c r="ER628" s="57"/>
      <c r="ES628" s="57"/>
    </row>
    <row r="629" spans="1:149" ht="14.55" customHeight="1" x14ac:dyDescent="0.3">
      <c r="A629" s="65">
        <v>625</v>
      </c>
      <c r="B629" s="7">
        <v>207</v>
      </c>
      <c r="C629" s="98" t="s">
        <v>2554</v>
      </c>
      <c r="D629" s="100" t="s">
        <v>2555</v>
      </c>
      <c r="E629" s="98" t="s">
        <v>2556</v>
      </c>
      <c r="F629" s="7">
        <v>2020</v>
      </c>
      <c r="G629" s="100" t="s">
        <v>577</v>
      </c>
      <c r="H629" s="98" t="s">
        <v>2557</v>
      </c>
      <c r="I629" s="6" t="s">
        <v>50</v>
      </c>
      <c r="J629" s="98" t="s">
        <v>2560</v>
      </c>
      <c r="K629" s="6" t="s">
        <v>690</v>
      </c>
      <c r="L629" s="6" t="s">
        <v>38</v>
      </c>
      <c r="M629" s="6" t="s">
        <v>72</v>
      </c>
      <c r="N629" s="6" t="s">
        <v>205</v>
      </c>
      <c r="O629" s="6" t="s">
        <v>25</v>
      </c>
      <c r="P629" s="6" t="s">
        <v>191</v>
      </c>
      <c r="Q629" s="6" t="s">
        <v>572</v>
      </c>
      <c r="R629" s="6" t="s">
        <v>572</v>
      </c>
      <c r="S629" s="6" t="s">
        <v>120</v>
      </c>
      <c r="T629" s="6" t="s">
        <v>2559</v>
      </c>
      <c r="U629" s="7">
        <v>2016</v>
      </c>
      <c r="V629" s="7">
        <v>2016</v>
      </c>
      <c r="W629" s="6"/>
      <c r="X629" s="6" t="s">
        <v>44</v>
      </c>
      <c r="Y629" s="6"/>
      <c r="Z629" s="6"/>
      <c r="AA629" s="6"/>
      <c r="AB629" s="6"/>
      <c r="AC629" s="6"/>
      <c r="AD629" s="6"/>
      <c r="AE629" s="6"/>
      <c r="AF629" s="6"/>
      <c r="AG629" s="6"/>
      <c r="AH629" s="6" t="s">
        <v>139</v>
      </c>
      <c r="AI629" s="6"/>
      <c r="AJ629" s="6"/>
      <c r="AK629" s="6"/>
      <c r="AL629" s="6"/>
      <c r="AM629" s="6"/>
      <c r="AN629" s="6"/>
      <c r="AO629" s="6"/>
      <c r="AP629" s="6"/>
      <c r="AQ629" s="6"/>
      <c r="AR629" s="6"/>
      <c r="AS629" s="6"/>
      <c r="AT629" s="6"/>
      <c r="AU629" s="6"/>
      <c r="AV629" s="6"/>
      <c r="AW629" s="6" t="s">
        <v>23</v>
      </c>
      <c r="AX629" s="6"/>
      <c r="AY629" s="6" t="s">
        <v>78</v>
      </c>
      <c r="AZ629" s="6"/>
      <c r="BA629" s="6"/>
      <c r="BB629" s="6"/>
      <c r="BC629" s="6"/>
      <c r="BD629" s="6"/>
      <c r="BE629" s="6"/>
      <c r="BF629" s="6"/>
      <c r="BG629" s="6"/>
      <c r="BH629" s="6"/>
      <c r="BI629" s="6" t="s">
        <v>78</v>
      </c>
      <c r="BJ629" s="6"/>
      <c r="BK629" s="6"/>
      <c r="BL629" s="6"/>
      <c r="BM629" s="6"/>
      <c r="BN629" s="6"/>
      <c r="BO629" s="6"/>
      <c r="BP629" s="6"/>
      <c r="BQ629" s="6"/>
      <c r="BR629" s="6"/>
      <c r="BS629" s="6"/>
      <c r="BT629" s="6"/>
      <c r="BU629" s="6"/>
      <c r="BV629" s="6" t="s">
        <v>23</v>
      </c>
      <c r="BW629" s="6"/>
      <c r="BX629" s="6" t="s">
        <v>195</v>
      </c>
      <c r="BY629" s="6"/>
      <c r="BZ629" s="6"/>
      <c r="CA629" s="6"/>
      <c r="CB629" s="6"/>
      <c r="CC629" s="6"/>
      <c r="CD629" s="6"/>
      <c r="CE629" s="6"/>
      <c r="CF629" s="6"/>
      <c r="CG629" s="6"/>
      <c r="CH629" s="6" t="s">
        <v>195</v>
      </c>
      <c r="CI629" s="6"/>
      <c r="CJ629" s="6"/>
      <c r="CK629" s="6"/>
      <c r="CL629" s="6"/>
      <c r="CM629" s="6"/>
      <c r="CN629" s="6"/>
      <c r="CO629" s="6"/>
      <c r="CP629" s="6"/>
      <c r="CQ629" s="6"/>
      <c r="CR629" s="6"/>
      <c r="CS629" s="28" t="s">
        <v>23</v>
      </c>
      <c r="CT629" s="6" t="s">
        <v>44</v>
      </c>
      <c r="CU629" s="6"/>
      <c r="CV629" s="6"/>
      <c r="CW629" s="6"/>
      <c r="CX629" s="6"/>
      <c r="CY629" s="6"/>
      <c r="CZ629" s="6" t="s">
        <v>139</v>
      </c>
      <c r="DA629" s="6"/>
      <c r="DB629" s="6"/>
      <c r="DC629" s="6"/>
      <c r="DD629" s="6" t="s">
        <v>38</v>
      </c>
      <c r="DE629" s="87"/>
      <c r="DF629" s="6"/>
      <c r="DG629" s="6"/>
      <c r="DH629" s="6"/>
      <c r="DI629" s="6"/>
      <c r="DJ629" s="6"/>
      <c r="DK629" s="6"/>
      <c r="DL629" s="6"/>
      <c r="DM629" s="6"/>
      <c r="DN629" s="6"/>
      <c r="DO629" s="87"/>
      <c r="DP629" s="6"/>
      <c r="DQ629" s="87"/>
      <c r="DR629" s="6"/>
      <c r="DS629" s="87"/>
      <c r="DT629" s="17"/>
      <c r="DV629" s="34"/>
      <c r="DW629" s="57"/>
      <c r="DX629" s="57"/>
      <c r="DY629" s="57"/>
      <c r="DZ629" s="57"/>
      <c r="EA629" s="57"/>
      <c r="EB629" s="57"/>
      <c r="EC629" s="57"/>
      <c r="ED629" s="57"/>
      <c r="EE629" s="57"/>
      <c r="EF629" s="57"/>
      <c r="EG629" s="57"/>
      <c r="EH629" s="57"/>
      <c r="EI629" s="57"/>
      <c r="EJ629" s="57"/>
      <c r="EK629" s="57"/>
      <c r="EL629" s="57"/>
      <c r="EM629" s="57"/>
      <c r="EN629" s="57"/>
      <c r="EO629" s="57"/>
      <c r="EP629" s="57"/>
      <c r="EQ629" s="57"/>
      <c r="ER629" s="57"/>
      <c r="ES629" s="57"/>
    </row>
    <row r="630" spans="1:149" ht="14.55" customHeight="1" x14ac:dyDescent="0.3">
      <c r="A630" s="65">
        <v>626</v>
      </c>
      <c r="B630" s="7">
        <v>207</v>
      </c>
      <c r="C630" s="98" t="s">
        <v>2554</v>
      </c>
      <c r="D630" s="100" t="s">
        <v>2555</v>
      </c>
      <c r="E630" s="98" t="s">
        <v>2556</v>
      </c>
      <c r="F630" s="7">
        <v>2020</v>
      </c>
      <c r="G630" s="100" t="s">
        <v>577</v>
      </c>
      <c r="H630" s="98" t="s">
        <v>2557</v>
      </c>
      <c r="I630" s="6" t="s">
        <v>50</v>
      </c>
      <c r="J630" s="98" t="s">
        <v>2561</v>
      </c>
      <c r="K630" s="6" t="s">
        <v>359</v>
      </c>
      <c r="L630" s="6" t="s">
        <v>38</v>
      </c>
      <c r="M630" s="6" t="s">
        <v>72</v>
      </c>
      <c r="N630" s="6" t="s">
        <v>205</v>
      </c>
      <c r="O630" s="6" t="s">
        <v>25</v>
      </c>
      <c r="P630" s="6" t="s">
        <v>191</v>
      </c>
      <c r="Q630" s="6" t="s">
        <v>572</v>
      </c>
      <c r="R630" s="6" t="s">
        <v>572</v>
      </c>
      <c r="S630" s="6" t="s">
        <v>120</v>
      </c>
      <c r="T630" s="6" t="s">
        <v>2559</v>
      </c>
      <c r="U630" s="7">
        <v>2016</v>
      </c>
      <c r="V630" s="7">
        <v>2016</v>
      </c>
      <c r="W630" s="6"/>
      <c r="X630" s="6" t="s">
        <v>44</v>
      </c>
      <c r="Y630" s="6"/>
      <c r="Z630" s="6"/>
      <c r="AA630" s="6"/>
      <c r="AB630" s="6"/>
      <c r="AC630" s="6"/>
      <c r="AD630" s="6"/>
      <c r="AE630" s="6"/>
      <c r="AF630" s="6"/>
      <c r="AG630" s="6"/>
      <c r="AH630" s="6" t="s">
        <v>139</v>
      </c>
      <c r="AI630" s="6"/>
      <c r="AJ630" s="6"/>
      <c r="AK630" s="6"/>
      <c r="AL630" s="6"/>
      <c r="AM630" s="6"/>
      <c r="AN630" s="6"/>
      <c r="AO630" s="6"/>
      <c r="AP630" s="6"/>
      <c r="AQ630" s="6"/>
      <c r="AR630" s="6"/>
      <c r="AS630" s="6"/>
      <c r="AT630" s="6"/>
      <c r="AU630" s="6"/>
      <c r="AV630" s="6"/>
      <c r="AW630" s="6" t="s">
        <v>23</v>
      </c>
      <c r="AX630" s="6"/>
      <c r="AY630" s="6" t="s">
        <v>80</v>
      </c>
      <c r="AZ630" s="6"/>
      <c r="BA630" s="6"/>
      <c r="BB630" s="6"/>
      <c r="BC630" s="6"/>
      <c r="BD630" s="6"/>
      <c r="BE630" s="6"/>
      <c r="BF630" s="6"/>
      <c r="BG630" s="6"/>
      <c r="BH630" s="6"/>
      <c r="BI630" s="6" t="s">
        <v>80</v>
      </c>
      <c r="BJ630" s="6"/>
      <c r="BK630" s="6"/>
      <c r="BL630" s="6"/>
      <c r="BM630" s="6"/>
      <c r="BN630" s="6"/>
      <c r="BO630" s="6"/>
      <c r="BP630" s="6"/>
      <c r="BQ630" s="6"/>
      <c r="BR630" s="6"/>
      <c r="BS630" s="6"/>
      <c r="BT630" s="6"/>
      <c r="BU630" s="6"/>
      <c r="BV630" s="6" t="s">
        <v>23</v>
      </c>
      <c r="BW630" s="6"/>
      <c r="BX630" s="6" t="s">
        <v>210</v>
      </c>
      <c r="BY630" s="6"/>
      <c r="BZ630" s="6"/>
      <c r="CA630" s="6"/>
      <c r="CB630" s="6"/>
      <c r="CC630" s="6"/>
      <c r="CD630" s="6"/>
      <c r="CE630" s="6"/>
      <c r="CF630" s="6"/>
      <c r="CG630" s="6"/>
      <c r="CH630" s="6" t="s">
        <v>210</v>
      </c>
      <c r="CI630" s="6"/>
      <c r="CJ630" s="6"/>
      <c r="CK630" s="6"/>
      <c r="CL630" s="6"/>
      <c r="CM630" s="6"/>
      <c r="CN630" s="6"/>
      <c r="CO630" s="6"/>
      <c r="CP630" s="6"/>
      <c r="CQ630" s="6"/>
      <c r="CR630" s="6"/>
      <c r="CS630" s="28" t="s">
        <v>23</v>
      </c>
      <c r="CT630" s="6" t="s">
        <v>44</v>
      </c>
      <c r="CU630" s="6"/>
      <c r="CV630" s="6"/>
      <c r="CW630" s="6"/>
      <c r="CX630" s="6"/>
      <c r="CY630" s="6"/>
      <c r="CZ630" s="6" t="s">
        <v>139</v>
      </c>
      <c r="DA630" s="6"/>
      <c r="DB630" s="6"/>
      <c r="DC630" s="6"/>
      <c r="DD630" s="6" t="s">
        <v>38</v>
      </c>
      <c r="DE630" s="87"/>
      <c r="DF630" s="6"/>
      <c r="DG630" s="6"/>
      <c r="DH630" s="6"/>
      <c r="DI630" s="6"/>
      <c r="DJ630" s="6"/>
      <c r="DK630" s="6"/>
      <c r="DL630" s="6"/>
      <c r="DM630" s="6"/>
      <c r="DN630" s="6"/>
      <c r="DO630" s="87"/>
      <c r="DP630" s="6"/>
      <c r="DQ630" s="87"/>
      <c r="DR630" s="6"/>
      <c r="DS630" s="87"/>
      <c r="DT630" s="17"/>
      <c r="DV630" s="34"/>
      <c r="DW630" s="57"/>
      <c r="DX630" s="57"/>
      <c r="DY630" s="57"/>
      <c r="DZ630" s="57"/>
      <c r="EA630" s="57"/>
      <c r="EB630" s="57"/>
      <c r="EC630" s="57"/>
      <c r="ED630" s="57"/>
      <c r="EE630" s="57"/>
      <c r="EF630" s="57"/>
      <c r="EG630" s="57"/>
      <c r="EH630" s="57"/>
      <c r="EI630" s="57"/>
      <c r="EJ630" s="57"/>
      <c r="EK630" s="57"/>
      <c r="EL630" s="57"/>
      <c r="EM630" s="57"/>
      <c r="EN630" s="57"/>
      <c r="EO630" s="57"/>
      <c r="EP630" s="57"/>
      <c r="EQ630" s="57"/>
      <c r="ER630" s="57"/>
      <c r="ES630" s="57"/>
    </row>
    <row r="631" spans="1:149" ht="14.55" customHeight="1" x14ac:dyDescent="0.3">
      <c r="A631" s="65">
        <v>627</v>
      </c>
      <c r="B631" s="7">
        <v>207</v>
      </c>
      <c r="C631" s="98" t="s">
        <v>2554</v>
      </c>
      <c r="D631" s="100" t="s">
        <v>2555</v>
      </c>
      <c r="E631" s="98" t="s">
        <v>2556</v>
      </c>
      <c r="F631" s="7">
        <v>2020</v>
      </c>
      <c r="G631" s="100" t="s">
        <v>577</v>
      </c>
      <c r="H631" s="98" t="s">
        <v>2557</v>
      </c>
      <c r="I631" s="6" t="s">
        <v>50</v>
      </c>
      <c r="J631" s="98" t="s">
        <v>2562</v>
      </c>
      <c r="K631" s="6" t="s">
        <v>884</v>
      </c>
      <c r="L631" s="6" t="s">
        <v>38</v>
      </c>
      <c r="M631" s="6" t="s">
        <v>72</v>
      </c>
      <c r="N631" s="6" t="s">
        <v>205</v>
      </c>
      <c r="O631" s="6" t="s">
        <v>25</v>
      </c>
      <c r="P631" s="6" t="s">
        <v>191</v>
      </c>
      <c r="Q631" s="6" t="s">
        <v>572</v>
      </c>
      <c r="R631" s="6" t="s">
        <v>572</v>
      </c>
      <c r="S631" s="6" t="s">
        <v>120</v>
      </c>
      <c r="T631" s="6" t="s">
        <v>2559</v>
      </c>
      <c r="U631" s="7">
        <v>2016</v>
      </c>
      <c r="V631" s="7">
        <v>2016</v>
      </c>
      <c r="W631" s="6"/>
      <c r="X631" s="6" t="s">
        <v>44</v>
      </c>
      <c r="Y631" s="6"/>
      <c r="Z631" s="6"/>
      <c r="AA631" s="6"/>
      <c r="AB631" s="6"/>
      <c r="AC631" s="6"/>
      <c r="AD631" s="6"/>
      <c r="AE631" s="6"/>
      <c r="AF631" s="6"/>
      <c r="AG631" s="6"/>
      <c r="AH631" s="6" t="s">
        <v>139</v>
      </c>
      <c r="AI631" s="6"/>
      <c r="AJ631" s="6"/>
      <c r="AK631" s="6"/>
      <c r="AL631" s="6"/>
      <c r="AM631" s="6"/>
      <c r="AN631" s="6"/>
      <c r="AO631" s="6"/>
      <c r="AP631" s="6"/>
      <c r="AQ631" s="6"/>
      <c r="AR631" s="6"/>
      <c r="AS631" s="6"/>
      <c r="AT631" s="6"/>
      <c r="AU631" s="6"/>
      <c r="AV631" s="6"/>
      <c r="AW631" s="6" t="s">
        <v>23</v>
      </c>
      <c r="AX631" s="6"/>
      <c r="AY631" s="6" t="s">
        <v>80</v>
      </c>
      <c r="AZ631" s="6"/>
      <c r="BA631" s="6"/>
      <c r="BB631" s="6"/>
      <c r="BC631" s="6"/>
      <c r="BD631" s="6"/>
      <c r="BE631" s="6"/>
      <c r="BF631" s="6"/>
      <c r="BG631" s="6"/>
      <c r="BH631" s="6"/>
      <c r="BI631" s="6" t="s">
        <v>80</v>
      </c>
      <c r="BJ631" s="6"/>
      <c r="BK631" s="6"/>
      <c r="BL631" s="6"/>
      <c r="BM631" s="6"/>
      <c r="BN631" s="6"/>
      <c r="BO631" s="6"/>
      <c r="BP631" s="6"/>
      <c r="BQ631" s="6"/>
      <c r="BR631" s="6"/>
      <c r="BS631" s="6"/>
      <c r="BT631" s="6"/>
      <c r="BU631" s="6"/>
      <c r="BV631" s="6" t="s">
        <v>23</v>
      </c>
      <c r="BW631" s="6"/>
      <c r="BX631" s="6" t="s">
        <v>210</v>
      </c>
      <c r="BY631" s="6"/>
      <c r="BZ631" s="6"/>
      <c r="CA631" s="6"/>
      <c r="CB631" s="6"/>
      <c r="CC631" s="6"/>
      <c r="CD631" s="6"/>
      <c r="CE631" s="6"/>
      <c r="CF631" s="6"/>
      <c r="CG631" s="6"/>
      <c r="CH631" s="6" t="s">
        <v>210</v>
      </c>
      <c r="CI631" s="6"/>
      <c r="CJ631" s="6"/>
      <c r="CK631" s="6"/>
      <c r="CL631" s="6"/>
      <c r="CM631" s="6"/>
      <c r="CN631" s="6"/>
      <c r="CO631" s="6"/>
      <c r="CP631" s="6"/>
      <c r="CQ631" s="6"/>
      <c r="CR631" s="6"/>
      <c r="CS631" s="28" t="s">
        <v>23</v>
      </c>
      <c r="CT631" s="6" t="s">
        <v>44</v>
      </c>
      <c r="CU631" s="6"/>
      <c r="CV631" s="6"/>
      <c r="CW631" s="6"/>
      <c r="CX631" s="6"/>
      <c r="CY631" s="6"/>
      <c r="CZ631" s="6" t="s">
        <v>139</v>
      </c>
      <c r="DA631" s="6"/>
      <c r="DB631" s="6"/>
      <c r="DC631" s="6"/>
      <c r="DD631" s="6" t="s">
        <v>38</v>
      </c>
      <c r="DE631" s="87"/>
      <c r="DF631" s="6"/>
      <c r="DG631" s="6"/>
      <c r="DH631" s="6"/>
      <c r="DI631" s="6"/>
      <c r="DJ631" s="6"/>
      <c r="DK631" s="6"/>
      <c r="DL631" s="6"/>
      <c r="DM631" s="6"/>
      <c r="DN631" s="6"/>
      <c r="DO631" s="87"/>
      <c r="DP631" s="6"/>
      <c r="DQ631" s="87"/>
      <c r="DR631" s="6"/>
      <c r="DS631" s="87"/>
      <c r="DT631" s="17"/>
      <c r="DV631" s="34"/>
      <c r="DW631" s="57"/>
      <c r="DX631" s="57"/>
      <c r="DY631" s="57"/>
      <c r="DZ631" s="57"/>
      <c r="EA631" s="57"/>
      <c r="EB631" s="57"/>
      <c r="EC631" s="57"/>
      <c r="ED631" s="57"/>
      <c r="EE631" s="57"/>
      <c r="EF631" s="57"/>
      <c r="EG631" s="57"/>
      <c r="EH631" s="57"/>
      <c r="EI631" s="57"/>
      <c r="EJ631" s="57"/>
      <c r="EK631" s="57"/>
      <c r="EL631" s="57"/>
      <c r="EM631" s="57"/>
      <c r="EN631" s="57"/>
      <c r="EO631" s="57"/>
      <c r="EP631" s="57"/>
      <c r="EQ631" s="57"/>
      <c r="ER631" s="57"/>
      <c r="ES631" s="57"/>
    </row>
    <row r="632" spans="1:149" ht="14.55" customHeight="1" x14ac:dyDescent="0.3">
      <c r="A632" s="65">
        <v>628</v>
      </c>
      <c r="B632" s="7">
        <v>207</v>
      </c>
      <c r="C632" s="98" t="s">
        <v>2554</v>
      </c>
      <c r="D632" s="100" t="s">
        <v>2555</v>
      </c>
      <c r="E632" s="98" t="s">
        <v>2556</v>
      </c>
      <c r="F632" s="7">
        <v>2020</v>
      </c>
      <c r="G632" s="100" t="s">
        <v>577</v>
      </c>
      <c r="H632" s="98" t="s">
        <v>2557</v>
      </c>
      <c r="I632" s="6" t="s">
        <v>50</v>
      </c>
      <c r="J632" s="98" t="s">
        <v>2563</v>
      </c>
      <c r="K632" s="6" t="s">
        <v>718</v>
      </c>
      <c r="L632" s="6" t="s">
        <v>38</v>
      </c>
      <c r="M632" s="6" t="s">
        <v>72</v>
      </c>
      <c r="N632" s="6" t="s">
        <v>205</v>
      </c>
      <c r="O632" s="6" t="s">
        <v>25</v>
      </c>
      <c r="P632" s="6" t="s">
        <v>191</v>
      </c>
      <c r="Q632" s="6" t="s">
        <v>572</v>
      </c>
      <c r="R632" s="6" t="s">
        <v>572</v>
      </c>
      <c r="S632" s="6" t="s">
        <v>120</v>
      </c>
      <c r="T632" s="6" t="s">
        <v>2559</v>
      </c>
      <c r="U632" s="7">
        <v>2016</v>
      </c>
      <c r="V632" s="7">
        <v>2016</v>
      </c>
      <c r="W632" s="6"/>
      <c r="X632" s="6" t="s">
        <v>44</v>
      </c>
      <c r="Y632" s="6"/>
      <c r="Z632" s="6"/>
      <c r="AA632" s="6"/>
      <c r="AB632" s="6"/>
      <c r="AC632" s="6"/>
      <c r="AD632" s="6"/>
      <c r="AE632" s="6"/>
      <c r="AF632" s="6"/>
      <c r="AG632" s="6"/>
      <c r="AH632" s="6" t="s">
        <v>139</v>
      </c>
      <c r="AI632" s="6"/>
      <c r="AJ632" s="6"/>
      <c r="AK632" s="6"/>
      <c r="AL632" s="6"/>
      <c r="AM632" s="6"/>
      <c r="AN632" s="6"/>
      <c r="AO632" s="6"/>
      <c r="AP632" s="6"/>
      <c r="AQ632" s="6"/>
      <c r="AR632" s="6"/>
      <c r="AS632" s="6"/>
      <c r="AT632" s="6"/>
      <c r="AU632" s="6"/>
      <c r="AV632" s="6"/>
      <c r="AW632" s="6" t="s">
        <v>23</v>
      </c>
      <c r="AX632" s="6"/>
      <c r="AY632" s="6" t="s">
        <v>78</v>
      </c>
      <c r="AZ632" s="6"/>
      <c r="BA632" s="6"/>
      <c r="BB632" s="6"/>
      <c r="BC632" s="6"/>
      <c r="BD632" s="6"/>
      <c r="BE632" s="6"/>
      <c r="BF632" s="6"/>
      <c r="BG632" s="6"/>
      <c r="BH632" s="6"/>
      <c r="BI632" s="6" t="s">
        <v>78</v>
      </c>
      <c r="BJ632" s="6"/>
      <c r="BK632" s="6"/>
      <c r="BL632" s="6"/>
      <c r="BM632" s="6"/>
      <c r="BN632" s="6"/>
      <c r="BO632" s="6"/>
      <c r="BP632" s="6"/>
      <c r="BQ632" s="6"/>
      <c r="BR632" s="6"/>
      <c r="BS632" s="6"/>
      <c r="BT632" s="6"/>
      <c r="BU632" s="6"/>
      <c r="BV632" s="6" t="s">
        <v>23</v>
      </c>
      <c r="BW632" s="6"/>
      <c r="BX632" s="6" t="s">
        <v>195</v>
      </c>
      <c r="BY632" s="6"/>
      <c r="BZ632" s="6"/>
      <c r="CA632" s="6"/>
      <c r="CB632" s="6"/>
      <c r="CC632" s="6"/>
      <c r="CD632" s="6"/>
      <c r="CE632" s="6"/>
      <c r="CF632" s="6"/>
      <c r="CG632" s="6"/>
      <c r="CH632" s="6" t="s">
        <v>195</v>
      </c>
      <c r="CI632" s="6"/>
      <c r="CJ632" s="6"/>
      <c r="CK632" s="6"/>
      <c r="CL632" s="6"/>
      <c r="CM632" s="6"/>
      <c r="CN632" s="6"/>
      <c r="CO632" s="6"/>
      <c r="CP632" s="6"/>
      <c r="CQ632" s="6"/>
      <c r="CR632" s="6"/>
      <c r="CS632" s="28" t="s">
        <v>23</v>
      </c>
      <c r="CT632" s="6" t="s">
        <v>44</v>
      </c>
      <c r="CU632" s="6"/>
      <c r="CV632" s="6"/>
      <c r="CW632" s="6"/>
      <c r="CX632" s="6"/>
      <c r="CY632" s="6"/>
      <c r="CZ632" s="6" t="s">
        <v>139</v>
      </c>
      <c r="DA632" s="6"/>
      <c r="DB632" s="6"/>
      <c r="DC632" s="6"/>
      <c r="DD632" s="6" t="s">
        <v>38</v>
      </c>
      <c r="DE632" s="87"/>
      <c r="DF632" s="6"/>
      <c r="DG632" s="6"/>
      <c r="DH632" s="6"/>
      <c r="DI632" s="6"/>
      <c r="DJ632" s="6"/>
      <c r="DK632" s="6"/>
      <c r="DL632" s="6"/>
      <c r="DM632" s="6"/>
      <c r="DN632" s="6"/>
      <c r="DO632" s="87"/>
      <c r="DP632" s="6"/>
      <c r="DQ632" s="87"/>
      <c r="DR632" s="6"/>
      <c r="DS632" s="87"/>
      <c r="DT632" s="17"/>
      <c r="DV632" s="34"/>
      <c r="DW632" s="57"/>
      <c r="DX632" s="57"/>
      <c r="DY632" s="57"/>
      <c r="DZ632" s="57"/>
      <c r="EA632" s="57"/>
      <c r="EB632" s="57"/>
      <c r="EC632" s="57"/>
      <c r="ED632" s="57"/>
      <c r="EE632" s="57"/>
      <c r="EF632" s="57"/>
      <c r="EG632" s="57"/>
      <c r="EH632" s="57"/>
      <c r="EI632" s="57"/>
      <c r="EJ632" s="57"/>
      <c r="EK632" s="57"/>
      <c r="EL632" s="57"/>
      <c r="EM632" s="57"/>
      <c r="EN632" s="57"/>
      <c r="EO632" s="57"/>
      <c r="EP632" s="57"/>
      <c r="EQ632" s="57"/>
      <c r="ER632" s="57"/>
      <c r="ES632" s="57"/>
    </row>
    <row r="633" spans="1:149" ht="14.55" customHeight="1" x14ac:dyDescent="0.3">
      <c r="A633" s="65">
        <v>629</v>
      </c>
      <c r="B633" s="7">
        <v>208</v>
      </c>
      <c r="C633" s="100" t="s">
        <v>2564</v>
      </c>
      <c r="D633" s="100" t="s">
        <v>2565</v>
      </c>
      <c r="E633" s="100" t="s">
        <v>2566</v>
      </c>
      <c r="F633" s="7">
        <v>2007</v>
      </c>
      <c r="G633" s="100" t="s">
        <v>807</v>
      </c>
      <c r="H633" s="98" t="s">
        <v>2567</v>
      </c>
      <c r="I633" s="6" t="s">
        <v>50</v>
      </c>
      <c r="J633" s="100" t="s">
        <v>2568</v>
      </c>
      <c r="K633" s="6" t="s">
        <v>616</v>
      </c>
      <c r="L633" s="6" t="s">
        <v>38</v>
      </c>
      <c r="M633" s="6" t="s">
        <v>72</v>
      </c>
      <c r="N633" s="6" t="s">
        <v>205</v>
      </c>
      <c r="O633" s="6" t="s">
        <v>25</v>
      </c>
      <c r="P633" s="6" t="s">
        <v>191</v>
      </c>
      <c r="Q633" s="6" t="s">
        <v>2569</v>
      </c>
      <c r="R633" s="6" t="s">
        <v>908</v>
      </c>
      <c r="S633" s="6" t="s">
        <v>434</v>
      </c>
      <c r="T633" s="6" t="s">
        <v>2570</v>
      </c>
      <c r="U633" s="7" t="s">
        <v>572</v>
      </c>
      <c r="V633" s="7" t="s">
        <v>572</v>
      </c>
      <c r="W633" s="6"/>
      <c r="X633" s="6"/>
      <c r="Y633" s="6"/>
      <c r="Z633" s="6"/>
      <c r="AA633" s="6"/>
      <c r="AB633" s="6"/>
      <c r="AC633" s="6"/>
      <c r="AD633" s="6"/>
      <c r="AE633" s="6" t="s">
        <v>126</v>
      </c>
      <c r="AF633" s="6"/>
      <c r="AG633" s="6"/>
      <c r="AH633" s="6"/>
      <c r="AI633" s="6"/>
      <c r="AJ633" s="6"/>
      <c r="AK633" s="6"/>
      <c r="AL633" s="6"/>
      <c r="AM633" s="6"/>
      <c r="AN633" s="6"/>
      <c r="AO633" s="6"/>
      <c r="AP633" s="6"/>
      <c r="AQ633" s="6"/>
      <c r="AR633" s="6"/>
      <c r="AS633" s="6"/>
      <c r="AT633" s="6"/>
      <c r="AU633" s="6"/>
      <c r="AV633" s="6"/>
      <c r="AW633" s="6" t="s">
        <v>23</v>
      </c>
      <c r="AX633" s="6"/>
      <c r="AY633" s="6"/>
      <c r="AZ633" s="6"/>
      <c r="BA633" s="6"/>
      <c r="BB633" s="6"/>
      <c r="BC633" s="6"/>
      <c r="BD633" s="6"/>
      <c r="BE633" s="6"/>
      <c r="BF633" s="6" t="s">
        <v>78</v>
      </c>
      <c r="BG633" s="6"/>
      <c r="BH633" s="6"/>
      <c r="BI633" s="6"/>
      <c r="BJ633" s="6"/>
      <c r="BK633" s="6"/>
      <c r="BL633" s="6"/>
      <c r="BM633" s="6"/>
      <c r="BN633" s="6"/>
      <c r="BO633" s="6"/>
      <c r="BP633" s="6"/>
      <c r="BQ633" s="6"/>
      <c r="BR633" s="6"/>
      <c r="BS633" s="6"/>
      <c r="BT633" s="6"/>
      <c r="BU633" s="6"/>
      <c r="BV633" s="6" t="s">
        <v>38</v>
      </c>
      <c r="BW633" s="6"/>
      <c r="BX633" s="6"/>
      <c r="BY633" s="6"/>
      <c r="BZ633" s="6"/>
      <c r="CA633" s="6"/>
      <c r="CB633" s="6"/>
      <c r="CC633" s="6"/>
      <c r="CD633" s="6"/>
      <c r="CE633" s="6"/>
      <c r="CF633" s="6"/>
      <c r="CG633" s="6"/>
      <c r="CH633" s="6"/>
      <c r="CI633" s="6"/>
      <c r="CJ633" s="6"/>
      <c r="CK633" s="6"/>
      <c r="CL633" s="6"/>
      <c r="CM633" s="6"/>
      <c r="CN633" s="6"/>
      <c r="CO633" s="6"/>
      <c r="CP633" s="6"/>
      <c r="CQ633" s="6"/>
      <c r="CR633" s="6"/>
      <c r="CS633" s="28" t="s">
        <v>38</v>
      </c>
      <c r="CT633" s="6"/>
      <c r="CU633" s="6"/>
      <c r="CV633" s="6"/>
      <c r="CW633" s="6"/>
      <c r="CX633" s="6"/>
      <c r="CY633" s="6"/>
      <c r="CZ633" s="6"/>
      <c r="DA633" s="6"/>
      <c r="DB633" s="6"/>
      <c r="DC633" s="6"/>
      <c r="DD633" s="6" t="s">
        <v>38</v>
      </c>
      <c r="DE633" s="87"/>
      <c r="DF633" s="6"/>
      <c r="DG633" s="6"/>
      <c r="DH633" s="6"/>
      <c r="DI633" s="6"/>
      <c r="DJ633" s="6"/>
      <c r="DK633" s="6"/>
      <c r="DL633" s="6"/>
      <c r="DM633" s="6"/>
      <c r="DN633" s="6"/>
      <c r="DO633" s="87"/>
      <c r="DP633" s="6"/>
      <c r="DQ633" s="87"/>
      <c r="DR633" s="6"/>
      <c r="DS633" s="87"/>
      <c r="DT633" s="17"/>
      <c r="DV633" s="34"/>
      <c r="DW633" s="57"/>
      <c r="DX633" s="57"/>
      <c r="DY633" s="57"/>
      <c r="DZ633" s="57"/>
      <c r="EA633" s="57"/>
      <c r="EB633" s="57"/>
      <c r="EC633" s="57"/>
      <c r="ED633" s="57"/>
      <c r="EE633" s="57"/>
      <c r="EF633" s="57"/>
      <c r="EG633" s="57"/>
      <c r="EH633" s="57"/>
      <c r="EI633" s="57"/>
      <c r="EJ633" s="57"/>
      <c r="EK633" s="57"/>
      <c r="EL633" s="57"/>
      <c r="EM633" s="57"/>
      <c r="EN633" s="57"/>
      <c r="EO633" s="57"/>
      <c r="EP633" s="57"/>
      <c r="EQ633" s="57"/>
      <c r="ER633" s="57"/>
      <c r="ES633" s="57"/>
    </row>
    <row r="634" spans="1:149" ht="14.55" customHeight="1" x14ac:dyDescent="0.3">
      <c r="A634" s="65">
        <v>630</v>
      </c>
      <c r="B634" s="7">
        <v>209</v>
      </c>
      <c r="C634" s="98" t="s">
        <v>2571</v>
      </c>
      <c r="D634" s="100" t="s">
        <v>2572</v>
      </c>
      <c r="E634" s="100" t="s">
        <v>2573</v>
      </c>
      <c r="F634" s="7">
        <v>2017</v>
      </c>
      <c r="G634" s="98" t="s">
        <v>2574</v>
      </c>
      <c r="H634" s="98" t="s">
        <v>2575</v>
      </c>
      <c r="I634" s="6" t="s">
        <v>50</v>
      </c>
      <c r="J634" s="100" t="s">
        <v>2576</v>
      </c>
      <c r="K634" s="6" t="s">
        <v>980</v>
      </c>
      <c r="L634" s="6" t="s">
        <v>23</v>
      </c>
      <c r="M634" s="6" t="s">
        <v>100</v>
      </c>
      <c r="N634" s="6" t="s">
        <v>205</v>
      </c>
      <c r="O634" s="6" t="s">
        <v>25</v>
      </c>
      <c r="P634" s="6" t="s">
        <v>205</v>
      </c>
      <c r="Q634" s="6" t="s">
        <v>572</v>
      </c>
      <c r="R634" s="6" t="s">
        <v>572</v>
      </c>
      <c r="S634" s="6" t="s">
        <v>572</v>
      </c>
      <c r="T634" s="6" t="s">
        <v>572</v>
      </c>
      <c r="U634" s="7" t="s">
        <v>572</v>
      </c>
      <c r="V634" s="7" t="s">
        <v>572</v>
      </c>
      <c r="W634" s="6"/>
      <c r="X634" s="6"/>
      <c r="Y634" s="6"/>
      <c r="Z634" s="6"/>
      <c r="AA634" s="6"/>
      <c r="AB634" s="6"/>
      <c r="AC634" s="6"/>
      <c r="AD634" s="6"/>
      <c r="AE634" s="6" t="s">
        <v>126</v>
      </c>
      <c r="AF634" s="6"/>
      <c r="AG634" s="6"/>
      <c r="AH634" s="6"/>
      <c r="AI634" s="6"/>
      <c r="AJ634" s="6"/>
      <c r="AK634" s="6"/>
      <c r="AL634" s="6"/>
      <c r="AM634" s="6"/>
      <c r="AN634" s="6"/>
      <c r="AO634" s="6"/>
      <c r="AP634" s="6"/>
      <c r="AQ634" s="6"/>
      <c r="AR634" s="6"/>
      <c r="AS634" s="6"/>
      <c r="AT634" s="6"/>
      <c r="AU634" s="6"/>
      <c r="AV634" s="6"/>
      <c r="AW634" s="6" t="s">
        <v>23</v>
      </c>
      <c r="AX634" s="6"/>
      <c r="AY634" s="6"/>
      <c r="AZ634" s="6"/>
      <c r="BA634" s="6"/>
      <c r="BB634" s="6"/>
      <c r="BC634" s="6"/>
      <c r="BD634" s="6"/>
      <c r="BE634" s="6"/>
      <c r="BF634" s="6" t="s">
        <v>78</v>
      </c>
      <c r="BG634" s="6"/>
      <c r="BH634" s="6"/>
      <c r="BI634" s="6"/>
      <c r="BJ634" s="6"/>
      <c r="BK634" s="6"/>
      <c r="BL634" s="6"/>
      <c r="BM634" s="6"/>
      <c r="BN634" s="6"/>
      <c r="BO634" s="6"/>
      <c r="BP634" s="6"/>
      <c r="BQ634" s="6"/>
      <c r="BR634" s="6"/>
      <c r="BS634" s="6"/>
      <c r="BT634" s="6"/>
      <c r="BU634" s="6"/>
      <c r="BV634" s="6" t="s">
        <v>38</v>
      </c>
      <c r="BW634" s="6"/>
      <c r="BX634" s="6"/>
      <c r="BY634" s="6"/>
      <c r="BZ634" s="6"/>
      <c r="CA634" s="6"/>
      <c r="CB634" s="6"/>
      <c r="CC634" s="6"/>
      <c r="CD634" s="6"/>
      <c r="CE634" s="6"/>
      <c r="CF634" s="6"/>
      <c r="CG634" s="6"/>
      <c r="CH634" s="6"/>
      <c r="CI634" s="6"/>
      <c r="CJ634" s="6"/>
      <c r="CK634" s="6"/>
      <c r="CL634" s="6"/>
      <c r="CM634" s="6"/>
      <c r="CN634" s="6"/>
      <c r="CO634" s="6"/>
      <c r="CP634" s="6"/>
      <c r="CQ634" s="6"/>
      <c r="CR634" s="6"/>
      <c r="CS634" s="28" t="s">
        <v>38</v>
      </c>
      <c r="CT634" s="6"/>
      <c r="CU634" s="6"/>
      <c r="CV634" s="6"/>
      <c r="CW634" s="6"/>
      <c r="CX634" s="6"/>
      <c r="CY634" s="6"/>
      <c r="CZ634" s="6"/>
      <c r="DA634" s="6"/>
      <c r="DB634" s="6"/>
      <c r="DC634" s="6"/>
      <c r="DD634" s="6" t="s">
        <v>38</v>
      </c>
      <c r="DE634" s="87"/>
      <c r="DF634" s="6"/>
      <c r="DG634" s="6"/>
      <c r="DH634" s="6"/>
      <c r="DI634" s="6"/>
      <c r="DJ634" s="6"/>
      <c r="DK634" s="6"/>
      <c r="DL634" s="6"/>
      <c r="DM634" s="6"/>
      <c r="DN634" s="6"/>
      <c r="DO634" s="87"/>
      <c r="DP634" s="6"/>
      <c r="DQ634" s="87"/>
      <c r="DR634" s="6"/>
      <c r="DS634" s="87"/>
      <c r="DT634" s="17"/>
      <c r="DV634" s="34"/>
      <c r="DW634" s="57"/>
      <c r="DX634" s="57"/>
      <c r="DY634" s="57"/>
      <c r="DZ634" s="57"/>
      <c r="EA634" s="57"/>
      <c r="EB634" s="57"/>
      <c r="EC634" s="57"/>
      <c r="ED634" s="57"/>
      <c r="EE634" s="57"/>
      <c r="EF634" s="57"/>
      <c r="EG634" s="57"/>
      <c r="EH634" s="57"/>
      <c r="EI634" s="57"/>
      <c r="EJ634" s="57"/>
      <c r="EK634" s="57"/>
      <c r="EL634" s="57"/>
      <c r="EM634" s="57"/>
      <c r="EN634" s="57"/>
      <c r="EO634" s="57"/>
      <c r="EP634" s="57"/>
      <c r="EQ634" s="57"/>
      <c r="ER634" s="57"/>
      <c r="ES634" s="57"/>
    </row>
    <row r="635" spans="1:149" ht="14.55" customHeight="1" x14ac:dyDescent="0.3">
      <c r="A635" s="65">
        <v>631</v>
      </c>
      <c r="B635" s="7">
        <v>210</v>
      </c>
      <c r="C635" s="98" t="s">
        <v>2577</v>
      </c>
      <c r="D635" s="100" t="s">
        <v>2578</v>
      </c>
      <c r="E635" s="98" t="s">
        <v>2579</v>
      </c>
      <c r="F635" s="7">
        <v>2009</v>
      </c>
      <c r="G635" s="98" t="s">
        <v>2580</v>
      </c>
      <c r="H635" s="98" t="s">
        <v>2581</v>
      </c>
      <c r="I635" s="6" t="s">
        <v>50</v>
      </c>
      <c r="J635" s="98" t="s">
        <v>2582</v>
      </c>
      <c r="K635" s="6" t="s">
        <v>718</v>
      </c>
      <c r="L635" s="6" t="s">
        <v>38</v>
      </c>
      <c r="M635" s="6" t="s">
        <v>100</v>
      </c>
      <c r="N635" s="6" t="s">
        <v>205</v>
      </c>
      <c r="O635" s="6" t="s">
        <v>25</v>
      </c>
      <c r="P635" s="6" t="s">
        <v>56</v>
      </c>
      <c r="Q635" s="6" t="s">
        <v>2583</v>
      </c>
      <c r="R635" s="6" t="s">
        <v>582</v>
      </c>
      <c r="S635" s="6" t="s">
        <v>321</v>
      </c>
      <c r="T635" s="6" t="s">
        <v>701</v>
      </c>
      <c r="U635" s="7">
        <v>2003</v>
      </c>
      <c r="V635" s="7">
        <v>2003</v>
      </c>
      <c r="W635" s="6"/>
      <c r="X635" s="6"/>
      <c r="Y635" s="6"/>
      <c r="Z635" s="6"/>
      <c r="AA635" s="6"/>
      <c r="AB635" s="6"/>
      <c r="AC635" s="6"/>
      <c r="AD635" s="6"/>
      <c r="AE635" s="6"/>
      <c r="AF635" s="6"/>
      <c r="AG635" s="6"/>
      <c r="AH635" s="6" t="s">
        <v>139</v>
      </c>
      <c r="AI635" s="6" t="s">
        <v>155</v>
      </c>
      <c r="AJ635" s="6"/>
      <c r="AK635" s="6"/>
      <c r="AL635" s="6"/>
      <c r="AM635" s="6"/>
      <c r="AN635" s="6"/>
      <c r="AO635" s="6"/>
      <c r="AP635" s="6"/>
      <c r="AQ635" s="6"/>
      <c r="AR635" s="6"/>
      <c r="AS635" s="6"/>
      <c r="AT635" s="6"/>
      <c r="AU635" s="6"/>
      <c r="AV635" s="6"/>
      <c r="AW635" s="6" t="s">
        <v>23</v>
      </c>
      <c r="AX635" s="6"/>
      <c r="AY635" s="6"/>
      <c r="AZ635" s="6"/>
      <c r="BA635" s="6"/>
      <c r="BB635" s="6"/>
      <c r="BC635" s="6"/>
      <c r="BD635" s="6"/>
      <c r="BE635" s="6"/>
      <c r="BF635" s="6"/>
      <c r="BG635" s="6"/>
      <c r="BH635" s="6"/>
      <c r="BI635" s="6" t="s">
        <v>106</v>
      </c>
      <c r="BJ635" s="6" t="s">
        <v>106</v>
      </c>
      <c r="BK635" s="6"/>
      <c r="BL635" s="6"/>
      <c r="BM635" s="6"/>
      <c r="BN635" s="6"/>
      <c r="BO635" s="6"/>
      <c r="BP635" s="6"/>
      <c r="BQ635" s="6"/>
      <c r="BR635" s="6"/>
      <c r="BS635" s="6"/>
      <c r="BT635" s="6"/>
      <c r="BU635" s="6"/>
      <c r="BV635" s="6" t="s">
        <v>38</v>
      </c>
      <c r="BW635" s="6"/>
      <c r="BX635" s="6"/>
      <c r="BY635" s="6"/>
      <c r="BZ635" s="6"/>
      <c r="CA635" s="6"/>
      <c r="CB635" s="6"/>
      <c r="CC635" s="6"/>
      <c r="CD635" s="6"/>
      <c r="CE635" s="6"/>
      <c r="CF635" s="6"/>
      <c r="CG635" s="6"/>
      <c r="CH635" s="6"/>
      <c r="CI635" s="6"/>
      <c r="CJ635" s="6"/>
      <c r="CK635" s="6"/>
      <c r="CL635" s="6"/>
      <c r="CM635" s="6"/>
      <c r="CN635" s="6"/>
      <c r="CO635" s="6"/>
      <c r="CP635" s="6"/>
      <c r="CQ635" s="6"/>
      <c r="CR635" s="6"/>
      <c r="CS635" s="28" t="s">
        <v>38</v>
      </c>
      <c r="CT635" s="6"/>
      <c r="CU635" s="6"/>
      <c r="CV635" s="6"/>
      <c r="CW635" s="6"/>
      <c r="CX635" s="6"/>
      <c r="CY635" s="6"/>
      <c r="CZ635" s="6"/>
      <c r="DA635" s="6"/>
      <c r="DB635" s="6"/>
      <c r="DC635" s="6"/>
      <c r="DD635" s="6" t="s">
        <v>38</v>
      </c>
      <c r="DE635" s="87"/>
      <c r="DF635" s="6"/>
      <c r="DG635" s="6"/>
      <c r="DH635" s="6"/>
      <c r="DI635" s="6"/>
      <c r="DJ635" s="6"/>
      <c r="DK635" s="6"/>
      <c r="DL635" s="6"/>
      <c r="DM635" s="6"/>
      <c r="DN635" s="6"/>
      <c r="DO635" s="87"/>
      <c r="DP635" s="6"/>
      <c r="DQ635" s="87" t="s">
        <v>2584</v>
      </c>
      <c r="DR635" s="6" t="s">
        <v>915</v>
      </c>
      <c r="DS635" s="87"/>
      <c r="DT635" s="17"/>
      <c r="DV635" s="34"/>
      <c r="DW635" s="57"/>
      <c r="DX635" s="57"/>
      <c r="DY635" s="57"/>
      <c r="DZ635" s="57"/>
      <c r="EA635" s="57"/>
      <c r="EB635" s="57"/>
      <c r="EC635" s="57"/>
      <c r="ED635" s="57"/>
      <c r="EE635" s="57"/>
      <c r="EF635" s="57"/>
      <c r="EG635" s="57"/>
      <c r="EH635" s="57"/>
      <c r="EI635" s="57"/>
      <c r="EJ635" s="57"/>
      <c r="EK635" s="57"/>
      <c r="EL635" s="57"/>
      <c r="EM635" s="57"/>
      <c r="EN635" s="57"/>
      <c r="EO635" s="57"/>
      <c r="EP635" s="57"/>
      <c r="EQ635" s="57"/>
      <c r="ER635" s="57"/>
      <c r="ES635" s="57"/>
    </row>
    <row r="636" spans="1:149" ht="14.55" customHeight="1" x14ac:dyDescent="0.3">
      <c r="A636" s="65">
        <v>632</v>
      </c>
      <c r="B636" s="7">
        <v>211</v>
      </c>
      <c r="C636" s="98" t="s">
        <v>2585</v>
      </c>
      <c r="D636" s="100" t="s">
        <v>2586</v>
      </c>
      <c r="E636" s="98" t="s">
        <v>2587</v>
      </c>
      <c r="F636" s="7">
        <v>2012</v>
      </c>
      <c r="G636" s="100" t="s">
        <v>2588</v>
      </c>
      <c r="H636" s="98" t="s">
        <v>2589</v>
      </c>
      <c r="I636" s="6" t="s">
        <v>50</v>
      </c>
      <c r="J636" s="100" t="s">
        <v>2590</v>
      </c>
      <c r="K636" s="6" t="s">
        <v>884</v>
      </c>
      <c r="L636" s="6" t="s">
        <v>38</v>
      </c>
      <c r="M636" s="6" t="s">
        <v>86</v>
      </c>
      <c r="N636" s="6" t="s">
        <v>205</v>
      </c>
      <c r="O636" s="6" t="s">
        <v>25</v>
      </c>
      <c r="P636" s="6" t="s">
        <v>191</v>
      </c>
      <c r="Q636" s="6" t="s">
        <v>572</v>
      </c>
      <c r="R636" s="6" t="s">
        <v>572</v>
      </c>
      <c r="S636" s="6" t="s">
        <v>434</v>
      </c>
      <c r="T636" s="6" t="s">
        <v>2591</v>
      </c>
      <c r="U636" s="7" t="s">
        <v>572</v>
      </c>
      <c r="V636" s="7" t="s">
        <v>572</v>
      </c>
      <c r="W636" s="6"/>
      <c r="X636" s="6"/>
      <c r="Y636" s="6"/>
      <c r="Z636" s="6" t="s">
        <v>76</v>
      </c>
      <c r="AA636" s="6"/>
      <c r="AB636" s="6" t="s">
        <v>107</v>
      </c>
      <c r="AC636" s="6"/>
      <c r="AD636" s="6"/>
      <c r="AE636" s="6" t="s">
        <v>126</v>
      </c>
      <c r="AF636" s="6"/>
      <c r="AG636" s="6"/>
      <c r="AH636" s="6"/>
      <c r="AI636" s="6"/>
      <c r="AJ636" s="6"/>
      <c r="AK636" s="6"/>
      <c r="AL636" s="6"/>
      <c r="AM636" s="6"/>
      <c r="AN636" s="6"/>
      <c r="AO636" s="6"/>
      <c r="AP636" s="6"/>
      <c r="AQ636" s="6"/>
      <c r="AR636" s="6"/>
      <c r="AS636" s="6"/>
      <c r="AT636" s="6"/>
      <c r="AU636" s="6"/>
      <c r="AV636" s="6"/>
      <c r="AW636" s="6" t="s">
        <v>23</v>
      </c>
      <c r="AX636" s="6"/>
      <c r="AY636" s="6"/>
      <c r="AZ636" s="6"/>
      <c r="BA636" s="6" t="s">
        <v>78</v>
      </c>
      <c r="BB636" s="6"/>
      <c r="BC636" s="6" t="s">
        <v>78</v>
      </c>
      <c r="BD636" s="6"/>
      <c r="BE636" s="6"/>
      <c r="BF636" s="6" t="s">
        <v>78</v>
      </c>
      <c r="BG636" s="6"/>
      <c r="BH636" s="6"/>
      <c r="BI636" s="6"/>
      <c r="BJ636" s="6"/>
      <c r="BK636" s="6"/>
      <c r="BL636" s="6"/>
      <c r="BM636" s="6"/>
      <c r="BN636" s="6"/>
      <c r="BO636" s="6"/>
      <c r="BP636" s="6"/>
      <c r="BQ636" s="6"/>
      <c r="BR636" s="6"/>
      <c r="BS636" s="6"/>
      <c r="BT636" s="6"/>
      <c r="BU636" s="6"/>
      <c r="BV636" s="6" t="s">
        <v>38</v>
      </c>
      <c r="BW636" s="6"/>
      <c r="BX636" s="6"/>
      <c r="BY636" s="6"/>
      <c r="BZ636" s="6"/>
      <c r="CA636" s="6"/>
      <c r="CB636" s="6"/>
      <c r="CC636" s="6"/>
      <c r="CD636" s="6"/>
      <c r="CE636" s="6"/>
      <c r="CF636" s="6"/>
      <c r="CG636" s="6"/>
      <c r="CH636" s="6"/>
      <c r="CI636" s="6"/>
      <c r="CJ636" s="6"/>
      <c r="CK636" s="6"/>
      <c r="CL636" s="6"/>
      <c r="CM636" s="6"/>
      <c r="CN636" s="6"/>
      <c r="CO636" s="6"/>
      <c r="CP636" s="6"/>
      <c r="CQ636" s="6"/>
      <c r="CR636" s="6"/>
      <c r="CS636" s="28" t="s">
        <v>38</v>
      </c>
      <c r="CT636" s="6"/>
      <c r="CU636" s="6"/>
      <c r="CV636" s="6"/>
      <c r="CW636" s="6"/>
      <c r="CX636" s="6"/>
      <c r="CY636" s="6"/>
      <c r="CZ636" s="6"/>
      <c r="DA636" s="6"/>
      <c r="DB636" s="6"/>
      <c r="DC636" s="6"/>
      <c r="DD636" s="6" t="s">
        <v>38</v>
      </c>
      <c r="DE636" s="87"/>
      <c r="DF636" s="6"/>
      <c r="DG636" s="6"/>
      <c r="DH636" s="6"/>
      <c r="DI636" s="6"/>
      <c r="DJ636" s="6"/>
      <c r="DK636" s="6"/>
      <c r="DL636" s="6"/>
      <c r="DM636" s="6"/>
      <c r="DN636" s="6"/>
      <c r="DO636" s="87"/>
      <c r="DP636" s="6"/>
      <c r="DQ636" s="87"/>
      <c r="DR636" s="6"/>
      <c r="DS636" s="93" t="s">
        <v>2592</v>
      </c>
      <c r="DT636" s="17" t="s">
        <v>2593</v>
      </c>
      <c r="DV636" s="34"/>
      <c r="DW636" s="57"/>
      <c r="DX636" s="57"/>
      <c r="DY636" s="57"/>
      <c r="DZ636" s="57"/>
      <c r="EA636" s="57"/>
      <c r="EB636" s="57"/>
      <c r="EC636" s="57"/>
      <c r="ED636" s="57"/>
      <c r="EE636" s="57"/>
      <c r="EF636" s="57"/>
      <c r="EG636" s="57"/>
      <c r="EH636" s="57"/>
      <c r="EI636" s="57"/>
      <c r="EJ636" s="57"/>
      <c r="EK636" s="57"/>
      <c r="EL636" s="57"/>
      <c r="EM636" s="57"/>
      <c r="EN636" s="57"/>
      <c r="EO636" s="57"/>
      <c r="EP636" s="57"/>
      <c r="EQ636" s="57"/>
      <c r="ER636" s="57"/>
      <c r="ES636" s="57"/>
    </row>
    <row r="637" spans="1:149" ht="14.55" customHeight="1" x14ac:dyDescent="0.3">
      <c r="A637" s="65">
        <v>633</v>
      </c>
      <c r="B637" s="7">
        <v>212</v>
      </c>
      <c r="C637" s="98" t="s">
        <v>2594</v>
      </c>
      <c r="D637" s="100" t="s">
        <v>2595</v>
      </c>
      <c r="E637" s="98" t="s">
        <v>2596</v>
      </c>
      <c r="F637" s="7">
        <v>2015</v>
      </c>
      <c r="G637" s="100" t="s">
        <v>807</v>
      </c>
      <c r="H637" s="98" t="s">
        <v>2597</v>
      </c>
      <c r="I637" s="6" t="s">
        <v>50</v>
      </c>
      <c r="J637" s="100" t="s">
        <v>2598</v>
      </c>
      <c r="K637" s="6" t="s">
        <v>2599</v>
      </c>
      <c r="L637" s="6" t="s">
        <v>23</v>
      </c>
      <c r="M637" s="6" t="s">
        <v>72</v>
      </c>
      <c r="N637" s="6" t="s">
        <v>205</v>
      </c>
      <c r="O637" s="6" t="s">
        <v>25</v>
      </c>
      <c r="P637" s="6" t="s">
        <v>56</v>
      </c>
      <c r="Q637" s="6" t="s">
        <v>2600</v>
      </c>
      <c r="R637" s="6" t="s">
        <v>908</v>
      </c>
      <c r="S637" s="6" t="s">
        <v>315</v>
      </c>
      <c r="T637" s="6" t="s">
        <v>314</v>
      </c>
      <c r="U637" s="7">
        <v>2013</v>
      </c>
      <c r="V637" s="7">
        <v>2014</v>
      </c>
      <c r="W637" s="6"/>
      <c r="X637" s="6" t="s">
        <v>44</v>
      </c>
      <c r="Y637" s="6"/>
      <c r="Z637" s="6"/>
      <c r="AA637" s="6"/>
      <c r="AB637" s="6"/>
      <c r="AC637" s="6"/>
      <c r="AD637" s="6" t="s">
        <v>109</v>
      </c>
      <c r="AE637" s="6" t="s">
        <v>126</v>
      </c>
      <c r="AF637" s="6"/>
      <c r="AG637" s="6"/>
      <c r="AH637" s="6"/>
      <c r="AI637" s="6"/>
      <c r="AJ637" s="6"/>
      <c r="AK637" s="6"/>
      <c r="AL637" s="6"/>
      <c r="AM637" s="6"/>
      <c r="AN637" s="6"/>
      <c r="AO637" s="6"/>
      <c r="AP637" s="6"/>
      <c r="AQ637" s="6"/>
      <c r="AR637" s="6"/>
      <c r="AS637" s="6"/>
      <c r="AT637" s="6"/>
      <c r="AU637" s="6"/>
      <c r="AV637" s="6"/>
      <c r="AW637" s="6" t="s">
        <v>23</v>
      </c>
      <c r="AX637" s="6"/>
      <c r="AY637" s="6" t="s">
        <v>78</v>
      </c>
      <c r="AZ637" s="6"/>
      <c r="BA637" s="6"/>
      <c r="BB637" s="6"/>
      <c r="BC637" s="6"/>
      <c r="BD637" s="6"/>
      <c r="BE637" s="6" t="s">
        <v>106</v>
      </c>
      <c r="BF637" s="6" t="s">
        <v>78</v>
      </c>
      <c r="BG637" s="6"/>
      <c r="BH637" s="6"/>
      <c r="BI637" s="6"/>
      <c r="BJ637" s="6"/>
      <c r="BK637" s="6"/>
      <c r="BL637" s="6"/>
      <c r="BM637" s="6"/>
      <c r="BN637" s="6"/>
      <c r="BO637" s="6"/>
      <c r="BP637" s="6"/>
      <c r="BQ637" s="6"/>
      <c r="BR637" s="6"/>
      <c r="BS637" s="6"/>
      <c r="BT637" s="6"/>
      <c r="BU637" s="6"/>
      <c r="BV637" s="6" t="s">
        <v>23</v>
      </c>
      <c r="BW637" s="6"/>
      <c r="BX637" s="6"/>
      <c r="BY637" s="6"/>
      <c r="BZ637" s="6"/>
      <c r="CA637" s="6"/>
      <c r="CB637" s="6"/>
      <c r="CC637" s="6"/>
      <c r="CD637" s="6" t="s">
        <v>210</v>
      </c>
      <c r="CE637" s="6"/>
      <c r="CF637" s="6"/>
      <c r="CG637" s="6"/>
      <c r="CH637" s="6"/>
      <c r="CI637" s="6"/>
      <c r="CJ637" s="6"/>
      <c r="CK637" s="6"/>
      <c r="CL637" s="6"/>
      <c r="CM637" s="6"/>
      <c r="CN637" s="6"/>
      <c r="CO637" s="6"/>
      <c r="CP637" s="6"/>
      <c r="CQ637" s="6"/>
      <c r="CR637" s="6"/>
      <c r="CS637" s="28" t="s">
        <v>38</v>
      </c>
      <c r="CT637" s="6"/>
      <c r="CU637" s="6"/>
      <c r="CV637" s="6"/>
      <c r="CW637" s="6"/>
      <c r="CX637" s="6"/>
      <c r="CY637" s="6"/>
      <c r="CZ637" s="6"/>
      <c r="DA637" s="6"/>
      <c r="DB637" s="6"/>
      <c r="DC637" s="6"/>
      <c r="DD637" s="6" t="s">
        <v>38</v>
      </c>
      <c r="DE637" s="87"/>
      <c r="DF637" s="6"/>
      <c r="DG637" s="6"/>
      <c r="DH637" s="6"/>
      <c r="DI637" s="6"/>
      <c r="DJ637" s="6"/>
      <c r="DK637" s="6"/>
      <c r="DL637" s="6"/>
      <c r="DM637" s="6"/>
      <c r="DN637" s="6"/>
      <c r="DO637" s="87"/>
      <c r="DP637" s="6"/>
      <c r="DQ637" s="87"/>
      <c r="DR637" s="6"/>
      <c r="DS637" s="87"/>
      <c r="DT637" s="17"/>
      <c r="DV637" s="34"/>
      <c r="DW637" s="57"/>
      <c r="DX637" s="57"/>
      <c r="DY637" s="57"/>
      <c r="DZ637" s="57"/>
      <c r="EA637" s="57"/>
      <c r="EB637" s="57"/>
      <c r="EC637" s="57"/>
      <c r="ED637" s="57"/>
      <c r="EE637" s="57"/>
      <c r="EF637" s="57"/>
      <c r="EG637" s="57"/>
      <c r="EH637" s="57"/>
      <c r="EI637" s="57"/>
      <c r="EJ637" s="57"/>
      <c r="EK637" s="57"/>
      <c r="EL637" s="57"/>
      <c r="EM637" s="57"/>
      <c r="EN637" s="57"/>
      <c r="EO637" s="57"/>
      <c r="EP637" s="57"/>
      <c r="EQ637" s="57"/>
      <c r="ER637" s="57"/>
      <c r="ES637" s="57"/>
    </row>
    <row r="638" spans="1:149" ht="14.55" customHeight="1" x14ac:dyDescent="0.3">
      <c r="A638" s="65">
        <v>634</v>
      </c>
      <c r="B638" s="7">
        <v>213</v>
      </c>
      <c r="C638" s="98" t="s">
        <v>2601</v>
      </c>
      <c r="D638" s="100" t="s">
        <v>2602</v>
      </c>
      <c r="E638" s="98" t="s">
        <v>2603</v>
      </c>
      <c r="F638" s="7">
        <v>2019</v>
      </c>
      <c r="G638" s="100" t="s">
        <v>997</v>
      </c>
      <c r="H638" s="98" t="s">
        <v>2604</v>
      </c>
      <c r="I638" s="6" t="s">
        <v>50</v>
      </c>
      <c r="J638" s="100" t="s">
        <v>2605</v>
      </c>
      <c r="K638" s="6" t="s">
        <v>2606</v>
      </c>
      <c r="L638" s="6" t="s">
        <v>23</v>
      </c>
      <c r="M638" s="6" t="s">
        <v>100</v>
      </c>
      <c r="N638" s="6" t="s">
        <v>205</v>
      </c>
      <c r="O638" s="6" t="s">
        <v>25</v>
      </c>
      <c r="P638" s="6" t="s">
        <v>191</v>
      </c>
      <c r="Q638" s="6" t="s">
        <v>2607</v>
      </c>
      <c r="R638" s="6" t="s">
        <v>2608</v>
      </c>
      <c r="S638" s="6" t="s">
        <v>434</v>
      </c>
      <c r="T638" s="6" t="s">
        <v>2609</v>
      </c>
      <c r="U638" s="7">
        <v>2014</v>
      </c>
      <c r="V638" s="7">
        <v>2014</v>
      </c>
      <c r="W638" s="6"/>
      <c r="X638" s="6"/>
      <c r="Y638" s="6"/>
      <c r="Z638" s="6"/>
      <c r="AA638" s="6"/>
      <c r="AB638" s="6"/>
      <c r="AC638" s="6"/>
      <c r="AD638" s="6" t="s">
        <v>109</v>
      </c>
      <c r="AE638" s="6" t="s">
        <v>126</v>
      </c>
      <c r="AF638" s="6"/>
      <c r="AG638" s="6"/>
      <c r="AH638" s="6" t="s">
        <v>139</v>
      </c>
      <c r="AI638" s="6"/>
      <c r="AJ638" s="6"/>
      <c r="AK638" s="6"/>
      <c r="AL638" s="6"/>
      <c r="AM638" s="6"/>
      <c r="AN638" s="6"/>
      <c r="AO638" s="6"/>
      <c r="AP638" s="6"/>
      <c r="AQ638" s="6"/>
      <c r="AR638" s="6"/>
      <c r="AS638" s="6"/>
      <c r="AT638" s="6"/>
      <c r="AU638" s="6"/>
      <c r="AV638" s="6"/>
      <c r="AW638" s="6" t="s">
        <v>23</v>
      </c>
      <c r="AX638" s="6"/>
      <c r="AY638" s="6"/>
      <c r="AZ638" s="6"/>
      <c r="BA638" s="6"/>
      <c r="BB638" s="6"/>
      <c r="BC638" s="6"/>
      <c r="BD638" s="6"/>
      <c r="BE638" s="6"/>
      <c r="BF638" s="6" t="s">
        <v>78</v>
      </c>
      <c r="BG638" s="6"/>
      <c r="BH638" s="6"/>
      <c r="BI638" s="6" t="s">
        <v>78</v>
      </c>
      <c r="BJ638" s="6"/>
      <c r="BK638" s="6"/>
      <c r="BL638" s="6"/>
      <c r="BM638" s="6"/>
      <c r="BN638" s="6"/>
      <c r="BO638" s="6"/>
      <c r="BP638" s="6"/>
      <c r="BQ638" s="6"/>
      <c r="BR638" s="6"/>
      <c r="BS638" s="6"/>
      <c r="BT638" s="6"/>
      <c r="BU638" s="6"/>
      <c r="BV638" s="6" t="s">
        <v>23</v>
      </c>
      <c r="BW638" s="6"/>
      <c r="BX638" s="6"/>
      <c r="BY638" s="6"/>
      <c r="BZ638" s="6"/>
      <c r="CA638" s="6"/>
      <c r="CB638" s="6"/>
      <c r="CC638" s="6"/>
      <c r="CD638" s="6" t="s">
        <v>195</v>
      </c>
      <c r="CE638" s="6"/>
      <c r="CF638" s="6"/>
      <c r="CG638" s="6"/>
      <c r="CH638" s="6" t="s">
        <v>195</v>
      </c>
      <c r="CI638" s="6"/>
      <c r="CJ638" s="6"/>
      <c r="CK638" s="6"/>
      <c r="CL638" s="6"/>
      <c r="CM638" s="6"/>
      <c r="CN638" s="6"/>
      <c r="CO638" s="6"/>
      <c r="CP638" s="6"/>
      <c r="CQ638" s="6"/>
      <c r="CR638" s="6"/>
      <c r="CS638" s="28" t="s">
        <v>38</v>
      </c>
      <c r="CT638" s="6"/>
      <c r="CU638" s="6"/>
      <c r="CV638" s="6"/>
      <c r="CW638" s="6"/>
      <c r="CX638" s="6"/>
      <c r="CY638" s="6"/>
      <c r="CZ638" s="6"/>
      <c r="DA638" s="6"/>
      <c r="DB638" s="6"/>
      <c r="DC638" s="6"/>
      <c r="DD638" s="6" t="s">
        <v>38</v>
      </c>
      <c r="DE638" s="87"/>
      <c r="DF638" s="6"/>
      <c r="DG638" s="6"/>
      <c r="DH638" s="6"/>
      <c r="DI638" s="6"/>
      <c r="DJ638" s="6"/>
      <c r="DK638" s="6"/>
      <c r="DL638" s="6"/>
      <c r="DM638" s="6"/>
      <c r="DN638" s="6"/>
      <c r="DO638" s="87"/>
      <c r="DP638" s="6"/>
      <c r="DQ638" s="87"/>
      <c r="DR638" s="6"/>
      <c r="DS638" s="87"/>
      <c r="DT638" s="17"/>
      <c r="DV638" s="34"/>
      <c r="DW638" s="57"/>
      <c r="DX638" s="57"/>
      <c r="DY638" s="57"/>
      <c r="DZ638" s="57"/>
      <c r="EA638" s="57"/>
      <c r="EB638" s="57"/>
      <c r="EC638" s="57"/>
      <c r="ED638" s="57"/>
      <c r="EE638" s="57"/>
      <c r="EF638" s="57"/>
      <c r="EG638" s="57"/>
      <c r="EH638" s="57"/>
      <c r="EI638" s="57"/>
      <c r="EJ638" s="57"/>
      <c r="EK638" s="57"/>
      <c r="EL638" s="57"/>
      <c r="EM638" s="57"/>
      <c r="EN638" s="57"/>
      <c r="EO638" s="57"/>
      <c r="EP638" s="57"/>
      <c r="EQ638" s="57"/>
      <c r="ER638" s="57"/>
      <c r="ES638" s="57"/>
    </row>
    <row r="639" spans="1:149" ht="14.55" customHeight="1" x14ac:dyDescent="0.3">
      <c r="A639" s="65">
        <v>635</v>
      </c>
      <c r="B639" s="7">
        <v>214</v>
      </c>
      <c r="C639" s="98" t="s">
        <v>2610</v>
      </c>
      <c r="D639" s="100" t="s">
        <v>2611</v>
      </c>
      <c r="E639" s="98" t="s">
        <v>2603</v>
      </c>
      <c r="F639" s="7">
        <v>2020</v>
      </c>
      <c r="G639" s="100" t="s">
        <v>604</v>
      </c>
      <c r="H639" s="98" t="s">
        <v>2612</v>
      </c>
      <c r="I639" s="6" t="s">
        <v>50</v>
      </c>
      <c r="J639" s="134" t="s">
        <v>4161</v>
      </c>
      <c r="K639" s="6" t="s">
        <v>2606</v>
      </c>
      <c r="L639" s="6" t="s">
        <v>23</v>
      </c>
      <c r="M639" s="6" t="s">
        <v>100</v>
      </c>
      <c r="N639" s="6" t="s">
        <v>205</v>
      </c>
      <c r="O639" s="6" t="s">
        <v>25</v>
      </c>
      <c r="P639" s="6" t="s">
        <v>191</v>
      </c>
      <c r="Q639" s="6" t="s">
        <v>2613</v>
      </c>
      <c r="R639" s="6" t="s">
        <v>1317</v>
      </c>
      <c r="S639" s="6" t="s">
        <v>434</v>
      </c>
      <c r="T639" s="6" t="s">
        <v>572</v>
      </c>
      <c r="U639" s="7">
        <v>2014</v>
      </c>
      <c r="V639" s="7">
        <v>2014</v>
      </c>
      <c r="W639" s="6"/>
      <c r="X639" s="6"/>
      <c r="Y639" s="6"/>
      <c r="Z639" s="6"/>
      <c r="AA639" s="6"/>
      <c r="AB639" s="6"/>
      <c r="AC639" s="6"/>
      <c r="AD639" s="6"/>
      <c r="AE639" s="6" t="s">
        <v>126</v>
      </c>
      <c r="AF639" s="6"/>
      <c r="AG639" s="6"/>
      <c r="AH639" s="6"/>
      <c r="AI639" s="6"/>
      <c r="AJ639" s="6"/>
      <c r="AK639" s="6"/>
      <c r="AL639" s="6"/>
      <c r="AM639" s="6"/>
      <c r="AN639" s="6"/>
      <c r="AO639" s="6"/>
      <c r="AP639" s="6"/>
      <c r="AQ639" s="6"/>
      <c r="AR639" s="6"/>
      <c r="AS639" s="6"/>
      <c r="AT639" s="6"/>
      <c r="AU639" s="6"/>
      <c r="AV639" s="6"/>
      <c r="AW639" s="6" t="s">
        <v>23</v>
      </c>
      <c r="AX639" s="6"/>
      <c r="AY639" s="6"/>
      <c r="AZ639" s="6"/>
      <c r="BA639" s="6"/>
      <c r="BB639" s="6"/>
      <c r="BC639" s="6"/>
      <c r="BD639" s="6"/>
      <c r="BE639" s="6"/>
      <c r="BF639" s="6" t="s">
        <v>78</v>
      </c>
      <c r="BG639" s="6"/>
      <c r="BH639" s="6"/>
      <c r="BI639" s="6"/>
      <c r="BJ639" s="6"/>
      <c r="BK639" s="6"/>
      <c r="BL639" s="6"/>
      <c r="BM639" s="6"/>
      <c r="BN639" s="6"/>
      <c r="BO639" s="6"/>
      <c r="BP639" s="6"/>
      <c r="BQ639" s="6"/>
      <c r="BR639" s="6"/>
      <c r="BS639" s="6"/>
      <c r="BT639" s="6"/>
      <c r="BU639" s="6"/>
      <c r="BV639" s="6" t="s">
        <v>38</v>
      </c>
      <c r="BW639" s="6"/>
      <c r="BX639" s="6"/>
      <c r="BY639" s="6"/>
      <c r="BZ639" s="6"/>
      <c r="CA639" s="6"/>
      <c r="CB639" s="6"/>
      <c r="CC639" s="6"/>
      <c r="CD639" s="6"/>
      <c r="CE639" s="6"/>
      <c r="CF639" s="6"/>
      <c r="CG639" s="6"/>
      <c r="CH639" s="6"/>
      <c r="CI639" s="6"/>
      <c r="CJ639" s="6"/>
      <c r="CK639" s="6"/>
      <c r="CL639" s="6"/>
      <c r="CM639" s="6"/>
      <c r="CN639" s="6"/>
      <c r="CO639" s="6"/>
      <c r="CP639" s="6"/>
      <c r="CQ639" s="6"/>
      <c r="CR639" s="6"/>
      <c r="CS639" s="28" t="s">
        <v>38</v>
      </c>
      <c r="CT639" s="6"/>
      <c r="CU639" s="6"/>
      <c r="CV639" s="6"/>
      <c r="CW639" s="6"/>
      <c r="CX639" s="6"/>
      <c r="CY639" s="6"/>
      <c r="CZ639" s="6"/>
      <c r="DA639" s="6"/>
      <c r="DB639" s="6"/>
      <c r="DC639" s="6"/>
      <c r="DD639" s="6" t="s">
        <v>38</v>
      </c>
      <c r="DE639" s="87"/>
      <c r="DF639" s="6"/>
      <c r="DG639" s="6"/>
      <c r="DH639" s="6"/>
      <c r="DI639" s="6"/>
      <c r="DJ639" s="6"/>
      <c r="DK639" s="6"/>
      <c r="DL639" s="6"/>
      <c r="DM639" s="6"/>
      <c r="DN639" s="6"/>
      <c r="DO639" s="87"/>
      <c r="DP639" s="6"/>
      <c r="DQ639" s="87"/>
      <c r="DR639" s="6"/>
      <c r="DS639" s="93" t="s">
        <v>2614</v>
      </c>
      <c r="DT639" s="17" t="s">
        <v>630</v>
      </c>
      <c r="DV639" s="34"/>
      <c r="DW639" s="57"/>
      <c r="DX639" s="57"/>
      <c r="DY639" s="57"/>
      <c r="DZ639" s="57"/>
      <c r="EA639" s="57"/>
      <c r="EB639" s="57"/>
      <c r="EC639" s="57"/>
      <c r="ED639" s="57"/>
      <c r="EE639" s="57"/>
      <c r="EF639" s="57"/>
      <c r="EG639" s="57"/>
      <c r="EH639" s="57"/>
      <c r="EI639" s="57"/>
      <c r="EJ639" s="57"/>
      <c r="EK639" s="57"/>
      <c r="EL639" s="57"/>
      <c r="EM639" s="57"/>
      <c r="EN639" s="57"/>
      <c r="EO639" s="57"/>
      <c r="EP639" s="57"/>
      <c r="EQ639" s="57"/>
      <c r="ER639" s="57"/>
      <c r="ES639" s="57"/>
    </row>
    <row r="640" spans="1:149" ht="14.55" customHeight="1" x14ac:dyDescent="0.3">
      <c r="A640" s="65">
        <v>636</v>
      </c>
      <c r="B640" s="7">
        <v>215</v>
      </c>
      <c r="C640" s="98" t="s">
        <v>2615</v>
      </c>
      <c r="D640" s="100" t="s">
        <v>2616</v>
      </c>
      <c r="E640" s="98" t="s">
        <v>2617</v>
      </c>
      <c r="F640" s="7">
        <v>2012</v>
      </c>
      <c r="G640" s="100" t="s">
        <v>687</v>
      </c>
      <c r="H640" s="98" t="s">
        <v>2618</v>
      </c>
      <c r="I640" s="6" t="s">
        <v>50</v>
      </c>
      <c r="J640" s="100" t="s">
        <v>2619</v>
      </c>
      <c r="K640" s="6" t="s">
        <v>744</v>
      </c>
      <c r="L640" s="6" t="s">
        <v>38</v>
      </c>
      <c r="M640" s="6" t="s">
        <v>100</v>
      </c>
      <c r="N640" s="6" t="s">
        <v>205</v>
      </c>
      <c r="O640" s="6" t="s">
        <v>25</v>
      </c>
      <c r="P640" s="6" t="s">
        <v>191</v>
      </c>
      <c r="Q640" s="6" t="s">
        <v>572</v>
      </c>
      <c r="R640" s="6" t="s">
        <v>572</v>
      </c>
      <c r="S640" s="6" t="s">
        <v>434</v>
      </c>
      <c r="T640" s="6" t="s">
        <v>2620</v>
      </c>
      <c r="U640" s="7">
        <v>2005</v>
      </c>
      <c r="V640" s="7">
        <v>2012</v>
      </c>
      <c r="W640" s="6"/>
      <c r="X640" s="6"/>
      <c r="Y640" s="6"/>
      <c r="Z640" s="6" t="s">
        <v>76</v>
      </c>
      <c r="AA640" s="6"/>
      <c r="AB640" s="6" t="s">
        <v>107</v>
      </c>
      <c r="AC640" s="6"/>
      <c r="AD640" s="6"/>
      <c r="AE640" s="6" t="s">
        <v>126</v>
      </c>
      <c r="AF640" s="6"/>
      <c r="AG640" s="6"/>
      <c r="AH640" s="6" t="s">
        <v>139</v>
      </c>
      <c r="AI640" s="6" t="s">
        <v>155</v>
      </c>
      <c r="AJ640" s="6"/>
      <c r="AK640" s="6" t="s">
        <v>232</v>
      </c>
      <c r="AL640" s="6"/>
      <c r="AM640" s="6"/>
      <c r="AN640" s="6"/>
      <c r="AO640" s="6"/>
      <c r="AP640" s="6"/>
      <c r="AQ640" s="6"/>
      <c r="AR640" s="6"/>
      <c r="AS640" s="6"/>
      <c r="AT640" s="6"/>
      <c r="AU640" s="6"/>
      <c r="AV640" s="6"/>
      <c r="AW640" s="6" t="s">
        <v>23</v>
      </c>
      <c r="AX640" s="6"/>
      <c r="AY640" s="6"/>
      <c r="AZ640" s="6"/>
      <c r="BA640" s="6" t="s">
        <v>78</v>
      </c>
      <c r="BB640" s="6"/>
      <c r="BC640" s="6" t="s">
        <v>78</v>
      </c>
      <c r="BD640" s="6"/>
      <c r="BE640" s="6"/>
      <c r="BF640" s="6" t="s">
        <v>78</v>
      </c>
      <c r="BG640" s="6"/>
      <c r="BH640" s="6"/>
      <c r="BI640" s="6"/>
      <c r="BJ640" s="6"/>
      <c r="BK640" s="6" t="s">
        <v>78</v>
      </c>
      <c r="BL640" s="6"/>
      <c r="BM640" s="6"/>
      <c r="BN640" s="6"/>
      <c r="BO640" s="6"/>
      <c r="BP640" s="6"/>
      <c r="BQ640" s="6"/>
      <c r="BR640" s="6"/>
      <c r="BS640" s="6"/>
      <c r="BT640" s="6"/>
      <c r="BU640" s="6"/>
      <c r="BV640" s="6" t="s">
        <v>23</v>
      </c>
      <c r="BW640" s="6"/>
      <c r="BX640" s="6"/>
      <c r="BY640" s="6"/>
      <c r="BZ640" s="6"/>
      <c r="CA640" s="6"/>
      <c r="CB640" s="6"/>
      <c r="CC640" s="6"/>
      <c r="CD640" s="6"/>
      <c r="CE640" s="6"/>
      <c r="CF640" s="6"/>
      <c r="CG640" s="6"/>
      <c r="CH640" s="6"/>
      <c r="CI640" s="6" t="s">
        <v>195</v>
      </c>
      <c r="CJ640" s="6"/>
      <c r="CK640" s="6" t="s">
        <v>195</v>
      </c>
      <c r="CL640" s="6"/>
      <c r="CM640" s="6"/>
      <c r="CN640" s="6"/>
      <c r="CO640" s="6"/>
      <c r="CP640" s="6"/>
      <c r="CQ640" s="6"/>
      <c r="CR640" s="6"/>
      <c r="CS640" s="28" t="s">
        <v>23</v>
      </c>
      <c r="CT640" s="6"/>
      <c r="CU640" s="6"/>
      <c r="CV640" s="6"/>
      <c r="CW640" s="6"/>
      <c r="CX640" s="6"/>
      <c r="CY640" s="6"/>
      <c r="CZ640" s="6" t="s">
        <v>139</v>
      </c>
      <c r="DA640" s="6"/>
      <c r="DB640" s="6"/>
      <c r="DC640" s="6"/>
      <c r="DD640" s="6" t="s">
        <v>23</v>
      </c>
      <c r="DE640" s="93" t="s">
        <v>2621</v>
      </c>
      <c r="DF640" s="6" t="s">
        <v>2622</v>
      </c>
      <c r="DG640" s="6"/>
      <c r="DH640" s="6"/>
      <c r="DI640" s="6"/>
      <c r="DJ640" s="6"/>
      <c r="DK640" s="6" t="s">
        <v>139</v>
      </c>
      <c r="DL640" s="6"/>
      <c r="DM640" s="6"/>
      <c r="DN640" s="6"/>
      <c r="DO640" s="87"/>
      <c r="DP640" s="6"/>
      <c r="DQ640" s="87"/>
      <c r="DR640" s="6"/>
      <c r="DS640" s="93" t="s">
        <v>2623</v>
      </c>
      <c r="DT640" s="17" t="s">
        <v>2624</v>
      </c>
      <c r="DV640" s="34"/>
      <c r="DW640" s="57"/>
      <c r="DX640" s="57"/>
      <c r="DY640" s="57"/>
      <c r="DZ640" s="57"/>
      <c r="EA640" s="57"/>
      <c r="EB640" s="57"/>
      <c r="EC640" s="57"/>
      <c r="ED640" s="57"/>
      <c r="EE640" s="57"/>
      <c r="EF640" s="57"/>
      <c r="EG640" s="57"/>
      <c r="EH640" s="57"/>
      <c r="EI640" s="57"/>
      <c r="EJ640" s="57"/>
      <c r="EK640" s="57"/>
      <c r="EL640" s="57"/>
      <c r="EM640" s="57"/>
      <c r="EN640" s="57"/>
      <c r="EO640" s="57"/>
      <c r="EP640" s="57"/>
      <c r="EQ640" s="57"/>
      <c r="ER640" s="57"/>
      <c r="ES640" s="57"/>
    </row>
    <row r="641" spans="1:149" ht="14.55" customHeight="1" x14ac:dyDescent="0.3">
      <c r="A641" s="65">
        <v>637</v>
      </c>
      <c r="B641" s="7">
        <v>216</v>
      </c>
      <c r="C641" s="98" t="s">
        <v>2625</v>
      </c>
      <c r="D641" s="100" t="s">
        <v>2626</v>
      </c>
      <c r="E641" s="98" t="s">
        <v>2627</v>
      </c>
      <c r="F641" s="7">
        <v>2018</v>
      </c>
      <c r="G641" s="100" t="s">
        <v>724</v>
      </c>
      <c r="H641" s="98" t="s">
        <v>2628</v>
      </c>
      <c r="I641" s="6" t="s">
        <v>50</v>
      </c>
      <c r="J641" s="100" t="s">
        <v>2629</v>
      </c>
      <c r="K641" s="6" t="s">
        <v>267</v>
      </c>
      <c r="L641" s="6" t="s">
        <v>38</v>
      </c>
      <c r="M641" s="6" t="s">
        <v>100</v>
      </c>
      <c r="N641" s="6" t="s">
        <v>205</v>
      </c>
      <c r="O641" s="6" t="s">
        <v>25</v>
      </c>
      <c r="P641" s="6" t="s">
        <v>56</v>
      </c>
      <c r="Q641" s="6" t="s">
        <v>2320</v>
      </c>
      <c r="R641" s="6" t="s">
        <v>1317</v>
      </c>
      <c r="S641" s="6" t="s">
        <v>424</v>
      </c>
      <c r="T641" s="6" t="s">
        <v>2630</v>
      </c>
      <c r="U641" s="7" t="s">
        <v>572</v>
      </c>
      <c r="V641" s="7" t="s">
        <v>572</v>
      </c>
      <c r="W641" s="6"/>
      <c r="X641" s="6" t="s">
        <v>44</v>
      </c>
      <c r="Y641" s="6"/>
      <c r="Z641" s="6"/>
      <c r="AA641" s="6"/>
      <c r="AB641" s="6" t="s">
        <v>107</v>
      </c>
      <c r="AC641" s="6"/>
      <c r="AD641" s="6"/>
      <c r="AE641" s="6"/>
      <c r="AF641" s="6"/>
      <c r="AG641" s="6" t="s">
        <v>180</v>
      </c>
      <c r="AH641" s="6" t="s">
        <v>139</v>
      </c>
      <c r="AI641" s="6"/>
      <c r="AJ641" s="6"/>
      <c r="AK641" s="6"/>
      <c r="AL641" s="6"/>
      <c r="AM641" s="6"/>
      <c r="AN641" s="6"/>
      <c r="AO641" s="6"/>
      <c r="AP641" s="6"/>
      <c r="AQ641" s="6"/>
      <c r="AR641" s="6"/>
      <c r="AS641" s="6"/>
      <c r="AT641" s="6"/>
      <c r="AU641" s="6"/>
      <c r="AV641" s="6"/>
      <c r="AW641" s="6" t="s">
        <v>38</v>
      </c>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t="s">
        <v>23</v>
      </c>
      <c r="BW641" s="6"/>
      <c r="BX641" s="6" t="s">
        <v>195</v>
      </c>
      <c r="BY641" s="6"/>
      <c r="BZ641" s="6"/>
      <c r="CA641" s="6"/>
      <c r="CB641" s="6" t="s">
        <v>195</v>
      </c>
      <c r="CC641" s="6"/>
      <c r="CD641" s="6"/>
      <c r="CE641" s="6"/>
      <c r="CF641" s="6"/>
      <c r="CG641" s="6" t="s">
        <v>195</v>
      </c>
      <c r="CH641" s="6" t="s">
        <v>195</v>
      </c>
      <c r="CI641" s="6"/>
      <c r="CJ641" s="6"/>
      <c r="CK641" s="6"/>
      <c r="CL641" s="6"/>
      <c r="CM641" s="6"/>
      <c r="CN641" s="6"/>
      <c r="CO641" s="6"/>
      <c r="CP641" s="6"/>
      <c r="CQ641" s="6"/>
      <c r="CR641" s="6"/>
      <c r="CS641" s="28" t="s">
        <v>38</v>
      </c>
      <c r="CT641" s="6"/>
      <c r="CU641" s="6"/>
      <c r="CV641" s="6"/>
      <c r="CW641" s="6"/>
      <c r="CX641" s="6"/>
      <c r="CY641" s="6"/>
      <c r="CZ641" s="6"/>
      <c r="DA641" s="6"/>
      <c r="DB641" s="6"/>
      <c r="DC641" s="6"/>
      <c r="DD641" s="6" t="s">
        <v>38</v>
      </c>
      <c r="DE641" s="87"/>
      <c r="DF641" s="6"/>
      <c r="DG641" s="6"/>
      <c r="DH641" s="6"/>
      <c r="DI641" s="6"/>
      <c r="DJ641" s="6"/>
      <c r="DK641" s="6"/>
      <c r="DL641" s="6"/>
      <c r="DM641" s="6"/>
      <c r="DN641" s="6"/>
      <c r="DO641" s="87"/>
      <c r="DP641" s="6"/>
      <c r="DQ641" s="87"/>
      <c r="DR641" s="6"/>
      <c r="DS641" s="87"/>
      <c r="DT641" s="17"/>
      <c r="DV641" s="34"/>
      <c r="DW641" s="57"/>
      <c r="DX641" s="57"/>
      <c r="DY641" s="57"/>
      <c r="DZ641" s="57"/>
      <c r="EA641" s="57"/>
      <c r="EB641" s="57"/>
      <c r="EC641" s="57"/>
      <c r="ED641" s="57"/>
      <c r="EE641" s="57"/>
      <c r="EF641" s="57"/>
      <c r="EG641" s="57"/>
      <c r="EH641" s="57"/>
      <c r="EI641" s="57"/>
      <c r="EJ641" s="57"/>
      <c r="EK641" s="57"/>
      <c r="EL641" s="57"/>
      <c r="EM641" s="57"/>
      <c r="EN641" s="57"/>
      <c r="EO641" s="57"/>
      <c r="EP641" s="57"/>
      <c r="EQ641" s="57"/>
      <c r="ER641" s="57"/>
      <c r="ES641" s="57"/>
    </row>
    <row r="642" spans="1:149" ht="14.55" customHeight="1" x14ac:dyDescent="0.3">
      <c r="A642" s="65">
        <v>638</v>
      </c>
      <c r="B642" s="7">
        <v>217</v>
      </c>
      <c r="C642" s="98" t="s">
        <v>2631</v>
      </c>
      <c r="D642" s="100" t="s">
        <v>2632</v>
      </c>
      <c r="E642" s="98" t="s">
        <v>2633</v>
      </c>
      <c r="F642" s="7">
        <v>2015</v>
      </c>
      <c r="G642" s="100" t="s">
        <v>604</v>
      </c>
      <c r="H642" s="98" t="s">
        <v>2634</v>
      </c>
      <c r="I642" s="6" t="s">
        <v>50</v>
      </c>
      <c r="J642" s="100" t="s">
        <v>2635</v>
      </c>
      <c r="K642" s="6" t="s">
        <v>2636</v>
      </c>
      <c r="L642" s="6" t="s">
        <v>23</v>
      </c>
      <c r="M642" s="6" t="s">
        <v>86</v>
      </c>
      <c r="N642" s="6" t="s">
        <v>205</v>
      </c>
      <c r="O642" s="6" t="s">
        <v>25</v>
      </c>
      <c r="P642" s="6" t="s">
        <v>56</v>
      </c>
      <c r="Q642" s="6" t="s">
        <v>572</v>
      </c>
      <c r="R642" s="6" t="s">
        <v>572</v>
      </c>
      <c r="S642" s="6" t="s">
        <v>315</v>
      </c>
      <c r="T642" s="6" t="s">
        <v>314</v>
      </c>
      <c r="U642" s="7">
        <v>2010</v>
      </c>
      <c r="V642" s="7">
        <v>2025</v>
      </c>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t="s">
        <v>199</v>
      </c>
      <c r="AW642" s="6" t="s">
        <v>23</v>
      </c>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t="s">
        <v>78</v>
      </c>
      <c r="BV642" s="6" t="s">
        <v>38</v>
      </c>
      <c r="BW642" s="6"/>
      <c r="BX642" s="6"/>
      <c r="BY642" s="6"/>
      <c r="BZ642" s="6"/>
      <c r="CA642" s="6"/>
      <c r="CB642" s="6"/>
      <c r="CC642" s="6"/>
      <c r="CD642" s="6"/>
      <c r="CE642" s="6"/>
      <c r="CF642" s="6"/>
      <c r="CG642" s="6"/>
      <c r="CH642" s="6"/>
      <c r="CI642" s="6"/>
      <c r="CJ642" s="6"/>
      <c r="CK642" s="6"/>
      <c r="CL642" s="6"/>
      <c r="CM642" s="6"/>
      <c r="CN642" s="6"/>
      <c r="CO642" s="6"/>
      <c r="CP642" s="6"/>
      <c r="CQ642" s="6"/>
      <c r="CR642" s="6"/>
      <c r="CS642" s="28" t="s">
        <v>38</v>
      </c>
      <c r="CT642" s="6"/>
      <c r="CU642" s="6"/>
      <c r="CV642" s="6"/>
      <c r="CW642" s="6"/>
      <c r="CX642" s="6"/>
      <c r="CY642" s="6"/>
      <c r="CZ642" s="6"/>
      <c r="DA642" s="6"/>
      <c r="DB642" s="6"/>
      <c r="DC642" s="6"/>
      <c r="DD642" s="6" t="s">
        <v>38</v>
      </c>
      <c r="DE642" s="87"/>
      <c r="DF642" s="6"/>
      <c r="DG642" s="6"/>
      <c r="DH642" s="6"/>
      <c r="DI642" s="6"/>
      <c r="DJ642" s="6"/>
      <c r="DK642" s="6"/>
      <c r="DL642" s="6"/>
      <c r="DM642" s="6"/>
      <c r="DN642" s="6"/>
      <c r="DO642" s="87"/>
      <c r="DP642" s="6"/>
      <c r="DQ642" s="87"/>
      <c r="DR642" s="6"/>
      <c r="DS642" s="93" t="s">
        <v>2637</v>
      </c>
      <c r="DT642" s="17" t="s">
        <v>64</v>
      </c>
      <c r="DV642" s="34"/>
      <c r="DW642" s="57"/>
      <c r="DX642" s="57"/>
      <c r="DY642" s="57"/>
      <c r="DZ642" s="57"/>
      <c r="EA642" s="57"/>
      <c r="EB642" s="57"/>
      <c r="EC642" s="57"/>
      <c r="ED642" s="57"/>
      <c r="EE642" s="57"/>
      <c r="EF642" s="57"/>
      <c r="EG642" s="57"/>
      <c r="EH642" s="57"/>
      <c r="EI642" s="57"/>
      <c r="EJ642" s="57"/>
      <c r="EK642" s="57"/>
      <c r="EL642" s="57"/>
      <c r="EM642" s="57"/>
      <c r="EN642" s="57"/>
      <c r="EO642" s="57"/>
      <c r="EP642" s="57"/>
      <c r="EQ642" s="57"/>
      <c r="ER642" s="57"/>
      <c r="ES642" s="57"/>
    </row>
    <row r="643" spans="1:149" ht="14.55" customHeight="1" x14ac:dyDescent="0.3">
      <c r="A643" s="65">
        <v>639</v>
      </c>
      <c r="B643" s="7">
        <v>217</v>
      </c>
      <c r="C643" s="98" t="s">
        <v>2631</v>
      </c>
      <c r="D643" s="100" t="s">
        <v>2632</v>
      </c>
      <c r="E643" s="98" t="s">
        <v>2633</v>
      </c>
      <c r="F643" s="7">
        <v>2015</v>
      </c>
      <c r="G643" s="100" t="s">
        <v>604</v>
      </c>
      <c r="H643" s="98" t="s">
        <v>2634</v>
      </c>
      <c r="I643" s="6" t="s">
        <v>50</v>
      </c>
      <c r="J643" s="100" t="s">
        <v>2638</v>
      </c>
      <c r="K643" s="6" t="s">
        <v>2636</v>
      </c>
      <c r="L643" s="6" t="s">
        <v>23</v>
      </c>
      <c r="M643" s="6" t="s">
        <v>86</v>
      </c>
      <c r="N643" s="6" t="s">
        <v>205</v>
      </c>
      <c r="O643" s="6" t="s">
        <v>25</v>
      </c>
      <c r="P643" s="6" t="s">
        <v>56</v>
      </c>
      <c r="Q643" s="6" t="s">
        <v>572</v>
      </c>
      <c r="R643" s="6" t="s">
        <v>572</v>
      </c>
      <c r="S643" s="6" t="s">
        <v>315</v>
      </c>
      <c r="T643" s="6" t="s">
        <v>314</v>
      </c>
      <c r="U643" s="7">
        <v>2010</v>
      </c>
      <c r="V643" s="7">
        <v>2025</v>
      </c>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t="s">
        <v>199</v>
      </c>
      <c r="AW643" s="6" t="s">
        <v>23</v>
      </c>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t="s">
        <v>78</v>
      </c>
      <c r="BV643" s="6" t="s">
        <v>38</v>
      </c>
      <c r="BW643" s="6"/>
      <c r="BX643" s="6"/>
      <c r="BY643" s="6"/>
      <c r="BZ643" s="6"/>
      <c r="CA643" s="6"/>
      <c r="CB643" s="6"/>
      <c r="CC643" s="6"/>
      <c r="CD643" s="6"/>
      <c r="CE643" s="6"/>
      <c r="CF643" s="6"/>
      <c r="CG643" s="6"/>
      <c r="CH643" s="6"/>
      <c r="CI643" s="6"/>
      <c r="CJ643" s="6"/>
      <c r="CK643" s="6"/>
      <c r="CL643" s="6"/>
      <c r="CM643" s="6"/>
      <c r="CN643" s="6"/>
      <c r="CO643" s="6"/>
      <c r="CP643" s="6"/>
      <c r="CQ643" s="6"/>
      <c r="CR643" s="6"/>
      <c r="CS643" s="28" t="s">
        <v>38</v>
      </c>
      <c r="CT643" s="6"/>
      <c r="CU643" s="6"/>
      <c r="CV643" s="6"/>
      <c r="CW643" s="6"/>
      <c r="CX643" s="6"/>
      <c r="CY643" s="6"/>
      <c r="CZ643" s="6"/>
      <c r="DA643" s="6"/>
      <c r="DB643" s="6"/>
      <c r="DC643" s="6"/>
      <c r="DD643" s="6" t="s">
        <v>38</v>
      </c>
      <c r="DE643" s="87"/>
      <c r="DF643" s="6"/>
      <c r="DG643" s="6"/>
      <c r="DH643" s="6"/>
      <c r="DI643" s="6"/>
      <c r="DJ643" s="6"/>
      <c r="DK643" s="6"/>
      <c r="DL643" s="6"/>
      <c r="DM643" s="6"/>
      <c r="DN643" s="6"/>
      <c r="DO643" s="87"/>
      <c r="DP643" s="6"/>
      <c r="DQ643" s="87"/>
      <c r="DR643" s="6"/>
      <c r="DS643" s="93" t="s">
        <v>2639</v>
      </c>
      <c r="DT643" s="17" t="s">
        <v>64</v>
      </c>
      <c r="DV643" s="34"/>
      <c r="DW643" s="57"/>
      <c r="DX643" s="57"/>
      <c r="DY643" s="57"/>
      <c r="DZ643" s="57"/>
      <c r="EA643" s="57"/>
      <c r="EB643" s="57"/>
      <c r="EC643" s="57"/>
      <c r="ED643" s="57"/>
      <c r="EE643" s="57"/>
      <c r="EF643" s="57"/>
      <c r="EG643" s="57"/>
      <c r="EH643" s="57"/>
      <c r="EI643" s="57"/>
      <c r="EJ643" s="57"/>
      <c r="EK643" s="57"/>
      <c r="EL643" s="57"/>
      <c r="EM643" s="57"/>
      <c r="EN643" s="57"/>
      <c r="EO643" s="57"/>
      <c r="EP643" s="57"/>
      <c r="EQ643" s="57"/>
      <c r="ER643" s="57"/>
      <c r="ES643" s="57"/>
    </row>
    <row r="644" spans="1:149" ht="14.55" customHeight="1" x14ac:dyDescent="0.3">
      <c r="A644" s="65">
        <v>640</v>
      </c>
      <c r="B644" s="7">
        <v>218</v>
      </c>
      <c r="C644" s="98" t="s">
        <v>2640</v>
      </c>
      <c r="D644" s="98" t="s">
        <v>2641</v>
      </c>
      <c r="E644" s="98" t="s">
        <v>2642</v>
      </c>
      <c r="F644" s="7">
        <v>2015</v>
      </c>
      <c r="G644" s="100" t="s">
        <v>2643</v>
      </c>
      <c r="H644" s="98" t="s">
        <v>2644</v>
      </c>
      <c r="I644" s="6" t="s">
        <v>50</v>
      </c>
      <c r="J644" s="100" t="s">
        <v>2645</v>
      </c>
      <c r="K644" s="6" t="s">
        <v>666</v>
      </c>
      <c r="L644" s="6" t="s">
        <v>38</v>
      </c>
      <c r="M644" s="6" t="s">
        <v>86</v>
      </c>
      <c r="N644" s="6" t="s">
        <v>205</v>
      </c>
      <c r="O644" s="6" t="s">
        <v>25</v>
      </c>
      <c r="P644" s="6" t="s">
        <v>205</v>
      </c>
      <c r="Q644" s="6" t="s">
        <v>572</v>
      </c>
      <c r="R644" s="6" t="s">
        <v>572</v>
      </c>
      <c r="S644" s="6" t="s">
        <v>572</v>
      </c>
      <c r="T644" s="6" t="s">
        <v>572</v>
      </c>
      <c r="U644" s="7" t="s">
        <v>572</v>
      </c>
      <c r="V644" s="7" t="s">
        <v>572</v>
      </c>
      <c r="W644" s="6"/>
      <c r="X644" s="6"/>
      <c r="Y644" s="6"/>
      <c r="Z644" s="6" t="s">
        <v>76</v>
      </c>
      <c r="AA644" s="6"/>
      <c r="AB644" s="6"/>
      <c r="AC644" s="6"/>
      <c r="AD644" s="6"/>
      <c r="AE644" s="6"/>
      <c r="AF644" s="6"/>
      <c r="AG644" s="6"/>
      <c r="AH644" s="6"/>
      <c r="AI644" s="6"/>
      <c r="AJ644" s="6"/>
      <c r="AK644" s="6"/>
      <c r="AL644" s="6"/>
      <c r="AM644" s="6"/>
      <c r="AN644" s="6"/>
      <c r="AO644" s="6"/>
      <c r="AP644" s="6"/>
      <c r="AQ644" s="6"/>
      <c r="AR644" s="6"/>
      <c r="AS644" s="6"/>
      <c r="AT644" s="6"/>
      <c r="AU644" s="6"/>
      <c r="AV644" s="6"/>
      <c r="AW644" s="6" t="s">
        <v>23</v>
      </c>
      <c r="AX644" s="6"/>
      <c r="AY644" s="6"/>
      <c r="AZ644" s="6"/>
      <c r="BA644" s="6" t="s">
        <v>78</v>
      </c>
      <c r="BB644" s="6"/>
      <c r="BC644" s="6"/>
      <c r="BD644" s="6"/>
      <c r="BE644" s="6"/>
      <c r="BF644" s="6"/>
      <c r="BG644" s="6"/>
      <c r="BH644" s="6"/>
      <c r="BI644" s="6"/>
      <c r="BJ644" s="6"/>
      <c r="BK644" s="6"/>
      <c r="BL644" s="6"/>
      <c r="BM644" s="6"/>
      <c r="BN644" s="6"/>
      <c r="BO644" s="6"/>
      <c r="BP644" s="6"/>
      <c r="BQ644" s="6"/>
      <c r="BR644" s="6"/>
      <c r="BS644" s="6"/>
      <c r="BT644" s="6"/>
      <c r="BU644" s="6"/>
      <c r="BV644" s="6" t="s">
        <v>38</v>
      </c>
      <c r="BW644" s="6"/>
      <c r="BX644" s="6"/>
      <c r="BY644" s="6"/>
      <c r="BZ644" s="6"/>
      <c r="CA644" s="6"/>
      <c r="CB644" s="6"/>
      <c r="CC644" s="6"/>
      <c r="CD644" s="6"/>
      <c r="CE644" s="6"/>
      <c r="CF644" s="6"/>
      <c r="CG644" s="6"/>
      <c r="CH644" s="6"/>
      <c r="CI644" s="6"/>
      <c r="CJ644" s="6"/>
      <c r="CK644" s="6"/>
      <c r="CL644" s="6"/>
      <c r="CM644" s="6"/>
      <c r="CN644" s="6"/>
      <c r="CO644" s="6"/>
      <c r="CP644" s="6"/>
      <c r="CQ644" s="6"/>
      <c r="CR644" s="6"/>
      <c r="CS644" s="28" t="s">
        <v>38</v>
      </c>
      <c r="CT644" s="6"/>
      <c r="CU644" s="6"/>
      <c r="CV644" s="6"/>
      <c r="CW644" s="6"/>
      <c r="CX644" s="6"/>
      <c r="CY644" s="6"/>
      <c r="CZ644" s="6"/>
      <c r="DA644" s="6"/>
      <c r="DB644" s="6"/>
      <c r="DC644" s="6"/>
      <c r="DD644" s="6" t="s">
        <v>38</v>
      </c>
      <c r="DE644" s="87"/>
      <c r="DF644" s="6"/>
      <c r="DG644" s="6"/>
      <c r="DH644" s="6"/>
      <c r="DI644" s="6"/>
      <c r="DJ644" s="6"/>
      <c r="DK644" s="6"/>
      <c r="DL644" s="6"/>
      <c r="DM644" s="6"/>
      <c r="DN644" s="6"/>
      <c r="DO644" s="87"/>
      <c r="DP644" s="6"/>
      <c r="DQ644" s="87"/>
      <c r="DR644" s="6"/>
      <c r="DS644" s="93" t="s">
        <v>2646</v>
      </c>
      <c r="DT644" s="17" t="s">
        <v>292</v>
      </c>
      <c r="DV644" s="34"/>
      <c r="DW644" s="57"/>
      <c r="DX644" s="57"/>
      <c r="DY644" s="57"/>
      <c r="DZ644" s="57"/>
      <c r="EA644" s="57"/>
      <c r="EB644" s="57"/>
      <c r="EC644" s="57"/>
      <c r="ED644" s="57"/>
      <c r="EE644" s="57"/>
      <c r="EF644" s="57"/>
      <c r="EG644" s="57"/>
      <c r="EH644" s="57"/>
      <c r="EI644" s="57"/>
      <c r="EJ644" s="57"/>
      <c r="EK644" s="57"/>
      <c r="EL644" s="57"/>
      <c r="EM644" s="57"/>
      <c r="EN644" s="57"/>
      <c r="EO644" s="57"/>
      <c r="EP644" s="57"/>
      <c r="EQ644" s="57"/>
      <c r="ER644" s="57"/>
      <c r="ES644" s="57"/>
    </row>
    <row r="645" spans="1:149" ht="14.55" customHeight="1" x14ac:dyDescent="0.3">
      <c r="A645" s="65">
        <v>641</v>
      </c>
      <c r="B645" s="7">
        <v>219</v>
      </c>
      <c r="C645" s="98" t="s">
        <v>2647</v>
      </c>
      <c r="D645" s="100" t="s">
        <v>2648</v>
      </c>
      <c r="E645" s="98" t="s">
        <v>2649</v>
      </c>
      <c r="F645" s="7">
        <v>2011</v>
      </c>
      <c r="G645" s="100" t="s">
        <v>577</v>
      </c>
      <c r="H645" s="98" t="s">
        <v>2650</v>
      </c>
      <c r="I645" s="6" t="s">
        <v>50</v>
      </c>
      <c r="J645" s="100" t="s">
        <v>2651</v>
      </c>
      <c r="K645" s="6" t="s">
        <v>240</v>
      </c>
      <c r="L645" s="6" t="s">
        <v>38</v>
      </c>
      <c r="M645" s="6" t="s">
        <v>100</v>
      </c>
      <c r="N645" s="6" t="s">
        <v>205</v>
      </c>
      <c r="O645" s="6" t="s">
        <v>25</v>
      </c>
      <c r="P645" s="6" t="s">
        <v>56</v>
      </c>
      <c r="Q645" s="6" t="s">
        <v>2652</v>
      </c>
      <c r="R645" s="6" t="s">
        <v>1317</v>
      </c>
      <c r="S645" s="6" t="s">
        <v>426</v>
      </c>
      <c r="T645" s="6" t="s">
        <v>593</v>
      </c>
      <c r="U645" s="7">
        <v>2000</v>
      </c>
      <c r="V645" s="7">
        <v>2015</v>
      </c>
      <c r="W645" s="6"/>
      <c r="X645" s="6"/>
      <c r="Y645" s="6"/>
      <c r="Z645" s="6"/>
      <c r="AA645" s="6"/>
      <c r="AB645" s="6"/>
      <c r="AC645" s="6"/>
      <c r="AD645" s="6"/>
      <c r="AE645" s="6"/>
      <c r="AF645" s="6"/>
      <c r="AG645" s="6"/>
      <c r="AH645" s="6"/>
      <c r="AI645" s="6" t="s">
        <v>155</v>
      </c>
      <c r="AJ645" s="6"/>
      <c r="AK645" s="6"/>
      <c r="AL645" s="6"/>
      <c r="AM645" s="6"/>
      <c r="AN645" s="6"/>
      <c r="AO645" s="6"/>
      <c r="AP645" s="6"/>
      <c r="AQ645" s="6"/>
      <c r="AR645" s="6"/>
      <c r="AS645" s="6"/>
      <c r="AT645" s="6"/>
      <c r="AU645" s="6"/>
      <c r="AV645" s="6"/>
      <c r="AW645" s="6" t="s">
        <v>23</v>
      </c>
      <c r="AX645" s="6"/>
      <c r="AY645" s="6"/>
      <c r="AZ645" s="6"/>
      <c r="BA645" s="6"/>
      <c r="BB645" s="6"/>
      <c r="BC645" s="6"/>
      <c r="BD645" s="6"/>
      <c r="BE645" s="6"/>
      <c r="BF645" s="6"/>
      <c r="BG645" s="6"/>
      <c r="BH645" s="6"/>
      <c r="BI645" s="6"/>
      <c r="BJ645" s="6" t="s">
        <v>78</v>
      </c>
      <c r="BK645" s="6"/>
      <c r="BL645" s="6"/>
      <c r="BM645" s="6"/>
      <c r="BN645" s="6"/>
      <c r="BO645" s="6"/>
      <c r="BP645" s="6"/>
      <c r="BQ645" s="6"/>
      <c r="BR645" s="6"/>
      <c r="BS645" s="6"/>
      <c r="BT645" s="6"/>
      <c r="BU645" s="6"/>
      <c r="BV645" s="6" t="s">
        <v>23</v>
      </c>
      <c r="BW645" s="6"/>
      <c r="BX645" s="6"/>
      <c r="BY645" s="6"/>
      <c r="BZ645" s="6"/>
      <c r="CA645" s="6"/>
      <c r="CB645" s="6"/>
      <c r="CC645" s="6"/>
      <c r="CD645" s="6"/>
      <c r="CE645" s="6"/>
      <c r="CF645" s="6"/>
      <c r="CG645" s="6"/>
      <c r="CH645" s="6"/>
      <c r="CI645" s="6" t="s">
        <v>195</v>
      </c>
      <c r="CJ645" s="6"/>
      <c r="CK645" s="6"/>
      <c r="CL645" s="6"/>
      <c r="CM645" s="6"/>
      <c r="CN645" s="6"/>
      <c r="CO645" s="6"/>
      <c r="CP645" s="6"/>
      <c r="CQ645" s="6"/>
      <c r="CR645" s="6"/>
      <c r="CS645" s="28" t="s">
        <v>38</v>
      </c>
      <c r="CT645" s="6"/>
      <c r="CU645" s="6"/>
      <c r="CV645" s="6"/>
      <c r="CW645" s="6"/>
      <c r="CX645" s="6"/>
      <c r="CY645" s="6"/>
      <c r="CZ645" s="6"/>
      <c r="DA645" s="6"/>
      <c r="DB645" s="6"/>
      <c r="DC645" s="6"/>
      <c r="DD645" s="6" t="s">
        <v>23</v>
      </c>
      <c r="DE645" s="93" t="s">
        <v>2653</v>
      </c>
      <c r="DF645" s="6" t="s">
        <v>2654</v>
      </c>
      <c r="DG645" s="6"/>
      <c r="DH645" s="6"/>
      <c r="DI645" s="6"/>
      <c r="DJ645" s="6"/>
      <c r="DK645" s="6"/>
      <c r="DL645" s="6" t="s">
        <v>155</v>
      </c>
      <c r="DM645" s="6"/>
      <c r="DN645" s="6"/>
      <c r="DO645" s="87"/>
      <c r="DP645" s="6"/>
      <c r="DQ645" s="87"/>
      <c r="DR645" s="6"/>
      <c r="DS645" s="93" t="s">
        <v>2653</v>
      </c>
      <c r="DT645" s="17" t="s">
        <v>64</v>
      </c>
      <c r="DV645" s="34"/>
      <c r="DW645" s="57"/>
      <c r="DX645" s="57"/>
      <c r="DY645" s="57"/>
      <c r="DZ645" s="57"/>
      <c r="EA645" s="57"/>
      <c r="EB645" s="57"/>
      <c r="EC645" s="57"/>
      <c r="ED645" s="57"/>
      <c r="EE645" s="57"/>
      <c r="EF645" s="57"/>
      <c r="EG645" s="57"/>
      <c r="EH645" s="57"/>
      <c r="EI645" s="57"/>
      <c r="EJ645" s="57"/>
      <c r="EK645" s="57"/>
      <c r="EL645" s="57"/>
      <c r="EM645" s="57"/>
      <c r="EN645" s="57"/>
      <c r="EO645" s="57"/>
      <c r="EP645" s="57"/>
      <c r="EQ645" s="57"/>
      <c r="ER645" s="57"/>
      <c r="ES645" s="57"/>
    </row>
    <row r="646" spans="1:149" ht="14.55" customHeight="1" x14ac:dyDescent="0.3">
      <c r="A646" s="65">
        <v>642</v>
      </c>
      <c r="B646" s="7">
        <v>220</v>
      </c>
      <c r="C646" s="98" t="s">
        <v>2655</v>
      </c>
      <c r="D646" s="98" t="s">
        <v>2656</v>
      </c>
      <c r="E646" s="98" t="s">
        <v>2657</v>
      </c>
      <c r="F646" s="7">
        <v>2015</v>
      </c>
      <c r="G646" s="98" t="s">
        <v>1947</v>
      </c>
      <c r="H646" s="98" t="s">
        <v>2658</v>
      </c>
      <c r="I646" s="6" t="s">
        <v>50</v>
      </c>
      <c r="J646" s="100" t="s">
        <v>4162</v>
      </c>
      <c r="K646" s="6" t="s">
        <v>2447</v>
      </c>
      <c r="L646" s="6" t="s">
        <v>38</v>
      </c>
      <c r="M646" s="6" t="s">
        <v>86</v>
      </c>
      <c r="N646" s="6" t="s">
        <v>205</v>
      </c>
      <c r="O646" s="6" t="s">
        <v>25</v>
      </c>
      <c r="P646" s="6" t="s">
        <v>205</v>
      </c>
      <c r="Q646" s="6" t="s">
        <v>572</v>
      </c>
      <c r="R646" s="6" t="s">
        <v>572</v>
      </c>
      <c r="S646" s="6" t="s">
        <v>572</v>
      </c>
      <c r="T646" s="6" t="s">
        <v>572</v>
      </c>
      <c r="U646" s="7" t="s">
        <v>572</v>
      </c>
      <c r="V646" s="7" t="s">
        <v>572</v>
      </c>
      <c r="W646" s="6"/>
      <c r="X646" s="6"/>
      <c r="Y646" s="6"/>
      <c r="Z646" s="6" t="s">
        <v>76</v>
      </c>
      <c r="AA646" s="6"/>
      <c r="AB646" s="6"/>
      <c r="AC646" s="6"/>
      <c r="AD646" s="6"/>
      <c r="AE646" s="6"/>
      <c r="AF646" s="6"/>
      <c r="AG646" s="6"/>
      <c r="AH646" s="6" t="s">
        <v>139</v>
      </c>
      <c r="AI646" s="6"/>
      <c r="AJ646" s="6"/>
      <c r="AK646" s="6"/>
      <c r="AL646" s="6"/>
      <c r="AM646" s="6"/>
      <c r="AN646" s="6"/>
      <c r="AO646" s="6"/>
      <c r="AP646" s="6"/>
      <c r="AQ646" s="6"/>
      <c r="AR646" s="6"/>
      <c r="AS646" s="6"/>
      <c r="AT646" s="6"/>
      <c r="AU646" s="6"/>
      <c r="AV646" s="6"/>
      <c r="AW646" s="6" t="s">
        <v>23</v>
      </c>
      <c r="AX646" s="6"/>
      <c r="AY646" s="6"/>
      <c r="AZ646" s="6"/>
      <c r="BA646" s="6" t="s">
        <v>78</v>
      </c>
      <c r="BB646" s="6"/>
      <c r="BC646" s="6"/>
      <c r="BD646" s="6"/>
      <c r="BE646" s="6"/>
      <c r="BF646" s="6"/>
      <c r="BG646" s="6"/>
      <c r="BH646" s="6"/>
      <c r="BI646" s="6" t="s">
        <v>78</v>
      </c>
      <c r="BJ646" s="6"/>
      <c r="BK646" s="6"/>
      <c r="BL646" s="6"/>
      <c r="BM646" s="6"/>
      <c r="BN646" s="6"/>
      <c r="BO646" s="6"/>
      <c r="BP646" s="6"/>
      <c r="BQ646" s="6"/>
      <c r="BR646" s="6"/>
      <c r="BS646" s="6"/>
      <c r="BT646" s="6"/>
      <c r="BU646" s="6"/>
      <c r="BV646" s="6" t="s">
        <v>38</v>
      </c>
      <c r="BW646" s="6"/>
      <c r="BX646" s="6"/>
      <c r="BY646" s="6"/>
      <c r="BZ646" s="6"/>
      <c r="CA646" s="6"/>
      <c r="CB646" s="6"/>
      <c r="CC646" s="6"/>
      <c r="CD646" s="6"/>
      <c r="CE646" s="6"/>
      <c r="CF646" s="6"/>
      <c r="CG646" s="6"/>
      <c r="CH646" s="6"/>
      <c r="CI646" s="6"/>
      <c r="CJ646" s="6"/>
      <c r="CK646" s="6"/>
      <c r="CL646" s="6"/>
      <c r="CM646" s="6"/>
      <c r="CN646" s="6"/>
      <c r="CO646" s="6"/>
      <c r="CP646" s="6"/>
      <c r="CQ646" s="6"/>
      <c r="CR646" s="6"/>
      <c r="CS646" s="28" t="s">
        <v>38</v>
      </c>
      <c r="CT646" s="6"/>
      <c r="CU646" s="6"/>
      <c r="CV646" s="6"/>
      <c r="CW646" s="6"/>
      <c r="CX646" s="6"/>
      <c r="CY646" s="6"/>
      <c r="CZ646" s="6"/>
      <c r="DA646" s="6"/>
      <c r="DB646" s="6"/>
      <c r="DC646" s="6"/>
      <c r="DD646" s="6" t="s">
        <v>38</v>
      </c>
      <c r="DE646" s="87"/>
      <c r="DF646" s="6"/>
      <c r="DG646" s="6"/>
      <c r="DH646" s="6"/>
      <c r="DI646" s="6"/>
      <c r="DJ646" s="6"/>
      <c r="DK646" s="6"/>
      <c r="DL646" s="6"/>
      <c r="DM646" s="6"/>
      <c r="DN646" s="6"/>
      <c r="DO646" s="87"/>
      <c r="DP646" s="6"/>
      <c r="DQ646" s="87"/>
      <c r="DR646" s="6"/>
      <c r="DS646" s="93" t="s">
        <v>2659</v>
      </c>
      <c r="DT646" s="17" t="s">
        <v>66</v>
      </c>
      <c r="DV646" s="34"/>
      <c r="DW646" s="57"/>
      <c r="DX646" s="57"/>
      <c r="DY646" s="57"/>
      <c r="DZ646" s="57"/>
      <c r="EA646" s="57"/>
      <c r="EB646" s="57"/>
      <c r="EC646" s="57"/>
      <c r="ED646" s="57"/>
      <c r="EE646" s="57"/>
      <c r="EF646" s="57"/>
      <c r="EG646" s="57"/>
      <c r="EH646" s="57"/>
      <c r="EI646" s="57"/>
      <c r="EJ646" s="57"/>
      <c r="EK646" s="57"/>
      <c r="EL646" s="57"/>
      <c r="EM646" s="57"/>
      <c r="EN646" s="57"/>
      <c r="EO646" s="57"/>
      <c r="EP646" s="57"/>
      <c r="EQ646" s="57"/>
      <c r="ER646" s="57"/>
      <c r="ES646" s="57"/>
    </row>
    <row r="647" spans="1:149" ht="14.55" customHeight="1" x14ac:dyDescent="0.3">
      <c r="A647" s="65">
        <v>643</v>
      </c>
      <c r="B647" s="7">
        <v>221</v>
      </c>
      <c r="C647" s="98" t="s">
        <v>2660</v>
      </c>
      <c r="D647" s="100" t="s">
        <v>2661</v>
      </c>
      <c r="E647" s="98" t="s">
        <v>2662</v>
      </c>
      <c r="F647" s="7">
        <v>2008</v>
      </c>
      <c r="G647" s="98" t="s">
        <v>974</v>
      </c>
      <c r="H647" s="98" t="s">
        <v>2663</v>
      </c>
      <c r="I647" s="6" t="s">
        <v>50</v>
      </c>
      <c r="J647" s="100" t="s">
        <v>2664</v>
      </c>
      <c r="K647" s="6" t="s">
        <v>616</v>
      </c>
      <c r="L647" s="6" t="s">
        <v>38</v>
      </c>
      <c r="M647" s="6" t="s">
        <v>86</v>
      </c>
      <c r="N647" s="6" t="s">
        <v>205</v>
      </c>
      <c r="O647" s="6" t="s">
        <v>25</v>
      </c>
      <c r="P647" s="6" t="s">
        <v>191</v>
      </c>
      <c r="Q647" s="6" t="s">
        <v>572</v>
      </c>
      <c r="R647" s="6" t="s">
        <v>572</v>
      </c>
      <c r="S647" s="6" t="s">
        <v>434</v>
      </c>
      <c r="T647" s="6" t="s">
        <v>2441</v>
      </c>
      <c r="U647" s="7">
        <v>2001</v>
      </c>
      <c r="V647" s="7">
        <v>2050</v>
      </c>
      <c r="W647" s="6"/>
      <c r="X647" s="6"/>
      <c r="Y647" s="6"/>
      <c r="Z647" s="6"/>
      <c r="AA647" s="6"/>
      <c r="AB647" s="6"/>
      <c r="AC647" s="6"/>
      <c r="AD647" s="6"/>
      <c r="AE647" s="6"/>
      <c r="AF647" s="6"/>
      <c r="AG647" s="6"/>
      <c r="AH647" s="6" t="s">
        <v>139</v>
      </c>
      <c r="AI647" s="6"/>
      <c r="AJ647" s="6"/>
      <c r="AK647" s="6"/>
      <c r="AL647" s="6"/>
      <c r="AM647" s="6"/>
      <c r="AN647" s="6"/>
      <c r="AO647" s="6"/>
      <c r="AP647" s="6"/>
      <c r="AQ647" s="6"/>
      <c r="AR647" s="6"/>
      <c r="AS647" s="6"/>
      <c r="AT647" s="6"/>
      <c r="AU647" s="6"/>
      <c r="AV647" s="6"/>
      <c r="AW647" s="6" t="s">
        <v>23</v>
      </c>
      <c r="AX647" s="6"/>
      <c r="AY647" s="6"/>
      <c r="AZ647" s="6"/>
      <c r="BA647" s="6"/>
      <c r="BB647" s="6"/>
      <c r="BC647" s="6"/>
      <c r="BD647" s="6"/>
      <c r="BE647" s="6"/>
      <c r="BF647" s="6"/>
      <c r="BG647" s="6"/>
      <c r="BH647" s="6"/>
      <c r="BI647" s="6" t="s">
        <v>78</v>
      </c>
      <c r="BJ647" s="6"/>
      <c r="BK647" s="6"/>
      <c r="BL647" s="6"/>
      <c r="BM647" s="6"/>
      <c r="BN647" s="6"/>
      <c r="BO647" s="6"/>
      <c r="BP647" s="6"/>
      <c r="BQ647" s="6"/>
      <c r="BR647" s="6"/>
      <c r="BS647" s="6"/>
      <c r="BT647" s="6"/>
      <c r="BU647" s="6"/>
      <c r="BV647" s="6" t="s">
        <v>23</v>
      </c>
      <c r="BW647" s="6"/>
      <c r="BX647" s="6"/>
      <c r="BY647" s="6"/>
      <c r="BZ647" s="6"/>
      <c r="CA647" s="6"/>
      <c r="CB647" s="6"/>
      <c r="CC647" s="6"/>
      <c r="CD647" s="6"/>
      <c r="CE647" s="6"/>
      <c r="CF647" s="6"/>
      <c r="CG647" s="6"/>
      <c r="CH647" s="6" t="s">
        <v>195</v>
      </c>
      <c r="CI647" s="6"/>
      <c r="CJ647" s="6"/>
      <c r="CK647" s="6"/>
      <c r="CL647" s="6"/>
      <c r="CM647" s="6"/>
      <c r="CN647" s="6"/>
      <c r="CO647" s="6"/>
      <c r="CP647" s="6"/>
      <c r="CQ647" s="6"/>
      <c r="CR647" s="6"/>
      <c r="CS647" s="28" t="s">
        <v>38</v>
      </c>
      <c r="CT647" s="6"/>
      <c r="CU647" s="6"/>
      <c r="CV647" s="6"/>
      <c r="CW647" s="6"/>
      <c r="CX647" s="6"/>
      <c r="CY647" s="6"/>
      <c r="CZ647" s="6"/>
      <c r="DA647" s="6"/>
      <c r="DB647" s="6"/>
      <c r="DC647" s="6"/>
      <c r="DD647" s="6" t="s">
        <v>38</v>
      </c>
      <c r="DE647" s="87"/>
      <c r="DF647" s="6"/>
      <c r="DG647" s="6"/>
      <c r="DH647" s="6"/>
      <c r="DI647" s="6"/>
      <c r="DJ647" s="6"/>
      <c r="DK647" s="6"/>
      <c r="DL647" s="6"/>
      <c r="DM647" s="6"/>
      <c r="DN647" s="6"/>
      <c r="DO647" s="87"/>
      <c r="DP647" s="6"/>
      <c r="DQ647" s="87"/>
      <c r="DR647" s="6"/>
      <c r="DS647" s="87"/>
      <c r="DT647" s="17"/>
      <c r="DV647" s="34"/>
      <c r="DW647" s="57"/>
      <c r="DX647" s="57"/>
      <c r="DY647" s="57"/>
      <c r="DZ647" s="57"/>
      <c r="EA647" s="57"/>
      <c r="EB647" s="57"/>
      <c r="EC647" s="57"/>
      <c r="ED647" s="57"/>
      <c r="EE647" s="57"/>
      <c r="EF647" s="57"/>
      <c r="EG647" s="57"/>
      <c r="EH647" s="57"/>
      <c r="EI647" s="57"/>
      <c r="EJ647" s="57"/>
      <c r="EK647" s="57"/>
      <c r="EL647" s="57"/>
      <c r="EM647" s="57"/>
      <c r="EN647" s="57"/>
      <c r="EO647" s="57"/>
      <c r="EP647" s="57"/>
      <c r="EQ647" s="57"/>
      <c r="ER647" s="57"/>
      <c r="ES647" s="57"/>
    </row>
    <row r="648" spans="1:149" ht="14.55" customHeight="1" x14ac:dyDescent="0.3">
      <c r="A648" s="65">
        <v>644</v>
      </c>
      <c r="B648" s="7">
        <v>221</v>
      </c>
      <c r="C648" s="98" t="s">
        <v>2660</v>
      </c>
      <c r="D648" s="100" t="s">
        <v>2661</v>
      </c>
      <c r="E648" s="98" t="s">
        <v>2662</v>
      </c>
      <c r="F648" s="7">
        <v>2008</v>
      </c>
      <c r="G648" s="98" t="s">
        <v>974</v>
      </c>
      <c r="H648" s="98" t="s">
        <v>2663</v>
      </c>
      <c r="I648" s="6" t="s">
        <v>50</v>
      </c>
      <c r="J648" s="100" t="s">
        <v>2664</v>
      </c>
      <c r="K648" s="6" t="s">
        <v>616</v>
      </c>
      <c r="L648" s="6" t="s">
        <v>38</v>
      </c>
      <c r="M648" s="6" t="s">
        <v>86</v>
      </c>
      <c r="N648" s="6" t="s">
        <v>205</v>
      </c>
      <c r="O648" s="6" t="s">
        <v>25</v>
      </c>
      <c r="P648" s="6" t="s">
        <v>191</v>
      </c>
      <c r="Q648" s="6" t="s">
        <v>572</v>
      </c>
      <c r="R648" s="6" t="s">
        <v>572</v>
      </c>
      <c r="S648" s="6" t="s">
        <v>434</v>
      </c>
      <c r="T648" s="6" t="s">
        <v>1244</v>
      </c>
      <c r="U648" s="7">
        <v>2001</v>
      </c>
      <c r="V648" s="7">
        <v>2050</v>
      </c>
      <c r="W648" s="6"/>
      <c r="X648" s="6"/>
      <c r="Y648" s="6"/>
      <c r="Z648" s="6"/>
      <c r="AA648" s="6"/>
      <c r="AB648" s="6"/>
      <c r="AC648" s="6"/>
      <c r="AD648" s="6"/>
      <c r="AE648" s="6"/>
      <c r="AF648" s="6"/>
      <c r="AG648" s="6"/>
      <c r="AH648" s="6" t="s">
        <v>139</v>
      </c>
      <c r="AI648" s="6"/>
      <c r="AJ648" s="6"/>
      <c r="AK648" s="6"/>
      <c r="AL648" s="6"/>
      <c r="AM648" s="6"/>
      <c r="AN648" s="6"/>
      <c r="AO648" s="6"/>
      <c r="AP648" s="6"/>
      <c r="AQ648" s="6"/>
      <c r="AR648" s="6"/>
      <c r="AS648" s="6"/>
      <c r="AT648" s="6"/>
      <c r="AU648" s="6"/>
      <c r="AV648" s="6"/>
      <c r="AW648" s="6" t="s">
        <v>23</v>
      </c>
      <c r="AX648" s="6"/>
      <c r="AY648" s="6"/>
      <c r="AZ648" s="6"/>
      <c r="BA648" s="6"/>
      <c r="BB648" s="6"/>
      <c r="BC648" s="6"/>
      <c r="BD648" s="6"/>
      <c r="BE648" s="6"/>
      <c r="BF648" s="6"/>
      <c r="BG648" s="6"/>
      <c r="BH648" s="6"/>
      <c r="BI648" s="6" t="s">
        <v>78</v>
      </c>
      <c r="BJ648" s="6"/>
      <c r="BK648" s="6"/>
      <c r="BL648" s="6"/>
      <c r="BM648" s="6"/>
      <c r="BN648" s="6"/>
      <c r="BO648" s="6"/>
      <c r="BP648" s="6"/>
      <c r="BQ648" s="6"/>
      <c r="BR648" s="6"/>
      <c r="BS648" s="6"/>
      <c r="BT648" s="6"/>
      <c r="BU648" s="6"/>
      <c r="BV648" s="6" t="s">
        <v>23</v>
      </c>
      <c r="BW648" s="6"/>
      <c r="BX648" s="6"/>
      <c r="BY648" s="6"/>
      <c r="BZ648" s="6"/>
      <c r="CA648" s="6"/>
      <c r="CB648" s="6"/>
      <c r="CC648" s="6"/>
      <c r="CD648" s="6"/>
      <c r="CE648" s="6"/>
      <c r="CF648" s="6"/>
      <c r="CG648" s="6"/>
      <c r="CH648" s="6" t="s">
        <v>195</v>
      </c>
      <c r="CI648" s="6"/>
      <c r="CJ648" s="6"/>
      <c r="CK648" s="6"/>
      <c r="CL648" s="6"/>
      <c r="CM648" s="6"/>
      <c r="CN648" s="6"/>
      <c r="CO648" s="6"/>
      <c r="CP648" s="6"/>
      <c r="CQ648" s="6"/>
      <c r="CR648" s="6"/>
      <c r="CS648" s="28" t="s">
        <v>38</v>
      </c>
      <c r="CT648" s="6"/>
      <c r="CU648" s="6"/>
      <c r="CV648" s="6"/>
      <c r="CW648" s="6"/>
      <c r="CX648" s="6"/>
      <c r="CY648" s="6"/>
      <c r="CZ648" s="6"/>
      <c r="DA648" s="6"/>
      <c r="DB648" s="6"/>
      <c r="DC648" s="6"/>
      <c r="DD648" s="6" t="s">
        <v>38</v>
      </c>
      <c r="DE648" s="87"/>
      <c r="DF648" s="6"/>
      <c r="DG648" s="6"/>
      <c r="DH648" s="6"/>
      <c r="DI648" s="6"/>
      <c r="DJ648" s="6"/>
      <c r="DK648" s="6"/>
      <c r="DL648" s="6"/>
      <c r="DM648" s="6"/>
      <c r="DN648" s="6"/>
      <c r="DO648" s="87"/>
      <c r="DP648" s="6"/>
      <c r="DQ648" s="87"/>
      <c r="DR648" s="6"/>
      <c r="DS648" s="87"/>
      <c r="DT648" s="17"/>
      <c r="DV648" s="34"/>
      <c r="DW648" s="57"/>
      <c r="DX648" s="57"/>
      <c r="DY648" s="57"/>
      <c r="DZ648" s="57"/>
      <c r="EA648" s="57"/>
      <c r="EB648" s="57"/>
      <c r="EC648" s="57"/>
      <c r="ED648" s="57"/>
      <c r="EE648" s="57"/>
      <c r="EF648" s="57"/>
      <c r="EG648" s="57"/>
      <c r="EH648" s="57"/>
      <c r="EI648" s="57"/>
      <c r="EJ648" s="57"/>
      <c r="EK648" s="57"/>
      <c r="EL648" s="57"/>
      <c r="EM648" s="57"/>
      <c r="EN648" s="57"/>
      <c r="EO648" s="57"/>
      <c r="EP648" s="57"/>
      <c r="EQ648" s="57"/>
      <c r="ER648" s="57"/>
      <c r="ES648" s="57"/>
    </row>
    <row r="649" spans="1:149" ht="14.55" customHeight="1" x14ac:dyDescent="0.3">
      <c r="A649" s="65">
        <v>645</v>
      </c>
      <c r="B649" s="7">
        <v>221</v>
      </c>
      <c r="C649" s="98" t="s">
        <v>2660</v>
      </c>
      <c r="D649" s="100" t="s">
        <v>2661</v>
      </c>
      <c r="E649" s="98" t="s">
        <v>2662</v>
      </c>
      <c r="F649" s="7">
        <v>2008</v>
      </c>
      <c r="G649" s="98" t="s">
        <v>974</v>
      </c>
      <c r="H649" s="98" t="s">
        <v>2663</v>
      </c>
      <c r="I649" s="6" t="s">
        <v>50</v>
      </c>
      <c r="J649" s="100" t="s">
        <v>2664</v>
      </c>
      <c r="K649" s="6" t="s">
        <v>616</v>
      </c>
      <c r="L649" s="6" t="s">
        <v>38</v>
      </c>
      <c r="M649" s="6" t="s">
        <v>86</v>
      </c>
      <c r="N649" s="6" t="s">
        <v>205</v>
      </c>
      <c r="O649" s="6" t="s">
        <v>25</v>
      </c>
      <c r="P649" s="6" t="s">
        <v>191</v>
      </c>
      <c r="Q649" s="6" t="s">
        <v>572</v>
      </c>
      <c r="R649" s="6" t="s">
        <v>572</v>
      </c>
      <c r="S649" s="6" t="s">
        <v>434</v>
      </c>
      <c r="T649" s="6" t="s">
        <v>1228</v>
      </c>
      <c r="U649" s="7">
        <v>2001</v>
      </c>
      <c r="V649" s="7">
        <v>2050</v>
      </c>
      <c r="W649" s="6"/>
      <c r="X649" s="6"/>
      <c r="Y649" s="6"/>
      <c r="Z649" s="6"/>
      <c r="AA649" s="6"/>
      <c r="AB649" s="6"/>
      <c r="AC649" s="6"/>
      <c r="AD649" s="6"/>
      <c r="AE649" s="6"/>
      <c r="AF649" s="6"/>
      <c r="AG649" s="6"/>
      <c r="AH649" s="6" t="s">
        <v>139</v>
      </c>
      <c r="AI649" s="6"/>
      <c r="AJ649" s="6"/>
      <c r="AK649" s="6"/>
      <c r="AL649" s="6"/>
      <c r="AM649" s="6"/>
      <c r="AN649" s="6"/>
      <c r="AO649" s="6"/>
      <c r="AP649" s="6"/>
      <c r="AQ649" s="6"/>
      <c r="AR649" s="6"/>
      <c r="AS649" s="6"/>
      <c r="AT649" s="6"/>
      <c r="AU649" s="6"/>
      <c r="AV649" s="6"/>
      <c r="AW649" s="6" t="s">
        <v>23</v>
      </c>
      <c r="AX649" s="6"/>
      <c r="AY649" s="6"/>
      <c r="AZ649" s="6"/>
      <c r="BA649" s="6"/>
      <c r="BB649" s="6"/>
      <c r="BC649" s="6"/>
      <c r="BD649" s="6"/>
      <c r="BE649" s="6"/>
      <c r="BF649" s="6"/>
      <c r="BG649" s="6"/>
      <c r="BH649" s="6"/>
      <c r="BI649" s="6" t="s">
        <v>78</v>
      </c>
      <c r="BJ649" s="6"/>
      <c r="BK649" s="6"/>
      <c r="BL649" s="6"/>
      <c r="BM649" s="6"/>
      <c r="BN649" s="6"/>
      <c r="BO649" s="6"/>
      <c r="BP649" s="6"/>
      <c r="BQ649" s="6"/>
      <c r="BR649" s="6"/>
      <c r="BS649" s="6"/>
      <c r="BT649" s="6"/>
      <c r="BU649" s="6"/>
      <c r="BV649" s="6" t="s">
        <v>23</v>
      </c>
      <c r="BW649" s="6"/>
      <c r="BX649" s="6"/>
      <c r="BY649" s="6"/>
      <c r="BZ649" s="6"/>
      <c r="CA649" s="6"/>
      <c r="CB649" s="6"/>
      <c r="CC649" s="6"/>
      <c r="CD649" s="6"/>
      <c r="CE649" s="6"/>
      <c r="CF649" s="6"/>
      <c r="CG649" s="6"/>
      <c r="CH649" s="6" t="s">
        <v>195</v>
      </c>
      <c r="CI649" s="6"/>
      <c r="CJ649" s="6"/>
      <c r="CK649" s="6"/>
      <c r="CL649" s="6"/>
      <c r="CM649" s="6"/>
      <c r="CN649" s="6"/>
      <c r="CO649" s="6"/>
      <c r="CP649" s="6"/>
      <c r="CQ649" s="6"/>
      <c r="CR649" s="6"/>
      <c r="CS649" s="28" t="s">
        <v>38</v>
      </c>
      <c r="CT649" s="6"/>
      <c r="CU649" s="6"/>
      <c r="CV649" s="6"/>
      <c r="CW649" s="6"/>
      <c r="CX649" s="6"/>
      <c r="CY649" s="6"/>
      <c r="CZ649" s="6"/>
      <c r="DA649" s="6"/>
      <c r="DB649" s="6"/>
      <c r="DC649" s="6"/>
      <c r="DD649" s="6" t="s">
        <v>38</v>
      </c>
      <c r="DE649" s="87"/>
      <c r="DF649" s="6"/>
      <c r="DG649" s="6"/>
      <c r="DH649" s="6"/>
      <c r="DI649" s="6"/>
      <c r="DJ649" s="6"/>
      <c r="DK649" s="6"/>
      <c r="DL649" s="6"/>
      <c r="DM649" s="6"/>
      <c r="DN649" s="6"/>
      <c r="DO649" s="87"/>
      <c r="DP649" s="6"/>
      <c r="DQ649" s="87"/>
      <c r="DR649" s="6"/>
      <c r="DS649" s="87"/>
      <c r="DT649" s="17"/>
      <c r="DV649" s="34"/>
      <c r="DW649" s="57"/>
      <c r="DX649" s="57"/>
      <c r="DY649" s="57"/>
      <c r="DZ649" s="57"/>
      <c r="EA649" s="57"/>
      <c r="EB649" s="57"/>
      <c r="EC649" s="57"/>
      <c r="ED649" s="57"/>
      <c r="EE649" s="57"/>
      <c r="EF649" s="57"/>
      <c r="EG649" s="57"/>
      <c r="EH649" s="57"/>
      <c r="EI649" s="57"/>
      <c r="EJ649" s="57"/>
      <c r="EK649" s="57"/>
      <c r="EL649" s="57"/>
      <c r="EM649" s="57"/>
      <c r="EN649" s="57"/>
      <c r="EO649" s="57"/>
      <c r="EP649" s="57"/>
      <c r="EQ649" s="57"/>
      <c r="ER649" s="57"/>
      <c r="ES649" s="57"/>
    </row>
    <row r="650" spans="1:149" ht="14.55" customHeight="1" x14ac:dyDescent="0.3">
      <c r="A650" s="65">
        <v>646</v>
      </c>
      <c r="B650" s="7">
        <v>221</v>
      </c>
      <c r="C650" s="98" t="s">
        <v>2660</v>
      </c>
      <c r="D650" s="100" t="s">
        <v>2661</v>
      </c>
      <c r="E650" s="98" t="s">
        <v>2662</v>
      </c>
      <c r="F650" s="7">
        <v>2008</v>
      </c>
      <c r="G650" s="98" t="s">
        <v>974</v>
      </c>
      <c r="H650" s="98" t="s">
        <v>2663</v>
      </c>
      <c r="I650" s="6" t="s">
        <v>50</v>
      </c>
      <c r="J650" s="100" t="s">
        <v>2664</v>
      </c>
      <c r="K650" s="6" t="s">
        <v>616</v>
      </c>
      <c r="L650" s="6" t="s">
        <v>38</v>
      </c>
      <c r="M650" s="6" t="s">
        <v>86</v>
      </c>
      <c r="N650" s="6" t="s">
        <v>205</v>
      </c>
      <c r="O650" s="6" t="s">
        <v>25</v>
      </c>
      <c r="P650" s="6" t="s">
        <v>191</v>
      </c>
      <c r="Q650" s="6" t="s">
        <v>572</v>
      </c>
      <c r="R650" s="6" t="s">
        <v>572</v>
      </c>
      <c r="S650" s="6" t="s">
        <v>434</v>
      </c>
      <c r="T650" s="6" t="s">
        <v>2665</v>
      </c>
      <c r="U650" s="7">
        <v>2001</v>
      </c>
      <c r="V650" s="7">
        <v>2050</v>
      </c>
      <c r="W650" s="6"/>
      <c r="X650" s="6"/>
      <c r="Y650" s="6"/>
      <c r="Z650" s="6"/>
      <c r="AA650" s="6"/>
      <c r="AB650" s="6"/>
      <c r="AC650" s="6"/>
      <c r="AD650" s="6"/>
      <c r="AE650" s="6"/>
      <c r="AF650" s="6"/>
      <c r="AG650" s="6"/>
      <c r="AH650" s="6" t="s">
        <v>139</v>
      </c>
      <c r="AI650" s="6"/>
      <c r="AJ650" s="6"/>
      <c r="AK650" s="6"/>
      <c r="AL650" s="6"/>
      <c r="AM650" s="6"/>
      <c r="AN650" s="6"/>
      <c r="AO650" s="6"/>
      <c r="AP650" s="6"/>
      <c r="AQ650" s="6"/>
      <c r="AR650" s="6"/>
      <c r="AS650" s="6"/>
      <c r="AT650" s="6"/>
      <c r="AU650" s="6"/>
      <c r="AV650" s="6"/>
      <c r="AW650" s="6" t="s">
        <v>23</v>
      </c>
      <c r="AX650" s="6"/>
      <c r="AY650" s="6"/>
      <c r="AZ650" s="6"/>
      <c r="BA650" s="6"/>
      <c r="BB650" s="6"/>
      <c r="BC650" s="6"/>
      <c r="BD650" s="6"/>
      <c r="BE650" s="6"/>
      <c r="BF650" s="6"/>
      <c r="BG650" s="6"/>
      <c r="BH650" s="6"/>
      <c r="BI650" s="6" t="s">
        <v>78</v>
      </c>
      <c r="BJ650" s="6"/>
      <c r="BK650" s="6"/>
      <c r="BL650" s="6"/>
      <c r="BM650" s="6"/>
      <c r="BN650" s="6"/>
      <c r="BO650" s="6"/>
      <c r="BP650" s="6"/>
      <c r="BQ650" s="6"/>
      <c r="BR650" s="6"/>
      <c r="BS650" s="6"/>
      <c r="BT650" s="6"/>
      <c r="BU650" s="6"/>
      <c r="BV650" s="6" t="s">
        <v>23</v>
      </c>
      <c r="BW650" s="6"/>
      <c r="BX650" s="6"/>
      <c r="BY650" s="6"/>
      <c r="BZ650" s="6"/>
      <c r="CA650" s="6"/>
      <c r="CB650" s="6"/>
      <c r="CC650" s="6"/>
      <c r="CD650" s="6"/>
      <c r="CE650" s="6"/>
      <c r="CF650" s="6"/>
      <c r="CG650" s="6"/>
      <c r="CH650" s="6" t="s">
        <v>195</v>
      </c>
      <c r="CI650" s="6"/>
      <c r="CJ650" s="6"/>
      <c r="CK650" s="6"/>
      <c r="CL650" s="6"/>
      <c r="CM650" s="6"/>
      <c r="CN650" s="6"/>
      <c r="CO650" s="6"/>
      <c r="CP650" s="6"/>
      <c r="CQ650" s="6"/>
      <c r="CR650" s="6"/>
      <c r="CS650" s="28" t="s">
        <v>38</v>
      </c>
      <c r="CT650" s="6"/>
      <c r="CU650" s="6"/>
      <c r="CV650" s="6"/>
      <c r="CW650" s="6"/>
      <c r="CX650" s="6"/>
      <c r="CY650" s="6"/>
      <c r="CZ650" s="6"/>
      <c r="DA650" s="6"/>
      <c r="DB650" s="6"/>
      <c r="DC650" s="6"/>
      <c r="DD650" s="6" t="s">
        <v>38</v>
      </c>
      <c r="DE650" s="87"/>
      <c r="DF650" s="6"/>
      <c r="DG650" s="6"/>
      <c r="DH650" s="6"/>
      <c r="DI650" s="6"/>
      <c r="DJ650" s="6"/>
      <c r="DK650" s="6"/>
      <c r="DL650" s="6"/>
      <c r="DM650" s="6"/>
      <c r="DN650" s="6"/>
      <c r="DO650" s="87"/>
      <c r="DP650" s="6"/>
      <c r="DQ650" s="87"/>
      <c r="DR650" s="6"/>
      <c r="DS650" s="87"/>
      <c r="DT650" s="17"/>
      <c r="DV650" s="34"/>
      <c r="DW650" s="57"/>
      <c r="DX650" s="57"/>
      <c r="DY650" s="57"/>
      <c r="DZ650" s="57"/>
      <c r="EA650" s="57"/>
      <c r="EB650" s="57"/>
      <c r="EC650" s="57"/>
      <c r="ED650" s="57"/>
      <c r="EE650" s="57"/>
      <c r="EF650" s="57"/>
      <c r="EG650" s="57"/>
      <c r="EH650" s="57"/>
      <c r="EI650" s="57"/>
      <c r="EJ650" s="57"/>
      <c r="EK650" s="57"/>
      <c r="EL650" s="57"/>
      <c r="EM650" s="57"/>
      <c r="EN650" s="57"/>
      <c r="EO650" s="57"/>
      <c r="EP650" s="57"/>
      <c r="EQ650" s="57"/>
      <c r="ER650" s="57"/>
      <c r="ES650" s="57"/>
    </row>
    <row r="651" spans="1:149" ht="14.55" customHeight="1" x14ac:dyDescent="0.3">
      <c r="A651" s="65">
        <v>647</v>
      </c>
      <c r="B651" s="7">
        <v>221</v>
      </c>
      <c r="C651" s="98" t="s">
        <v>2660</v>
      </c>
      <c r="D651" s="100" t="s">
        <v>2661</v>
      </c>
      <c r="E651" s="98" t="s">
        <v>2662</v>
      </c>
      <c r="F651" s="7">
        <v>2008</v>
      </c>
      <c r="G651" s="98" t="s">
        <v>974</v>
      </c>
      <c r="H651" s="98" t="s">
        <v>2663</v>
      </c>
      <c r="I651" s="6" t="s">
        <v>50</v>
      </c>
      <c r="J651" s="100" t="s">
        <v>2664</v>
      </c>
      <c r="K651" s="6" t="s">
        <v>616</v>
      </c>
      <c r="L651" s="6" t="s">
        <v>38</v>
      </c>
      <c r="M651" s="6" t="s">
        <v>86</v>
      </c>
      <c r="N651" s="6" t="s">
        <v>205</v>
      </c>
      <c r="O651" s="6" t="s">
        <v>25</v>
      </c>
      <c r="P651" s="6" t="s">
        <v>191</v>
      </c>
      <c r="Q651" s="6" t="s">
        <v>572</v>
      </c>
      <c r="R651" s="6" t="s">
        <v>572</v>
      </c>
      <c r="S651" s="6" t="s">
        <v>434</v>
      </c>
      <c r="T651" s="6" t="s">
        <v>968</v>
      </c>
      <c r="U651" s="7">
        <v>2001</v>
      </c>
      <c r="V651" s="7">
        <v>2050</v>
      </c>
      <c r="W651" s="6"/>
      <c r="X651" s="6"/>
      <c r="Y651" s="6"/>
      <c r="Z651" s="6"/>
      <c r="AA651" s="6"/>
      <c r="AB651" s="6"/>
      <c r="AC651" s="6"/>
      <c r="AD651" s="6"/>
      <c r="AE651" s="6"/>
      <c r="AF651" s="6"/>
      <c r="AG651" s="6"/>
      <c r="AH651" s="6" t="s">
        <v>139</v>
      </c>
      <c r="AI651" s="6"/>
      <c r="AJ651" s="6"/>
      <c r="AK651" s="6"/>
      <c r="AL651" s="6"/>
      <c r="AM651" s="6"/>
      <c r="AN651" s="6"/>
      <c r="AO651" s="6"/>
      <c r="AP651" s="6"/>
      <c r="AQ651" s="6"/>
      <c r="AR651" s="6"/>
      <c r="AS651" s="6"/>
      <c r="AT651" s="6"/>
      <c r="AU651" s="6"/>
      <c r="AV651" s="6"/>
      <c r="AW651" s="6" t="s">
        <v>23</v>
      </c>
      <c r="AX651" s="6"/>
      <c r="AY651" s="6"/>
      <c r="AZ651" s="6"/>
      <c r="BA651" s="6"/>
      <c r="BB651" s="6"/>
      <c r="BC651" s="6"/>
      <c r="BD651" s="6"/>
      <c r="BE651" s="6"/>
      <c r="BF651" s="6"/>
      <c r="BG651" s="6"/>
      <c r="BH651" s="6"/>
      <c r="BI651" s="6" t="s">
        <v>78</v>
      </c>
      <c r="BJ651" s="6"/>
      <c r="BK651" s="6"/>
      <c r="BL651" s="6"/>
      <c r="BM651" s="6"/>
      <c r="BN651" s="6"/>
      <c r="BO651" s="6"/>
      <c r="BP651" s="6"/>
      <c r="BQ651" s="6"/>
      <c r="BR651" s="6"/>
      <c r="BS651" s="6"/>
      <c r="BT651" s="6"/>
      <c r="BU651" s="6"/>
      <c r="BV651" s="6" t="s">
        <v>23</v>
      </c>
      <c r="BW651" s="6"/>
      <c r="BX651" s="6"/>
      <c r="BY651" s="6"/>
      <c r="BZ651" s="6"/>
      <c r="CA651" s="6"/>
      <c r="CB651" s="6"/>
      <c r="CC651" s="6"/>
      <c r="CD651" s="6"/>
      <c r="CE651" s="6"/>
      <c r="CF651" s="6"/>
      <c r="CG651" s="6"/>
      <c r="CH651" s="6" t="s">
        <v>195</v>
      </c>
      <c r="CI651" s="6"/>
      <c r="CJ651" s="6"/>
      <c r="CK651" s="6"/>
      <c r="CL651" s="6"/>
      <c r="CM651" s="6"/>
      <c r="CN651" s="6"/>
      <c r="CO651" s="6"/>
      <c r="CP651" s="6"/>
      <c r="CQ651" s="6"/>
      <c r="CR651" s="6"/>
      <c r="CS651" s="28" t="s">
        <v>38</v>
      </c>
      <c r="CT651" s="6"/>
      <c r="CU651" s="6"/>
      <c r="CV651" s="6"/>
      <c r="CW651" s="6"/>
      <c r="CX651" s="6"/>
      <c r="CY651" s="6"/>
      <c r="CZ651" s="6"/>
      <c r="DA651" s="6"/>
      <c r="DB651" s="6"/>
      <c r="DC651" s="6"/>
      <c r="DD651" s="6" t="s">
        <v>38</v>
      </c>
      <c r="DE651" s="87"/>
      <c r="DF651" s="6"/>
      <c r="DG651" s="6"/>
      <c r="DH651" s="6"/>
      <c r="DI651" s="6"/>
      <c r="DJ651" s="6"/>
      <c r="DK651" s="6"/>
      <c r="DL651" s="6"/>
      <c r="DM651" s="6"/>
      <c r="DN651" s="6"/>
      <c r="DO651" s="87"/>
      <c r="DP651" s="6"/>
      <c r="DQ651" s="87"/>
      <c r="DR651" s="6"/>
      <c r="DS651" s="87"/>
      <c r="DT651" s="17"/>
      <c r="DV651" s="34"/>
      <c r="DW651" s="57"/>
      <c r="DX651" s="57"/>
      <c r="DY651" s="57"/>
      <c r="DZ651" s="57"/>
      <c r="EA651" s="57"/>
      <c r="EB651" s="57"/>
      <c r="EC651" s="57"/>
      <c r="ED651" s="57"/>
      <c r="EE651" s="57"/>
      <c r="EF651" s="57"/>
      <c r="EG651" s="57"/>
      <c r="EH651" s="57"/>
      <c r="EI651" s="57"/>
      <c r="EJ651" s="57"/>
      <c r="EK651" s="57"/>
      <c r="EL651" s="57"/>
      <c r="EM651" s="57"/>
      <c r="EN651" s="57"/>
      <c r="EO651" s="57"/>
      <c r="EP651" s="57"/>
      <c r="EQ651" s="57"/>
      <c r="ER651" s="57"/>
      <c r="ES651" s="57"/>
    </row>
    <row r="652" spans="1:149" ht="14.55" customHeight="1" x14ac:dyDescent="0.3">
      <c r="A652" s="65">
        <v>648</v>
      </c>
      <c r="B652" s="7">
        <v>222</v>
      </c>
      <c r="C652" s="98" t="s">
        <v>2666</v>
      </c>
      <c r="D652" s="100" t="s">
        <v>2667</v>
      </c>
      <c r="E652" s="98" t="s">
        <v>2668</v>
      </c>
      <c r="F652" s="7">
        <v>2017</v>
      </c>
      <c r="G652" s="98" t="s">
        <v>2669</v>
      </c>
      <c r="H652" s="98" t="s">
        <v>2670</v>
      </c>
      <c r="I652" s="6" t="s">
        <v>50</v>
      </c>
      <c r="J652" s="100" t="s">
        <v>2671</v>
      </c>
      <c r="K652" s="6" t="s">
        <v>1243</v>
      </c>
      <c r="L652" s="6" t="s">
        <v>38</v>
      </c>
      <c r="M652" s="6" t="s">
        <v>100</v>
      </c>
      <c r="N652" s="6" t="s">
        <v>2473</v>
      </c>
      <c r="O652" s="6" t="s">
        <v>25</v>
      </c>
      <c r="P652" s="6" t="s">
        <v>56</v>
      </c>
      <c r="Q652" s="6" t="s">
        <v>2672</v>
      </c>
      <c r="R652" s="6" t="s">
        <v>582</v>
      </c>
      <c r="S652" s="6" t="s">
        <v>321</v>
      </c>
      <c r="T652" s="6" t="s">
        <v>617</v>
      </c>
      <c r="U652" s="7">
        <v>2014</v>
      </c>
      <c r="V652" s="7">
        <v>2021</v>
      </c>
      <c r="W652" s="6"/>
      <c r="X652" s="6"/>
      <c r="Y652" s="6"/>
      <c r="Z652" s="6" t="s">
        <v>76</v>
      </c>
      <c r="AA652" s="6"/>
      <c r="AB652" s="6" t="s">
        <v>107</v>
      </c>
      <c r="AC652" s="6"/>
      <c r="AD652" s="6"/>
      <c r="AE652" s="6" t="s">
        <v>126</v>
      </c>
      <c r="AF652" s="6"/>
      <c r="AG652" s="6"/>
      <c r="AH652" s="6"/>
      <c r="AI652" s="6"/>
      <c r="AJ652" s="6"/>
      <c r="AK652" s="6" t="s">
        <v>232</v>
      </c>
      <c r="AL652" s="6"/>
      <c r="AM652" s="6"/>
      <c r="AN652" s="6"/>
      <c r="AO652" s="6"/>
      <c r="AP652" s="6"/>
      <c r="AQ652" s="6"/>
      <c r="AR652" s="6"/>
      <c r="AS652" s="6"/>
      <c r="AT652" s="6"/>
      <c r="AU652" s="6"/>
      <c r="AV652" s="6"/>
      <c r="AW652" s="6" t="s">
        <v>23</v>
      </c>
      <c r="AX652" s="6"/>
      <c r="AY652" s="6"/>
      <c r="AZ652" s="6"/>
      <c r="BA652" s="6" t="s">
        <v>78</v>
      </c>
      <c r="BB652" s="6"/>
      <c r="BC652" s="6" t="s">
        <v>78</v>
      </c>
      <c r="BD652" s="6"/>
      <c r="BE652" s="6"/>
      <c r="BF652" s="6" t="s">
        <v>78</v>
      </c>
      <c r="BG652" s="6"/>
      <c r="BH652" s="6"/>
      <c r="BI652" s="6"/>
      <c r="BJ652" s="6"/>
      <c r="BK652" s="6" t="s">
        <v>78</v>
      </c>
      <c r="BL652" s="6"/>
      <c r="BM652" s="6"/>
      <c r="BN652" s="6"/>
      <c r="BO652" s="6"/>
      <c r="BP652" s="6"/>
      <c r="BQ652" s="6"/>
      <c r="BR652" s="6"/>
      <c r="BS652" s="6"/>
      <c r="BT652" s="6"/>
      <c r="BU652" s="6"/>
      <c r="BV652" s="6" t="s">
        <v>38</v>
      </c>
      <c r="BW652" s="6"/>
      <c r="BX652" s="6"/>
      <c r="BY652" s="6"/>
      <c r="BZ652" s="6"/>
      <c r="CA652" s="6"/>
      <c r="CB652" s="6"/>
      <c r="CC652" s="6"/>
      <c r="CD652" s="6"/>
      <c r="CE652" s="6"/>
      <c r="CF652" s="6"/>
      <c r="CG652" s="6"/>
      <c r="CH652" s="6"/>
      <c r="CI652" s="6"/>
      <c r="CJ652" s="6"/>
      <c r="CK652" s="6"/>
      <c r="CL652" s="6"/>
      <c r="CM652" s="6"/>
      <c r="CN652" s="6"/>
      <c r="CO652" s="6"/>
      <c r="CP652" s="6"/>
      <c r="CQ652" s="6"/>
      <c r="CR652" s="6"/>
      <c r="CS652" s="28" t="s">
        <v>38</v>
      </c>
      <c r="CT652" s="6"/>
      <c r="CU652" s="6"/>
      <c r="CV652" s="6"/>
      <c r="CW652" s="6"/>
      <c r="CX652" s="6"/>
      <c r="CY652" s="6"/>
      <c r="CZ652" s="6"/>
      <c r="DA652" s="6"/>
      <c r="DB652" s="6"/>
      <c r="DC652" s="6"/>
      <c r="DD652" s="6" t="s">
        <v>38</v>
      </c>
      <c r="DE652" s="87"/>
      <c r="DF652" s="6"/>
      <c r="DG652" s="6"/>
      <c r="DH652" s="6"/>
      <c r="DI652" s="6"/>
      <c r="DJ652" s="6"/>
      <c r="DK652" s="6"/>
      <c r="DL652" s="6"/>
      <c r="DM652" s="6"/>
      <c r="DN652" s="6"/>
      <c r="DO652" s="87"/>
      <c r="DP652" s="6"/>
      <c r="DQ652" s="87"/>
      <c r="DR652" s="6"/>
      <c r="DS652" s="93" t="s">
        <v>2673</v>
      </c>
      <c r="DT652" s="17" t="s">
        <v>2674</v>
      </c>
      <c r="DV652" s="34"/>
      <c r="DW652" s="57"/>
      <c r="DX652" s="57"/>
      <c r="DY652" s="57"/>
      <c r="DZ652" s="57"/>
      <c r="EA652" s="57"/>
      <c r="EB652" s="57"/>
      <c r="EC652" s="57"/>
      <c r="ED652" s="57"/>
      <c r="EE652" s="57"/>
      <c r="EF652" s="57"/>
      <c r="EG652" s="57"/>
      <c r="EH652" s="57"/>
      <c r="EI652" s="57"/>
      <c r="EJ652" s="57"/>
      <c r="EK652" s="57"/>
      <c r="EL652" s="57"/>
      <c r="EM652" s="57"/>
      <c r="EN652" s="57"/>
      <c r="EO652" s="57"/>
      <c r="EP652" s="57"/>
      <c r="EQ652" s="57"/>
      <c r="ER652" s="57"/>
      <c r="ES652" s="57"/>
    </row>
    <row r="653" spans="1:149" ht="14.55" customHeight="1" x14ac:dyDescent="0.3">
      <c r="A653" s="65">
        <v>649</v>
      </c>
      <c r="B653" s="7">
        <v>222</v>
      </c>
      <c r="C653" s="98" t="s">
        <v>2666</v>
      </c>
      <c r="D653" s="100" t="s">
        <v>2667</v>
      </c>
      <c r="E653" s="98" t="s">
        <v>2668</v>
      </c>
      <c r="F653" s="7">
        <v>2017</v>
      </c>
      <c r="G653" s="98" t="s">
        <v>2669</v>
      </c>
      <c r="H653" s="98" t="s">
        <v>2670</v>
      </c>
      <c r="I653" s="6" t="s">
        <v>50</v>
      </c>
      <c r="J653" s="98" t="s">
        <v>2675</v>
      </c>
      <c r="K653" s="6" t="s">
        <v>1243</v>
      </c>
      <c r="L653" s="6" t="s">
        <v>38</v>
      </c>
      <c r="M653" s="6" t="s">
        <v>100</v>
      </c>
      <c r="N653" s="6" t="s">
        <v>2473</v>
      </c>
      <c r="O653" s="6" t="s">
        <v>25</v>
      </c>
      <c r="P653" s="6" t="s">
        <v>56</v>
      </c>
      <c r="Q653" s="6" t="s">
        <v>2672</v>
      </c>
      <c r="R653" s="6" t="s">
        <v>582</v>
      </c>
      <c r="S653" s="6" t="s">
        <v>321</v>
      </c>
      <c r="T653" s="6" t="s">
        <v>617</v>
      </c>
      <c r="U653" s="7">
        <v>2014</v>
      </c>
      <c r="V653" s="7">
        <v>2021</v>
      </c>
      <c r="W653" s="6"/>
      <c r="X653" s="6"/>
      <c r="Y653" s="6"/>
      <c r="Z653" s="6" t="s">
        <v>76</v>
      </c>
      <c r="AA653" s="6"/>
      <c r="AB653" s="6" t="s">
        <v>107</v>
      </c>
      <c r="AC653" s="6"/>
      <c r="AD653" s="6"/>
      <c r="AE653" s="6" t="s">
        <v>126</v>
      </c>
      <c r="AF653" s="6"/>
      <c r="AG653" s="6"/>
      <c r="AH653" s="6"/>
      <c r="AI653" s="6"/>
      <c r="AJ653" s="6"/>
      <c r="AK653" s="6" t="s">
        <v>232</v>
      </c>
      <c r="AL653" s="6"/>
      <c r="AM653" s="6"/>
      <c r="AN653" s="6"/>
      <c r="AO653" s="6"/>
      <c r="AP653" s="6"/>
      <c r="AQ653" s="6"/>
      <c r="AR653" s="6"/>
      <c r="AS653" s="6"/>
      <c r="AT653" s="6"/>
      <c r="AU653" s="6"/>
      <c r="AV653" s="6"/>
      <c r="AW653" s="6" t="s">
        <v>23</v>
      </c>
      <c r="AX653" s="6"/>
      <c r="AY653" s="6"/>
      <c r="AZ653" s="6"/>
      <c r="BA653" s="6" t="s">
        <v>78</v>
      </c>
      <c r="BB653" s="6"/>
      <c r="BC653" s="6" t="s">
        <v>78</v>
      </c>
      <c r="BD653" s="6"/>
      <c r="BE653" s="6"/>
      <c r="BF653" s="6" t="s">
        <v>78</v>
      </c>
      <c r="BG653" s="6"/>
      <c r="BH653" s="6"/>
      <c r="BI653" s="6"/>
      <c r="BJ653" s="6"/>
      <c r="BK653" s="6" t="s">
        <v>78</v>
      </c>
      <c r="BL653" s="6"/>
      <c r="BM653" s="6"/>
      <c r="BN653" s="6"/>
      <c r="BO653" s="6"/>
      <c r="BP653" s="6"/>
      <c r="BQ653" s="6"/>
      <c r="BR653" s="6"/>
      <c r="BS653" s="6"/>
      <c r="BT653" s="6"/>
      <c r="BU653" s="6"/>
      <c r="BV653" s="6" t="s">
        <v>38</v>
      </c>
      <c r="BW653" s="6"/>
      <c r="BX653" s="6"/>
      <c r="BY653" s="6"/>
      <c r="BZ653" s="6"/>
      <c r="CA653" s="6"/>
      <c r="CB653" s="6"/>
      <c r="CC653" s="6"/>
      <c r="CD653" s="6"/>
      <c r="CE653" s="6"/>
      <c r="CF653" s="6"/>
      <c r="CG653" s="6"/>
      <c r="CH653" s="6"/>
      <c r="CI653" s="6"/>
      <c r="CJ653" s="6"/>
      <c r="CK653" s="6"/>
      <c r="CL653" s="6"/>
      <c r="CM653" s="6"/>
      <c r="CN653" s="6"/>
      <c r="CO653" s="6"/>
      <c r="CP653" s="6"/>
      <c r="CQ653" s="6"/>
      <c r="CR653" s="6"/>
      <c r="CS653" s="28" t="s">
        <v>38</v>
      </c>
      <c r="CT653" s="6"/>
      <c r="CU653" s="6"/>
      <c r="CV653" s="6"/>
      <c r="CW653" s="6"/>
      <c r="CX653" s="6"/>
      <c r="CY653" s="6"/>
      <c r="CZ653" s="6"/>
      <c r="DA653" s="6"/>
      <c r="DB653" s="6"/>
      <c r="DC653" s="6"/>
      <c r="DD653" s="6" t="s">
        <v>38</v>
      </c>
      <c r="DE653" s="87"/>
      <c r="DF653" s="6"/>
      <c r="DG653" s="6"/>
      <c r="DH653" s="6"/>
      <c r="DI653" s="6"/>
      <c r="DJ653" s="6"/>
      <c r="DK653" s="6"/>
      <c r="DL653" s="6"/>
      <c r="DM653" s="6"/>
      <c r="DN653" s="6"/>
      <c r="DO653" s="87"/>
      <c r="DP653" s="6"/>
      <c r="DQ653" s="87"/>
      <c r="DR653" s="6"/>
      <c r="DS653" s="93" t="s">
        <v>2673</v>
      </c>
      <c r="DT653" s="17" t="s">
        <v>2674</v>
      </c>
      <c r="DV653" s="34"/>
      <c r="DW653" s="57"/>
      <c r="DX653" s="57"/>
      <c r="DY653" s="57"/>
      <c r="DZ653" s="57"/>
      <c r="EA653" s="57"/>
      <c r="EB653" s="57"/>
      <c r="EC653" s="57"/>
      <c r="ED653" s="57"/>
      <c r="EE653" s="57"/>
      <c r="EF653" s="57"/>
      <c r="EG653" s="57"/>
      <c r="EH653" s="57"/>
      <c r="EI653" s="57"/>
      <c r="EJ653" s="57"/>
      <c r="EK653" s="57"/>
      <c r="EL653" s="57"/>
      <c r="EM653" s="57"/>
      <c r="EN653" s="57"/>
      <c r="EO653" s="57"/>
      <c r="EP653" s="57"/>
      <c r="EQ653" s="57"/>
      <c r="ER653" s="57"/>
      <c r="ES653" s="57"/>
    </row>
    <row r="654" spans="1:149" ht="14.55" customHeight="1" x14ac:dyDescent="0.3">
      <c r="A654" s="65">
        <v>650</v>
      </c>
      <c r="B654" s="7">
        <v>222</v>
      </c>
      <c r="C654" s="98" t="s">
        <v>2666</v>
      </c>
      <c r="D654" s="100" t="s">
        <v>2667</v>
      </c>
      <c r="E654" s="98" t="s">
        <v>2668</v>
      </c>
      <c r="F654" s="7">
        <v>2017</v>
      </c>
      <c r="G654" s="98" t="s">
        <v>2669</v>
      </c>
      <c r="H654" s="98" t="s">
        <v>2670</v>
      </c>
      <c r="I654" s="6" t="s">
        <v>50</v>
      </c>
      <c r="J654" s="98" t="s">
        <v>2676</v>
      </c>
      <c r="K654" s="6" t="s">
        <v>1243</v>
      </c>
      <c r="L654" s="6" t="s">
        <v>38</v>
      </c>
      <c r="M654" s="6" t="s">
        <v>100</v>
      </c>
      <c r="N654" s="6" t="s">
        <v>2473</v>
      </c>
      <c r="O654" s="6" t="s">
        <v>25</v>
      </c>
      <c r="P654" s="6" t="s">
        <v>56</v>
      </c>
      <c r="Q654" s="6" t="s">
        <v>2672</v>
      </c>
      <c r="R654" s="6" t="s">
        <v>582</v>
      </c>
      <c r="S654" s="6" t="s">
        <v>321</v>
      </c>
      <c r="T654" s="6" t="s">
        <v>617</v>
      </c>
      <c r="U654" s="7">
        <v>2014</v>
      </c>
      <c r="V654" s="7">
        <v>2021</v>
      </c>
      <c r="W654" s="6"/>
      <c r="X654" s="6"/>
      <c r="Y654" s="6"/>
      <c r="Z654" s="6" t="s">
        <v>76</v>
      </c>
      <c r="AA654" s="6"/>
      <c r="AB654" s="6" t="s">
        <v>107</v>
      </c>
      <c r="AC654" s="6"/>
      <c r="AD654" s="6"/>
      <c r="AE654" s="6" t="s">
        <v>126</v>
      </c>
      <c r="AF654" s="6"/>
      <c r="AG654" s="6"/>
      <c r="AH654" s="6"/>
      <c r="AI654" s="6"/>
      <c r="AJ654" s="6"/>
      <c r="AK654" s="6" t="s">
        <v>232</v>
      </c>
      <c r="AL654" s="6"/>
      <c r="AM654" s="6"/>
      <c r="AN654" s="6"/>
      <c r="AO654" s="6"/>
      <c r="AP654" s="6"/>
      <c r="AQ654" s="6"/>
      <c r="AR654" s="6"/>
      <c r="AS654" s="6"/>
      <c r="AT654" s="6"/>
      <c r="AU654" s="6"/>
      <c r="AV654" s="6"/>
      <c r="AW654" s="6" t="s">
        <v>23</v>
      </c>
      <c r="AX654" s="6"/>
      <c r="AY654" s="6"/>
      <c r="AZ654" s="6"/>
      <c r="BA654" s="6" t="s">
        <v>78</v>
      </c>
      <c r="BB654" s="6"/>
      <c r="BC654" s="6" t="s">
        <v>78</v>
      </c>
      <c r="BD654" s="6"/>
      <c r="BE654" s="6"/>
      <c r="BF654" s="6" t="s">
        <v>78</v>
      </c>
      <c r="BG654" s="6"/>
      <c r="BH654" s="6"/>
      <c r="BI654" s="6"/>
      <c r="BJ654" s="6"/>
      <c r="BK654" s="6" t="s">
        <v>78</v>
      </c>
      <c r="BL654" s="6"/>
      <c r="BM654" s="6"/>
      <c r="BN654" s="6"/>
      <c r="BO654" s="6"/>
      <c r="BP654" s="6"/>
      <c r="BQ654" s="6"/>
      <c r="BR654" s="6"/>
      <c r="BS654" s="6"/>
      <c r="BT654" s="6"/>
      <c r="BU654" s="6"/>
      <c r="BV654" s="6" t="s">
        <v>38</v>
      </c>
      <c r="BW654" s="6"/>
      <c r="BX654" s="6"/>
      <c r="BY654" s="6"/>
      <c r="BZ654" s="6"/>
      <c r="CA654" s="6"/>
      <c r="CB654" s="6"/>
      <c r="CC654" s="6"/>
      <c r="CD654" s="6"/>
      <c r="CE654" s="6"/>
      <c r="CF654" s="6"/>
      <c r="CG654" s="6"/>
      <c r="CH654" s="6"/>
      <c r="CI654" s="6"/>
      <c r="CJ654" s="6"/>
      <c r="CK654" s="6"/>
      <c r="CL654" s="6"/>
      <c r="CM654" s="6"/>
      <c r="CN654" s="6"/>
      <c r="CO654" s="6"/>
      <c r="CP654" s="6"/>
      <c r="CQ654" s="6"/>
      <c r="CR654" s="6"/>
      <c r="CS654" s="28" t="s">
        <v>38</v>
      </c>
      <c r="CT654" s="6"/>
      <c r="CU654" s="6"/>
      <c r="CV654" s="6"/>
      <c r="CW654" s="6"/>
      <c r="CX654" s="6"/>
      <c r="CY654" s="6"/>
      <c r="CZ654" s="6"/>
      <c r="DA654" s="6"/>
      <c r="DB654" s="6"/>
      <c r="DC654" s="6"/>
      <c r="DD654" s="6" t="s">
        <v>38</v>
      </c>
      <c r="DE654" s="87"/>
      <c r="DF654" s="6"/>
      <c r="DG654" s="6"/>
      <c r="DH654" s="6"/>
      <c r="DI654" s="6"/>
      <c r="DJ654" s="6"/>
      <c r="DK654" s="6"/>
      <c r="DL654" s="6"/>
      <c r="DM654" s="6"/>
      <c r="DN654" s="6"/>
      <c r="DO654" s="87"/>
      <c r="DP654" s="6"/>
      <c r="DQ654" s="87"/>
      <c r="DR654" s="6"/>
      <c r="DS654" s="93" t="s">
        <v>2673</v>
      </c>
      <c r="DT654" s="17" t="s">
        <v>2674</v>
      </c>
      <c r="DV654" s="34"/>
      <c r="DW654" s="57"/>
      <c r="DX654" s="57"/>
      <c r="DY654" s="57"/>
      <c r="DZ654" s="57"/>
      <c r="EA654" s="57"/>
      <c r="EB654" s="57"/>
      <c r="EC654" s="57"/>
      <c r="ED654" s="57"/>
      <c r="EE654" s="57"/>
      <c r="EF654" s="57"/>
      <c r="EG654" s="57"/>
      <c r="EH654" s="57"/>
      <c r="EI654" s="57"/>
      <c r="EJ654" s="57"/>
      <c r="EK654" s="57"/>
      <c r="EL654" s="57"/>
      <c r="EM654" s="57"/>
      <c r="EN654" s="57"/>
      <c r="EO654" s="57"/>
      <c r="EP654" s="57"/>
      <c r="EQ654" s="57"/>
      <c r="ER654" s="57"/>
      <c r="ES654" s="57"/>
    </row>
    <row r="655" spans="1:149" ht="14.55" customHeight="1" x14ac:dyDescent="0.3">
      <c r="A655" s="65">
        <v>651</v>
      </c>
      <c r="B655" s="7">
        <v>223</v>
      </c>
      <c r="C655" s="98" t="s">
        <v>2677</v>
      </c>
      <c r="D655" s="98" t="s">
        <v>2678</v>
      </c>
      <c r="E655" s="98" t="s">
        <v>2679</v>
      </c>
      <c r="F655" s="7">
        <v>2014</v>
      </c>
      <c r="G655" s="100" t="s">
        <v>807</v>
      </c>
      <c r="H655" s="98" t="s">
        <v>2680</v>
      </c>
      <c r="I655" s="6" t="s">
        <v>50</v>
      </c>
      <c r="J655" s="100" t="s">
        <v>4163</v>
      </c>
      <c r="K655" s="6" t="s">
        <v>580</v>
      </c>
      <c r="L655" s="6" t="s">
        <v>38</v>
      </c>
      <c r="M655" s="6" t="s">
        <v>100</v>
      </c>
      <c r="N655" s="6" t="s">
        <v>205</v>
      </c>
      <c r="O655" s="6" t="s">
        <v>25</v>
      </c>
      <c r="P655" s="6" t="s">
        <v>56</v>
      </c>
      <c r="Q655" s="6" t="s">
        <v>2681</v>
      </c>
      <c r="R655" s="6" t="s">
        <v>1317</v>
      </c>
      <c r="S655" s="6" t="s">
        <v>166</v>
      </c>
      <c r="T655" s="6" t="s">
        <v>583</v>
      </c>
      <c r="U655" s="7">
        <v>2006</v>
      </c>
      <c r="V655" s="7">
        <v>2011</v>
      </c>
      <c r="W655" s="6"/>
      <c r="X655" s="6"/>
      <c r="Y655" s="6"/>
      <c r="Z655" s="6"/>
      <c r="AA655" s="6"/>
      <c r="AB655" s="6"/>
      <c r="AC655" s="6"/>
      <c r="AD655" s="6" t="s">
        <v>109</v>
      </c>
      <c r="AE655" s="6"/>
      <c r="AF655" s="6"/>
      <c r="AG655" s="6"/>
      <c r="AH655" s="6"/>
      <c r="AI655" s="6" t="s">
        <v>155</v>
      </c>
      <c r="AJ655" s="6"/>
      <c r="AK655" s="6"/>
      <c r="AL655" s="6"/>
      <c r="AM655" s="6"/>
      <c r="AN655" s="6"/>
      <c r="AO655" s="6" t="s">
        <v>168</v>
      </c>
      <c r="AP655" s="6"/>
      <c r="AQ655" s="6"/>
      <c r="AR655" s="6"/>
      <c r="AS655" s="6"/>
      <c r="AT655" s="6"/>
      <c r="AU655" s="6"/>
      <c r="AV655" s="6"/>
      <c r="AW655" s="6" t="s">
        <v>38</v>
      </c>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t="s">
        <v>23</v>
      </c>
      <c r="BW655" s="6"/>
      <c r="BX655" s="6"/>
      <c r="BY655" s="6"/>
      <c r="BZ655" s="6"/>
      <c r="CA655" s="6"/>
      <c r="CB655" s="6"/>
      <c r="CC655" s="6"/>
      <c r="CD655" s="6" t="s">
        <v>195</v>
      </c>
      <c r="CE655" s="6"/>
      <c r="CF655" s="6"/>
      <c r="CG655" s="6"/>
      <c r="CH655" s="6"/>
      <c r="CI655" s="6" t="s">
        <v>195</v>
      </c>
      <c r="CJ655" s="6"/>
      <c r="CK655" s="6"/>
      <c r="CL655" s="6"/>
      <c r="CM655" s="6" t="s">
        <v>195</v>
      </c>
      <c r="CN655" s="6"/>
      <c r="CO655" s="6"/>
      <c r="CP655" s="6"/>
      <c r="CQ655" s="6"/>
      <c r="CR655" s="6"/>
      <c r="CS655" s="28" t="s">
        <v>38</v>
      </c>
      <c r="CT655" s="6"/>
      <c r="CU655" s="6"/>
      <c r="CV655" s="6"/>
      <c r="CW655" s="6"/>
      <c r="CX655" s="6"/>
      <c r="CY655" s="6"/>
      <c r="CZ655" s="6"/>
      <c r="DA655" s="6"/>
      <c r="DB655" s="6"/>
      <c r="DC655" s="6"/>
      <c r="DD655" s="6" t="s">
        <v>23</v>
      </c>
      <c r="DE655" s="93" t="s">
        <v>2682</v>
      </c>
      <c r="DF655" s="6" t="s">
        <v>2683</v>
      </c>
      <c r="DG655" s="6"/>
      <c r="DH655" s="6"/>
      <c r="DI655" s="6" t="s">
        <v>109</v>
      </c>
      <c r="DJ655" s="6"/>
      <c r="DK655" s="6"/>
      <c r="DL655" s="6" t="s">
        <v>155</v>
      </c>
      <c r="DM655" s="6" t="s">
        <v>168</v>
      </c>
      <c r="DN655" s="6"/>
      <c r="DO655" s="87"/>
      <c r="DP655" s="6"/>
      <c r="DQ655" s="87"/>
      <c r="DR655" s="6"/>
      <c r="DS655" s="87"/>
      <c r="DT655" s="17"/>
      <c r="DV655" s="34"/>
      <c r="DW655" s="57"/>
      <c r="DX655" s="57"/>
      <c r="DY655" s="57"/>
      <c r="DZ655" s="57"/>
      <c r="EA655" s="57"/>
      <c r="EB655" s="57"/>
      <c r="EC655" s="57"/>
      <c r="ED655" s="57"/>
      <c r="EE655" s="57"/>
      <c r="EF655" s="57"/>
      <c r="EG655" s="57"/>
      <c r="EH655" s="57"/>
      <c r="EI655" s="57"/>
      <c r="EJ655" s="57"/>
      <c r="EK655" s="57"/>
      <c r="EL655" s="57"/>
      <c r="EM655" s="57"/>
      <c r="EN655" s="57"/>
      <c r="EO655" s="57"/>
      <c r="EP655" s="57"/>
      <c r="EQ655" s="57"/>
      <c r="ER655" s="57"/>
      <c r="ES655" s="57"/>
    </row>
    <row r="656" spans="1:149" ht="14.55" customHeight="1" x14ac:dyDescent="0.3">
      <c r="A656" s="65">
        <v>652</v>
      </c>
      <c r="B656" s="7">
        <v>224</v>
      </c>
      <c r="C656" s="98" t="s">
        <v>2684</v>
      </c>
      <c r="D656" s="100" t="s">
        <v>2685</v>
      </c>
      <c r="E656" s="98" t="s">
        <v>2686</v>
      </c>
      <c r="F656" s="7">
        <v>2011</v>
      </c>
      <c r="G656" s="98" t="s">
        <v>2687</v>
      </c>
      <c r="H656" s="98" t="s">
        <v>2688</v>
      </c>
      <c r="I656" s="6" t="s">
        <v>50</v>
      </c>
      <c r="J656" s="100" t="s">
        <v>2689</v>
      </c>
      <c r="K656" s="6" t="s">
        <v>70</v>
      </c>
      <c r="L656" s="6" t="s">
        <v>38</v>
      </c>
      <c r="M656" s="6" t="s">
        <v>86</v>
      </c>
      <c r="N656" s="6" t="s">
        <v>175</v>
      </c>
      <c r="O656" s="6" t="s">
        <v>25</v>
      </c>
      <c r="P656" s="6" t="s">
        <v>177</v>
      </c>
      <c r="Q656" s="6" t="s">
        <v>572</v>
      </c>
      <c r="R656" s="6" t="s">
        <v>572</v>
      </c>
      <c r="S656" s="6" t="s">
        <v>375</v>
      </c>
      <c r="T656" s="6" t="s">
        <v>572</v>
      </c>
      <c r="U656" s="7" t="s">
        <v>572</v>
      </c>
      <c r="V656" s="7" t="s">
        <v>572</v>
      </c>
      <c r="W656" s="6"/>
      <c r="X656" s="6"/>
      <c r="Y656" s="6"/>
      <c r="Z656" s="6" t="s">
        <v>76</v>
      </c>
      <c r="AA656" s="6"/>
      <c r="AB656" s="6"/>
      <c r="AC656" s="6"/>
      <c r="AD656" s="6"/>
      <c r="AE656" s="6" t="s">
        <v>126</v>
      </c>
      <c r="AF656" s="6"/>
      <c r="AG656" s="6"/>
      <c r="AH656" s="6"/>
      <c r="AI656" s="6" t="s">
        <v>155</v>
      </c>
      <c r="AJ656" s="6"/>
      <c r="AK656" s="6"/>
      <c r="AL656" s="6"/>
      <c r="AM656" s="6"/>
      <c r="AN656" s="6"/>
      <c r="AO656" s="6"/>
      <c r="AP656" s="6"/>
      <c r="AQ656" s="6"/>
      <c r="AR656" s="6"/>
      <c r="AS656" s="6"/>
      <c r="AT656" s="6"/>
      <c r="AU656" s="6" t="s">
        <v>183</v>
      </c>
      <c r="AV656" s="6"/>
      <c r="AW656" s="6" t="s">
        <v>23</v>
      </c>
      <c r="AX656" s="6"/>
      <c r="AY656" s="6"/>
      <c r="AZ656" s="6"/>
      <c r="BA656" s="6" t="s">
        <v>78</v>
      </c>
      <c r="BB656" s="6"/>
      <c r="BC656" s="6"/>
      <c r="BD656" s="6"/>
      <c r="BE656" s="6"/>
      <c r="BF656" s="6" t="s">
        <v>78</v>
      </c>
      <c r="BG656" s="6"/>
      <c r="BH656" s="6"/>
      <c r="BI656" s="6"/>
      <c r="BJ656" s="6" t="s">
        <v>78</v>
      </c>
      <c r="BK656" s="6"/>
      <c r="BL656" s="6"/>
      <c r="BM656" s="6"/>
      <c r="BN656" s="6"/>
      <c r="BO656" s="6"/>
      <c r="BP656" s="6"/>
      <c r="BQ656" s="6"/>
      <c r="BR656" s="6"/>
      <c r="BS656" s="6"/>
      <c r="BT656" s="6" t="s">
        <v>78</v>
      </c>
      <c r="BU656" s="6"/>
      <c r="BV656" s="6" t="s">
        <v>38</v>
      </c>
      <c r="BW656" s="6"/>
      <c r="BX656" s="6"/>
      <c r="BY656" s="6"/>
      <c r="BZ656" s="6"/>
      <c r="CA656" s="6"/>
      <c r="CB656" s="6"/>
      <c r="CC656" s="6"/>
      <c r="CD656" s="6"/>
      <c r="CE656" s="6"/>
      <c r="CF656" s="6"/>
      <c r="CG656" s="6"/>
      <c r="CH656" s="6"/>
      <c r="CI656" s="6"/>
      <c r="CJ656" s="6"/>
      <c r="CK656" s="6"/>
      <c r="CL656" s="6"/>
      <c r="CM656" s="6"/>
      <c r="CN656" s="6"/>
      <c r="CO656" s="6"/>
      <c r="CP656" s="6"/>
      <c r="CQ656" s="6"/>
      <c r="CR656" s="6"/>
      <c r="CS656" s="28" t="s">
        <v>38</v>
      </c>
      <c r="CT656" s="6"/>
      <c r="CU656" s="6"/>
      <c r="CV656" s="6"/>
      <c r="CW656" s="6"/>
      <c r="CX656" s="6"/>
      <c r="CY656" s="6"/>
      <c r="CZ656" s="6"/>
      <c r="DA656" s="6"/>
      <c r="DB656" s="6"/>
      <c r="DC656" s="6"/>
      <c r="DD656" s="6" t="s">
        <v>23</v>
      </c>
      <c r="DE656" s="93" t="s">
        <v>2690</v>
      </c>
      <c r="DF656" s="6" t="s">
        <v>2691</v>
      </c>
      <c r="DG656" s="6" t="s">
        <v>76</v>
      </c>
      <c r="DH656" s="6"/>
      <c r="DI656" s="6"/>
      <c r="DJ656" s="6" t="s">
        <v>126</v>
      </c>
      <c r="DK656" s="6"/>
      <c r="DL656" s="6" t="s">
        <v>155</v>
      </c>
      <c r="DM656" s="6"/>
      <c r="DN656" s="6" t="s">
        <v>183</v>
      </c>
      <c r="DO656" s="87"/>
      <c r="DP656" s="6"/>
      <c r="DQ656" s="87"/>
      <c r="DR656" s="6"/>
      <c r="DS656" s="93" t="s">
        <v>2692</v>
      </c>
      <c r="DT656" s="17" t="s">
        <v>2693</v>
      </c>
      <c r="DV656" s="34"/>
      <c r="DW656" s="57"/>
      <c r="DX656" s="57"/>
      <c r="DY656" s="57"/>
      <c r="DZ656" s="57"/>
      <c r="EA656" s="57"/>
      <c r="EB656" s="57"/>
      <c r="EC656" s="57"/>
      <c r="ED656" s="57"/>
      <c r="EE656" s="57"/>
      <c r="EF656" s="57"/>
      <c r="EG656" s="57"/>
      <c r="EH656" s="57"/>
      <c r="EI656" s="57"/>
      <c r="EJ656" s="57"/>
      <c r="EK656" s="57"/>
      <c r="EL656" s="57"/>
      <c r="EM656" s="57"/>
      <c r="EN656" s="57"/>
      <c r="EO656" s="57"/>
      <c r="EP656" s="57"/>
      <c r="EQ656" s="57"/>
      <c r="ER656" s="57"/>
      <c r="ES656" s="57"/>
    </row>
    <row r="657" spans="1:149" ht="14.55" customHeight="1" x14ac:dyDescent="0.3">
      <c r="A657" s="65">
        <v>653</v>
      </c>
      <c r="B657" s="7">
        <v>225</v>
      </c>
      <c r="C657" s="98" t="s">
        <v>2694</v>
      </c>
      <c r="D657" s="100" t="s">
        <v>2695</v>
      </c>
      <c r="E657" s="98" t="s">
        <v>2696</v>
      </c>
      <c r="F657" s="7">
        <v>2012</v>
      </c>
      <c r="G657" s="98" t="s">
        <v>724</v>
      </c>
      <c r="H657" s="100" t="s">
        <v>2697</v>
      </c>
      <c r="I657" s="6" t="s">
        <v>50</v>
      </c>
      <c r="J657" s="98" t="s">
        <v>2698</v>
      </c>
      <c r="K657" s="6" t="s">
        <v>2358</v>
      </c>
      <c r="L657" s="6" t="s">
        <v>38</v>
      </c>
      <c r="M657" s="6" t="s">
        <v>100</v>
      </c>
      <c r="N657" s="6" t="s">
        <v>205</v>
      </c>
      <c r="O657" s="6" t="s">
        <v>25</v>
      </c>
      <c r="P657" s="6" t="s">
        <v>56</v>
      </c>
      <c r="Q657" s="6" t="s">
        <v>572</v>
      </c>
      <c r="R657" s="6" t="s">
        <v>572</v>
      </c>
      <c r="S657" s="6" t="s">
        <v>424</v>
      </c>
      <c r="T657" s="6" t="s">
        <v>1711</v>
      </c>
      <c r="U657" s="7">
        <v>2010</v>
      </c>
      <c r="V657" s="7">
        <v>2010</v>
      </c>
      <c r="W657" s="6"/>
      <c r="X657" s="6"/>
      <c r="Y657" s="6"/>
      <c r="Z657" s="6" t="s">
        <v>76</v>
      </c>
      <c r="AA657" s="6"/>
      <c r="AB657" s="6"/>
      <c r="AC657" s="6" t="s">
        <v>122</v>
      </c>
      <c r="AD657" s="6" t="s">
        <v>109</v>
      </c>
      <c r="AE657" s="6" t="s">
        <v>126</v>
      </c>
      <c r="AF657" s="6"/>
      <c r="AG657" s="6"/>
      <c r="AH657" s="6"/>
      <c r="AI657" s="6"/>
      <c r="AJ657" s="6"/>
      <c r="AK657" s="6"/>
      <c r="AL657" s="6"/>
      <c r="AM657" s="6"/>
      <c r="AN657" s="6"/>
      <c r="AO657" s="6" t="s">
        <v>168</v>
      </c>
      <c r="AP657" s="6"/>
      <c r="AQ657" s="6"/>
      <c r="AR657" s="6"/>
      <c r="AS657" s="6"/>
      <c r="AT657" s="6"/>
      <c r="AU657" s="6"/>
      <c r="AV657" s="6"/>
      <c r="AW657" s="6" t="s">
        <v>38</v>
      </c>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t="s">
        <v>23</v>
      </c>
      <c r="BW657" s="6"/>
      <c r="BX657" s="6"/>
      <c r="BY657" s="6"/>
      <c r="BZ657" s="6" t="s">
        <v>195</v>
      </c>
      <c r="CA657" s="6"/>
      <c r="CB657" s="6"/>
      <c r="CC657" s="6" t="s">
        <v>195</v>
      </c>
      <c r="CD657" s="6" t="s">
        <v>195</v>
      </c>
      <c r="CE657" s="6" t="s">
        <v>195</v>
      </c>
      <c r="CF657" s="6"/>
      <c r="CG657" s="6"/>
      <c r="CH657" s="6"/>
      <c r="CI657" s="6"/>
      <c r="CJ657" s="6"/>
      <c r="CK657" s="6"/>
      <c r="CL657" s="6"/>
      <c r="CM657" s="6" t="s">
        <v>195</v>
      </c>
      <c r="CN657" s="6"/>
      <c r="CO657" s="6"/>
      <c r="CP657" s="6"/>
      <c r="CQ657" s="6"/>
      <c r="CR657" s="6"/>
      <c r="CS657" s="28" t="s">
        <v>38</v>
      </c>
      <c r="CT657" s="6"/>
      <c r="CU657" s="6"/>
      <c r="CV657" s="6"/>
      <c r="CW657" s="6"/>
      <c r="CX657" s="6"/>
      <c r="CY657" s="6"/>
      <c r="CZ657" s="6"/>
      <c r="DA657" s="6"/>
      <c r="DB657" s="6"/>
      <c r="DC657" s="6"/>
      <c r="DD657" s="6" t="s">
        <v>38</v>
      </c>
      <c r="DE657" s="87"/>
      <c r="DF657" s="6"/>
      <c r="DG657" s="6"/>
      <c r="DH657" s="6"/>
      <c r="DI657" s="6"/>
      <c r="DJ657" s="6"/>
      <c r="DK657" s="6"/>
      <c r="DL657" s="6"/>
      <c r="DM657" s="6"/>
      <c r="DN657" s="6"/>
      <c r="DO657" s="87"/>
      <c r="DP657" s="6"/>
      <c r="DQ657" s="87"/>
      <c r="DR657" s="6"/>
      <c r="DS657" s="93" t="s">
        <v>2699</v>
      </c>
      <c r="DT657" s="17" t="s">
        <v>630</v>
      </c>
      <c r="DV657" s="34"/>
      <c r="DW657" s="57"/>
      <c r="DX657" s="57"/>
      <c r="DY657" s="57"/>
      <c r="DZ657" s="57"/>
      <c r="EA657" s="57"/>
      <c r="EB657" s="57"/>
      <c r="EC657" s="57"/>
      <c r="ED657" s="57"/>
      <c r="EE657" s="57"/>
      <c r="EF657" s="57"/>
      <c r="EG657" s="57"/>
      <c r="EH657" s="57"/>
      <c r="EI657" s="57"/>
      <c r="EJ657" s="57"/>
      <c r="EK657" s="57"/>
      <c r="EL657" s="57"/>
      <c r="EM657" s="57"/>
      <c r="EN657" s="57"/>
      <c r="EO657" s="57"/>
      <c r="EP657" s="57"/>
      <c r="EQ657" s="57"/>
      <c r="ER657" s="57"/>
      <c r="ES657" s="57"/>
    </row>
    <row r="658" spans="1:149" ht="14.55" customHeight="1" x14ac:dyDescent="0.3">
      <c r="A658" s="65">
        <v>654</v>
      </c>
      <c r="B658" s="7">
        <v>225</v>
      </c>
      <c r="C658" s="98" t="s">
        <v>2694</v>
      </c>
      <c r="D658" s="100" t="s">
        <v>2695</v>
      </c>
      <c r="E658" s="98" t="s">
        <v>2696</v>
      </c>
      <c r="F658" s="7">
        <v>2012</v>
      </c>
      <c r="G658" s="98" t="s">
        <v>724</v>
      </c>
      <c r="H658" s="100" t="s">
        <v>2697</v>
      </c>
      <c r="I658" s="6" t="s">
        <v>50</v>
      </c>
      <c r="J658" s="98" t="s">
        <v>2700</v>
      </c>
      <c r="K658" s="6" t="s">
        <v>2358</v>
      </c>
      <c r="L658" s="6" t="s">
        <v>38</v>
      </c>
      <c r="M658" s="6" t="s">
        <v>100</v>
      </c>
      <c r="N658" s="6" t="s">
        <v>205</v>
      </c>
      <c r="O658" s="6" t="s">
        <v>25</v>
      </c>
      <c r="P658" s="6" t="s">
        <v>56</v>
      </c>
      <c r="Q658" s="6" t="s">
        <v>572</v>
      </c>
      <c r="R658" s="6" t="s">
        <v>572</v>
      </c>
      <c r="S658" s="6" t="s">
        <v>424</v>
      </c>
      <c r="T658" s="6" t="s">
        <v>1711</v>
      </c>
      <c r="U658" s="7">
        <v>2010</v>
      </c>
      <c r="V658" s="7">
        <v>2010</v>
      </c>
      <c r="W658" s="6"/>
      <c r="X658" s="6"/>
      <c r="Y658" s="6"/>
      <c r="Z658" s="6" t="s">
        <v>76</v>
      </c>
      <c r="AA658" s="6"/>
      <c r="AB658" s="6"/>
      <c r="AC658" s="6" t="s">
        <v>122</v>
      </c>
      <c r="AD658" s="6" t="s">
        <v>109</v>
      </c>
      <c r="AE658" s="6" t="s">
        <v>126</v>
      </c>
      <c r="AF658" s="6"/>
      <c r="AG658" s="6"/>
      <c r="AH658" s="6"/>
      <c r="AI658" s="6"/>
      <c r="AJ658" s="6"/>
      <c r="AK658" s="6"/>
      <c r="AL658" s="6"/>
      <c r="AM658" s="6"/>
      <c r="AN658" s="6"/>
      <c r="AO658" s="6" t="s">
        <v>168</v>
      </c>
      <c r="AP658" s="6"/>
      <c r="AQ658" s="6"/>
      <c r="AR658" s="6"/>
      <c r="AS658" s="6"/>
      <c r="AT658" s="6"/>
      <c r="AU658" s="6"/>
      <c r="AV658" s="6"/>
      <c r="AW658" s="6" t="s">
        <v>38</v>
      </c>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t="s">
        <v>23</v>
      </c>
      <c r="BW658" s="6"/>
      <c r="BX658" s="6"/>
      <c r="BY658" s="6"/>
      <c r="BZ658" s="6" t="s">
        <v>195</v>
      </c>
      <c r="CA658" s="6"/>
      <c r="CB658" s="6"/>
      <c r="CC658" s="6" t="s">
        <v>195</v>
      </c>
      <c r="CD658" s="6" t="s">
        <v>195</v>
      </c>
      <c r="CE658" s="6" t="s">
        <v>195</v>
      </c>
      <c r="CF658" s="6"/>
      <c r="CG658" s="6"/>
      <c r="CH658" s="6"/>
      <c r="CI658" s="6"/>
      <c r="CJ658" s="6"/>
      <c r="CK658" s="6"/>
      <c r="CL658" s="6"/>
      <c r="CM658" s="6" t="s">
        <v>195</v>
      </c>
      <c r="CN658" s="6"/>
      <c r="CO658" s="6"/>
      <c r="CP658" s="6"/>
      <c r="CQ658" s="6"/>
      <c r="CR658" s="6"/>
      <c r="CS658" s="28" t="s">
        <v>38</v>
      </c>
      <c r="CT658" s="6"/>
      <c r="CU658" s="6"/>
      <c r="CV658" s="6"/>
      <c r="CW658" s="6"/>
      <c r="CX658" s="6"/>
      <c r="CY658" s="6"/>
      <c r="CZ658" s="6"/>
      <c r="DA658" s="6"/>
      <c r="DB658" s="6"/>
      <c r="DC658" s="6"/>
      <c r="DD658" s="6" t="s">
        <v>38</v>
      </c>
      <c r="DE658" s="87"/>
      <c r="DF658" s="6"/>
      <c r="DG658" s="6"/>
      <c r="DH658" s="6"/>
      <c r="DI658" s="6"/>
      <c r="DJ658" s="6"/>
      <c r="DK658" s="6"/>
      <c r="DL658" s="6"/>
      <c r="DM658" s="6"/>
      <c r="DN658" s="6"/>
      <c r="DO658" s="87"/>
      <c r="DP658" s="6"/>
      <c r="DQ658" s="87"/>
      <c r="DR658" s="6"/>
      <c r="DS658" s="93"/>
      <c r="DT658" s="17"/>
      <c r="DV658" s="34"/>
      <c r="DW658" s="57"/>
      <c r="DX658" s="57"/>
      <c r="DY658" s="57"/>
      <c r="DZ658" s="57"/>
      <c r="EA658" s="57"/>
      <c r="EB658" s="57"/>
      <c r="EC658" s="57"/>
      <c r="ED658" s="57"/>
      <c r="EE658" s="57"/>
      <c r="EF658" s="57"/>
      <c r="EG658" s="57"/>
      <c r="EH658" s="57"/>
      <c r="EI658" s="57"/>
      <c r="EJ658" s="57"/>
      <c r="EK658" s="57"/>
      <c r="EL658" s="57"/>
      <c r="EM658" s="57"/>
      <c r="EN658" s="57"/>
      <c r="EO658" s="57"/>
      <c r="EP658" s="57"/>
      <c r="EQ658" s="57"/>
      <c r="ER658" s="57"/>
      <c r="ES658" s="57"/>
    </row>
    <row r="659" spans="1:149" ht="14.55" customHeight="1" x14ac:dyDescent="0.3">
      <c r="A659" s="65">
        <v>655</v>
      </c>
      <c r="B659" s="7">
        <v>226</v>
      </c>
      <c r="C659" s="98" t="s">
        <v>2701</v>
      </c>
      <c r="D659" s="100" t="s">
        <v>2702</v>
      </c>
      <c r="E659" s="98" t="s">
        <v>2703</v>
      </c>
      <c r="F659" s="7">
        <v>2009</v>
      </c>
      <c r="G659" s="98" t="s">
        <v>974</v>
      </c>
      <c r="H659" s="98" t="s">
        <v>2704</v>
      </c>
      <c r="I659" s="6" t="s">
        <v>50</v>
      </c>
      <c r="J659" s="100" t="s">
        <v>2705</v>
      </c>
      <c r="K659" s="6" t="s">
        <v>616</v>
      </c>
      <c r="L659" s="6" t="s">
        <v>38</v>
      </c>
      <c r="M659" s="6" t="s">
        <v>100</v>
      </c>
      <c r="N659" s="6" t="s">
        <v>205</v>
      </c>
      <c r="O659" s="6" t="s">
        <v>25</v>
      </c>
      <c r="P659" s="6" t="s">
        <v>56</v>
      </c>
      <c r="Q659" s="6" t="s">
        <v>2706</v>
      </c>
      <c r="R659" s="6" t="s">
        <v>908</v>
      </c>
      <c r="S659" s="6" t="s">
        <v>166</v>
      </c>
      <c r="T659" s="6" t="s">
        <v>1259</v>
      </c>
      <c r="U659" s="7">
        <v>2007</v>
      </c>
      <c r="V659" s="7">
        <v>2008</v>
      </c>
      <c r="W659" s="6"/>
      <c r="X659" s="6"/>
      <c r="Y659" s="6"/>
      <c r="Z659" s="6" t="s">
        <v>76</v>
      </c>
      <c r="AA659" s="6"/>
      <c r="AB659" s="6" t="s">
        <v>107</v>
      </c>
      <c r="AC659" s="6"/>
      <c r="AD659" s="6"/>
      <c r="AE659" s="6" t="s">
        <v>126</v>
      </c>
      <c r="AF659" s="6"/>
      <c r="AG659" s="6"/>
      <c r="AH659" s="6"/>
      <c r="AI659" s="6"/>
      <c r="AJ659" s="6"/>
      <c r="AK659" s="6" t="s">
        <v>232</v>
      </c>
      <c r="AL659" s="6"/>
      <c r="AM659" s="6"/>
      <c r="AN659" s="6"/>
      <c r="AO659" s="6"/>
      <c r="AP659" s="6"/>
      <c r="AQ659" s="6"/>
      <c r="AR659" s="6"/>
      <c r="AS659" s="6"/>
      <c r="AT659" s="6"/>
      <c r="AU659" s="6"/>
      <c r="AV659" s="6"/>
      <c r="AW659" s="6" t="s">
        <v>23</v>
      </c>
      <c r="AX659" s="6"/>
      <c r="AY659" s="6"/>
      <c r="AZ659" s="6"/>
      <c r="BA659" s="6" t="s">
        <v>78</v>
      </c>
      <c r="BB659" s="6"/>
      <c r="BC659" s="6" t="s">
        <v>78</v>
      </c>
      <c r="BD659" s="6"/>
      <c r="BE659" s="6"/>
      <c r="BF659" s="6" t="s">
        <v>124</v>
      </c>
      <c r="BG659" s="6"/>
      <c r="BH659" s="6"/>
      <c r="BI659" s="6"/>
      <c r="BJ659" s="6"/>
      <c r="BK659" s="6" t="s">
        <v>78</v>
      </c>
      <c r="BL659" s="6"/>
      <c r="BM659" s="6"/>
      <c r="BN659" s="6"/>
      <c r="BO659" s="6"/>
      <c r="BP659" s="6"/>
      <c r="BQ659" s="6"/>
      <c r="BR659" s="6"/>
      <c r="BS659" s="6"/>
      <c r="BT659" s="6"/>
      <c r="BU659" s="6"/>
      <c r="BV659" s="6" t="s">
        <v>38</v>
      </c>
      <c r="BW659" s="6"/>
      <c r="BX659" s="6"/>
      <c r="BY659" s="6"/>
      <c r="BZ659" s="6"/>
      <c r="CA659" s="6"/>
      <c r="CB659" s="6"/>
      <c r="CC659" s="6"/>
      <c r="CD659" s="6"/>
      <c r="CE659" s="6"/>
      <c r="CF659" s="6"/>
      <c r="CG659" s="6"/>
      <c r="CH659" s="6"/>
      <c r="CI659" s="6"/>
      <c r="CJ659" s="6"/>
      <c r="CK659" s="6"/>
      <c r="CL659" s="6"/>
      <c r="CM659" s="6"/>
      <c r="CN659" s="6"/>
      <c r="CO659" s="6"/>
      <c r="CP659" s="6"/>
      <c r="CQ659" s="6"/>
      <c r="CR659" s="6"/>
      <c r="CS659" s="28" t="s">
        <v>38</v>
      </c>
      <c r="CT659" s="6"/>
      <c r="CU659" s="6"/>
      <c r="CV659" s="6"/>
      <c r="CW659" s="6"/>
      <c r="CX659" s="6"/>
      <c r="CY659" s="6"/>
      <c r="CZ659" s="6"/>
      <c r="DA659" s="6"/>
      <c r="DB659" s="6"/>
      <c r="DC659" s="6"/>
      <c r="DD659" s="6" t="s">
        <v>38</v>
      </c>
      <c r="DE659" s="87"/>
      <c r="DF659" s="6"/>
      <c r="DG659" s="6"/>
      <c r="DH659" s="6"/>
      <c r="DI659" s="6"/>
      <c r="DJ659" s="6"/>
      <c r="DK659" s="6"/>
      <c r="DL659" s="6"/>
      <c r="DM659" s="6"/>
      <c r="DN659" s="6"/>
      <c r="DO659" s="87"/>
      <c r="DP659" s="6"/>
      <c r="DQ659" s="87"/>
      <c r="DR659" s="6"/>
      <c r="DS659" s="87"/>
      <c r="DT659" s="17"/>
      <c r="DV659" s="34"/>
      <c r="DW659" s="57"/>
      <c r="DX659" s="57"/>
      <c r="DY659" s="57"/>
      <c r="DZ659" s="57"/>
      <c r="EA659" s="57"/>
      <c r="EB659" s="57"/>
      <c r="EC659" s="57"/>
      <c r="ED659" s="57"/>
      <c r="EE659" s="57"/>
      <c r="EF659" s="57"/>
      <c r="EG659" s="57"/>
      <c r="EH659" s="57"/>
      <c r="EI659" s="57"/>
      <c r="EJ659" s="57"/>
      <c r="EK659" s="57"/>
      <c r="EL659" s="57"/>
      <c r="EM659" s="57"/>
      <c r="EN659" s="57"/>
      <c r="EO659" s="57"/>
      <c r="EP659" s="57"/>
      <c r="EQ659" s="57"/>
      <c r="ER659" s="57"/>
      <c r="ES659" s="57"/>
    </row>
    <row r="660" spans="1:149" ht="14.55" customHeight="1" x14ac:dyDescent="0.3">
      <c r="A660" s="65">
        <v>656</v>
      </c>
      <c r="B660" s="7">
        <v>226</v>
      </c>
      <c r="C660" s="98" t="s">
        <v>2701</v>
      </c>
      <c r="D660" s="100" t="s">
        <v>2702</v>
      </c>
      <c r="E660" s="98" t="s">
        <v>2703</v>
      </c>
      <c r="F660" s="7">
        <v>2009</v>
      </c>
      <c r="G660" s="98" t="s">
        <v>974</v>
      </c>
      <c r="H660" s="98" t="s">
        <v>2704</v>
      </c>
      <c r="I660" s="6" t="s">
        <v>50</v>
      </c>
      <c r="J660" s="98" t="s">
        <v>2705</v>
      </c>
      <c r="K660" s="6" t="s">
        <v>616</v>
      </c>
      <c r="L660" s="6" t="s">
        <v>38</v>
      </c>
      <c r="M660" s="6" t="s">
        <v>100</v>
      </c>
      <c r="N660" s="6" t="s">
        <v>205</v>
      </c>
      <c r="O660" s="6" t="s">
        <v>25</v>
      </c>
      <c r="P660" s="6" t="s">
        <v>56</v>
      </c>
      <c r="Q660" s="6" t="s">
        <v>2706</v>
      </c>
      <c r="R660" s="6" t="s">
        <v>908</v>
      </c>
      <c r="S660" s="6" t="s">
        <v>166</v>
      </c>
      <c r="T660" s="6" t="s">
        <v>862</v>
      </c>
      <c r="U660" s="7">
        <v>2007</v>
      </c>
      <c r="V660" s="7">
        <v>2008</v>
      </c>
      <c r="W660" s="6"/>
      <c r="X660" s="6"/>
      <c r="Y660" s="6"/>
      <c r="Z660" s="6" t="s">
        <v>76</v>
      </c>
      <c r="AA660" s="6"/>
      <c r="AB660" s="6" t="s">
        <v>107</v>
      </c>
      <c r="AC660" s="6"/>
      <c r="AD660" s="6"/>
      <c r="AE660" s="6" t="s">
        <v>126</v>
      </c>
      <c r="AF660" s="6"/>
      <c r="AG660" s="6"/>
      <c r="AH660" s="6"/>
      <c r="AI660" s="6"/>
      <c r="AJ660" s="6"/>
      <c r="AK660" s="6" t="s">
        <v>232</v>
      </c>
      <c r="AL660" s="6"/>
      <c r="AM660" s="6"/>
      <c r="AN660" s="6"/>
      <c r="AO660" s="6"/>
      <c r="AP660" s="6"/>
      <c r="AQ660" s="6"/>
      <c r="AR660" s="6"/>
      <c r="AS660" s="6"/>
      <c r="AT660" s="6"/>
      <c r="AU660" s="6"/>
      <c r="AV660" s="6"/>
      <c r="AW660" s="6" t="s">
        <v>23</v>
      </c>
      <c r="AX660" s="6"/>
      <c r="AY660" s="6"/>
      <c r="AZ660" s="6"/>
      <c r="BA660" s="6" t="s">
        <v>78</v>
      </c>
      <c r="BB660" s="6"/>
      <c r="BC660" s="6" t="s">
        <v>78</v>
      </c>
      <c r="BD660" s="6"/>
      <c r="BE660" s="6"/>
      <c r="BF660" s="6" t="s">
        <v>124</v>
      </c>
      <c r="BG660" s="6"/>
      <c r="BH660" s="6"/>
      <c r="BI660" s="6"/>
      <c r="BJ660" s="6"/>
      <c r="BK660" s="6" t="s">
        <v>78</v>
      </c>
      <c r="BL660" s="6"/>
      <c r="BM660" s="6"/>
      <c r="BN660" s="6"/>
      <c r="BO660" s="6"/>
      <c r="BP660" s="6"/>
      <c r="BQ660" s="6"/>
      <c r="BR660" s="6"/>
      <c r="BS660" s="6"/>
      <c r="BT660" s="6"/>
      <c r="BU660" s="6"/>
      <c r="BV660" s="6" t="s">
        <v>38</v>
      </c>
      <c r="BW660" s="6"/>
      <c r="BX660" s="6"/>
      <c r="BY660" s="6"/>
      <c r="BZ660" s="6"/>
      <c r="CA660" s="6"/>
      <c r="CB660" s="6"/>
      <c r="CC660" s="6"/>
      <c r="CD660" s="6"/>
      <c r="CE660" s="6"/>
      <c r="CF660" s="6"/>
      <c r="CG660" s="6"/>
      <c r="CH660" s="6"/>
      <c r="CI660" s="6"/>
      <c r="CJ660" s="6"/>
      <c r="CK660" s="6"/>
      <c r="CL660" s="6"/>
      <c r="CM660" s="6"/>
      <c r="CN660" s="6"/>
      <c r="CO660" s="6"/>
      <c r="CP660" s="6"/>
      <c r="CQ660" s="6"/>
      <c r="CR660" s="6"/>
      <c r="CS660" s="28" t="s">
        <v>38</v>
      </c>
      <c r="CT660" s="6"/>
      <c r="CU660" s="6"/>
      <c r="CV660" s="6"/>
      <c r="CW660" s="6"/>
      <c r="CX660" s="6"/>
      <c r="CY660" s="6"/>
      <c r="CZ660" s="6"/>
      <c r="DA660" s="6"/>
      <c r="DB660" s="6"/>
      <c r="DC660" s="6"/>
      <c r="DD660" s="6" t="s">
        <v>38</v>
      </c>
      <c r="DE660" s="87"/>
      <c r="DF660" s="6"/>
      <c r="DG660" s="6"/>
      <c r="DH660" s="6"/>
      <c r="DI660" s="6"/>
      <c r="DJ660" s="6"/>
      <c r="DK660" s="6"/>
      <c r="DL660" s="6"/>
      <c r="DM660" s="6"/>
      <c r="DN660" s="6"/>
      <c r="DO660" s="87"/>
      <c r="DP660" s="6"/>
      <c r="DQ660" s="87"/>
      <c r="DR660" s="6"/>
      <c r="DS660" s="87"/>
      <c r="DT660" s="17"/>
      <c r="DV660" s="34"/>
      <c r="DW660" s="57"/>
      <c r="DX660" s="57"/>
      <c r="DY660" s="57"/>
      <c r="DZ660" s="57"/>
      <c r="EA660" s="57"/>
      <c r="EB660" s="57"/>
      <c r="EC660" s="57"/>
      <c r="ED660" s="57"/>
      <c r="EE660" s="57"/>
      <c r="EF660" s="57"/>
      <c r="EG660" s="57"/>
      <c r="EH660" s="57"/>
      <c r="EI660" s="57"/>
      <c r="EJ660" s="57"/>
      <c r="EK660" s="57"/>
      <c r="EL660" s="57"/>
      <c r="EM660" s="57"/>
      <c r="EN660" s="57"/>
      <c r="EO660" s="57"/>
      <c r="EP660" s="57"/>
      <c r="EQ660" s="57"/>
      <c r="ER660" s="57"/>
      <c r="ES660" s="57"/>
    </row>
    <row r="661" spans="1:149" ht="14.55" customHeight="1" x14ac:dyDescent="0.3">
      <c r="A661" s="65">
        <v>657</v>
      </c>
      <c r="B661" s="7">
        <v>227</v>
      </c>
      <c r="C661" s="98" t="s">
        <v>2707</v>
      </c>
      <c r="D661" s="100" t="s">
        <v>2708</v>
      </c>
      <c r="E661" s="98" t="s">
        <v>2709</v>
      </c>
      <c r="F661" s="7">
        <v>2019</v>
      </c>
      <c r="G661" s="100" t="s">
        <v>807</v>
      </c>
      <c r="H661" s="98" t="s">
        <v>2710</v>
      </c>
      <c r="I661" s="6" t="s">
        <v>50</v>
      </c>
      <c r="J661" s="100" t="s">
        <v>4164</v>
      </c>
      <c r="K661" s="6" t="s">
        <v>666</v>
      </c>
      <c r="L661" s="6" t="s">
        <v>38</v>
      </c>
      <c r="M661" s="6" t="s">
        <v>100</v>
      </c>
      <c r="N661" s="6" t="s">
        <v>205</v>
      </c>
      <c r="O661" s="6" t="s">
        <v>25</v>
      </c>
      <c r="P661" s="6" t="s">
        <v>191</v>
      </c>
      <c r="Q661" s="6" t="s">
        <v>2711</v>
      </c>
      <c r="R661" s="6" t="s">
        <v>582</v>
      </c>
      <c r="S661" s="6" t="s">
        <v>434</v>
      </c>
      <c r="T661" s="6" t="s">
        <v>2441</v>
      </c>
      <c r="U661" s="7">
        <v>2017</v>
      </c>
      <c r="V661" s="7">
        <v>2017</v>
      </c>
      <c r="W661" s="6"/>
      <c r="X661" s="6"/>
      <c r="Y661" s="6"/>
      <c r="Z661" s="6"/>
      <c r="AA661" s="6"/>
      <c r="AB661" s="6"/>
      <c r="AC661" s="6"/>
      <c r="AD661" s="6"/>
      <c r="AE661" s="6"/>
      <c r="AF661" s="6"/>
      <c r="AG661" s="6"/>
      <c r="AH661" s="6" t="s">
        <v>139</v>
      </c>
      <c r="AI661" s="6"/>
      <c r="AJ661" s="6"/>
      <c r="AK661" s="6"/>
      <c r="AL661" s="6"/>
      <c r="AM661" s="6"/>
      <c r="AN661" s="6"/>
      <c r="AO661" s="6"/>
      <c r="AP661" s="6"/>
      <c r="AQ661" s="6"/>
      <c r="AR661" s="6"/>
      <c r="AS661" s="6"/>
      <c r="AT661" s="6"/>
      <c r="AU661" s="6"/>
      <c r="AV661" s="6"/>
      <c r="AW661" s="6" t="s">
        <v>23</v>
      </c>
      <c r="AX661" s="6"/>
      <c r="AY661" s="6"/>
      <c r="AZ661" s="6"/>
      <c r="BA661" s="6"/>
      <c r="BB661" s="6"/>
      <c r="BC661" s="6"/>
      <c r="BD661" s="6"/>
      <c r="BE661" s="6"/>
      <c r="BF661" s="6"/>
      <c r="BG661" s="6"/>
      <c r="BH661" s="6"/>
      <c r="BI661" s="6" t="s">
        <v>78</v>
      </c>
      <c r="BJ661" s="6"/>
      <c r="BK661" s="6"/>
      <c r="BL661" s="6"/>
      <c r="BM661" s="6"/>
      <c r="BN661" s="6"/>
      <c r="BO661" s="6"/>
      <c r="BP661" s="6"/>
      <c r="BQ661" s="6"/>
      <c r="BR661" s="6"/>
      <c r="BS661" s="6"/>
      <c r="BT661" s="6"/>
      <c r="BU661" s="6"/>
      <c r="BV661" s="6" t="s">
        <v>23</v>
      </c>
      <c r="BW661" s="6"/>
      <c r="BX661" s="6"/>
      <c r="BY661" s="6"/>
      <c r="BZ661" s="6"/>
      <c r="CA661" s="6"/>
      <c r="CB661" s="6"/>
      <c r="CC661" s="6"/>
      <c r="CD661" s="6"/>
      <c r="CE661" s="6"/>
      <c r="CF661" s="6"/>
      <c r="CG661" s="6"/>
      <c r="CH661" s="6" t="s">
        <v>221</v>
      </c>
      <c r="CI661" s="6"/>
      <c r="CJ661" s="6"/>
      <c r="CK661" s="6"/>
      <c r="CL661" s="6"/>
      <c r="CM661" s="6"/>
      <c r="CN661" s="6"/>
      <c r="CO661" s="6"/>
      <c r="CP661" s="6"/>
      <c r="CQ661" s="6"/>
      <c r="CR661" s="6"/>
      <c r="CS661" s="28" t="s">
        <v>38</v>
      </c>
      <c r="CT661" s="6"/>
      <c r="CU661" s="6"/>
      <c r="CV661" s="6"/>
      <c r="CW661" s="6"/>
      <c r="CX661" s="6"/>
      <c r="CY661" s="6"/>
      <c r="CZ661" s="6"/>
      <c r="DA661" s="6"/>
      <c r="DB661" s="6"/>
      <c r="DC661" s="6"/>
      <c r="DD661" s="6" t="s">
        <v>38</v>
      </c>
      <c r="DE661" s="87"/>
      <c r="DF661" s="6"/>
      <c r="DG661" s="6"/>
      <c r="DH661" s="6"/>
      <c r="DI661" s="6"/>
      <c r="DJ661" s="6"/>
      <c r="DK661" s="6"/>
      <c r="DL661" s="6"/>
      <c r="DM661" s="6"/>
      <c r="DN661" s="6"/>
      <c r="DO661" s="87"/>
      <c r="DP661" s="6"/>
      <c r="DQ661" s="87"/>
      <c r="DR661" s="6"/>
      <c r="DS661" s="87"/>
      <c r="DT661" s="17"/>
      <c r="DV661" s="34"/>
      <c r="DW661" s="57"/>
      <c r="DX661" s="57"/>
      <c r="DY661" s="57"/>
      <c r="DZ661" s="57"/>
      <c r="EA661" s="57"/>
      <c r="EB661" s="57"/>
      <c r="EC661" s="57"/>
      <c r="ED661" s="57"/>
      <c r="EE661" s="57"/>
      <c r="EF661" s="57"/>
      <c r="EG661" s="57"/>
      <c r="EH661" s="57"/>
      <c r="EI661" s="57"/>
      <c r="EJ661" s="57"/>
      <c r="EK661" s="57"/>
      <c r="EL661" s="57"/>
      <c r="EM661" s="57"/>
      <c r="EN661" s="57"/>
      <c r="EO661" s="57"/>
      <c r="EP661" s="57"/>
      <c r="EQ661" s="57"/>
      <c r="ER661" s="57"/>
      <c r="ES661" s="57"/>
    </row>
    <row r="662" spans="1:149" ht="14.55" customHeight="1" x14ac:dyDescent="0.3">
      <c r="A662" s="65">
        <v>658</v>
      </c>
      <c r="B662" s="7">
        <v>227</v>
      </c>
      <c r="C662" s="98" t="s">
        <v>2707</v>
      </c>
      <c r="D662" s="100" t="s">
        <v>2708</v>
      </c>
      <c r="E662" s="98" t="s">
        <v>2709</v>
      </c>
      <c r="F662" s="7">
        <v>2019</v>
      </c>
      <c r="G662" s="100" t="s">
        <v>807</v>
      </c>
      <c r="H662" s="98" t="s">
        <v>2710</v>
      </c>
      <c r="I662" s="6" t="s">
        <v>50</v>
      </c>
      <c r="J662" s="100" t="s">
        <v>4165</v>
      </c>
      <c r="K662" s="6" t="s">
        <v>666</v>
      </c>
      <c r="L662" s="6" t="s">
        <v>38</v>
      </c>
      <c r="M662" s="6" t="s">
        <v>100</v>
      </c>
      <c r="N662" s="6" t="s">
        <v>205</v>
      </c>
      <c r="O662" s="6" t="s">
        <v>25</v>
      </c>
      <c r="P662" s="6" t="s">
        <v>191</v>
      </c>
      <c r="Q662" s="6" t="s">
        <v>2711</v>
      </c>
      <c r="R662" s="6" t="s">
        <v>582</v>
      </c>
      <c r="S662" s="6" t="s">
        <v>434</v>
      </c>
      <c r="T662" s="6" t="s">
        <v>2441</v>
      </c>
      <c r="U662" s="7">
        <v>2017</v>
      </c>
      <c r="V662" s="7">
        <v>2017</v>
      </c>
      <c r="W662" s="6"/>
      <c r="X662" s="6"/>
      <c r="Y662" s="6"/>
      <c r="Z662" s="6"/>
      <c r="AA662" s="6"/>
      <c r="AB662" s="6"/>
      <c r="AC662" s="6"/>
      <c r="AD662" s="6"/>
      <c r="AE662" s="6"/>
      <c r="AF662" s="6"/>
      <c r="AG662" s="6"/>
      <c r="AH662" s="6" t="s">
        <v>139</v>
      </c>
      <c r="AI662" s="6"/>
      <c r="AJ662" s="6"/>
      <c r="AK662" s="6"/>
      <c r="AL662" s="6"/>
      <c r="AM662" s="6"/>
      <c r="AN662" s="6"/>
      <c r="AO662" s="6"/>
      <c r="AP662" s="6"/>
      <c r="AQ662" s="6"/>
      <c r="AR662" s="6"/>
      <c r="AS662" s="6"/>
      <c r="AT662" s="6"/>
      <c r="AU662" s="6"/>
      <c r="AV662" s="6"/>
      <c r="AW662" s="6" t="s">
        <v>23</v>
      </c>
      <c r="AX662" s="6"/>
      <c r="AY662" s="6"/>
      <c r="AZ662" s="6"/>
      <c r="BA662" s="6"/>
      <c r="BB662" s="6"/>
      <c r="BC662" s="6"/>
      <c r="BD662" s="6"/>
      <c r="BE662" s="6"/>
      <c r="BF662" s="6"/>
      <c r="BG662" s="6"/>
      <c r="BH662" s="6"/>
      <c r="BI662" s="6" t="s">
        <v>78</v>
      </c>
      <c r="BJ662" s="6"/>
      <c r="BK662" s="6"/>
      <c r="BL662" s="6"/>
      <c r="BM662" s="6"/>
      <c r="BN662" s="6"/>
      <c r="BO662" s="6"/>
      <c r="BP662" s="6"/>
      <c r="BQ662" s="6"/>
      <c r="BR662" s="6"/>
      <c r="BS662" s="6"/>
      <c r="BT662" s="6"/>
      <c r="BU662" s="6"/>
      <c r="BV662" s="6" t="s">
        <v>23</v>
      </c>
      <c r="BW662" s="6"/>
      <c r="BX662" s="6"/>
      <c r="BY662" s="6"/>
      <c r="BZ662" s="6"/>
      <c r="CA662" s="6"/>
      <c r="CB662" s="6"/>
      <c r="CC662" s="6"/>
      <c r="CD662" s="6"/>
      <c r="CE662" s="6"/>
      <c r="CF662" s="6"/>
      <c r="CG662" s="6"/>
      <c r="CH662" s="6" t="s">
        <v>210</v>
      </c>
      <c r="CI662" s="6"/>
      <c r="CJ662" s="6"/>
      <c r="CK662" s="6"/>
      <c r="CL662" s="6"/>
      <c r="CM662" s="6"/>
      <c r="CN662" s="6"/>
      <c r="CO662" s="6"/>
      <c r="CP662" s="6"/>
      <c r="CQ662" s="6"/>
      <c r="CR662" s="6"/>
      <c r="CS662" s="28" t="s">
        <v>38</v>
      </c>
      <c r="CT662" s="6"/>
      <c r="CU662" s="6"/>
      <c r="CV662" s="6"/>
      <c r="CW662" s="6"/>
      <c r="CX662" s="6"/>
      <c r="CY662" s="6"/>
      <c r="CZ662" s="6"/>
      <c r="DA662" s="6"/>
      <c r="DB662" s="6"/>
      <c r="DC662" s="6"/>
      <c r="DD662" s="6" t="s">
        <v>38</v>
      </c>
      <c r="DE662" s="87"/>
      <c r="DF662" s="6"/>
      <c r="DG662" s="6"/>
      <c r="DH662" s="6"/>
      <c r="DI662" s="6"/>
      <c r="DJ662" s="6"/>
      <c r="DK662" s="6"/>
      <c r="DL662" s="6"/>
      <c r="DM662" s="6"/>
      <c r="DN662" s="6"/>
      <c r="DO662" s="87"/>
      <c r="DP662" s="6"/>
      <c r="DQ662" s="87"/>
      <c r="DR662" s="6"/>
      <c r="DS662" s="87"/>
      <c r="DT662" s="17"/>
      <c r="DV662" s="34"/>
      <c r="DW662" s="57"/>
      <c r="DX662" s="57"/>
      <c r="DY662" s="57"/>
      <c r="DZ662" s="57"/>
      <c r="EA662" s="57"/>
      <c r="EB662" s="57"/>
      <c r="EC662" s="57"/>
      <c r="ED662" s="57"/>
      <c r="EE662" s="57"/>
      <c r="EF662" s="57"/>
      <c r="EG662" s="57"/>
      <c r="EH662" s="57"/>
      <c r="EI662" s="57"/>
      <c r="EJ662" s="57"/>
      <c r="EK662" s="57"/>
      <c r="EL662" s="57"/>
      <c r="EM662" s="57"/>
      <c r="EN662" s="57"/>
      <c r="EO662" s="57"/>
      <c r="EP662" s="57"/>
      <c r="EQ662" s="57"/>
      <c r="ER662" s="57"/>
      <c r="ES662" s="57"/>
    </row>
    <row r="663" spans="1:149" ht="14.55" customHeight="1" x14ac:dyDescent="0.3">
      <c r="A663" s="65">
        <v>659</v>
      </c>
      <c r="B663" s="7">
        <v>227</v>
      </c>
      <c r="C663" s="98" t="s">
        <v>2707</v>
      </c>
      <c r="D663" s="100" t="s">
        <v>2708</v>
      </c>
      <c r="E663" s="98" t="s">
        <v>2709</v>
      </c>
      <c r="F663" s="7">
        <v>2019</v>
      </c>
      <c r="G663" s="100" t="s">
        <v>807</v>
      </c>
      <c r="H663" s="98" t="s">
        <v>2710</v>
      </c>
      <c r="I663" s="6" t="s">
        <v>50</v>
      </c>
      <c r="J663" s="100" t="s">
        <v>4166</v>
      </c>
      <c r="K663" s="6" t="s">
        <v>666</v>
      </c>
      <c r="L663" s="6" t="s">
        <v>38</v>
      </c>
      <c r="M663" s="6" t="s">
        <v>100</v>
      </c>
      <c r="N663" s="6" t="s">
        <v>205</v>
      </c>
      <c r="O663" s="6" t="s">
        <v>25</v>
      </c>
      <c r="P663" s="6" t="s">
        <v>191</v>
      </c>
      <c r="Q663" s="6" t="s">
        <v>2711</v>
      </c>
      <c r="R663" s="6" t="s">
        <v>582</v>
      </c>
      <c r="S663" s="6" t="s">
        <v>434</v>
      </c>
      <c r="T663" s="6" t="s">
        <v>2441</v>
      </c>
      <c r="U663" s="7">
        <v>2017</v>
      </c>
      <c r="V663" s="7">
        <v>2017</v>
      </c>
      <c r="W663" s="6"/>
      <c r="X663" s="6"/>
      <c r="Y663" s="6"/>
      <c r="Z663" s="6"/>
      <c r="AA663" s="6"/>
      <c r="AB663" s="6"/>
      <c r="AC663" s="6"/>
      <c r="AD663" s="6"/>
      <c r="AE663" s="6"/>
      <c r="AF663" s="6"/>
      <c r="AG663" s="6"/>
      <c r="AH663" s="6" t="s">
        <v>139</v>
      </c>
      <c r="AI663" s="6"/>
      <c r="AJ663" s="6"/>
      <c r="AK663" s="6"/>
      <c r="AL663" s="6"/>
      <c r="AM663" s="6"/>
      <c r="AN663" s="6"/>
      <c r="AO663" s="6"/>
      <c r="AP663" s="6"/>
      <c r="AQ663" s="6"/>
      <c r="AR663" s="6"/>
      <c r="AS663" s="6"/>
      <c r="AT663" s="6"/>
      <c r="AU663" s="6"/>
      <c r="AV663" s="6"/>
      <c r="AW663" s="6" t="s">
        <v>23</v>
      </c>
      <c r="AX663" s="6"/>
      <c r="AY663" s="6"/>
      <c r="AZ663" s="6"/>
      <c r="BA663" s="6"/>
      <c r="BB663" s="6"/>
      <c r="BC663" s="6"/>
      <c r="BD663" s="6"/>
      <c r="BE663" s="6"/>
      <c r="BF663" s="6"/>
      <c r="BG663" s="6"/>
      <c r="BH663" s="6"/>
      <c r="BI663" s="6" t="s">
        <v>80</v>
      </c>
      <c r="BJ663" s="6"/>
      <c r="BK663" s="6"/>
      <c r="BL663" s="6"/>
      <c r="BM663" s="6"/>
      <c r="BN663" s="6"/>
      <c r="BO663" s="6"/>
      <c r="BP663" s="6"/>
      <c r="BQ663" s="6"/>
      <c r="BR663" s="6"/>
      <c r="BS663" s="6"/>
      <c r="BT663" s="6"/>
      <c r="BU663" s="6"/>
      <c r="BV663" s="6" t="s">
        <v>23</v>
      </c>
      <c r="BW663" s="6"/>
      <c r="BX663" s="6"/>
      <c r="BY663" s="6"/>
      <c r="BZ663" s="6"/>
      <c r="CA663" s="6"/>
      <c r="CB663" s="6"/>
      <c r="CC663" s="6"/>
      <c r="CD663" s="6"/>
      <c r="CE663" s="6"/>
      <c r="CF663" s="6"/>
      <c r="CG663" s="6"/>
      <c r="CH663" s="6" t="s">
        <v>195</v>
      </c>
      <c r="CI663" s="6"/>
      <c r="CJ663" s="6"/>
      <c r="CK663" s="6"/>
      <c r="CL663" s="6"/>
      <c r="CM663" s="6"/>
      <c r="CN663" s="6"/>
      <c r="CO663" s="6"/>
      <c r="CP663" s="6"/>
      <c r="CQ663" s="6"/>
      <c r="CR663" s="6"/>
      <c r="CS663" s="28" t="s">
        <v>38</v>
      </c>
      <c r="CT663" s="6"/>
      <c r="CU663" s="6"/>
      <c r="CV663" s="6"/>
      <c r="CW663" s="6"/>
      <c r="CX663" s="6"/>
      <c r="CY663" s="6"/>
      <c r="CZ663" s="6"/>
      <c r="DA663" s="6"/>
      <c r="DB663" s="6"/>
      <c r="DC663" s="6"/>
      <c r="DD663" s="6" t="s">
        <v>38</v>
      </c>
      <c r="DE663" s="87"/>
      <c r="DF663" s="6"/>
      <c r="DG663" s="6"/>
      <c r="DH663" s="6"/>
      <c r="DI663" s="6"/>
      <c r="DJ663" s="6"/>
      <c r="DK663" s="6"/>
      <c r="DL663" s="6"/>
      <c r="DM663" s="6"/>
      <c r="DN663" s="6"/>
      <c r="DO663" s="87"/>
      <c r="DP663" s="6"/>
      <c r="DQ663" s="87"/>
      <c r="DR663" s="6"/>
      <c r="DS663" s="87"/>
      <c r="DT663" s="17"/>
      <c r="DV663" s="34"/>
      <c r="DW663" s="57"/>
      <c r="DX663" s="57"/>
      <c r="DY663" s="57"/>
      <c r="DZ663" s="57"/>
      <c r="EA663" s="57"/>
      <c r="EB663" s="57"/>
      <c r="EC663" s="57"/>
      <c r="ED663" s="57"/>
      <c r="EE663" s="57"/>
      <c r="EF663" s="57"/>
      <c r="EG663" s="57"/>
      <c r="EH663" s="57"/>
      <c r="EI663" s="57"/>
      <c r="EJ663" s="57"/>
      <c r="EK663" s="57"/>
      <c r="EL663" s="57"/>
      <c r="EM663" s="57"/>
      <c r="EN663" s="57"/>
      <c r="EO663" s="57"/>
      <c r="EP663" s="57"/>
      <c r="EQ663" s="57"/>
      <c r="ER663" s="57"/>
      <c r="ES663" s="57"/>
    </row>
    <row r="664" spans="1:149" ht="14.55" customHeight="1" x14ac:dyDescent="0.3">
      <c r="A664" s="65">
        <v>660</v>
      </c>
      <c r="B664" s="7">
        <v>228</v>
      </c>
      <c r="C664" s="98" t="s">
        <v>2712</v>
      </c>
      <c r="D664" s="100" t="s">
        <v>2713</v>
      </c>
      <c r="E664" s="98" t="s">
        <v>2714</v>
      </c>
      <c r="F664" s="7">
        <v>2004</v>
      </c>
      <c r="G664" s="100" t="s">
        <v>1263</v>
      </c>
      <c r="H664" s="98" t="s">
        <v>2715</v>
      </c>
      <c r="I664" s="6" t="s">
        <v>50</v>
      </c>
      <c r="J664" s="100" t="s">
        <v>2716</v>
      </c>
      <c r="K664" s="6" t="s">
        <v>1206</v>
      </c>
      <c r="L664" s="6" t="s">
        <v>38</v>
      </c>
      <c r="M664" s="6" t="s">
        <v>86</v>
      </c>
      <c r="N664" s="6" t="s">
        <v>205</v>
      </c>
      <c r="O664" s="6" t="s">
        <v>25</v>
      </c>
      <c r="P664" s="6" t="s">
        <v>177</v>
      </c>
      <c r="Q664" s="6" t="s">
        <v>572</v>
      </c>
      <c r="R664" s="6" t="s">
        <v>572</v>
      </c>
      <c r="S664" s="6" t="s">
        <v>432</v>
      </c>
      <c r="T664" s="6" t="s">
        <v>2717</v>
      </c>
      <c r="U664" s="7" t="s">
        <v>572</v>
      </c>
      <c r="V664" s="7" t="s">
        <v>572</v>
      </c>
      <c r="W664" s="6"/>
      <c r="X664" s="6"/>
      <c r="Y664" s="6"/>
      <c r="Z664" s="6" t="s">
        <v>76</v>
      </c>
      <c r="AA664" s="6"/>
      <c r="AB664" s="6" t="s">
        <v>107</v>
      </c>
      <c r="AC664" s="6"/>
      <c r="AD664" s="6"/>
      <c r="AE664" s="6" t="s">
        <v>126</v>
      </c>
      <c r="AF664" s="6"/>
      <c r="AG664" s="6"/>
      <c r="AH664" s="6"/>
      <c r="AI664" s="6"/>
      <c r="AJ664" s="6"/>
      <c r="AK664" s="6"/>
      <c r="AL664" s="6"/>
      <c r="AM664" s="6"/>
      <c r="AN664" s="6"/>
      <c r="AO664" s="6"/>
      <c r="AP664" s="6"/>
      <c r="AQ664" s="6"/>
      <c r="AR664" s="6"/>
      <c r="AS664" s="6"/>
      <c r="AT664" s="6"/>
      <c r="AU664" s="6"/>
      <c r="AV664" s="6"/>
      <c r="AW664" s="6" t="s">
        <v>23</v>
      </c>
      <c r="AX664" s="6"/>
      <c r="AY664" s="6"/>
      <c r="AZ664" s="6"/>
      <c r="BA664" s="6" t="s">
        <v>78</v>
      </c>
      <c r="BB664" s="6"/>
      <c r="BC664" s="6" t="s">
        <v>80</v>
      </c>
      <c r="BD664" s="6"/>
      <c r="BE664" s="6"/>
      <c r="BF664" s="6" t="s">
        <v>124</v>
      </c>
      <c r="BG664" s="6"/>
      <c r="BH664" s="6"/>
      <c r="BI664" s="6"/>
      <c r="BJ664" s="6"/>
      <c r="BK664" s="6"/>
      <c r="BL664" s="6"/>
      <c r="BM664" s="6"/>
      <c r="BN664" s="6"/>
      <c r="BO664" s="6"/>
      <c r="BP664" s="6"/>
      <c r="BQ664" s="6"/>
      <c r="BR664" s="6"/>
      <c r="BS664" s="6"/>
      <c r="BT664" s="6"/>
      <c r="BU664" s="6"/>
      <c r="BV664" s="6" t="s">
        <v>38</v>
      </c>
      <c r="BW664" s="6"/>
      <c r="BX664" s="6"/>
      <c r="BY664" s="6"/>
      <c r="BZ664" s="6"/>
      <c r="CA664" s="6"/>
      <c r="CB664" s="6"/>
      <c r="CC664" s="6"/>
      <c r="CD664" s="6"/>
      <c r="CE664" s="6"/>
      <c r="CF664" s="6"/>
      <c r="CG664" s="6"/>
      <c r="CH664" s="6"/>
      <c r="CI664" s="6"/>
      <c r="CJ664" s="6"/>
      <c r="CK664" s="6"/>
      <c r="CL664" s="6"/>
      <c r="CM664" s="6"/>
      <c r="CN664" s="6"/>
      <c r="CO664" s="6"/>
      <c r="CP664" s="6"/>
      <c r="CQ664" s="6"/>
      <c r="CR664" s="6"/>
      <c r="CS664" s="28" t="s">
        <v>38</v>
      </c>
      <c r="CT664" s="6"/>
      <c r="CU664" s="6"/>
      <c r="CV664" s="6"/>
      <c r="CW664" s="6"/>
      <c r="CX664" s="6"/>
      <c r="CY664" s="6"/>
      <c r="CZ664" s="6"/>
      <c r="DA664" s="6"/>
      <c r="DB664" s="6"/>
      <c r="DC664" s="6"/>
      <c r="DD664" s="6" t="s">
        <v>38</v>
      </c>
      <c r="DE664" s="87"/>
      <c r="DF664" s="6"/>
      <c r="DG664" s="6"/>
      <c r="DH664" s="6"/>
      <c r="DI664" s="6"/>
      <c r="DJ664" s="6"/>
      <c r="DK664" s="6"/>
      <c r="DL664" s="6"/>
      <c r="DM664" s="6"/>
      <c r="DN664" s="6"/>
      <c r="DO664" s="87"/>
      <c r="DP664" s="6"/>
      <c r="DQ664" s="87"/>
      <c r="DR664" s="6"/>
      <c r="DS664" s="93" t="s">
        <v>2718</v>
      </c>
      <c r="DT664" s="17" t="s">
        <v>2719</v>
      </c>
      <c r="DV664" s="34"/>
      <c r="DW664" s="57"/>
      <c r="DX664" s="57"/>
      <c r="DY664" s="57"/>
      <c r="DZ664" s="57"/>
      <c r="EA664" s="57"/>
      <c r="EB664" s="57"/>
      <c r="EC664" s="57"/>
      <c r="ED664" s="57"/>
      <c r="EE664" s="57"/>
      <c r="EF664" s="57"/>
      <c r="EG664" s="57"/>
      <c r="EH664" s="57"/>
      <c r="EI664" s="57"/>
      <c r="EJ664" s="57"/>
      <c r="EK664" s="57"/>
      <c r="EL664" s="57"/>
      <c r="EM664" s="57"/>
      <c r="EN664" s="57"/>
      <c r="EO664" s="57"/>
      <c r="EP664" s="57"/>
      <c r="EQ664" s="57"/>
      <c r="ER664" s="57"/>
      <c r="ES664" s="57"/>
    </row>
    <row r="665" spans="1:149" ht="14.55" customHeight="1" x14ac:dyDescent="0.3">
      <c r="A665" s="65">
        <v>661</v>
      </c>
      <c r="B665" s="7">
        <v>229</v>
      </c>
      <c r="C665" s="98" t="s">
        <v>2720</v>
      </c>
      <c r="D665" s="100" t="s">
        <v>2721</v>
      </c>
      <c r="E665" s="98" t="s">
        <v>2722</v>
      </c>
      <c r="F665" s="7">
        <v>2012</v>
      </c>
      <c r="G665" s="98" t="s">
        <v>2077</v>
      </c>
      <c r="H665" s="98" t="s">
        <v>2723</v>
      </c>
      <c r="I665" s="6" t="s">
        <v>50</v>
      </c>
      <c r="J665" s="100" t="s">
        <v>2724</v>
      </c>
      <c r="K665" s="6" t="s">
        <v>980</v>
      </c>
      <c r="L665" s="6" t="s">
        <v>23</v>
      </c>
      <c r="M665" s="6" t="s">
        <v>100</v>
      </c>
      <c r="N665" s="6" t="s">
        <v>205</v>
      </c>
      <c r="O665" s="6" t="s">
        <v>25</v>
      </c>
      <c r="P665" s="6" t="s">
        <v>205</v>
      </c>
      <c r="Q665" s="6" t="s">
        <v>572</v>
      </c>
      <c r="R665" s="6" t="s">
        <v>572</v>
      </c>
      <c r="S665" s="6" t="s">
        <v>572</v>
      </c>
      <c r="T665" s="6" t="s">
        <v>572</v>
      </c>
      <c r="U665" s="7" t="s">
        <v>572</v>
      </c>
      <c r="V665" s="7" t="s">
        <v>572</v>
      </c>
      <c r="W665" s="6"/>
      <c r="X665" s="6"/>
      <c r="Y665" s="6"/>
      <c r="Z665" s="6" t="s">
        <v>76</v>
      </c>
      <c r="AA665" s="6"/>
      <c r="AB665" s="6" t="s">
        <v>107</v>
      </c>
      <c r="AC665" s="6"/>
      <c r="AD665" s="6"/>
      <c r="AE665" s="6" t="s">
        <v>126</v>
      </c>
      <c r="AF665" s="6"/>
      <c r="AG665" s="6"/>
      <c r="AH665" s="6"/>
      <c r="AI665" s="6"/>
      <c r="AJ665" s="6"/>
      <c r="AK665" s="6"/>
      <c r="AL665" s="6"/>
      <c r="AM665" s="6"/>
      <c r="AN665" s="6"/>
      <c r="AO665" s="6"/>
      <c r="AP665" s="6"/>
      <c r="AQ665" s="6"/>
      <c r="AR665" s="6"/>
      <c r="AS665" s="6"/>
      <c r="AT665" s="6"/>
      <c r="AU665" s="6"/>
      <c r="AV665" s="6"/>
      <c r="AW665" s="6" t="s">
        <v>23</v>
      </c>
      <c r="AX665" s="6"/>
      <c r="AY665" s="6"/>
      <c r="AZ665" s="6"/>
      <c r="BA665" s="6" t="s">
        <v>78</v>
      </c>
      <c r="BB665" s="6"/>
      <c r="BC665" s="6" t="s">
        <v>80</v>
      </c>
      <c r="BD665" s="6"/>
      <c r="BE665" s="6"/>
      <c r="BF665" s="6" t="s">
        <v>78</v>
      </c>
      <c r="BG665" s="6"/>
      <c r="BH665" s="6"/>
      <c r="BI665" s="6"/>
      <c r="BJ665" s="6"/>
      <c r="BK665" s="6"/>
      <c r="BL665" s="6"/>
      <c r="BM665" s="6"/>
      <c r="BN665" s="6"/>
      <c r="BO665" s="6"/>
      <c r="BP665" s="6"/>
      <c r="BQ665" s="6"/>
      <c r="BR665" s="6"/>
      <c r="BS665" s="6"/>
      <c r="BT665" s="6"/>
      <c r="BU665" s="6"/>
      <c r="BV665" s="6" t="s">
        <v>38</v>
      </c>
      <c r="BW665" s="6"/>
      <c r="BX665" s="6"/>
      <c r="BY665" s="6"/>
      <c r="BZ665" s="6"/>
      <c r="CA665" s="6"/>
      <c r="CB665" s="6"/>
      <c r="CC665" s="6"/>
      <c r="CD665" s="6"/>
      <c r="CE665" s="6"/>
      <c r="CF665" s="6"/>
      <c r="CG665" s="6"/>
      <c r="CH665" s="6"/>
      <c r="CI665" s="6"/>
      <c r="CJ665" s="6"/>
      <c r="CK665" s="6"/>
      <c r="CL665" s="6"/>
      <c r="CM665" s="6"/>
      <c r="CN665" s="6"/>
      <c r="CO665" s="6"/>
      <c r="CP665" s="6"/>
      <c r="CQ665" s="6"/>
      <c r="CR665" s="6"/>
      <c r="CS665" s="28" t="s">
        <v>38</v>
      </c>
      <c r="CT665" s="6"/>
      <c r="CU665" s="6"/>
      <c r="CV665" s="6"/>
      <c r="CW665" s="6"/>
      <c r="CX665" s="6"/>
      <c r="CY665" s="6"/>
      <c r="CZ665" s="6"/>
      <c r="DA665" s="6"/>
      <c r="DB665" s="6"/>
      <c r="DC665" s="6"/>
      <c r="DD665" s="6" t="s">
        <v>38</v>
      </c>
      <c r="DE665" s="87"/>
      <c r="DF665" s="6"/>
      <c r="DG665" s="6"/>
      <c r="DH665" s="6"/>
      <c r="DI665" s="6"/>
      <c r="DJ665" s="6"/>
      <c r="DK665" s="6"/>
      <c r="DL665" s="6"/>
      <c r="DM665" s="6"/>
      <c r="DN665" s="6"/>
      <c r="DO665" s="87"/>
      <c r="DP665" s="6"/>
      <c r="DQ665" s="87"/>
      <c r="DR665" s="6"/>
      <c r="DS665" s="87"/>
      <c r="DT665" s="17"/>
      <c r="DV665" s="34"/>
      <c r="DW665" s="57"/>
      <c r="DX665" s="57"/>
      <c r="DY665" s="57"/>
      <c r="DZ665" s="57"/>
      <c r="EA665" s="57"/>
      <c r="EB665" s="57"/>
      <c r="EC665" s="57"/>
      <c r="ED665" s="57"/>
      <c r="EE665" s="57"/>
      <c r="EF665" s="57"/>
      <c r="EG665" s="57"/>
      <c r="EH665" s="57"/>
      <c r="EI665" s="57"/>
      <c r="EJ665" s="57"/>
      <c r="EK665" s="57"/>
      <c r="EL665" s="57"/>
      <c r="EM665" s="57"/>
      <c r="EN665" s="57"/>
      <c r="EO665" s="57"/>
      <c r="EP665" s="57"/>
      <c r="EQ665" s="57"/>
      <c r="ER665" s="57"/>
      <c r="ES665" s="57"/>
    </row>
    <row r="666" spans="1:149" ht="14.55" customHeight="1" x14ac:dyDescent="0.3">
      <c r="A666" s="65">
        <v>662</v>
      </c>
      <c r="B666" s="7">
        <v>230</v>
      </c>
      <c r="C666" s="98" t="s">
        <v>2725</v>
      </c>
      <c r="D666" s="100" t="s">
        <v>2726</v>
      </c>
      <c r="E666" s="98" t="s">
        <v>2727</v>
      </c>
      <c r="F666" s="7">
        <v>2012</v>
      </c>
      <c r="G666" s="100" t="s">
        <v>807</v>
      </c>
      <c r="H666" s="98" t="s">
        <v>2728</v>
      </c>
      <c r="I666" s="6" t="s">
        <v>50</v>
      </c>
      <c r="J666" s="134" t="s">
        <v>4167</v>
      </c>
      <c r="K666" s="6" t="s">
        <v>2729</v>
      </c>
      <c r="L666" s="6" t="s">
        <v>23</v>
      </c>
      <c r="M666" s="6" t="s">
        <v>100</v>
      </c>
      <c r="N666" s="6" t="s">
        <v>205</v>
      </c>
      <c r="O666" s="6" t="s">
        <v>25</v>
      </c>
      <c r="P666" s="6" t="s">
        <v>177</v>
      </c>
      <c r="Q666" s="6" t="s">
        <v>2730</v>
      </c>
      <c r="R666" s="6" t="s">
        <v>582</v>
      </c>
      <c r="S666" s="6" t="s">
        <v>68</v>
      </c>
      <c r="T666" s="6" t="s">
        <v>2731</v>
      </c>
      <c r="U666" s="7">
        <v>1998</v>
      </c>
      <c r="V666" s="7">
        <v>2009</v>
      </c>
      <c r="W666" s="6"/>
      <c r="X666" s="6"/>
      <c r="Y666" s="6"/>
      <c r="Z666" s="6"/>
      <c r="AA666" s="6" t="s">
        <v>66</v>
      </c>
      <c r="AB666" s="6"/>
      <c r="AC666" s="6"/>
      <c r="AD666" s="6"/>
      <c r="AE666" s="6"/>
      <c r="AF666" s="6"/>
      <c r="AG666" s="6"/>
      <c r="AH666" s="6"/>
      <c r="AI666" s="6" t="s">
        <v>155</v>
      </c>
      <c r="AJ666" s="6"/>
      <c r="AK666" s="6"/>
      <c r="AL666" s="6"/>
      <c r="AM666" s="6"/>
      <c r="AN666" s="6"/>
      <c r="AO666" s="6"/>
      <c r="AP666" s="6"/>
      <c r="AQ666" s="6"/>
      <c r="AR666" s="6"/>
      <c r="AS666" s="6"/>
      <c r="AT666" s="6"/>
      <c r="AU666" s="6"/>
      <c r="AV666" s="6"/>
      <c r="AW666" s="6" t="s">
        <v>38</v>
      </c>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t="s">
        <v>23</v>
      </c>
      <c r="BW666" s="6"/>
      <c r="BX666" s="6"/>
      <c r="BY666" s="6"/>
      <c r="BZ666" s="6"/>
      <c r="CA666" s="6" t="s">
        <v>195</v>
      </c>
      <c r="CB666" s="6"/>
      <c r="CC666" s="6"/>
      <c r="CD666" s="6"/>
      <c r="CE666" s="6"/>
      <c r="CF666" s="6"/>
      <c r="CG666" s="6"/>
      <c r="CH666" s="6"/>
      <c r="CI666" s="6" t="s">
        <v>195</v>
      </c>
      <c r="CJ666" s="6"/>
      <c r="CK666" s="6"/>
      <c r="CL666" s="6"/>
      <c r="CM666" s="6"/>
      <c r="CN666" s="6"/>
      <c r="CO666" s="6"/>
      <c r="CP666" s="6"/>
      <c r="CQ666" s="6"/>
      <c r="CR666" s="6"/>
      <c r="CS666" s="28" t="s">
        <v>38</v>
      </c>
      <c r="CT666" s="6"/>
      <c r="CU666" s="6"/>
      <c r="CV666" s="6"/>
      <c r="CW666" s="6"/>
      <c r="CX666" s="6"/>
      <c r="CY666" s="6"/>
      <c r="CZ666" s="6"/>
      <c r="DA666" s="6"/>
      <c r="DB666" s="6"/>
      <c r="DC666" s="6"/>
      <c r="DD666" s="6" t="s">
        <v>38</v>
      </c>
      <c r="DE666" s="87"/>
      <c r="DF666" s="6"/>
      <c r="DG666" s="6"/>
      <c r="DH666" s="6"/>
      <c r="DI666" s="6"/>
      <c r="DJ666" s="6"/>
      <c r="DK666" s="6"/>
      <c r="DL666" s="6"/>
      <c r="DM666" s="6"/>
      <c r="DN666" s="6"/>
      <c r="DO666" s="87"/>
      <c r="DP666" s="6"/>
      <c r="DQ666" s="87"/>
      <c r="DR666" s="6"/>
      <c r="DS666" s="87"/>
      <c r="DT666" s="17"/>
      <c r="DV666" s="34"/>
      <c r="DW666" s="57"/>
      <c r="DX666" s="57"/>
      <c r="DY666" s="57"/>
      <c r="DZ666" s="57"/>
      <c r="EA666" s="57"/>
      <c r="EB666" s="57"/>
      <c r="EC666" s="57"/>
      <c r="ED666" s="57"/>
      <c r="EE666" s="57"/>
      <c r="EF666" s="57"/>
      <c r="EG666" s="57"/>
      <c r="EH666" s="57"/>
      <c r="EI666" s="57"/>
      <c r="EJ666" s="57"/>
      <c r="EK666" s="57"/>
      <c r="EL666" s="57"/>
      <c r="EM666" s="57"/>
      <c r="EN666" s="57"/>
      <c r="EO666" s="57"/>
      <c r="EP666" s="57"/>
      <c r="EQ666" s="57"/>
      <c r="ER666" s="57"/>
      <c r="ES666" s="57"/>
    </row>
    <row r="667" spans="1:149" ht="14.55" customHeight="1" x14ac:dyDescent="0.3">
      <c r="A667" s="65">
        <v>663</v>
      </c>
      <c r="B667" s="7">
        <v>230</v>
      </c>
      <c r="C667" s="98" t="s">
        <v>2725</v>
      </c>
      <c r="D667" s="100" t="s">
        <v>2726</v>
      </c>
      <c r="E667" s="98" t="s">
        <v>2727</v>
      </c>
      <c r="F667" s="7">
        <v>2012</v>
      </c>
      <c r="G667" s="100" t="s">
        <v>807</v>
      </c>
      <c r="H667" s="98" t="s">
        <v>2728</v>
      </c>
      <c r="I667" s="6" t="s">
        <v>50</v>
      </c>
      <c r="J667" s="100" t="s">
        <v>4168</v>
      </c>
      <c r="K667" s="6" t="s">
        <v>2732</v>
      </c>
      <c r="L667" s="6" t="s">
        <v>23</v>
      </c>
      <c r="M667" s="6" t="s">
        <v>100</v>
      </c>
      <c r="N667" s="6" t="s">
        <v>205</v>
      </c>
      <c r="O667" s="6" t="s">
        <v>25</v>
      </c>
      <c r="P667" s="6" t="s">
        <v>177</v>
      </c>
      <c r="Q667" s="6" t="s">
        <v>2730</v>
      </c>
      <c r="R667" s="6" t="s">
        <v>582</v>
      </c>
      <c r="S667" s="6" t="s">
        <v>68</v>
      </c>
      <c r="T667" s="6" t="s">
        <v>2733</v>
      </c>
      <c r="U667" s="7">
        <v>1998</v>
      </c>
      <c r="V667" s="7">
        <v>2009</v>
      </c>
      <c r="W667" s="6"/>
      <c r="X667" s="6"/>
      <c r="Y667" s="6"/>
      <c r="Z667" s="6"/>
      <c r="AA667" s="6" t="s">
        <v>66</v>
      </c>
      <c r="AB667" s="6"/>
      <c r="AC667" s="6"/>
      <c r="AD667" s="6"/>
      <c r="AE667" s="6"/>
      <c r="AF667" s="6"/>
      <c r="AG667" s="6"/>
      <c r="AH667" s="6"/>
      <c r="AI667" s="6" t="s">
        <v>155</v>
      </c>
      <c r="AJ667" s="6"/>
      <c r="AK667" s="6"/>
      <c r="AL667" s="6"/>
      <c r="AM667" s="6"/>
      <c r="AN667" s="6"/>
      <c r="AO667" s="6"/>
      <c r="AP667" s="6"/>
      <c r="AQ667" s="6"/>
      <c r="AR667" s="6"/>
      <c r="AS667" s="6"/>
      <c r="AT667" s="6"/>
      <c r="AU667" s="6"/>
      <c r="AV667" s="6"/>
      <c r="AW667" s="6" t="s">
        <v>38</v>
      </c>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t="s">
        <v>23</v>
      </c>
      <c r="BW667" s="6"/>
      <c r="BX667" s="6"/>
      <c r="BY667" s="6"/>
      <c r="BZ667" s="6"/>
      <c r="CA667" s="6" t="s">
        <v>195</v>
      </c>
      <c r="CB667" s="6"/>
      <c r="CC667" s="6"/>
      <c r="CD667" s="6"/>
      <c r="CE667" s="6"/>
      <c r="CF667" s="6"/>
      <c r="CG667" s="6"/>
      <c r="CH667" s="6"/>
      <c r="CI667" s="6" t="s">
        <v>195</v>
      </c>
      <c r="CJ667" s="6"/>
      <c r="CK667" s="6"/>
      <c r="CL667" s="6"/>
      <c r="CM667" s="6"/>
      <c r="CN667" s="6"/>
      <c r="CO667" s="6"/>
      <c r="CP667" s="6"/>
      <c r="CQ667" s="6"/>
      <c r="CR667" s="6"/>
      <c r="CS667" s="28" t="s">
        <v>38</v>
      </c>
      <c r="CT667" s="6"/>
      <c r="CU667" s="6"/>
      <c r="CV667" s="6"/>
      <c r="CW667" s="6"/>
      <c r="CX667" s="6"/>
      <c r="CY667" s="6"/>
      <c r="CZ667" s="6"/>
      <c r="DA667" s="6"/>
      <c r="DB667" s="6"/>
      <c r="DC667" s="6"/>
      <c r="DD667" s="6" t="s">
        <v>38</v>
      </c>
      <c r="DE667" s="87"/>
      <c r="DF667" s="6"/>
      <c r="DG667" s="6"/>
      <c r="DH667" s="6"/>
      <c r="DI667" s="6"/>
      <c r="DJ667" s="6"/>
      <c r="DK667" s="6"/>
      <c r="DL667" s="6"/>
      <c r="DM667" s="6"/>
      <c r="DN667" s="6"/>
      <c r="DO667" s="87"/>
      <c r="DP667" s="6"/>
      <c r="DQ667" s="87"/>
      <c r="DR667" s="6"/>
      <c r="DS667" s="87"/>
      <c r="DT667" s="17"/>
      <c r="DV667" s="34"/>
      <c r="DW667" s="57"/>
      <c r="DX667" s="57"/>
      <c r="DY667" s="57"/>
      <c r="DZ667" s="57"/>
      <c r="EA667" s="57"/>
      <c r="EB667" s="57"/>
      <c r="EC667" s="57"/>
      <c r="ED667" s="57"/>
      <c r="EE667" s="57"/>
      <c r="EF667" s="57"/>
      <c r="EG667" s="57"/>
      <c r="EH667" s="57"/>
      <c r="EI667" s="57"/>
      <c r="EJ667" s="57"/>
      <c r="EK667" s="57"/>
      <c r="EL667" s="57"/>
      <c r="EM667" s="57"/>
      <c r="EN667" s="57"/>
      <c r="EO667" s="57"/>
      <c r="EP667" s="57"/>
      <c r="EQ667" s="57"/>
      <c r="ER667" s="57"/>
      <c r="ES667" s="57"/>
    </row>
    <row r="668" spans="1:149" ht="14.55" customHeight="1" x14ac:dyDescent="0.3">
      <c r="A668" s="65">
        <v>664</v>
      </c>
      <c r="B668" s="7">
        <v>231</v>
      </c>
      <c r="C668" s="98" t="s">
        <v>2734</v>
      </c>
      <c r="D668" s="100" t="s">
        <v>2735</v>
      </c>
      <c r="E668" s="98" t="s">
        <v>2736</v>
      </c>
      <c r="F668" s="7">
        <v>2009</v>
      </c>
      <c r="G668" s="100" t="s">
        <v>604</v>
      </c>
      <c r="H668" s="98" t="s">
        <v>2737</v>
      </c>
      <c r="I668" s="6" t="s">
        <v>50</v>
      </c>
      <c r="J668" s="98" t="s">
        <v>2738</v>
      </c>
      <c r="K668" s="6" t="s">
        <v>767</v>
      </c>
      <c r="L668" s="6" t="s">
        <v>23</v>
      </c>
      <c r="M668" s="6" t="s">
        <v>100</v>
      </c>
      <c r="N668" s="6" t="s">
        <v>205</v>
      </c>
      <c r="O668" s="6" t="s">
        <v>25</v>
      </c>
      <c r="P668" s="6" t="s">
        <v>118</v>
      </c>
      <c r="Q668" s="6" t="s">
        <v>1018</v>
      </c>
      <c r="R668" s="6" t="s">
        <v>908</v>
      </c>
      <c r="S668" s="6" t="s">
        <v>97</v>
      </c>
      <c r="T668" s="6" t="s">
        <v>1079</v>
      </c>
      <c r="U668" s="7">
        <v>2007</v>
      </c>
      <c r="V668" s="7">
        <v>2007</v>
      </c>
      <c r="W668" s="6"/>
      <c r="X668" s="6"/>
      <c r="Y668" s="6"/>
      <c r="Z668" s="6" t="s">
        <v>76</v>
      </c>
      <c r="AA668" s="6"/>
      <c r="AB668" s="6" t="s">
        <v>107</v>
      </c>
      <c r="AC668" s="6"/>
      <c r="AD668" s="6"/>
      <c r="AE668" s="6" t="s">
        <v>126</v>
      </c>
      <c r="AF668" s="6"/>
      <c r="AG668" s="6"/>
      <c r="AH668" s="6"/>
      <c r="AI668" s="6"/>
      <c r="AJ668" s="6"/>
      <c r="AK668" s="6" t="s">
        <v>232</v>
      </c>
      <c r="AL668" s="6"/>
      <c r="AM668" s="6"/>
      <c r="AN668" s="6"/>
      <c r="AO668" s="6"/>
      <c r="AP668" s="6"/>
      <c r="AQ668" s="6"/>
      <c r="AR668" s="6"/>
      <c r="AS668" s="6"/>
      <c r="AT668" s="6"/>
      <c r="AU668" s="6"/>
      <c r="AV668" s="6"/>
      <c r="AW668" s="6" t="s">
        <v>23</v>
      </c>
      <c r="AX668" s="6"/>
      <c r="AY668" s="6"/>
      <c r="AZ668" s="6"/>
      <c r="BA668" s="6" t="s">
        <v>78</v>
      </c>
      <c r="BB668" s="6"/>
      <c r="BC668" s="6" t="s">
        <v>80</v>
      </c>
      <c r="BD668" s="6"/>
      <c r="BE668" s="6"/>
      <c r="BF668" s="6" t="s">
        <v>80</v>
      </c>
      <c r="BG668" s="6"/>
      <c r="BH668" s="6"/>
      <c r="BI668" s="6"/>
      <c r="BJ668" s="6"/>
      <c r="BK668" s="6" t="s">
        <v>78</v>
      </c>
      <c r="BL668" s="6"/>
      <c r="BM668" s="6"/>
      <c r="BN668" s="6"/>
      <c r="BO668" s="6"/>
      <c r="BP668" s="6"/>
      <c r="BQ668" s="6"/>
      <c r="BR668" s="6"/>
      <c r="BS668" s="6"/>
      <c r="BT668" s="6"/>
      <c r="BU668" s="6"/>
      <c r="BV668" s="6" t="s">
        <v>38</v>
      </c>
      <c r="BW668" s="6"/>
      <c r="BX668" s="6"/>
      <c r="BY668" s="6"/>
      <c r="BZ668" s="6"/>
      <c r="CA668" s="6"/>
      <c r="CB668" s="6"/>
      <c r="CC668" s="6"/>
      <c r="CD668" s="6"/>
      <c r="CE668" s="6"/>
      <c r="CF668" s="6"/>
      <c r="CG668" s="6"/>
      <c r="CH668" s="6"/>
      <c r="CI668" s="6"/>
      <c r="CJ668" s="6"/>
      <c r="CK668" s="6"/>
      <c r="CL668" s="6"/>
      <c r="CM668" s="6"/>
      <c r="CN668" s="6"/>
      <c r="CO668" s="6"/>
      <c r="CP668" s="6"/>
      <c r="CQ668" s="6"/>
      <c r="CR668" s="6"/>
      <c r="CS668" s="28" t="s">
        <v>38</v>
      </c>
      <c r="CT668" s="6"/>
      <c r="CU668" s="6"/>
      <c r="CV668" s="6"/>
      <c r="CW668" s="6"/>
      <c r="CX668" s="6"/>
      <c r="CY668" s="6"/>
      <c r="CZ668" s="6"/>
      <c r="DA668" s="6"/>
      <c r="DB668" s="6"/>
      <c r="DC668" s="6"/>
      <c r="DD668" s="6" t="s">
        <v>38</v>
      </c>
      <c r="DE668" s="87"/>
      <c r="DF668" s="6"/>
      <c r="DG668" s="6"/>
      <c r="DH668" s="6"/>
      <c r="DI668" s="6"/>
      <c r="DJ668" s="6"/>
      <c r="DK668" s="6"/>
      <c r="DL668" s="6"/>
      <c r="DM668" s="6"/>
      <c r="DN668" s="6"/>
      <c r="DO668" s="87"/>
      <c r="DP668" s="6"/>
      <c r="DQ668" s="87"/>
      <c r="DR668" s="6"/>
      <c r="DS668" s="87"/>
      <c r="DT668" s="17"/>
      <c r="DV668" s="34"/>
      <c r="DW668" s="57"/>
      <c r="DX668" s="57"/>
      <c r="DY668" s="57"/>
      <c r="DZ668" s="57"/>
      <c r="EA668" s="57"/>
      <c r="EB668" s="57"/>
      <c r="EC668" s="57"/>
      <c r="ED668" s="57"/>
      <c r="EE668" s="57"/>
      <c r="EF668" s="57"/>
      <c r="EG668" s="57"/>
      <c r="EH668" s="57"/>
      <c r="EI668" s="57"/>
      <c r="EJ668" s="57"/>
      <c r="EK668" s="57"/>
      <c r="EL668" s="57"/>
      <c r="EM668" s="57"/>
      <c r="EN668" s="57"/>
      <c r="EO668" s="57"/>
      <c r="EP668" s="57"/>
      <c r="EQ668" s="57"/>
      <c r="ER668" s="57"/>
      <c r="ES668" s="57"/>
    </row>
    <row r="669" spans="1:149" ht="14.55" customHeight="1" x14ac:dyDescent="0.3">
      <c r="A669" s="65">
        <v>665</v>
      </c>
      <c r="B669" s="7">
        <v>231</v>
      </c>
      <c r="C669" s="98" t="s">
        <v>2734</v>
      </c>
      <c r="D669" s="100" t="s">
        <v>2735</v>
      </c>
      <c r="E669" s="98" t="s">
        <v>2736</v>
      </c>
      <c r="F669" s="7">
        <v>2009</v>
      </c>
      <c r="G669" s="100" t="s">
        <v>604</v>
      </c>
      <c r="H669" s="98" t="s">
        <v>2737</v>
      </c>
      <c r="I669" s="6" t="s">
        <v>50</v>
      </c>
      <c r="J669" s="100" t="s">
        <v>2739</v>
      </c>
      <c r="K669" s="6" t="s">
        <v>767</v>
      </c>
      <c r="L669" s="6" t="s">
        <v>23</v>
      </c>
      <c r="M669" s="6" t="s">
        <v>100</v>
      </c>
      <c r="N669" s="6" t="s">
        <v>205</v>
      </c>
      <c r="O669" s="6" t="s">
        <v>25</v>
      </c>
      <c r="P669" s="6" t="s">
        <v>118</v>
      </c>
      <c r="Q669" s="6" t="s">
        <v>1018</v>
      </c>
      <c r="R669" s="6" t="s">
        <v>908</v>
      </c>
      <c r="S669" s="6" t="s">
        <v>97</v>
      </c>
      <c r="T669" s="6" t="s">
        <v>1079</v>
      </c>
      <c r="U669" s="7">
        <v>2007</v>
      </c>
      <c r="V669" s="7">
        <v>2007</v>
      </c>
      <c r="W669" s="6"/>
      <c r="X669" s="6"/>
      <c r="Y669" s="6"/>
      <c r="Z669" s="6" t="s">
        <v>76</v>
      </c>
      <c r="AA669" s="6"/>
      <c r="AB669" s="6" t="s">
        <v>107</v>
      </c>
      <c r="AC669" s="6"/>
      <c r="AD669" s="6"/>
      <c r="AE669" s="6" t="s">
        <v>126</v>
      </c>
      <c r="AF669" s="6"/>
      <c r="AG669" s="6"/>
      <c r="AH669" s="6"/>
      <c r="AI669" s="6"/>
      <c r="AJ669" s="6"/>
      <c r="AK669" s="6" t="s">
        <v>232</v>
      </c>
      <c r="AL669" s="6"/>
      <c r="AM669" s="6"/>
      <c r="AN669" s="6"/>
      <c r="AO669" s="6"/>
      <c r="AP669" s="6"/>
      <c r="AQ669" s="6"/>
      <c r="AR669" s="6"/>
      <c r="AS669" s="6"/>
      <c r="AT669" s="6"/>
      <c r="AU669" s="6"/>
      <c r="AV669" s="6"/>
      <c r="AW669" s="6" t="s">
        <v>23</v>
      </c>
      <c r="AX669" s="6"/>
      <c r="AY669" s="6"/>
      <c r="AZ669" s="6"/>
      <c r="BA669" s="6" t="s">
        <v>78</v>
      </c>
      <c r="BB669" s="6"/>
      <c r="BC669" s="6" t="s">
        <v>78</v>
      </c>
      <c r="BD669" s="6"/>
      <c r="BE669" s="6"/>
      <c r="BF669" s="6" t="s">
        <v>80</v>
      </c>
      <c r="BG669" s="6"/>
      <c r="BH669" s="6"/>
      <c r="BI669" s="6"/>
      <c r="BJ669" s="6"/>
      <c r="BK669" s="6" t="s">
        <v>78</v>
      </c>
      <c r="BL669" s="6"/>
      <c r="BM669" s="6"/>
      <c r="BN669" s="6"/>
      <c r="BO669" s="6"/>
      <c r="BP669" s="6"/>
      <c r="BQ669" s="6"/>
      <c r="BR669" s="6"/>
      <c r="BS669" s="6"/>
      <c r="BT669" s="6"/>
      <c r="BU669" s="6"/>
      <c r="BV669" s="6" t="s">
        <v>38</v>
      </c>
      <c r="BW669" s="6"/>
      <c r="BX669" s="6"/>
      <c r="BY669" s="6"/>
      <c r="BZ669" s="6"/>
      <c r="CA669" s="6"/>
      <c r="CB669" s="6"/>
      <c r="CC669" s="6"/>
      <c r="CD669" s="6"/>
      <c r="CE669" s="6"/>
      <c r="CF669" s="6"/>
      <c r="CG669" s="6"/>
      <c r="CH669" s="6"/>
      <c r="CI669" s="6"/>
      <c r="CJ669" s="6"/>
      <c r="CK669" s="6"/>
      <c r="CL669" s="6"/>
      <c r="CM669" s="6"/>
      <c r="CN669" s="6"/>
      <c r="CO669" s="6"/>
      <c r="CP669" s="6"/>
      <c r="CQ669" s="6"/>
      <c r="CR669" s="6"/>
      <c r="CS669" s="28" t="s">
        <v>38</v>
      </c>
      <c r="CT669" s="6"/>
      <c r="CU669" s="6"/>
      <c r="CV669" s="6"/>
      <c r="CW669" s="6"/>
      <c r="CX669" s="6"/>
      <c r="CY669" s="6"/>
      <c r="CZ669" s="6"/>
      <c r="DA669" s="6"/>
      <c r="DB669" s="6"/>
      <c r="DC669" s="6"/>
      <c r="DD669" s="6" t="s">
        <v>38</v>
      </c>
      <c r="DE669" s="87"/>
      <c r="DF669" s="6"/>
      <c r="DG669" s="6"/>
      <c r="DH669" s="6"/>
      <c r="DI669" s="6"/>
      <c r="DJ669" s="6"/>
      <c r="DK669" s="6"/>
      <c r="DL669" s="6"/>
      <c r="DM669" s="6"/>
      <c r="DN669" s="6"/>
      <c r="DO669" s="87"/>
      <c r="DP669" s="6"/>
      <c r="DQ669" s="87"/>
      <c r="DR669" s="6"/>
      <c r="DS669" s="87"/>
      <c r="DT669" s="17"/>
      <c r="DV669" s="34"/>
      <c r="DW669" s="57"/>
      <c r="DX669" s="57"/>
      <c r="DY669" s="57"/>
      <c r="DZ669" s="57"/>
      <c r="EA669" s="57"/>
      <c r="EB669" s="57"/>
      <c r="EC669" s="57"/>
      <c r="ED669" s="57"/>
      <c r="EE669" s="57"/>
      <c r="EF669" s="57"/>
      <c r="EG669" s="57"/>
      <c r="EH669" s="57"/>
      <c r="EI669" s="57"/>
      <c r="EJ669" s="57"/>
      <c r="EK669" s="57"/>
      <c r="EL669" s="57"/>
      <c r="EM669" s="57"/>
      <c r="EN669" s="57"/>
      <c r="EO669" s="57"/>
      <c r="EP669" s="57"/>
      <c r="EQ669" s="57"/>
      <c r="ER669" s="57"/>
      <c r="ES669" s="57"/>
    </row>
    <row r="670" spans="1:149" ht="14.55" customHeight="1" x14ac:dyDescent="0.3">
      <c r="A670" s="65">
        <v>666</v>
      </c>
      <c r="B670" s="7">
        <v>231</v>
      </c>
      <c r="C670" s="98" t="s">
        <v>2734</v>
      </c>
      <c r="D670" s="100" t="s">
        <v>2735</v>
      </c>
      <c r="E670" s="98" t="s">
        <v>2736</v>
      </c>
      <c r="F670" s="7">
        <v>2009</v>
      </c>
      <c r="G670" s="100" t="s">
        <v>604</v>
      </c>
      <c r="H670" s="98" t="s">
        <v>2737</v>
      </c>
      <c r="I670" s="6" t="s">
        <v>50</v>
      </c>
      <c r="J670" s="98" t="s">
        <v>2740</v>
      </c>
      <c r="K670" s="6" t="s">
        <v>767</v>
      </c>
      <c r="L670" s="6" t="s">
        <v>23</v>
      </c>
      <c r="M670" s="6" t="s">
        <v>100</v>
      </c>
      <c r="N670" s="6" t="s">
        <v>205</v>
      </c>
      <c r="O670" s="6" t="s">
        <v>25</v>
      </c>
      <c r="P670" s="6" t="s">
        <v>118</v>
      </c>
      <c r="Q670" s="6" t="s">
        <v>1018</v>
      </c>
      <c r="R670" s="6" t="s">
        <v>908</v>
      </c>
      <c r="S670" s="6" t="s">
        <v>97</v>
      </c>
      <c r="T670" s="6" t="s">
        <v>1079</v>
      </c>
      <c r="U670" s="7">
        <v>2007</v>
      </c>
      <c r="V670" s="7">
        <v>2007</v>
      </c>
      <c r="W670" s="6"/>
      <c r="X670" s="6"/>
      <c r="Y670" s="6"/>
      <c r="Z670" s="6" t="s">
        <v>76</v>
      </c>
      <c r="AA670" s="6"/>
      <c r="AB670" s="6" t="s">
        <v>107</v>
      </c>
      <c r="AC670" s="6"/>
      <c r="AD670" s="6"/>
      <c r="AE670" s="6" t="s">
        <v>126</v>
      </c>
      <c r="AF670" s="6"/>
      <c r="AG670" s="6"/>
      <c r="AH670" s="6"/>
      <c r="AI670" s="6"/>
      <c r="AJ670" s="6"/>
      <c r="AK670" s="6" t="s">
        <v>232</v>
      </c>
      <c r="AL670" s="6"/>
      <c r="AM670" s="6"/>
      <c r="AN670" s="6"/>
      <c r="AO670" s="6"/>
      <c r="AP670" s="6"/>
      <c r="AQ670" s="6"/>
      <c r="AR670" s="6"/>
      <c r="AS670" s="6"/>
      <c r="AT670" s="6"/>
      <c r="AU670" s="6"/>
      <c r="AV670" s="6"/>
      <c r="AW670" s="6" t="s">
        <v>23</v>
      </c>
      <c r="AX670" s="6"/>
      <c r="AY670" s="6"/>
      <c r="AZ670" s="6"/>
      <c r="BA670" s="6" t="s">
        <v>78</v>
      </c>
      <c r="BB670" s="6"/>
      <c r="BC670" s="6" t="s">
        <v>78</v>
      </c>
      <c r="BD670" s="6"/>
      <c r="BE670" s="6"/>
      <c r="BF670" s="6" t="s">
        <v>80</v>
      </c>
      <c r="BG670" s="6"/>
      <c r="BH670" s="6"/>
      <c r="BI670" s="6"/>
      <c r="BJ670" s="6"/>
      <c r="BK670" s="6" t="s">
        <v>78</v>
      </c>
      <c r="BL670" s="6"/>
      <c r="BM670" s="6"/>
      <c r="BN670" s="6"/>
      <c r="BO670" s="6"/>
      <c r="BP670" s="6"/>
      <c r="BQ670" s="6"/>
      <c r="BR670" s="6"/>
      <c r="BS670" s="6"/>
      <c r="BT670" s="6"/>
      <c r="BU670" s="6"/>
      <c r="BV670" s="6" t="s">
        <v>38</v>
      </c>
      <c r="BW670" s="6"/>
      <c r="BX670" s="6"/>
      <c r="BY670" s="6"/>
      <c r="BZ670" s="6"/>
      <c r="CA670" s="6"/>
      <c r="CB670" s="6"/>
      <c r="CC670" s="6"/>
      <c r="CD670" s="6"/>
      <c r="CE670" s="6"/>
      <c r="CF670" s="6"/>
      <c r="CG670" s="6"/>
      <c r="CH670" s="6"/>
      <c r="CI670" s="6"/>
      <c r="CJ670" s="6"/>
      <c r="CK670" s="6"/>
      <c r="CL670" s="6"/>
      <c r="CM670" s="6"/>
      <c r="CN670" s="6"/>
      <c r="CO670" s="6"/>
      <c r="CP670" s="6"/>
      <c r="CQ670" s="6"/>
      <c r="CR670" s="6"/>
      <c r="CS670" s="28" t="s">
        <v>38</v>
      </c>
      <c r="CT670" s="6"/>
      <c r="CU670" s="6"/>
      <c r="CV670" s="6"/>
      <c r="CW670" s="6"/>
      <c r="CX670" s="6"/>
      <c r="CY670" s="6"/>
      <c r="CZ670" s="6"/>
      <c r="DA670" s="6"/>
      <c r="DB670" s="6"/>
      <c r="DC670" s="6"/>
      <c r="DD670" s="6" t="s">
        <v>38</v>
      </c>
      <c r="DE670" s="87"/>
      <c r="DF670" s="6"/>
      <c r="DG670" s="6"/>
      <c r="DH670" s="6"/>
      <c r="DI670" s="6"/>
      <c r="DJ670" s="6"/>
      <c r="DK670" s="6"/>
      <c r="DL670" s="6"/>
      <c r="DM670" s="6"/>
      <c r="DN670" s="6"/>
      <c r="DO670" s="87"/>
      <c r="DP670" s="6"/>
      <c r="DQ670" s="87"/>
      <c r="DR670" s="6"/>
      <c r="DS670" s="87"/>
      <c r="DT670" s="17"/>
      <c r="DV670" s="34"/>
      <c r="DW670" s="57"/>
      <c r="DX670" s="57"/>
      <c r="DY670" s="57"/>
      <c r="DZ670" s="57"/>
      <c r="EA670" s="57"/>
      <c r="EB670" s="57"/>
      <c r="EC670" s="57"/>
      <c r="ED670" s="57"/>
      <c r="EE670" s="57"/>
      <c r="EF670" s="57"/>
      <c r="EG670" s="57"/>
      <c r="EH670" s="57"/>
      <c r="EI670" s="57"/>
      <c r="EJ670" s="57"/>
      <c r="EK670" s="57"/>
      <c r="EL670" s="57"/>
      <c r="EM670" s="57"/>
      <c r="EN670" s="57"/>
      <c r="EO670" s="57"/>
      <c r="EP670" s="57"/>
      <c r="EQ670" s="57"/>
      <c r="ER670" s="57"/>
      <c r="ES670" s="57"/>
    </row>
    <row r="671" spans="1:149" ht="14.55" customHeight="1" x14ac:dyDescent="0.3">
      <c r="A671" s="65">
        <v>667</v>
      </c>
      <c r="B671" s="7">
        <v>231</v>
      </c>
      <c r="C671" s="98" t="s">
        <v>2734</v>
      </c>
      <c r="D671" s="100" t="s">
        <v>2735</v>
      </c>
      <c r="E671" s="98" t="s">
        <v>2736</v>
      </c>
      <c r="F671" s="7">
        <v>2009</v>
      </c>
      <c r="G671" s="100" t="s">
        <v>604</v>
      </c>
      <c r="H671" s="98" t="s">
        <v>2737</v>
      </c>
      <c r="I671" s="6" t="s">
        <v>50</v>
      </c>
      <c r="J671" s="100" t="s">
        <v>2741</v>
      </c>
      <c r="K671" s="6" t="s">
        <v>767</v>
      </c>
      <c r="L671" s="6" t="s">
        <v>23</v>
      </c>
      <c r="M671" s="6" t="s">
        <v>100</v>
      </c>
      <c r="N671" s="6" t="s">
        <v>205</v>
      </c>
      <c r="O671" s="6" t="s">
        <v>25</v>
      </c>
      <c r="P671" s="6" t="s">
        <v>118</v>
      </c>
      <c r="Q671" s="6" t="s">
        <v>1018</v>
      </c>
      <c r="R671" s="6" t="s">
        <v>908</v>
      </c>
      <c r="S671" s="6" t="s">
        <v>97</v>
      </c>
      <c r="T671" s="6" t="s">
        <v>1079</v>
      </c>
      <c r="U671" s="7">
        <v>2007</v>
      </c>
      <c r="V671" s="7">
        <v>2007</v>
      </c>
      <c r="W671" s="6"/>
      <c r="X671" s="6"/>
      <c r="Y671" s="6"/>
      <c r="Z671" s="6" t="s">
        <v>76</v>
      </c>
      <c r="AA671" s="6"/>
      <c r="AB671" s="6" t="s">
        <v>107</v>
      </c>
      <c r="AC671" s="6"/>
      <c r="AD671" s="6"/>
      <c r="AE671" s="6" t="s">
        <v>126</v>
      </c>
      <c r="AF671" s="6"/>
      <c r="AG671" s="6"/>
      <c r="AH671" s="6"/>
      <c r="AI671" s="6"/>
      <c r="AJ671" s="6"/>
      <c r="AK671" s="6" t="s">
        <v>232</v>
      </c>
      <c r="AL671" s="6"/>
      <c r="AM671" s="6"/>
      <c r="AN671" s="6"/>
      <c r="AO671" s="6"/>
      <c r="AP671" s="6"/>
      <c r="AQ671" s="6"/>
      <c r="AR671" s="6"/>
      <c r="AS671" s="6"/>
      <c r="AT671" s="6"/>
      <c r="AU671" s="6"/>
      <c r="AV671" s="6"/>
      <c r="AW671" s="6" t="s">
        <v>23</v>
      </c>
      <c r="AX671" s="6"/>
      <c r="AY671" s="6"/>
      <c r="AZ671" s="6"/>
      <c r="BA671" s="6" t="s">
        <v>78</v>
      </c>
      <c r="BB671" s="6"/>
      <c r="BC671" s="6" t="s">
        <v>78</v>
      </c>
      <c r="BD671" s="6"/>
      <c r="BE671" s="6"/>
      <c r="BF671" s="6" t="s">
        <v>80</v>
      </c>
      <c r="BG671" s="6"/>
      <c r="BH671" s="6"/>
      <c r="BI671" s="6"/>
      <c r="BJ671" s="6"/>
      <c r="BK671" s="6" t="s">
        <v>78</v>
      </c>
      <c r="BL671" s="6"/>
      <c r="BM671" s="6"/>
      <c r="BN671" s="6"/>
      <c r="BO671" s="6"/>
      <c r="BP671" s="6"/>
      <c r="BQ671" s="6"/>
      <c r="BR671" s="6"/>
      <c r="BS671" s="6"/>
      <c r="BT671" s="6"/>
      <c r="BU671" s="6"/>
      <c r="BV671" s="6" t="s">
        <v>38</v>
      </c>
      <c r="BW671" s="6"/>
      <c r="BX671" s="6"/>
      <c r="BY671" s="6"/>
      <c r="BZ671" s="6"/>
      <c r="CA671" s="6"/>
      <c r="CB671" s="6"/>
      <c r="CC671" s="6"/>
      <c r="CD671" s="6"/>
      <c r="CE671" s="6"/>
      <c r="CF671" s="6"/>
      <c r="CG671" s="6"/>
      <c r="CH671" s="6"/>
      <c r="CI671" s="6"/>
      <c r="CJ671" s="6"/>
      <c r="CK671" s="6"/>
      <c r="CL671" s="6"/>
      <c r="CM671" s="6"/>
      <c r="CN671" s="6"/>
      <c r="CO671" s="6"/>
      <c r="CP671" s="6"/>
      <c r="CQ671" s="6"/>
      <c r="CR671" s="6"/>
      <c r="CS671" s="28" t="s">
        <v>38</v>
      </c>
      <c r="CT671" s="6"/>
      <c r="CU671" s="6"/>
      <c r="CV671" s="6"/>
      <c r="CW671" s="6"/>
      <c r="CX671" s="6"/>
      <c r="CY671" s="6"/>
      <c r="CZ671" s="6"/>
      <c r="DA671" s="6"/>
      <c r="DB671" s="6"/>
      <c r="DC671" s="6"/>
      <c r="DD671" s="6" t="s">
        <v>38</v>
      </c>
      <c r="DE671" s="87"/>
      <c r="DF671" s="6"/>
      <c r="DG671" s="6"/>
      <c r="DH671" s="6"/>
      <c r="DI671" s="6"/>
      <c r="DJ671" s="6"/>
      <c r="DK671" s="6"/>
      <c r="DL671" s="6"/>
      <c r="DM671" s="6"/>
      <c r="DN671" s="6"/>
      <c r="DO671" s="87"/>
      <c r="DP671" s="6"/>
      <c r="DQ671" s="87"/>
      <c r="DR671" s="6"/>
      <c r="DS671" s="87"/>
      <c r="DT671" s="17"/>
      <c r="DV671" s="34"/>
      <c r="DW671" s="57"/>
      <c r="DX671" s="57"/>
      <c r="DY671" s="57"/>
      <c r="DZ671" s="57"/>
      <c r="EA671" s="57"/>
      <c r="EB671" s="57"/>
      <c r="EC671" s="57"/>
      <c r="ED671" s="57"/>
      <c r="EE671" s="57"/>
      <c r="EF671" s="57"/>
      <c r="EG671" s="57"/>
      <c r="EH671" s="57"/>
      <c r="EI671" s="57"/>
      <c r="EJ671" s="57"/>
      <c r="EK671" s="57"/>
      <c r="EL671" s="57"/>
      <c r="EM671" s="57"/>
      <c r="EN671" s="57"/>
      <c r="EO671" s="57"/>
      <c r="EP671" s="57"/>
      <c r="EQ671" s="57"/>
      <c r="ER671" s="57"/>
      <c r="ES671" s="57"/>
    </row>
    <row r="672" spans="1:149" ht="14.55" customHeight="1" x14ac:dyDescent="0.3">
      <c r="A672" s="65">
        <v>668</v>
      </c>
      <c r="B672" s="7">
        <v>232</v>
      </c>
      <c r="C672" s="98" t="s">
        <v>2742</v>
      </c>
      <c r="D672" s="98" t="s">
        <v>2743</v>
      </c>
      <c r="E672" s="98" t="s">
        <v>2744</v>
      </c>
      <c r="F672" s="7">
        <v>2020</v>
      </c>
      <c r="G672" s="100" t="s">
        <v>1113</v>
      </c>
      <c r="H672" s="98" t="s">
        <v>2745</v>
      </c>
      <c r="I672" s="6" t="s">
        <v>50</v>
      </c>
      <c r="J672" s="100" t="s">
        <v>2746</v>
      </c>
      <c r="K672" s="6" t="s">
        <v>2747</v>
      </c>
      <c r="L672" s="6" t="s">
        <v>23</v>
      </c>
      <c r="M672" s="6" t="s">
        <v>100</v>
      </c>
      <c r="N672" s="6" t="s">
        <v>205</v>
      </c>
      <c r="O672" s="6" t="s">
        <v>25</v>
      </c>
      <c r="P672" s="6" t="s">
        <v>177</v>
      </c>
      <c r="Q672" s="6" t="s">
        <v>572</v>
      </c>
      <c r="R672" s="6" t="s">
        <v>572</v>
      </c>
      <c r="S672" s="6" t="s">
        <v>290</v>
      </c>
      <c r="T672" s="6" t="s">
        <v>2748</v>
      </c>
      <c r="U672" s="7">
        <v>2006</v>
      </c>
      <c r="V672" s="7">
        <v>2011</v>
      </c>
      <c r="W672" s="6"/>
      <c r="X672" s="6"/>
      <c r="Y672" s="6"/>
      <c r="Z672" s="6"/>
      <c r="AA672" s="6"/>
      <c r="AB672" s="6"/>
      <c r="AC672" s="6"/>
      <c r="AD672" s="6"/>
      <c r="AE672" s="6"/>
      <c r="AF672" s="6"/>
      <c r="AG672" s="6"/>
      <c r="AH672" s="6" t="s">
        <v>139</v>
      </c>
      <c r="AI672" s="6"/>
      <c r="AJ672" s="6"/>
      <c r="AK672" s="6"/>
      <c r="AL672" s="6"/>
      <c r="AM672" s="6"/>
      <c r="AN672" s="6"/>
      <c r="AO672" s="6"/>
      <c r="AP672" s="6"/>
      <c r="AQ672" s="6"/>
      <c r="AR672" s="6"/>
      <c r="AS672" s="6"/>
      <c r="AT672" s="6" t="s">
        <v>197</v>
      </c>
      <c r="AU672" s="6"/>
      <c r="AV672" s="6"/>
      <c r="AW672" s="6" t="s">
        <v>38</v>
      </c>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t="s">
        <v>23</v>
      </c>
      <c r="BW672" s="6"/>
      <c r="BX672" s="6"/>
      <c r="BY672" s="6"/>
      <c r="BZ672" s="6"/>
      <c r="CA672" s="6"/>
      <c r="CB672" s="6"/>
      <c r="CC672" s="6"/>
      <c r="CD672" s="6"/>
      <c r="CE672" s="6"/>
      <c r="CF672" s="6"/>
      <c r="CG672" s="6"/>
      <c r="CH672" s="6" t="s">
        <v>195</v>
      </c>
      <c r="CI672" s="6"/>
      <c r="CJ672" s="6"/>
      <c r="CK672" s="6"/>
      <c r="CL672" s="6"/>
      <c r="CM672" s="6"/>
      <c r="CN672" s="6"/>
      <c r="CO672" s="6"/>
      <c r="CP672" s="6" t="s">
        <v>195</v>
      </c>
      <c r="CQ672" s="6"/>
      <c r="CR672" s="6"/>
      <c r="CS672" s="28" t="s">
        <v>38</v>
      </c>
      <c r="CT672" s="6"/>
      <c r="CU672" s="6"/>
      <c r="CV672" s="6"/>
      <c r="CW672" s="6"/>
      <c r="CX672" s="6"/>
      <c r="CY672" s="6"/>
      <c r="CZ672" s="6"/>
      <c r="DA672" s="6"/>
      <c r="DB672" s="6"/>
      <c r="DC672" s="6"/>
      <c r="DD672" s="6" t="s">
        <v>38</v>
      </c>
      <c r="DE672" s="87"/>
      <c r="DF672" s="6"/>
      <c r="DG672" s="6"/>
      <c r="DH672" s="6"/>
      <c r="DI672" s="6"/>
      <c r="DJ672" s="6"/>
      <c r="DK672" s="6"/>
      <c r="DL672" s="6"/>
      <c r="DM672" s="6"/>
      <c r="DN672" s="6"/>
      <c r="DO672" s="87"/>
      <c r="DP672" s="6"/>
      <c r="DQ672" s="87"/>
      <c r="DR672" s="6"/>
      <c r="DS672" s="87"/>
      <c r="DT672" s="17"/>
      <c r="DV672" s="34"/>
      <c r="DW672" s="57"/>
      <c r="DX672" s="57"/>
      <c r="DY672" s="57"/>
      <c r="DZ672" s="57"/>
      <c r="EA672" s="57"/>
      <c r="EB672" s="57"/>
      <c r="EC672" s="57"/>
      <c r="ED672" s="57"/>
      <c r="EE672" s="57"/>
      <c r="EF672" s="57"/>
      <c r="EG672" s="57"/>
      <c r="EH672" s="57"/>
      <c r="EI672" s="57"/>
      <c r="EJ672" s="57"/>
      <c r="EK672" s="57"/>
      <c r="EL672" s="57"/>
      <c r="EM672" s="57"/>
      <c r="EN672" s="57"/>
      <c r="EO672" s="57"/>
      <c r="EP672" s="57"/>
      <c r="EQ672" s="57"/>
      <c r="ER672" s="57"/>
      <c r="ES672" s="57"/>
    </row>
    <row r="673" spans="1:149" ht="14.55" customHeight="1" x14ac:dyDescent="0.3">
      <c r="A673" s="65">
        <v>669</v>
      </c>
      <c r="B673" s="7">
        <v>232</v>
      </c>
      <c r="C673" s="98" t="s">
        <v>2742</v>
      </c>
      <c r="D673" s="98" t="s">
        <v>2743</v>
      </c>
      <c r="E673" s="98" t="s">
        <v>2744</v>
      </c>
      <c r="F673" s="7">
        <v>2020</v>
      </c>
      <c r="G673" s="100" t="s">
        <v>1113</v>
      </c>
      <c r="H673" s="98" t="s">
        <v>2745</v>
      </c>
      <c r="I673" s="6" t="s">
        <v>50</v>
      </c>
      <c r="J673" s="100" t="s">
        <v>2749</v>
      </c>
      <c r="K673" s="6" t="s">
        <v>2750</v>
      </c>
      <c r="L673" s="6" t="s">
        <v>23</v>
      </c>
      <c r="M673" s="6" t="s">
        <v>100</v>
      </c>
      <c r="N673" s="6" t="s">
        <v>205</v>
      </c>
      <c r="O673" s="6" t="s">
        <v>25</v>
      </c>
      <c r="P673" s="6" t="s">
        <v>177</v>
      </c>
      <c r="Q673" s="6" t="s">
        <v>572</v>
      </c>
      <c r="R673" s="6" t="s">
        <v>572</v>
      </c>
      <c r="S673" s="6" t="s">
        <v>56</v>
      </c>
      <c r="T673" s="6" t="s">
        <v>2751</v>
      </c>
      <c r="U673" s="7">
        <v>2006</v>
      </c>
      <c r="V673" s="7">
        <v>2011</v>
      </c>
      <c r="W673" s="6"/>
      <c r="X673" s="6"/>
      <c r="Y673" s="6"/>
      <c r="Z673" s="6"/>
      <c r="AA673" s="6"/>
      <c r="AB673" s="6"/>
      <c r="AC673" s="6"/>
      <c r="AD673" s="6"/>
      <c r="AE673" s="6"/>
      <c r="AF673" s="6"/>
      <c r="AG673" s="6"/>
      <c r="AH673" s="6" t="s">
        <v>139</v>
      </c>
      <c r="AI673" s="6"/>
      <c r="AJ673" s="6"/>
      <c r="AK673" s="6"/>
      <c r="AL673" s="6"/>
      <c r="AM673" s="6"/>
      <c r="AN673" s="6"/>
      <c r="AO673" s="6"/>
      <c r="AP673" s="6"/>
      <c r="AQ673" s="6"/>
      <c r="AR673" s="6"/>
      <c r="AS673" s="6"/>
      <c r="AT673" s="6" t="s">
        <v>197</v>
      </c>
      <c r="AU673" s="6"/>
      <c r="AV673" s="6"/>
      <c r="AW673" s="6" t="s">
        <v>38</v>
      </c>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t="s">
        <v>23</v>
      </c>
      <c r="BW673" s="6"/>
      <c r="BX673" s="6"/>
      <c r="BY673" s="6"/>
      <c r="BZ673" s="6"/>
      <c r="CA673" s="6"/>
      <c r="CB673" s="6"/>
      <c r="CC673" s="6"/>
      <c r="CD673" s="6"/>
      <c r="CE673" s="6"/>
      <c r="CF673" s="6"/>
      <c r="CG673" s="6"/>
      <c r="CH673" s="6" t="s">
        <v>210</v>
      </c>
      <c r="CI673" s="6"/>
      <c r="CJ673" s="6"/>
      <c r="CK673" s="6"/>
      <c r="CL673" s="6"/>
      <c r="CM673" s="6"/>
      <c r="CN673" s="6"/>
      <c r="CO673" s="6"/>
      <c r="CP673" s="6" t="s">
        <v>210</v>
      </c>
      <c r="CQ673" s="6"/>
      <c r="CR673" s="6"/>
      <c r="CS673" s="28" t="s">
        <v>38</v>
      </c>
      <c r="CT673" s="6"/>
      <c r="CU673" s="6"/>
      <c r="CV673" s="6"/>
      <c r="CW673" s="6"/>
      <c r="CX673" s="6"/>
      <c r="CY673" s="6"/>
      <c r="CZ673" s="6"/>
      <c r="DA673" s="6"/>
      <c r="DB673" s="6"/>
      <c r="DC673" s="6"/>
      <c r="DD673" s="6" t="s">
        <v>38</v>
      </c>
      <c r="DE673" s="87"/>
      <c r="DF673" s="6"/>
      <c r="DG673" s="6"/>
      <c r="DH673" s="6"/>
      <c r="DI673" s="6"/>
      <c r="DJ673" s="6"/>
      <c r="DK673" s="6"/>
      <c r="DL673" s="6"/>
      <c r="DM673" s="6"/>
      <c r="DN673" s="6"/>
      <c r="DO673" s="87"/>
      <c r="DP673" s="6"/>
      <c r="DQ673" s="87"/>
      <c r="DR673" s="6"/>
      <c r="DS673" s="87"/>
      <c r="DT673" s="17"/>
      <c r="DV673" s="34"/>
      <c r="DW673" s="57"/>
      <c r="DX673" s="57"/>
      <c r="DY673" s="57"/>
      <c r="DZ673" s="57"/>
      <c r="EA673" s="57"/>
      <c r="EB673" s="57"/>
      <c r="EC673" s="57"/>
      <c r="ED673" s="57"/>
      <c r="EE673" s="57"/>
      <c r="EF673" s="57"/>
      <c r="EG673" s="57"/>
      <c r="EH673" s="57"/>
      <c r="EI673" s="57"/>
      <c r="EJ673" s="57"/>
      <c r="EK673" s="57"/>
      <c r="EL673" s="57"/>
      <c r="EM673" s="57"/>
      <c r="EN673" s="57"/>
      <c r="EO673" s="57"/>
      <c r="EP673" s="57"/>
      <c r="EQ673" s="57"/>
      <c r="ER673" s="57"/>
      <c r="ES673" s="57"/>
    </row>
    <row r="674" spans="1:149" ht="14.55" customHeight="1" x14ac:dyDescent="0.3">
      <c r="A674" s="65">
        <v>670</v>
      </c>
      <c r="B674" s="7">
        <v>232</v>
      </c>
      <c r="C674" s="98" t="s">
        <v>2742</v>
      </c>
      <c r="D674" s="98" t="s">
        <v>2743</v>
      </c>
      <c r="E674" s="98" t="s">
        <v>2744</v>
      </c>
      <c r="F674" s="7">
        <v>2020</v>
      </c>
      <c r="G674" s="100" t="s">
        <v>1113</v>
      </c>
      <c r="H674" s="98" t="s">
        <v>2745</v>
      </c>
      <c r="I674" s="6" t="s">
        <v>50</v>
      </c>
      <c r="J674" s="98" t="s">
        <v>2752</v>
      </c>
      <c r="K674" s="6" t="s">
        <v>1338</v>
      </c>
      <c r="L674" s="6" t="s">
        <v>23</v>
      </c>
      <c r="M674" s="6" t="s">
        <v>100</v>
      </c>
      <c r="N674" s="6" t="s">
        <v>205</v>
      </c>
      <c r="O674" s="6" t="s">
        <v>25</v>
      </c>
      <c r="P674" s="6" t="s">
        <v>177</v>
      </c>
      <c r="Q674" s="6" t="s">
        <v>572</v>
      </c>
      <c r="R674" s="6" t="s">
        <v>572</v>
      </c>
      <c r="S674" s="6" t="s">
        <v>276</v>
      </c>
      <c r="T674" s="6" t="s">
        <v>2246</v>
      </c>
      <c r="U674" s="7">
        <v>2006</v>
      </c>
      <c r="V674" s="7">
        <v>2011</v>
      </c>
      <c r="W674" s="6"/>
      <c r="X674" s="6"/>
      <c r="Y674" s="6"/>
      <c r="Z674" s="6"/>
      <c r="AA674" s="6"/>
      <c r="AB674" s="6"/>
      <c r="AC674" s="6"/>
      <c r="AD674" s="6"/>
      <c r="AE674" s="6"/>
      <c r="AF674" s="6"/>
      <c r="AG674" s="6"/>
      <c r="AH674" s="6" t="s">
        <v>139</v>
      </c>
      <c r="AI674" s="6"/>
      <c r="AJ674" s="6"/>
      <c r="AK674" s="6"/>
      <c r="AL674" s="6"/>
      <c r="AM674" s="6"/>
      <c r="AN674" s="6"/>
      <c r="AO674" s="6"/>
      <c r="AP674" s="6"/>
      <c r="AQ674" s="6"/>
      <c r="AR674" s="6"/>
      <c r="AS674" s="6"/>
      <c r="AT674" s="6" t="s">
        <v>197</v>
      </c>
      <c r="AU674" s="6"/>
      <c r="AV674" s="6"/>
      <c r="AW674" s="6" t="s">
        <v>38</v>
      </c>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t="s">
        <v>23</v>
      </c>
      <c r="BW674" s="6"/>
      <c r="BX674" s="6"/>
      <c r="BY674" s="6"/>
      <c r="BZ674" s="6"/>
      <c r="CA674" s="6"/>
      <c r="CB674" s="6"/>
      <c r="CC674" s="6"/>
      <c r="CD674" s="6"/>
      <c r="CE674" s="6"/>
      <c r="CF674" s="6"/>
      <c r="CG674" s="6"/>
      <c r="CH674" s="6" t="s">
        <v>195</v>
      </c>
      <c r="CI674" s="6"/>
      <c r="CJ674" s="6"/>
      <c r="CK674" s="6"/>
      <c r="CL674" s="6"/>
      <c r="CM674" s="6"/>
      <c r="CN674" s="6"/>
      <c r="CO674" s="6"/>
      <c r="CP674" s="6" t="s">
        <v>195</v>
      </c>
      <c r="CQ674" s="6"/>
      <c r="CR674" s="6"/>
      <c r="CS674" s="28" t="s">
        <v>38</v>
      </c>
      <c r="CT674" s="6"/>
      <c r="CU674" s="6"/>
      <c r="CV674" s="6"/>
      <c r="CW674" s="6"/>
      <c r="CX674" s="6"/>
      <c r="CY674" s="6"/>
      <c r="CZ674" s="6"/>
      <c r="DA674" s="6"/>
      <c r="DB674" s="6"/>
      <c r="DC674" s="6"/>
      <c r="DD674" s="6" t="s">
        <v>38</v>
      </c>
      <c r="DE674" s="87"/>
      <c r="DF674" s="6"/>
      <c r="DG674" s="6"/>
      <c r="DH674" s="6"/>
      <c r="DI674" s="6"/>
      <c r="DJ674" s="6"/>
      <c r="DK674" s="6"/>
      <c r="DL674" s="6"/>
      <c r="DM674" s="6"/>
      <c r="DN674" s="6"/>
      <c r="DO674" s="87"/>
      <c r="DP674" s="6"/>
      <c r="DQ674" s="87"/>
      <c r="DR674" s="6"/>
      <c r="DS674" s="87"/>
      <c r="DT674" s="17"/>
      <c r="DV674" s="34"/>
      <c r="DW674" s="57"/>
      <c r="DX674" s="57"/>
      <c r="DY674" s="57"/>
      <c r="DZ674" s="57"/>
      <c r="EA674" s="57"/>
      <c r="EB674" s="57"/>
      <c r="EC674" s="57"/>
      <c r="ED674" s="57"/>
      <c r="EE674" s="57"/>
      <c r="EF674" s="57"/>
      <c r="EG674" s="57"/>
      <c r="EH674" s="57"/>
      <c r="EI674" s="57"/>
      <c r="EJ674" s="57"/>
      <c r="EK674" s="57"/>
      <c r="EL674" s="57"/>
      <c r="EM674" s="57"/>
      <c r="EN674" s="57"/>
      <c r="EO674" s="57"/>
      <c r="EP674" s="57"/>
      <c r="EQ674" s="57"/>
      <c r="ER674" s="57"/>
      <c r="ES674" s="57"/>
    </row>
    <row r="675" spans="1:149" ht="14.55" customHeight="1" x14ac:dyDescent="0.3">
      <c r="A675" s="65">
        <v>671</v>
      </c>
      <c r="B675" s="7">
        <v>232</v>
      </c>
      <c r="C675" s="98" t="s">
        <v>2742</v>
      </c>
      <c r="D675" s="98" t="s">
        <v>2743</v>
      </c>
      <c r="E675" s="98" t="s">
        <v>2744</v>
      </c>
      <c r="F675" s="7">
        <v>2020</v>
      </c>
      <c r="G675" s="100" t="s">
        <v>1113</v>
      </c>
      <c r="H675" s="98" t="s">
        <v>2745</v>
      </c>
      <c r="I675" s="6" t="s">
        <v>50</v>
      </c>
      <c r="J675" s="98" t="s">
        <v>2753</v>
      </c>
      <c r="K675" s="6" t="s">
        <v>2754</v>
      </c>
      <c r="L675" s="6" t="s">
        <v>23</v>
      </c>
      <c r="M675" s="6" t="s">
        <v>100</v>
      </c>
      <c r="N675" s="6" t="s">
        <v>205</v>
      </c>
      <c r="O675" s="6" t="s">
        <v>25</v>
      </c>
      <c r="P675" s="6" t="s">
        <v>191</v>
      </c>
      <c r="Q675" s="6" t="s">
        <v>572</v>
      </c>
      <c r="R675" s="6" t="s">
        <v>572</v>
      </c>
      <c r="S675" s="6" t="s">
        <v>432</v>
      </c>
      <c r="T675" s="6" t="s">
        <v>629</v>
      </c>
      <c r="U675" s="7">
        <v>2006</v>
      </c>
      <c r="V675" s="7">
        <v>2011</v>
      </c>
      <c r="W675" s="6"/>
      <c r="X675" s="6"/>
      <c r="Y675" s="6"/>
      <c r="Z675" s="6"/>
      <c r="AA675" s="6"/>
      <c r="AB675" s="6"/>
      <c r="AC675" s="6"/>
      <c r="AD675" s="6"/>
      <c r="AE675" s="6"/>
      <c r="AF675" s="6"/>
      <c r="AG675" s="6"/>
      <c r="AH675" s="6" t="s">
        <v>139</v>
      </c>
      <c r="AI675" s="6"/>
      <c r="AJ675" s="6"/>
      <c r="AK675" s="6"/>
      <c r="AL675" s="6"/>
      <c r="AM675" s="6"/>
      <c r="AN675" s="6"/>
      <c r="AO675" s="6"/>
      <c r="AP675" s="6"/>
      <c r="AQ675" s="6"/>
      <c r="AR675" s="6"/>
      <c r="AS675" s="6"/>
      <c r="AT675" s="6" t="s">
        <v>197</v>
      </c>
      <c r="AU675" s="6"/>
      <c r="AV675" s="6"/>
      <c r="AW675" s="6" t="s">
        <v>38</v>
      </c>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t="s">
        <v>23</v>
      </c>
      <c r="BW675" s="6"/>
      <c r="BX675" s="6"/>
      <c r="BY675" s="6"/>
      <c r="BZ675" s="6"/>
      <c r="CA675" s="6"/>
      <c r="CB675" s="6"/>
      <c r="CC675" s="6"/>
      <c r="CD675" s="6"/>
      <c r="CE675" s="6"/>
      <c r="CF675" s="6"/>
      <c r="CG675" s="6"/>
      <c r="CH675" s="6" t="s">
        <v>195</v>
      </c>
      <c r="CI675" s="6"/>
      <c r="CJ675" s="6"/>
      <c r="CK675" s="6"/>
      <c r="CL675" s="6"/>
      <c r="CM675" s="6"/>
      <c r="CN675" s="6"/>
      <c r="CO675" s="6"/>
      <c r="CP675" s="6" t="s">
        <v>195</v>
      </c>
      <c r="CQ675" s="6"/>
      <c r="CR675" s="6"/>
      <c r="CS675" s="28" t="s">
        <v>38</v>
      </c>
      <c r="CT675" s="6"/>
      <c r="CU675" s="6"/>
      <c r="CV675" s="6"/>
      <c r="CW675" s="6"/>
      <c r="CX675" s="6"/>
      <c r="CY675" s="6"/>
      <c r="CZ675" s="6"/>
      <c r="DA675" s="6"/>
      <c r="DB675" s="6"/>
      <c r="DC675" s="6"/>
      <c r="DD675" s="6" t="s">
        <v>38</v>
      </c>
      <c r="DE675" s="87"/>
      <c r="DF675" s="6"/>
      <c r="DG675" s="6"/>
      <c r="DH675" s="6"/>
      <c r="DI675" s="6"/>
      <c r="DJ675" s="6"/>
      <c r="DK675" s="6"/>
      <c r="DL675" s="6"/>
      <c r="DM675" s="6"/>
      <c r="DN675" s="6"/>
      <c r="DO675" s="87"/>
      <c r="DP675" s="6"/>
      <c r="DQ675" s="87"/>
      <c r="DR675" s="6"/>
      <c r="DS675" s="87"/>
      <c r="DT675" s="17"/>
      <c r="DV675" s="34"/>
      <c r="DW675" s="57"/>
      <c r="DX675" s="57"/>
      <c r="DY675" s="57"/>
      <c r="DZ675" s="57"/>
      <c r="EA675" s="57"/>
      <c r="EB675" s="57"/>
      <c r="EC675" s="57"/>
      <c r="ED675" s="57"/>
      <c r="EE675" s="57"/>
      <c r="EF675" s="57"/>
      <c r="EG675" s="57"/>
      <c r="EH675" s="57"/>
      <c r="EI675" s="57"/>
      <c r="EJ675" s="57"/>
      <c r="EK675" s="57"/>
      <c r="EL675" s="57"/>
      <c r="EM675" s="57"/>
      <c r="EN675" s="57"/>
      <c r="EO675" s="57"/>
      <c r="EP675" s="57"/>
      <c r="EQ675" s="57"/>
      <c r="ER675" s="57"/>
      <c r="ES675" s="57"/>
    </row>
    <row r="676" spans="1:149" ht="14.55" customHeight="1" x14ac:dyDescent="0.3">
      <c r="A676" s="65">
        <v>672</v>
      </c>
      <c r="B676" s="7">
        <v>232</v>
      </c>
      <c r="C676" s="98" t="s">
        <v>2742</v>
      </c>
      <c r="D676" s="98" t="s">
        <v>2743</v>
      </c>
      <c r="E676" s="98" t="s">
        <v>2744</v>
      </c>
      <c r="F676" s="7">
        <v>2020</v>
      </c>
      <c r="G676" s="100" t="s">
        <v>1113</v>
      </c>
      <c r="H676" s="98" t="s">
        <v>2745</v>
      </c>
      <c r="I676" s="6" t="s">
        <v>50</v>
      </c>
      <c r="J676" s="98" t="s">
        <v>2755</v>
      </c>
      <c r="K676" s="6" t="s">
        <v>2756</v>
      </c>
      <c r="L676" s="6" t="s">
        <v>23</v>
      </c>
      <c r="M676" s="6" t="s">
        <v>100</v>
      </c>
      <c r="N676" s="6" t="s">
        <v>205</v>
      </c>
      <c r="O676" s="6" t="s">
        <v>25</v>
      </c>
      <c r="P676" s="6" t="s">
        <v>191</v>
      </c>
      <c r="Q676" s="6" t="s">
        <v>572</v>
      </c>
      <c r="R676" s="6" t="s">
        <v>572</v>
      </c>
      <c r="S676" s="6" t="s">
        <v>434</v>
      </c>
      <c r="T676" s="6" t="s">
        <v>2757</v>
      </c>
      <c r="U676" s="7">
        <v>2006</v>
      </c>
      <c r="V676" s="7">
        <v>2011</v>
      </c>
      <c r="W676" s="6"/>
      <c r="X676" s="6"/>
      <c r="Y676" s="6"/>
      <c r="Z676" s="6"/>
      <c r="AA676" s="6"/>
      <c r="AB676" s="6"/>
      <c r="AC676" s="6"/>
      <c r="AD676" s="6"/>
      <c r="AE676" s="6"/>
      <c r="AF676" s="6"/>
      <c r="AG676" s="6"/>
      <c r="AH676" s="6" t="s">
        <v>139</v>
      </c>
      <c r="AI676" s="6"/>
      <c r="AJ676" s="6"/>
      <c r="AK676" s="6"/>
      <c r="AL676" s="6"/>
      <c r="AM676" s="6"/>
      <c r="AN676" s="6"/>
      <c r="AO676" s="6"/>
      <c r="AP676" s="6"/>
      <c r="AQ676" s="6"/>
      <c r="AR676" s="6"/>
      <c r="AS676" s="6"/>
      <c r="AT676" s="6" t="s">
        <v>197</v>
      </c>
      <c r="AU676" s="6"/>
      <c r="AV676" s="6"/>
      <c r="AW676" s="6" t="s">
        <v>38</v>
      </c>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t="s">
        <v>23</v>
      </c>
      <c r="BW676" s="6"/>
      <c r="BX676" s="6"/>
      <c r="BY676" s="6"/>
      <c r="BZ676" s="6"/>
      <c r="CA676" s="6"/>
      <c r="CB676" s="6"/>
      <c r="CC676" s="6"/>
      <c r="CD676" s="6"/>
      <c r="CE676" s="6"/>
      <c r="CF676" s="6"/>
      <c r="CG676" s="6"/>
      <c r="CH676" s="6" t="s">
        <v>195</v>
      </c>
      <c r="CI676" s="6"/>
      <c r="CJ676" s="6"/>
      <c r="CK676" s="6"/>
      <c r="CL676" s="6"/>
      <c r="CM676" s="6"/>
      <c r="CN676" s="6"/>
      <c r="CO676" s="6"/>
      <c r="CP676" s="6" t="s">
        <v>195</v>
      </c>
      <c r="CQ676" s="6"/>
      <c r="CR676" s="6"/>
      <c r="CS676" s="28" t="s">
        <v>38</v>
      </c>
      <c r="CT676" s="6"/>
      <c r="CU676" s="6"/>
      <c r="CV676" s="6"/>
      <c r="CW676" s="6"/>
      <c r="CX676" s="6"/>
      <c r="CY676" s="6"/>
      <c r="CZ676" s="6"/>
      <c r="DA676" s="6"/>
      <c r="DB676" s="6"/>
      <c r="DC676" s="6"/>
      <c r="DD676" s="6" t="s">
        <v>38</v>
      </c>
      <c r="DE676" s="87"/>
      <c r="DF676" s="6"/>
      <c r="DG676" s="6"/>
      <c r="DH676" s="6"/>
      <c r="DI676" s="6"/>
      <c r="DJ676" s="6"/>
      <c r="DK676" s="6"/>
      <c r="DL676" s="6"/>
      <c r="DM676" s="6"/>
      <c r="DN676" s="6"/>
      <c r="DO676" s="87"/>
      <c r="DP676" s="6"/>
      <c r="DQ676" s="87"/>
      <c r="DR676" s="6"/>
      <c r="DS676" s="87"/>
      <c r="DT676" s="17"/>
      <c r="DV676" s="34"/>
      <c r="DW676" s="57"/>
      <c r="DX676" s="57"/>
      <c r="DY676" s="57"/>
      <c r="DZ676" s="57"/>
      <c r="EA676" s="57"/>
      <c r="EB676" s="57"/>
      <c r="EC676" s="57"/>
      <c r="ED676" s="57"/>
      <c r="EE676" s="57"/>
      <c r="EF676" s="57"/>
      <c r="EG676" s="57"/>
      <c r="EH676" s="57"/>
      <c r="EI676" s="57"/>
      <c r="EJ676" s="57"/>
      <c r="EK676" s="57"/>
      <c r="EL676" s="57"/>
      <c r="EM676" s="57"/>
      <c r="EN676" s="57"/>
      <c r="EO676" s="57"/>
      <c r="EP676" s="57"/>
      <c r="EQ676" s="57"/>
      <c r="ER676" s="57"/>
      <c r="ES676" s="57"/>
    </row>
    <row r="677" spans="1:149" ht="14.55" customHeight="1" x14ac:dyDescent="0.3">
      <c r="A677" s="65">
        <v>673</v>
      </c>
      <c r="B677" s="7">
        <v>233</v>
      </c>
      <c r="C677" s="98" t="s">
        <v>2758</v>
      </c>
      <c r="D677" s="100" t="s">
        <v>2759</v>
      </c>
      <c r="E677" s="98" t="s">
        <v>2760</v>
      </c>
      <c r="F677" s="7">
        <v>2008</v>
      </c>
      <c r="G677" s="100" t="s">
        <v>687</v>
      </c>
      <c r="H677" s="98" t="s">
        <v>2761</v>
      </c>
      <c r="I677" s="6" t="s">
        <v>50</v>
      </c>
      <c r="J677" s="134" t="s">
        <v>4169</v>
      </c>
      <c r="K677" s="6" t="s">
        <v>718</v>
      </c>
      <c r="L677" s="6" t="s">
        <v>38</v>
      </c>
      <c r="M677" s="6" t="s">
        <v>100</v>
      </c>
      <c r="N677" s="6" t="s">
        <v>205</v>
      </c>
      <c r="O677" s="6" t="s">
        <v>25</v>
      </c>
      <c r="P677" s="6" t="s">
        <v>118</v>
      </c>
      <c r="Q677" s="6" t="s">
        <v>572</v>
      </c>
      <c r="R677" s="6" t="s">
        <v>572</v>
      </c>
      <c r="S677" s="6" t="s">
        <v>97</v>
      </c>
      <c r="T677" s="6" t="s">
        <v>1079</v>
      </c>
      <c r="U677" s="7">
        <v>2004</v>
      </c>
      <c r="V677" s="7">
        <v>2012</v>
      </c>
      <c r="W677" s="6" t="s">
        <v>29</v>
      </c>
      <c r="X677" s="6"/>
      <c r="Y677" s="6"/>
      <c r="Z677" s="6" t="s">
        <v>76</v>
      </c>
      <c r="AA677" s="6"/>
      <c r="AB677" s="6"/>
      <c r="AC677" s="6"/>
      <c r="AD677" s="6"/>
      <c r="AE677" s="6" t="s">
        <v>126</v>
      </c>
      <c r="AF677" s="6"/>
      <c r="AG677" s="6"/>
      <c r="AH677" s="6" t="s">
        <v>139</v>
      </c>
      <c r="AI677" s="6" t="s">
        <v>155</v>
      </c>
      <c r="AJ677" s="6"/>
      <c r="AK677" s="6"/>
      <c r="AL677" s="6"/>
      <c r="AM677" s="6"/>
      <c r="AN677" s="6"/>
      <c r="AO677" s="6" t="s">
        <v>168</v>
      </c>
      <c r="AP677" s="6"/>
      <c r="AQ677" s="6"/>
      <c r="AR677" s="6"/>
      <c r="AS677" s="6"/>
      <c r="AT677" s="6"/>
      <c r="AU677" s="6" t="s">
        <v>183</v>
      </c>
      <c r="AV677" s="6"/>
      <c r="AW677" s="6" t="s">
        <v>23</v>
      </c>
      <c r="AX677" s="6"/>
      <c r="AY677" s="6"/>
      <c r="AZ677" s="6"/>
      <c r="BA677" s="6" t="s">
        <v>124</v>
      </c>
      <c r="BB677" s="6"/>
      <c r="BC677" s="6"/>
      <c r="BD677" s="6"/>
      <c r="BE677" s="6"/>
      <c r="BF677" s="6" t="s">
        <v>124</v>
      </c>
      <c r="BG677" s="6"/>
      <c r="BH677" s="6"/>
      <c r="BI677" s="6" t="s">
        <v>124</v>
      </c>
      <c r="BJ677" s="6" t="s">
        <v>124</v>
      </c>
      <c r="BK677" s="6"/>
      <c r="BL677" s="6"/>
      <c r="BM677" s="6"/>
      <c r="BN677" s="6" t="s">
        <v>124</v>
      </c>
      <c r="BO677" s="6"/>
      <c r="BP677" s="6"/>
      <c r="BQ677" s="6"/>
      <c r="BR677" s="6"/>
      <c r="BS677" s="6"/>
      <c r="BT677" s="6" t="s">
        <v>124</v>
      </c>
      <c r="BU677" s="6"/>
      <c r="BV677" s="6" t="s">
        <v>38</v>
      </c>
      <c r="BW677" s="6"/>
      <c r="BX677" s="6"/>
      <c r="BY677" s="6"/>
      <c r="BZ677" s="6"/>
      <c r="CA677" s="6"/>
      <c r="CB677" s="6"/>
      <c r="CC677" s="6"/>
      <c r="CD677" s="6"/>
      <c r="CE677" s="6"/>
      <c r="CF677" s="6"/>
      <c r="CG677" s="6"/>
      <c r="CH677" s="6"/>
      <c r="CI677" s="6"/>
      <c r="CJ677" s="6"/>
      <c r="CK677" s="6"/>
      <c r="CL677" s="6"/>
      <c r="CM677" s="6"/>
      <c r="CN677" s="6"/>
      <c r="CO677" s="6"/>
      <c r="CP677" s="6"/>
      <c r="CQ677" s="6"/>
      <c r="CR677" s="6"/>
      <c r="CS677" s="28" t="s">
        <v>38</v>
      </c>
      <c r="CT677" s="6"/>
      <c r="CU677" s="6"/>
      <c r="CV677" s="6"/>
      <c r="CW677" s="6"/>
      <c r="CX677" s="6"/>
      <c r="CY677" s="6"/>
      <c r="CZ677" s="6"/>
      <c r="DA677" s="6"/>
      <c r="DB677" s="6"/>
      <c r="DC677" s="6"/>
      <c r="DD677" s="6" t="s">
        <v>38</v>
      </c>
      <c r="DE677" s="87"/>
      <c r="DF677" s="6"/>
      <c r="DG677" s="6"/>
      <c r="DH677" s="6"/>
      <c r="DI677" s="6"/>
      <c r="DJ677" s="6"/>
      <c r="DK677" s="6"/>
      <c r="DL677" s="6"/>
      <c r="DM677" s="6"/>
      <c r="DN677" s="6"/>
      <c r="DO677" s="87"/>
      <c r="DP677" s="6"/>
      <c r="DQ677" s="87"/>
      <c r="DR677" s="6"/>
      <c r="DS677" s="93" t="s">
        <v>2762</v>
      </c>
      <c r="DT677" s="17" t="s">
        <v>630</v>
      </c>
      <c r="DV677" s="34"/>
      <c r="DW677" s="57"/>
      <c r="DX677" s="57"/>
      <c r="DY677" s="57"/>
      <c r="DZ677" s="57"/>
      <c r="EA677" s="57"/>
      <c r="EB677" s="57"/>
      <c r="EC677" s="57"/>
      <c r="ED677" s="57"/>
      <c r="EE677" s="57"/>
      <c r="EF677" s="57"/>
      <c r="EG677" s="57"/>
      <c r="EH677" s="57"/>
      <c r="EI677" s="57"/>
      <c r="EJ677" s="57"/>
      <c r="EK677" s="57"/>
      <c r="EL677" s="57"/>
      <c r="EM677" s="57"/>
      <c r="EN677" s="57"/>
      <c r="EO677" s="57"/>
      <c r="EP677" s="57"/>
      <c r="EQ677" s="57"/>
      <c r="ER677" s="57"/>
      <c r="ES677" s="57"/>
    </row>
    <row r="678" spans="1:149" ht="14.55" customHeight="1" x14ac:dyDescent="0.3">
      <c r="A678" s="65">
        <v>674</v>
      </c>
      <c r="B678" s="7">
        <v>233</v>
      </c>
      <c r="C678" s="98" t="s">
        <v>2758</v>
      </c>
      <c r="D678" s="100" t="s">
        <v>2759</v>
      </c>
      <c r="E678" s="98" t="s">
        <v>2760</v>
      </c>
      <c r="F678" s="7">
        <v>2008</v>
      </c>
      <c r="G678" s="100" t="s">
        <v>687</v>
      </c>
      <c r="H678" s="98" t="s">
        <v>2761</v>
      </c>
      <c r="I678" s="6" t="s">
        <v>50</v>
      </c>
      <c r="J678" s="98" t="s">
        <v>2763</v>
      </c>
      <c r="K678" s="6" t="s">
        <v>2764</v>
      </c>
      <c r="L678" s="6" t="s">
        <v>23</v>
      </c>
      <c r="M678" s="6" t="s">
        <v>100</v>
      </c>
      <c r="N678" s="6" t="s">
        <v>205</v>
      </c>
      <c r="O678" s="6" t="s">
        <v>25</v>
      </c>
      <c r="P678" s="6" t="s">
        <v>118</v>
      </c>
      <c r="Q678" s="6" t="s">
        <v>572</v>
      </c>
      <c r="R678" s="6" t="s">
        <v>572</v>
      </c>
      <c r="S678" s="6" t="s">
        <v>97</v>
      </c>
      <c r="T678" s="6" t="s">
        <v>1079</v>
      </c>
      <c r="U678" s="7">
        <v>2004</v>
      </c>
      <c r="V678" s="7">
        <v>2012</v>
      </c>
      <c r="W678" s="6" t="s">
        <v>29</v>
      </c>
      <c r="X678" s="6"/>
      <c r="Y678" s="6"/>
      <c r="Z678" s="6" t="s">
        <v>76</v>
      </c>
      <c r="AA678" s="6"/>
      <c r="AB678" s="6"/>
      <c r="AC678" s="6"/>
      <c r="AD678" s="6"/>
      <c r="AE678" s="6" t="s">
        <v>126</v>
      </c>
      <c r="AF678" s="6"/>
      <c r="AG678" s="6"/>
      <c r="AH678" s="6" t="s">
        <v>139</v>
      </c>
      <c r="AI678" s="6" t="s">
        <v>155</v>
      </c>
      <c r="AJ678" s="6"/>
      <c r="AK678" s="6"/>
      <c r="AL678" s="6"/>
      <c r="AM678" s="6"/>
      <c r="AN678" s="6"/>
      <c r="AO678" s="6" t="s">
        <v>168</v>
      </c>
      <c r="AP678" s="6"/>
      <c r="AQ678" s="6"/>
      <c r="AR678" s="6"/>
      <c r="AS678" s="6"/>
      <c r="AT678" s="6"/>
      <c r="AU678" s="6" t="s">
        <v>183</v>
      </c>
      <c r="AV678" s="6"/>
      <c r="AW678" s="6" t="s">
        <v>23</v>
      </c>
      <c r="AX678" s="6" t="s">
        <v>78</v>
      </c>
      <c r="AY678" s="6"/>
      <c r="AZ678" s="6"/>
      <c r="BA678" s="6" t="s">
        <v>78</v>
      </c>
      <c r="BB678" s="6"/>
      <c r="BC678" s="6"/>
      <c r="BD678" s="6"/>
      <c r="BE678" s="6"/>
      <c r="BF678" s="6" t="s">
        <v>78</v>
      </c>
      <c r="BG678" s="6"/>
      <c r="BH678" s="6"/>
      <c r="BI678" s="6" t="s">
        <v>78</v>
      </c>
      <c r="BJ678" s="6" t="s">
        <v>78</v>
      </c>
      <c r="BK678" s="6"/>
      <c r="BL678" s="6"/>
      <c r="BM678" s="6"/>
      <c r="BN678" s="6" t="s">
        <v>78</v>
      </c>
      <c r="BO678" s="6"/>
      <c r="BP678" s="6"/>
      <c r="BQ678" s="6"/>
      <c r="BR678" s="6"/>
      <c r="BS678" s="6"/>
      <c r="BT678" s="6" t="s">
        <v>78</v>
      </c>
      <c r="BU678" s="6"/>
      <c r="BV678" s="6" t="s">
        <v>38</v>
      </c>
      <c r="BW678" s="6"/>
      <c r="BX678" s="6"/>
      <c r="BY678" s="6"/>
      <c r="BZ678" s="6"/>
      <c r="CA678" s="6"/>
      <c r="CB678" s="6"/>
      <c r="CC678" s="6"/>
      <c r="CD678" s="6"/>
      <c r="CE678" s="6"/>
      <c r="CF678" s="6"/>
      <c r="CG678" s="6"/>
      <c r="CH678" s="6"/>
      <c r="CI678" s="6"/>
      <c r="CJ678" s="6"/>
      <c r="CK678" s="6"/>
      <c r="CL678" s="6"/>
      <c r="CM678" s="6"/>
      <c r="CN678" s="6"/>
      <c r="CO678" s="6"/>
      <c r="CP678" s="6"/>
      <c r="CQ678" s="6"/>
      <c r="CR678" s="6"/>
      <c r="CS678" s="28" t="s">
        <v>38</v>
      </c>
      <c r="CT678" s="6"/>
      <c r="CU678" s="6"/>
      <c r="CV678" s="6"/>
      <c r="CW678" s="6"/>
      <c r="CX678" s="6"/>
      <c r="CY678" s="6"/>
      <c r="CZ678" s="6"/>
      <c r="DA678" s="6"/>
      <c r="DB678" s="6"/>
      <c r="DC678" s="6"/>
      <c r="DD678" s="6" t="s">
        <v>38</v>
      </c>
      <c r="DE678" s="87"/>
      <c r="DF678" s="6"/>
      <c r="DG678" s="6"/>
      <c r="DH678" s="6"/>
      <c r="DI678" s="6"/>
      <c r="DJ678" s="6"/>
      <c r="DK678" s="6"/>
      <c r="DL678" s="6"/>
      <c r="DM678" s="6"/>
      <c r="DN678" s="6"/>
      <c r="DO678" s="87"/>
      <c r="DP678" s="6"/>
      <c r="DQ678" s="87"/>
      <c r="DR678" s="6"/>
      <c r="DS678" s="93" t="s">
        <v>2765</v>
      </c>
      <c r="DT678" s="17" t="s">
        <v>630</v>
      </c>
      <c r="DV678" s="34"/>
      <c r="DW678" s="57"/>
      <c r="DX678" s="57"/>
      <c r="DY678" s="57"/>
      <c r="DZ678" s="57"/>
      <c r="EA678" s="57"/>
      <c r="EB678" s="57"/>
      <c r="EC678" s="57"/>
      <c r="ED678" s="57"/>
      <c r="EE678" s="57"/>
      <c r="EF678" s="57"/>
      <c r="EG678" s="57"/>
      <c r="EH678" s="57"/>
      <c r="EI678" s="57"/>
      <c r="EJ678" s="57"/>
      <c r="EK678" s="57"/>
      <c r="EL678" s="57"/>
      <c r="EM678" s="57"/>
      <c r="EN678" s="57"/>
      <c r="EO678" s="57"/>
      <c r="EP678" s="57"/>
      <c r="EQ678" s="57"/>
      <c r="ER678" s="57"/>
      <c r="ES678" s="57"/>
    </row>
    <row r="679" spans="1:149" ht="14.55" customHeight="1" x14ac:dyDescent="0.3">
      <c r="A679" s="65">
        <v>675</v>
      </c>
      <c r="B679" s="7">
        <v>233</v>
      </c>
      <c r="C679" s="98" t="s">
        <v>2758</v>
      </c>
      <c r="D679" s="100" t="s">
        <v>2759</v>
      </c>
      <c r="E679" s="98" t="s">
        <v>2760</v>
      </c>
      <c r="F679" s="7">
        <v>2008</v>
      </c>
      <c r="G679" s="100" t="s">
        <v>687</v>
      </c>
      <c r="H679" s="98" t="s">
        <v>2761</v>
      </c>
      <c r="I679" s="6" t="s">
        <v>50</v>
      </c>
      <c r="J679" s="98" t="s">
        <v>2766</v>
      </c>
      <c r="K679" s="6" t="s">
        <v>744</v>
      </c>
      <c r="L679" s="6" t="s">
        <v>38</v>
      </c>
      <c r="M679" s="6" t="s">
        <v>100</v>
      </c>
      <c r="N679" s="6" t="s">
        <v>205</v>
      </c>
      <c r="O679" s="6" t="s">
        <v>25</v>
      </c>
      <c r="P679" s="6" t="s">
        <v>118</v>
      </c>
      <c r="Q679" s="6" t="s">
        <v>572</v>
      </c>
      <c r="R679" s="6" t="s">
        <v>572</v>
      </c>
      <c r="S679" s="6" t="s">
        <v>97</v>
      </c>
      <c r="T679" s="6" t="s">
        <v>1079</v>
      </c>
      <c r="U679" s="7">
        <v>2004</v>
      </c>
      <c r="V679" s="7">
        <v>2012</v>
      </c>
      <c r="W679" s="6" t="s">
        <v>29</v>
      </c>
      <c r="X679" s="6"/>
      <c r="Y679" s="6"/>
      <c r="Z679" s="6" t="s">
        <v>76</v>
      </c>
      <c r="AA679" s="6"/>
      <c r="AB679" s="6"/>
      <c r="AC679" s="6"/>
      <c r="AD679" s="6"/>
      <c r="AE679" s="6" t="s">
        <v>126</v>
      </c>
      <c r="AF679" s="6"/>
      <c r="AG679" s="6"/>
      <c r="AH679" s="6" t="s">
        <v>139</v>
      </c>
      <c r="AI679" s="6" t="s">
        <v>155</v>
      </c>
      <c r="AJ679" s="6"/>
      <c r="AK679" s="6"/>
      <c r="AL679" s="6"/>
      <c r="AM679" s="6"/>
      <c r="AN679" s="6"/>
      <c r="AO679" s="6" t="s">
        <v>168</v>
      </c>
      <c r="AP679" s="6"/>
      <c r="AQ679" s="6"/>
      <c r="AR679" s="6"/>
      <c r="AS679" s="6"/>
      <c r="AT679" s="6"/>
      <c r="AU679" s="6" t="s">
        <v>183</v>
      </c>
      <c r="AV679" s="6"/>
      <c r="AW679" s="6" t="s">
        <v>23</v>
      </c>
      <c r="AX679" s="6" t="s">
        <v>78</v>
      </c>
      <c r="AY679" s="6"/>
      <c r="AZ679" s="6"/>
      <c r="BA679" s="6" t="s">
        <v>78</v>
      </c>
      <c r="BB679" s="6"/>
      <c r="BC679" s="6"/>
      <c r="BD679" s="6"/>
      <c r="BE679" s="6"/>
      <c r="BF679" s="6" t="s">
        <v>78</v>
      </c>
      <c r="BG679" s="6"/>
      <c r="BH679" s="6"/>
      <c r="BI679" s="6" t="s">
        <v>78</v>
      </c>
      <c r="BJ679" s="6" t="s">
        <v>78</v>
      </c>
      <c r="BK679" s="6"/>
      <c r="BL679" s="6"/>
      <c r="BM679" s="6"/>
      <c r="BN679" s="6" t="s">
        <v>78</v>
      </c>
      <c r="BO679" s="6"/>
      <c r="BP679" s="6"/>
      <c r="BQ679" s="6"/>
      <c r="BR679" s="6"/>
      <c r="BS679" s="6"/>
      <c r="BT679" s="6" t="s">
        <v>78</v>
      </c>
      <c r="BU679" s="6"/>
      <c r="BV679" s="6" t="s">
        <v>38</v>
      </c>
      <c r="BW679" s="6"/>
      <c r="BX679" s="6"/>
      <c r="BY679" s="6"/>
      <c r="BZ679" s="6"/>
      <c r="CA679" s="6"/>
      <c r="CB679" s="6"/>
      <c r="CC679" s="6"/>
      <c r="CD679" s="6"/>
      <c r="CE679" s="6"/>
      <c r="CF679" s="6"/>
      <c r="CG679" s="6"/>
      <c r="CH679" s="6"/>
      <c r="CI679" s="6"/>
      <c r="CJ679" s="6"/>
      <c r="CK679" s="6"/>
      <c r="CL679" s="6"/>
      <c r="CM679" s="6"/>
      <c r="CN679" s="6"/>
      <c r="CO679" s="6"/>
      <c r="CP679" s="6"/>
      <c r="CQ679" s="6"/>
      <c r="CR679" s="6"/>
      <c r="CS679" s="28" t="s">
        <v>38</v>
      </c>
      <c r="CT679" s="6"/>
      <c r="CU679" s="6"/>
      <c r="CV679" s="6"/>
      <c r="CW679" s="6"/>
      <c r="CX679" s="6"/>
      <c r="CY679" s="6"/>
      <c r="CZ679" s="6"/>
      <c r="DA679" s="6"/>
      <c r="DB679" s="6"/>
      <c r="DC679" s="6"/>
      <c r="DD679" s="6" t="s">
        <v>38</v>
      </c>
      <c r="DE679" s="87"/>
      <c r="DF679" s="6"/>
      <c r="DG679" s="6"/>
      <c r="DH679" s="6"/>
      <c r="DI679" s="6"/>
      <c r="DJ679" s="6"/>
      <c r="DK679" s="6"/>
      <c r="DL679" s="6"/>
      <c r="DM679" s="6"/>
      <c r="DN679" s="6"/>
      <c r="DO679" s="87"/>
      <c r="DP679" s="6"/>
      <c r="DQ679" s="87"/>
      <c r="DR679" s="6"/>
      <c r="DS679" s="93" t="s">
        <v>2767</v>
      </c>
      <c r="DT679" s="17" t="s">
        <v>630</v>
      </c>
      <c r="DV679" s="34"/>
      <c r="DW679" s="57"/>
      <c r="DX679" s="57"/>
      <c r="DY679" s="57"/>
      <c r="DZ679" s="57"/>
      <c r="EA679" s="57"/>
      <c r="EB679" s="57"/>
      <c r="EC679" s="57"/>
      <c r="ED679" s="57"/>
      <c r="EE679" s="57"/>
      <c r="EF679" s="57"/>
      <c r="EG679" s="57"/>
      <c r="EH679" s="57"/>
      <c r="EI679" s="57"/>
      <c r="EJ679" s="57"/>
      <c r="EK679" s="57"/>
      <c r="EL679" s="57"/>
      <c r="EM679" s="57"/>
      <c r="EN679" s="57"/>
      <c r="EO679" s="57"/>
      <c r="EP679" s="57"/>
      <c r="EQ679" s="57"/>
      <c r="ER679" s="57"/>
      <c r="ES679" s="57"/>
    </row>
    <row r="680" spans="1:149" ht="14.55" customHeight="1" x14ac:dyDescent="0.3">
      <c r="A680" s="65">
        <v>676</v>
      </c>
      <c r="B680" s="7">
        <v>234</v>
      </c>
      <c r="C680" s="98" t="s">
        <v>2768</v>
      </c>
      <c r="D680" s="100" t="s">
        <v>2769</v>
      </c>
      <c r="E680" s="98" t="s">
        <v>2770</v>
      </c>
      <c r="F680" s="7">
        <v>2015</v>
      </c>
      <c r="G680" s="100" t="s">
        <v>724</v>
      </c>
      <c r="H680" s="98" t="s">
        <v>2771</v>
      </c>
      <c r="I680" s="6" t="s">
        <v>50</v>
      </c>
      <c r="J680" s="100" t="s">
        <v>2772</v>
      </c>
      <c r="K680" s="6" t="s">
        <v>2773</v>
      </c>
      <c r="L680" s="6" t="s">
        <v>23</v>
      </c>
      <c r="M680" s="6" t="s">
        <v>100</v>
      </c>
      <c r="N680" s="6" t="s">
        <v>205</v>
      </c>
      <c r="O680" s="6" t="s">
        <v>25</v>
      </c>
      <c r="P680" s="6" t="s">
        <v>191</v>
      </c>
      <c r="Q680" s="6" t="s">
        <v>572</v>
      </c>
      <c r="R680" s="6" t="s">
        <v>572</v>
      </c>
      <c r="S680" s="6" t="s">
        <v>434</v>
      </c>
      <c r="T680" s="6" t="s">
        <v>572</v>
      </c>
      <c r="U680" s="7">
        <v>1992</v>
      </c>
      <c r="V680" s="7">
        <v>2012</v>
      </c>
      <c r="W680" s="6"/>
      <c r="X680" s="6"/>
      <c r="Y680" s="6"/>
      <c r="Z680" s="6"/>
      <c r="AA680" s="6"/>
      <c r="AB680" s="6"/>
      <c r="AC680" s="6"/>
      <c r="AD680" s="6" t="s">
        <v>109</v>
      </c>
      <c r="AE680" s="6"/>
      <c r="AF680" s="6"/>
      <c r="AG680" s="6"/>
      <c r="AH680" s="6" t="s">
        <v>139</v>
      </c>
      <c r="AI680" s="6" t="s">
        <v>155</v>
      </c>
      <c r="AJ680" s="6"/>
      <c r="AK680" s="6"/>
      <c r="AL680" s="6" t="s">
        <v>243</v>
      </c>
      <c r="AM680" s="6"/>
      <c r="AN680" s="6"/>
      <c r="AO680" s="6"/>
      <c r="AP680" s="6" t="s">
        <v>278</v>
      </c>
      <c r="AQ680" s="6"/>
      <c r="AR680" s="6"/>
      <c r="AS680" s="6"/>
      <c r="AT680" s="6"/>
      <c r="AU680" s="6"/>
      <c r="AV680" s="6"/>
      <c r="AW680" s="6" t="s">
        <v>23</v>
      </c>
      <c r="AX680" s="6"/>
      <c r="AY680" s="6"/>
      <c r="AZ680" s="6"/>
      <c r="BA680" s="6"/>
      <c r="BB680" s="6"/>
      <c r="BC680" s="6"/>
      <c r="BD680" s="6"/>
      <c r="BE680" s="6"/>
      <c r="BF680" s="6" t="s">
        <v>78</v>
      </c>
      <c r="BG680" s="6"/>
      <c r="BH680" s="6"/>
      <c r="BI680" s="6" t="s">
        <v>78</v>
      </c>
      <c r="BJ680" s="6" t="s">
        <v>78</v>
      </c>
      <c r="BK680" s="6"/>
      <c r="BL680" s="6" t="s">
        <v>78</v>
      </c>
      <c r="BM680" s="6"/>
      <c r="BN680" s="6"/>
      <c r="BO680" s="6" t="s">
        <v>78</v>
      </c>
      <c r="BP680" s="6"/>
      <c r="BQ680" s="6"/>
      <c r="BR680" s="6"/>
      <c r="BS680" s="6"/>
      <c r="BT680" s="6"/>
      <c r="BU680" s="6"/>
      <c r="BV680" s="6" t="s">
        <v>23</v>
      </c>
      <c r="BW680" s="6"/>
      <c r="BX680" s="6"/>
      <c r="BY680" s="6"/>
      <c r="BZ680" s="6"/>
      <c r="CA680" s="6"/>
      <c r="CB680" s="6"/>
      <c r="CC680" s="6"/>
      <c r="CD680" s="6" t="s">
        <v>195</v>
      </c>
      <c r="CE680" s="6"/>
      <c r="CF680" s="6"/>
      <c r="CG680" s="6"/>
      <c r="CH680" s="6" t="s">
        <v>195</v>
      </c>
      <c r="CI680" s="6" t="s">
        <v>195</v>
      </c>
      <c r="CJ680" s="6"/>
      <c r="CK680" s="6"/>
      <c r="CL680" s="6"/>
      <c r="CM680" s="6"/>
      <c r="CN680" s="6"/>
      <c r="CO680" s="6"/>
      <c r="CP680" s="6"/>
      <c r="CQ680" s="6"/>
      <c r="CR680" s="6"/>
      <c r="CS680" s="28" t="s">
        <v>38</v>
      </c>
      <c r="CT680" s="6"/>
      <c r="CU680" s="6"/>
      <c r="CV680" s="6"/>
      <c r="CW680" s="6"/>
      <c r="CX680" s="6"/>
      <c r="CY680" s="6"/>
      <c r="CZ680" s="6"/>
      <c r="DA680" s="6"/>
      <c r="DB680" s="6"/>
      <c r="DC680" s="6"/>
      <c r="DD680" s="6" t="s">
        <v>38</v>
      </c>
      <c r="DE680" s="87"/>
      <c r="DF680" s="6"/>
      <c r="DG680" s="6"/>
      <c r="DH680" s="6"/>
      <c r="DI680" s="6"/>
      <c r="DJ680" s="6"/>
      <c r="DK680" s="6"/>
      <c r="DL680" s="6"/>
      <c r="DM680" s="6"/>
      <c r="DN680" s="6"/>
      <c r="DO680" s="87"/>
      <c r="DP680" s="6"/>
      <c r="DQ680" s="87"/>
      <c r="DR680" s="6"/>
      <c r="DS680" s="87"/>
      <c r="DT680" s="17"/>
      <c r="DV680" s="34"/>
      <c r="DW680" s="57"/>
      <c r="DX680" s="57"/>
      <c r="DY680" s="57"/>
      <c r="DZ680" s="57"/>
      <c r="EA680" s="57"/>
      <c r="EB680" s="57"/>
      <c r="EC680" s="57"/>
      <c r="ED680" s="57"/>
      <c r="EE680" s="57"/>
      <c r="EF680" s="57"/>
      <c r="EG680" s="57"/>
      <c r="EH680" s="57"/>
      <c r="EI680" s="57"/>
      <c r="EJ680" s="57"/>
      <c r="EK680" s="57"/>
      <c r="EL680" s="57"/>
      <c r="EM680" s="57"/>
      <c r="EN680" s="57"/>
      <c r="EO680" s="57"/>
      <c r="EP680" s="57"/>
      <c r="EQ680" s="57"/>
      <c r="ER680" s="57"/>
      <c r="ES680" s="57"/>
    </row>
    <row r="681" spans="1:149" ht="14.55" customHeight="1" x14ac:dyDescent="0.3">
      <c r="A681" s="65">
        <v>677</v>
      </c>
      <c r="B681" s="7">
        <v>235</v>
      </c>
      <c r="C681" s="98" t="s">
        <v>2774</v>
      </c>
      <c r="D681" s="100" t="s">
        <v>2775</v>
      </c>
      <c r="E681" s="98" t="s">
        <v>2776</v>
      </c>
      <c r="F681" s="7">
        <v>2017</v>
      </c>
      <c r="G681" s="100" t="s">
        <v>687</v>
      </c>
      <c r="H681" s="98" t="s">
        <v>2777</v>
      </c>
      <c r="I681" s="6" t="s">
        <v>50</v>
      </c>
      <c r="J681" s="100" t="s">
        <v>2778</v>
      </c>
      <c r="K681" s="6" t="s">
        <v>580</v>
      </c>
      <c r="L681" s="6" t="s">
        <v>38</v>
      </c>
      <c r="M681" s="6" t="s">
        <v>100</v>
      </c>
      <c r="N681" s="6" t="s">
        <v>205</v>
      </c>
      <c r="O681" s="6" t="s">
        <v>25</v>
      </c>
      <c r="P681" s="6" t="s">
        <v>118</v>
      </c>
      <c r="Q681" s="6" t="s">
        <v>572</v>
      </c>
      <c r="R681" s="6" t="s">
        <v>572</v>
      </c>
      <c r="S681" s="6" t="s">
        <v>365</v>
      </c>
      <c r="T681" s="6" t="s">
        <v>1055</v>
      </c>
      <c r="U681" s="7" t="s">
        <v>572</v>
      </c>
      <c r="V681" s="7" t="s">
        <v>572</v>
      </c>
      <c r="W681" s="6"/>
      <c r="X681" s="6"/>
      <c r="Y681" s="6"/>
      <c r="Z681" s="6" t="s">
        <v>76</v>
      </c>
      <c r="AA681" s="6"/>
      <c r="AB681" s="6"/>
      <c r="AC681" s="6"/>
      <c r="AD681" s="6"/>
      <c r="AE681" s="6" t="s">
        <v>126</v>
      </c>
      <c r="AF681" s="6"/>
      <c r="AG681" s="6"/>
      <c r="AH681" s="6"/>
      <c r="AI681" s="6"/>
      <c r="AJ681" s="6"/>
      <c r="AK681" s="6"/>
      <c r="AL681" s="6"/>
      <c r="AM681" s="6"/>
      <c r="AN681" s="6"/>
      <c r="AO681" s="6"/>
      <c r="AP681" s="6"/>
      <c r="AQ681" s="6"/>
      <c r="AR681" s="6"/>
      <c r="AS681" s="6"/>
      <c r="AT681" s="6"/>
      <c r="AU681" s="6"/>
      <c r="AV681" s="6"/>
      <c r="AW681" s="6" t="s">
        <v>23</v>
      </c>
      <c r="AX681" s="6"/>
      <c r="AY681" s="6"/>
      <c r="AZ681" s="6"/>
      <c r="BA681" s="6" t="s">
        <v>78</v>
      </c>
      <c r="BB681" s="6"/>
      <c r="BC681" s="6"/>
      <c r="BD681" s="6"/>
      <c r="BE681" s="6"/>
      <c r="BF681" s="6" t="s">
        <v>78</v>
      </c>
      <c r="BG681" s="6"/>
      <c r="BH681" s="6"/>
      <c r="BI681" s="6"/>
      <c r="BJ681" s="6"/>
      <c r="BK681" s="6"/>
      <c r="BL681" s="6"/>
      <c r="BM681" s="6"/>
      <c r="BN681" s="6"/>
      <c r="BO681" s="6"/>
      <c r="BP681" s="6"/>
      <c r="BQ681" s="6"/>
      <c r="BR681" s="6"/>
      <c r="BS681" s="6"/>
      <c r="BT681" s="6"/>
      <c r="BU681" s="6"/>
      <c r="BV681" s="6" t="s">
        <v>38</v>
      </c>
      <c r="BW681" s="6"/>
      <c r="BX681" s="6"/>
      <c r="BY681" s="6"/>
      <c r="BZ681" s="6"/>
      <c r="CA681" s="6"/>
      <c r="CB681" s="6"/>
      <c r="CC681" s="6"/>
      <c r="CD681" s="6"/>
      <c r="CE681" s="6"/>
      <c r="CF681" s="6"/>
      <c r="CG681" s="6"/>
      <c r="CH681" s="6"/>
      <c r="CI681" s="6"/>
      <c r="CJ681" s="6"/>
      <c r="CK681" s="6"/>
      <c r="CL681" s="6"/>
      <c r="CM681" s="6"/>
      <c r="CN681" s="6"/>
      <c r="CO681" s="6"/>
      <c r="CP681" s="6"/>
      <c r="CQ681" s="6"/>
      <c r="CR681" s="6"/>
      <c r="CS681" s="28" t="s">
        <v>38</v>
      </c>
      <c r="CT681" s="6"/>
      <c r="CU681" s="6"/>
      <c r="CV681" s="6"/>
      <c r="CW681" s="6"/>
      <c r="CX681" s="6"/>
      <c r="CY681" s="6"/>
      <c r="CZ681" s="6"/>
      <c r="DA681" s="6"/>
      <c r="DB681" s="6"/>
      <c r="DC681" s="6"/>
      <c r="DD681" s="6" t="s">
        <v>38</v>
      </c>
      <c r="DE681" s="87"/>
      <c r="DF681" s="6"/>
      <c r="DG681" s="6"/>
      <c r="DH681" s="6"/>
      <c r="DI681" s="6"/>
      <c r="DJ681" s="6"/>
      <c r="DK681" s="6"/>
      <c r="DL681" s="6"/>
      <c r="DM681" s="6"/>
      <c r="DN681" s="6"/>
      <c r="DO681" s="87"/>
      <c r="DP681" s="6"/>
      <c r="DQ681" s="87"/>
      <c r="DR681" s="6"/>
      <c r="DS681" s="93" t="s">
        <v>2779</v>
      </c>
      <c r="DT681" s="17" t="s">
        <v>273</v>
      </c>
      <c r="DV681" s="34"/>
      <c r="DW681" s="57"/>
      <c r="DX681" s="57"/>
      <c r="DY681" s="57"/>
      <c r="DZ681" s="57"/>
      <c r="EA681" s="57"/>
      <c r="EB681" s="57"/>
      <c r="EC681" s="57"/>
      <c r="ED681" s="57"/>
      <c r="EE681" s="57"/>
      <c r="EF681" s="57"/>
      <c r="EG681" s="57"/>
      <c r="EH681" s="57"/>
      <c r="EI681" s="57"/>
      <c r="EJ681" s="57"/>
      <c r="EK681" s="57"/>
      <c r="EL681" s="57"/>
      <c r="EM681" s="57"/>
      <c r="EN681" s="57"/>
      <c r="EO681" s="57"/>
      <c r="EP681" s="57"/>
      <c r="EQ681" s="57"/>
      <c r="ER681" s="57"/>
      <c r="ES681" s="57"/>
    </row>
    <row r="682" spans="1:149" ht="14.55" customHeight="1" x14ac:dyDescent="0.3">
      <c r="A682" s="65">
        <v>678</v>
      </c>
      <c r="B682" s="7">
        <v>235</v>
      </c>
      <c r="C682" s="98" t="s">
        <v>2774</v>
      </c>
      <c r="D682" s="100" t="s">
        <v>2775</v>
      </c>
      <c r="E682" s="98" t="s">
        <v>2776</v>
      </c>
      <c r="F682" s="7">
        <v>2017</v>
      </c>
      <c r="G682" s="100" t="s">
        <v>687</v>
      </c>
      <c r="H682" s="98" t="s">
        <v>2777</v>
      </c>
      <c r="I682" s="6" t="s">
        <v>50</v>
      </c>
      <c r="J682" s="100" t="s">
        <v>2780</v>
      </c>
      <c r="K682" s="6" t="s">
        <v>580</v>
      </c>
      <c r="L682" s="6" t="s">
        <v>38</v>
      </c>
      <c r="M682" s="6" t="s">
        <v>100</v>
      </c>
      <c r="N682" s="6" t="s">
        <v>205</v>
      </c>
      <c r="O682" s="6" t="s">
        <v>25</v>
      </c>
      <c r="P682" s="6" t="s">
        <v>118</v>
      </c>
      <c r="Q682" s="6" t="s">
        <v>572</v>
      </c>
      <c r="R682" s="6" t="s">
        <v>572</v>
      </c>
      <c r="S682" s="6" t="s">
        <v>365</v>
      </c>
      <c r="T682" s="6" t="s">
        <v>1055</v>
      </c>
      <c r="U682" s="7" t="s">
        <v>572</v>
      </c>
      <c r="V682" s="7" t="s">
        <v>572</v>
      </c>
      <c r="W682" s="6"/>
      <c r="X682" s="6"/>
      <c r="Y682" s="6"/>
      <c r="Z682" s="6" t="s">
        <v>76</v>
      </c>
      <c r="AA682" s="6"/>
      <c r="AB682" s="6"/>
      <c r="AC682" s="6"/>
      <c r="AD682" s="6"/>
      <c r="AE682" s="6" t="s">
        <v>126</v>
      </c>
      <c r="AF682" s="6"/>
      <c r="AG682" s="6"/>
      <c r="AH682" s="6"/>
      <c r="AI682" s="6"/>
      <c r="AJ682" s="6"/>
      <c r="AK682" s="6"/>
      <c r="AL682" s="6"/>
      <c r="AM682" s="6"/>
      <c r="AN682" s="6"/>
      <c r="AO682" s="6"/>
      <c r="AP682" s="6"/>
      <c r="AQ682" s="6"/>
      <c r="AR682" s="6"/>
      <c r="AS682" s="6"/>
      <c r="AT682" s="6"/>
      <c r="AU682" s="6"/>
      <c r="AV682" s="6"/>
      <c r="AW682" s="6" t="s">
        <v>23</v>
      </c>
      <c r="AX682" s="6"/>
      <c r="AY682" s="6"/>
      <c r="AZ682" s="6"/>
      <c r="BA682" s="6" t="s">
        <v>78</v>
      </c>
      <c r="BB682" s="6"/>
      <c r="BC682" s="6"/>
      <c r="BD682" s="6"/>
      <c r="BE682" s="6"/>
      <c r="BF682" s="6" t="s">
        <v>78</v>
      </c>
      <c r="BG682" s="6"/>
      <c r="BH682" s="6"/>
      <c r="BI682" s="6"/>
      <c r="BJ682" s="6"/>
      <c r="BK682" s="6"/>
      <c r="BL682" s="6"/>
      <c r="BM682" s="6"/>
      <c r="BN682" s="6"/>
      <c r="BO682" s="6"/>
      <c r="BP682" s="6"/>
      <c r="BQ682" s="6"/>
      <c r="BR682" s="6"/>
      <c r="BS682" s="6"/>
      <c r="BT682" s="6"/>
      <c r="BU682" s="6"/>
      <c r="BV682" s="6" t="s">
        <v>38</v>
      </c>
      <c r="BW682" s="6"/>
      <c r="BX682" s="6"/>
      <c r="BY682" s="6"/>
      <c r="BZ682" s="6"/>
      <c r="CA682" s="6"/>
      <c r="CB682" s="6"/>
      <c r="CC682" s="6"/>
      <c r="CD682" s="6"/>
      <c r="CE682" s="6"/>
      <c r="CF682" s="6"/>
      <c r="CG682" s="6"/>
      <c r="CH682" s="6"/>
      <c r="CI682" s="6"/>
      <c r="CJ682" s="6"/>
      <c r="CK682" s="6"/>
      <c r="CL682" s="6"/>
      <c r="CM682" s="6"/>
      <c r="CN682" s="6"/>
      <c r="CO682" s="6"/>
      <c r="CP682" s="6"/>
      <c r="CQ682" s="6"/>
      <c r="CR682" s="6"/>
      <c r="CS682" s="28" t="s">
        <v>38</v>
      </c>
      <c r="CT682" s="6"/>
      <c r="CU682" s="6"/>
      <c r="CV682" s="6"/>
      <c r="CW682" s="6"/>
      <c r="CX682" s="6"/>
      <c r="CY682" s="6"/>
      <c r="CZ682" s="6"/>
      <c r="DA682" s="6"/>
      <c r="DB682" s="6"/>
      <c r="DC682" s="6"/>
      <c r="DD682" s="6" t="s">
        <v>38</v>
      </c>
      <c r="DE682" s="87"/>
      <c r="DF682" s="6"/>
      <c r="DG682" s="6"/>
      <c r="DH682" s="6"/>
      <c r="DI682" s="6"/>
      <c r="DJ682" s="6"/>
      <c r="DK682" s="6"/>
      <c r="DL682" s="6"/>
      <c r="DM682" s="6"/>
      <c r="DN682" s="6"/>
      <c r="DO682" s="87"/>
      <c r="DP682" s="6"/>
      <c r="DQ682" s="87"/>
      <c r="DR682" s="6"/>
      <c r="DS682" s="93" t="s">
        <v>2779</v>
      </c>
      <c r="DT682" s="17" t="s">
        <v>273</v>
      </c>
      <c r="DV682" s="34"/>
      <c r="DW682" s="57"/>
      <c r="DX682" s="57"/>
      <c r="DY682" s="57"/>
      <c r="DZ682" s="57"/>
      <c r="EA682" s="57"/>
      <c r="EB682" s="57"/>
      <c r="EC682" s="57"/>
      <c r="ED682" s="57"/>
      <c r="EE682" s="57"/>
      <c r="EF682" s="57"/>
      <c r="EG682" s="57"/>
      <c r="EH682" s="57"/>
      <c r="EI682" s="57"/>
      <c r="EJ682" s="57"/>
      <c r="EK682" s="57"/>
      <c r="EL682" s="57"/>
      <c r="EM682" s="57"/>
      <c r="EN682" s="57"/>
      <c r="EO682" s="57"/>
      <c r="EP682" s="57"/>
      <c r="EQ682" s="57"/>
      <c r="ER682" s="57"/>
      <c r="ES682" s="57"/>
    </row>
    <row r="683" spans="1:149" ht="14.55" customHeight="1" x14ac:dyDescent="0.3">
      <c r="A683" s="65">
        <v>679</v>
      </c>
      <c r="B683" s="7">
        <v>235</v>
      </c>
      <c r="C683" s="98" t="s">
        <v>2774</v>
      </c>
      <c r="D683" s="100" t="s">
        <v>2775</v>
      </c>
      <c r="E683" s="98" t="s">
        <v>2776</v>
      </c>
      <c r="F683" s="7">
        <v>2017</v>
      </c>
      <c r="G683" s="100" t="s">
        <v>687</v>
      </c>
      <c r="H683" s="98" t="s">
        <v>2777</v>
      </c>
      <c r="I683" s="6" t="s">
        <v>50</v>
      </c>
      <c r="J683" s="100" t="s">
        <v>2781</v>
      </c>
      <c r="K683" s="6" t="s">
        <v>580</v>
      </c>
      <c r="L683" s="6" t="s">
        <v>38</v>
      </c>
      <c r="M683" s="6" t="s">
        <v>100</v>
      </c>
      <c r="N683" s="6" t="s">
        <v>205</v>
      </c>
      <c r="O683" s="6" t="s">
        <v>25</v>
      </c>
      <c r="P683" s="6" t="s">
        <v>118</v>
      </c>
      <c r="Q683" s="6" t="s">
        <v>572</v>
      </c>
      <c r="R683" s="6" t="s">
        <v>572</v>
      </c>
      <c r="S683" s="6" t="s">
        <v>365</v>
      </c>
      <c r="T683" s="6" t="s">
        <v>1055</v>
      </c>
      <c r="U683" s="7" t="s">
        <v>572</v>
      </c>
      <c r="V683" s="7" t="s">
        <v>572</v>
      </c>
      <c r="W683" s="6"/>
      <c r="X683" s="6"/>
      <c r="Y683" s="6"/>
      <c r="Z683" s="6" t="s">
        <v>76</v>
      </c>
      <c r="AA683" s="6"/>
      <c r="AB683" s="6"/>
      <c r="AC683" s="6"/>
      <c r="AD683" s="6"/>
      <c r="AE683" s="6" t="s">
        <v>126</v>
      </c>
      <c r="AF683" s="6"/>
      <c r="AG683" s="6"/>
      <c r="AH683" s="6"/>
      <c r="AI683" s="6"/>
      <c r="AJ683" s="6"/>
      <c r="AK683" s="6"/>
      <c r="AL683" s="6"/>
      <c r="AM683" s="6"/>
      <c r="AN683" s="6"/>
      <c r="AO683" s="6"/>
      <c r="AP683" s="6"/>
      <c r="AQ683" s="6"/>
      <c r="AR683" s="6"/>
      <c r="AS683" s="6"/>
      <c r="AT683" s="6"/>
      <c r="AU683" s="6"/>
      <c r="AV683" s="6"/>
      <c r="AW683" s="6" t="s">
        <v>23</v>
      </c>
      <c r="AX683" s="6"/>
      <c r="AY683" s="6"/>
      <c r="AZ683" s="6"/>
      <c r="BA683" s="6" t="s">
        <v>78</v>
      </c>
      <c r="BB683" s="6"/>
      <c r="BC683" s="6"/>
      <c r="BD683" s="6"/>
      <c r="BE683" s="6"/>
      <c r="BF683" s="6" t="s">
        <v>78</v>
      </c>
      <c r="BG683" s="6"/>
      <c r="BH683" s="6"/>
      <c r="BI683" s="6"/>
      <c r="BJ683" s="6"/>
      <c r="BK683" s="6"/>
      <c r="BL683" s="6"/>
      <c r="BM683" s="6"/>
      <c r="BN683" s="6"/>
      <c r="BO683" s="6"/>
      <c r="BP683" s="6"/>
      <c r="BQ683" s="6"/>
      <c r="BR683" s="6"/>
      <c r="BS683" s="6"/>
      <c r="BT683" s="6"/>
      <c r="BU683" s="6"/>
      <c r="BV683" s="6" t="s">
        <v>38</v>
      </c>
      <c r="BW683" s="6"/>
      <c r="BX683" s="6"/>
      <c r="BY683" s="6"/>
      <c r="BZ683" s="6"/>
      <c r="CA683" s="6"/>
      <c r="CB683" s="6"/>
      <c r="CC683" s="6"/>
      <c r="CD683" s="6"/>
      <c r="CE683" s="6"/>
      <c r="CF683" s="6"/>
      <c r="CG683" s="6"/>
      <c r="CH683" s="6"/>
      <c r="CI683" s="6"/>
      <c r="CJ683" s="6"/>
      <c r="CK683" s="6"/>
      <c r="CL683" s="6"/>
      <c r="CM683" s="6"/>
      <c r="CN683" s="6"/>
      <c r="CO683" s="6"/>
      <c r="CP683" s="6"/>
      <c r="CQ683" s="6"/>
      <c r="CR683" s="6"/>
      <c r="CS683" s="28" t="s">
        <v>38</v>
      </c>
      <c r="CT683" s="6"/>
      <c r="CU683" s="6"/>
      <c r="CV683" s="6"/>
      <c r="CW683" s="6"/>
      <c r="CX683" s="6"/>
      <c r="CY683" s="6"/>
      <c r="CZ683" s="6"/>
      <c r="DA683" s="6"/>
      <c r="DB683" s="6"/>
      <c r="DC683" s="6"/>
      <c r="DD683" s="6" t="s">
        <v>38</v>
      </c>
      <c r="DE683" s="87"/>
      <c r="DF683" s="6"/>
      <c r="DG683" s="6"/>
      <c r="DH683" s="6"/>
      <c r="DI683" s="6"/>
      <c r="DJ683" s="6"/>
      <c r="DK683" s="6"/>
      <c r="DL683" s="6"/>
      <c r="DM683" s="6"/>
      <c r="DN683" s="6"/>
      <c r="DO683" s="87"/>
      <c r="DP683" s="6"/>
      <c r="DQ683" s="87"/>
      <c r="DR683" s="6"/>
      <c r="DS683" s="93" t="s">
        <v>2779</v>
      </c>
      <c r="DT683" s="17" t="s">
        <v>273</v>
      </c>
      <c r="DV683" s="34"/>
      <c r="DW683" s="57"/>
      <c r="DX683" s="57"/>
      <c r="DY683" s="57"/>
      <c r="DZ683" s="57"/>
      <c r="EA683" s="57"/>
      <c r="EB683" s="57"/>
      <c r="EC683" s="57"/>
      <c r="ED683" s="57"/>
      <c r="EE683" s="57"/>
      <c r="EF683" s="57"/>
      <c r="EG683" s="57"/>
      <c r="EH683" s="57"/>
      <c r="EI683" s="57"/>
      <c r="EJ683" s="57"/>
      <c r="EK683" s="57"/>
      <c r="EL683" s="57"/>
      <c r="EM683" s="57"/>
      <c r="EN683" s="57"/>
      <c r="EO683" s="57"/>
      <c r="EP683" s="57"/>
      <c r="EQ683" s="57"/>
      <c r="ER683" s="57"/>
      <c r="ES683" s="57"/>
    </row>
    <row r="684" spans="1:149" ht="14.55" customHeight="1" x14ac:dyDescent="0.3">
      <c r="A684" s="65">
        <v>680</v>
      </c>
      <c r="B684" s="7">
        <v>235</v>
      </c>
      <c r="C684" s="98" t="s">
        <v>2774</v>
      </c>
      <c r="D684" s="100" t="s">
        <v>2775</v>
      </c>
      <c r="E684" s="98" t="s">
        <v>2776</v>
      </c>
      <c r="F684" s="7">
        <v>2017</v>
      </c>
      <c r="G684" s="100" t="s">
        <v>687</v>
      </c>
      <c r="H684" s="98" t="s">
        <v>2777</v>
      </c>
      <c r="I684" s="6" t="s">
        <v>50</v>
      </c>
      <c r="J684" s="100" t="s">
        <v>2782</v>
      </c>
      <c r="K684" s="6" t="s">
        <v>580</v>
      </c>
      <c r="L684" s="6" t="s">
        <v>38</v>
      </c>
      <c r="M684" s="6" t="s">
        <v>100</v>
      </c>
      <c r="N684" s="6" t="s">
        <v>205</v>
      </c>
      <c r="O684" s="6" t="s">
        <v>25</v>
      </c>
      <c r="P684" s="6" t="s">
        <v>118</v>
      </c>
      <c r="Q684" s="6" t="s">
        <v>572</v>
      </c>
      <c r="R684" s="6" t="s">
        <v>572</v>
      </c>
      <c r="S684" s="6" t="s">
        <v>365</v>
      </c>
      <c r="T684" s="6" t="s">
        <v>1055</v>
      </c>
      <c r="U684" s="7" t="s">
        <v>572</v>
      </c>
      <c r="V684" s="7" t="s">
        <v>572</v>
      </c>
      <c r="W684" s="6"/>
      <c r="X684" s="6"/>
      <c r="Y684" s="6"/>
      <c r="Z684" s="6" t="s">
        <v>76</v>
      </c>
      <c r="AA684" s="6"/>
      <c r="AB684" s="6"/>
      <c r="AC684" s="6"/>
      <c r="AD684" s="6"/>
      <c r="AE684" s="6" t="s">
        <v>126</v>
      </c>
      <c r="AF684" s="6"/>
      <c r="AG684" s="6"/>
      <c r="AH684" s="6"/>
      <c r="AI684" s="6"/>
      <c r="AJ684" s="6"/>
      <c r="AK684" s="6"/>
      <c r="AL684" s="6"/>
      <c r="AM684" s="6"/>
      <c r="AN684" s="6"/>
      <c r="AO684" s="6"/>
      <c r="AP684" s="6"/>
      <c r="AQ684" s="6"/>
      <c r="AR684" s="6"/>
      <c r="AS684" s="6"/>
      <c r="AT684" s="6"/>
      <c r="AU684" s="6"/>
      <c r="AV684" s="6"/>
      <c r="AW684" s="6" t="s">
        <v>23</v>
      </c>
      <c r="AX684" s="6"/>
      <c r="AY684" s="6"/>
      <c r="AZ684" s="6"/>
      <c r="BA684" s="6" t="s">
        <v>78</v>
      </c>
      <c r="BB684" s="6"/>
      <c r="BC684" s="6"/>
      <c r="BD684" s="6"/>
      <c r="BE684" s="6"/>
      <c r="BF684" s="6" t="s">
        <v>78</v>
      </c>
      <c r="BG684" s="6"/>
      <c r="BH684" s="6"/>
      <c r="BI684" s="6"/>
      <c r="BJ684" s="6"/>
      <c r="BK684" s="6"/>
      <c r="BL684" s="6"/>
      <c r="BM684" s="6"/>
      <c r="BN684" s="6"/>
      <c r="BO684" s="6"/>
      <c r="BP684" s="6"/>
      <c r="BQ684" s="6"/>
      <c r="BR684" s="6"/>
      <c r="BS684" s="6"/>
      <c r="BT684" s="6"/>
      <c r="BU684" s="6"/>
      <c r="BV684" s="6" t="s">
        <v>38</v>
      </c>
      <c r="BW684" s="6"/>
      <c r="BX684" s="6"/>
      <c r="BY684" s="6"/>
      <c r="BZ684" s="6"/>
      <c r="CA684" s="6"/>
      <c r="CB684" s="6"/>
      <c r="CC684" s="6"/>
      <c r="CD684" s="6"/>
      <c r="CE684" s="6"/>
      <c r="CF684" s="6"/>
      <c r="CG684" s="6"/>
      <c r="CH684" s="6"/>
      <c r="CI684" s="6"/>
      <c r="CJ684" s="6"/>
      <c r="CK684" s="6"/>
      <c r="CL684" s="6"/>
      <c r="CM684" s="6"/>
      <c r="CN684" s="6"/>
      <c r="CO684" s="6"/>
      <c r="CP684" s="6"/>
      <c r="CQ684" s="6"/>
      <c r="CR684" s="6"/>
      <c r="CS684" s="28" t="s">
        <v>38</v>
      </c>
      <c r="CT684" s="6"/>
      <c r="CU684" s="6"/>
      <c r="CV684" s="6"/>
      <c r="CW684" s="6"/>
      <c r="CX684" s="6"/>
      <c r="CY684" s="6"/>
      <c r="CZ684" s="6"/>
      <c r="DA684" s="6"/>
      <c r="DB684" s="6"/>
      <c r="DC684" s="6"/>
      <c r="DD684" s="6" t="s">
        <v>38</v>
      </c>
      <c r="DE684" s="87"/>
      <c r="DF684" s="6"/>
      <c r="DG684" s="6"/>
      <c r="DH684" s="6"/>
      <c r="DI684" s="6"/>
      <c r="DJ684" s="6"/>
      <c r="DK684" s="6"/>
      <c r="DL684" s="6"/>
      <c r="DM684" s="6"/>
      <c r="DN684" s="6"/>
      <c r="DO684" s="87"/>
      <c r="DP684" s="6"/>
      <c r="DQ684" s="87"/>
      <c r="DR684" s="6"/>
      <c r="DS684" s="93" t="s">
        <v>2779</v>
      </c>
      <c r="DT684" s="17" t="s">
        <v>273</v>
      </c>
      <c r="DV684" s="34"/>
      <c r="DW684" s="57"/>
      <c r="DX684" s="57"/>
      <c r="DY684" s="57"/>
      <c r="DZ684" s="57"/>
      <c r="EA684" s="57"/>
      <c r="EB684" s="57"/>
      <c r="EC684" s="57"/>
      <c r="ED684" s="57"/>
      <c r="EE684" s="57"/>
      <c r="EF684" s="57"/>
      <c r="EG684" s="57"/>
      <c r="EH684" s="57"/>
      <c r="EI684" s="57"/>
      <c r="EJ684" s="57"/>
      <c r="EK684" s="57"/>
      <c r="EL684" s="57"/>
      <c r="EM684" s="57"/>
      <c r="EN684" s="57"/>
      <c r="EO684" s="57"/>
      <c r="EP684" s="57"/>
      <c r="EQ684" s="57"/>
      <c r="ER684" s="57"/>
      <c r="ES684" s="57"/>
    </row>
    <row r="685" spans="1:149" ht="14.55" customHeight="1" x14ac:dyDescent="0.3">
      <c r="A685" s="65">
        <v>681</v>
      </c>
      <c r="B685" s="7">
        <v>235</v>
      </c>
      <c r="C685" s="98" t="s">
        <v>2774</v>
      </c>
      <c r="D685" s="100" t="s">
        <v>2775</v>
      </c>
      <c r="E685" s="98" t="s">
        <v>2776</v>
      </c>
      <c r="F685" s="7">
        <v>2017</v>
      </c>
      <c r="G685" s="100" t="s">
        <v>687</v>
      </c>
      <c r="H685" s="98" t="s">
        <v>2777</v>
      </c>
      <c r="I685" s="6" t="s">
        <v>50</v>
      </c>
      <c r="J685" s="100" t="s">
        <v>2783</v>
      </c>
      <c r="K685" s="6" t="s">
        <v>580</v>
      </c>
      <c r="L685" s="6" t="s">
        <v>38</v>
      </c>
      <c r="M685" s="6" t="s">
        <v>100</v>
      </c>
      <c r="N685" s="6" t="s">
        <v>205</v>
      </c>
      <c r="O685" s="6" t="s">
        <v>25</v>
      </c>
      <c r="P685" s="6" t="s">
        <v>118</v>
      </c>
      <c r="Q685" s="6" t="s">
        <v>572</v>
      </c>
      <c r="R685" s="6" t="s">
        <v>572</v>
      </c>
      <c r="S685" s="6" t="s">
        <v>365</v>
      </c>
      <c r="T685" s="6" t="s">
        <v>1055</v>
      </c>
      <c r="U685" s="7" t="s">
        <v>572</v>
      </c>
      <c r="V685" s="7" t="s">
        <v>572</v>
      </c>
      <c r="W685" s="6"/>
      <c r="X685" s="6"/>
      <c r="Y685" s="6"/>
      <c r="Z685" s="6" t="s">
        <v>76</v>
      </c>
      <c r="AA685" s="6"/>
      <c r="AB685" s="6"/>
      <c r="AC685" s="6"/>
      <c r="AD685" s="6"/>
      <c r="AE685" s="6" t="s">
        <v>126</v>
      </c>
      <c r="AF685" s="6"/>
      <c r="AG685" s="6"/>
      <c r="AH685" s="6"/>
      <c r="AI685" s="6"/>
      <c r="AJ685" s="6"/>
      <c r="AK685" s="6"/>
      <c r="AL685" s="6"/>
      <c r="AM685" s="6"/>
      <c r="AN685" s="6"/>
      <c r="AO685" s="6"/>
      <c r="AP685" s="6"/>
      <c r="AQ685" s="6"/>
      <c r="AR685" s="6"/>
      <c r="AS685" s="6"/>
      <c r="AT685" s="6"/>
      <c r="AU685" s="6"/>
      <c r="AV685" s="6"/>
      <c r="AW685" s="6" t="s">
        <v>23</v>
      </c>
      <c r="AX685" s="6"/>
      <c r="AY685" s="6"/>
      <c r="AZ685" s="6"/>
      <c r="BA685" s="6" t="s">
        <v>78</v>
      </c>
      <c r="BB685" s="6"/>
      <c r="BC685" s="6"/>
      <c r="BD685" s="6"/>
      <c r="BE685" s="6"/>
      <c r="BF685" s="6" t="s">
        <v>78</v>
      </c>
      <c r="BG685" s="6"/>
      <c r="BH685" s="6"/>
      <c r="BI685" s="6"/>
      <c r="BJ685" s="6"/>
      <c r="BK685" s="6"/>
      <c r="BL685" s="6"/>
      <c r="BM685" s="6"/>
      <c r="BN685" s="6"/>
      <c r="BO685" s="6"/>
      <c r="BP685" s="6"/>
      <c r="BQ685" s="6"/>
      <c r="BR685" s="6"/>
      <c r="BS685" s="6"/>
      <c r="BT685" s="6"/>
      <c r="BU685" s="6"/>
      <c r="BV685" s="6" t="s">
        <v>38</v>
      </c>
      <c r="BW685" s="6"/>
      <c r="BX685" s="6"/>
      <c r="BY685" s="6"/>
      <c r="BZ685" s="6"/>
      <c r="CA685" s="6"/>
      <c r="CB685" s="6"/>
      <c r="CC685" s="6"/>
      <c r="CD685" s="6"/>
      <c r="CE685" s="6"/>
      <c r="CF685" s="6"/>
      <c r="CG685" s="6"/>
      <c r="CH685" s="6"/>
      <c r="CI685" s="6"/>
      <c r="CJ685" s="6"/>
      <c r="CK685" s="6"/>
      <c r="CL685" s="6"/>
      <c r="CM685" s="6"/>
      <c r="CN685" s="6"/>
      <c r="CO685" s="6"/>
      <c r="CP685" s="6"/>
      <c r="CQ685" s="6"/>
      <c r="CR685" s="6"/>
      <c r="CS685" s="28" t="s">
        <v>38</v>
      </c>
      <c r="CT685" s="6"/>
      <c r="CU685" s="6"/>
      <c r="CV685" s="6"/>
      <c r="CW685" s="6"/>
      <c r="CX685" s="6"/>
      <c r="CY685" s="6"/>
      <c r="CZ685" s="6"/>
      <c r="DA685" s="6"/>
      <c r="DB685" s="6"/>
      <c r="DC685" s="6"/>
      <c r="DD685" s="6" t="s">
        <v>38</v>
      </c>
      <c r="DE685" s="87"/>
      <c r="DF685" s="6"/>
      <c r="DG685" s="6"/>
      <c r="DH685" s="6"/>
      <c r="DI685" s="6"/>
      <c r="DJ685" s="6"/>
      <c r="DK685" s="6"/>
      <c r="DL685" s="6"/>
      <c r="DM685" s="6"/>
      <c r="DN685" s="6"/>
      <c r="DO685" s="87"/>
      <c r="DP685" s="6"/>
      <c r="DQ685" s="87"/>
      <c r="DR685" s="6"/>
      <c r="DS685" s="93" t="s">
        <v>2779</v>
      </c>
      <c r="DT685" s="17" t="s">
        <v>273</v>
      </c>
      <c r="DV685" s="34"/>
      <c r="DW685" s="57"/>
      <c r="DX685" s="57"/>
      <c r="DY685" s="57"/>
      <c r="DZ685" s="57"/>
      <c r="EA685" s="57"/>
      <c r="EB685" s="57"/>
      <c r="EC685" s="57"/>
      <c r="ED685" s="57"/>
      <c r="EE685" s="57"/>
      <c r="EF685" s="57"/>
      <c r="EG685" s="57"/>
      <c r="EH685" s="57"/>
      <c r="EI685" s="57"/>
      <c r="EJ685" s="57"/>
      <c r="EK685" s="57"/>
      <c r="EL685" s="57"/>
      <c r="EM685" s="57"/>
      <c r="EN685" s="57"/>
      <c r="EO685" s="57"/>
      <c r="EP685" s="57"/>
      <c r="EQ685" s="57"/>
      <c r="ER685" s="57"/>
      <c r="ES685" s="57"/>
    </row>
    <row r="686" spans="1:149" ht="14.55" customHeight="1" x14ac:dyDescent="0.3">
      <c r="A686" s="65">
        <v>682</v>
      </c>
      <c r="B686" s="7">
        <v>235</v>
      </c>
      <c r="C686" s="98" t="s">
        <v>2774</v>
      </c>
      <c r="D686" s="100" t="s">
        <v>2775</v>
      </c>
      <c r="E686" s="98" t="s">
        <v>2776</v>
      </c>
      <c r="F686" s="7">
        <v>2017</v>
      </c>
      <c r="G686" s="100" t="s">
        <v>687</v>
      </c>
      <c r="H686" s="98" t="s">
        <v>2777</v>
      </c>
      <c r="I686" s="6" t="s">
        <v>50</v>
      </c>
      <c r="J686" s="100" t="s">
        <v>2784</v>
      </c>
      <c r="K686" s="6" t="s">
        <v>2785</v>
      </c>
      <c r="L686" s="6" t="s">
        <v>23</v>
      </c>
      <c r="M686" s="6" t="s">
        <v>100</v>
      </c>
      <c r="N686" s="6" t="s">
        <v>205</v>
      </c>
      <c r="O686" s="6" t="s">
        <v>25</v>
      </c>
      <c r="P686" s="6" t="s">
        <v>118</v>
      </c>
      <c r="Q686" s="6" t="s">
        <v>572</v>
      </c>
      <c r="R686" s="6" t="s">
        <v>572</v>
      </c>
      <c r="S686" s="6" t="s">
        <v>365</v>
      </c>
      <c r="T686" s="6" t="s">
        <v>1055</v>
      </c>
      <c r="U686" s="7" t="s">
        <v>572</v>
      </c>
      <c r="V686" s="7" t="s">
        <v>572</v>
      </c>
      <c r="W686" s="6"/>
      <c r="X686" s="6"/>
      <c r="Y686" s="6"/>
      <c r="Z686" s="6" t="s">
        <v>76</v>
      </c>
      <c r="AA686" s="6"/>
      <c r="AB686" s="6"/>
      <c r="AC686" s="6"/>
      <c r="AD686" s="6"/>
      <c r="AE686" s="6" t="s">
        <v>126</v>
      </c>
      <c r="AF686" s="6"/>
      <c r="AG686" s="6"/>
      <c r="AH686" s="6"/>
      <c r="AI686" s="6"/>
      <c r="AJ686" s="6"/>
      <c r="AK686" s="6"/>
      <c r="AL686" s="6"/>
      <c r="AM686" s="6"/>
      <c r="AN686" s="6"/>
      <c r="AO686" s="6"/>
      <c r="AP686" s="6"/>
      <c r="AQ686" s="6"/>
      <c r="AR686" s="6"/>
      <c r="AS686" s="6"/>
      <c r="AT686" s="6"/>
      <c r="AU686" s="6"/>
      <c r="AV686" s="6"/>
      <c r="AW686" s="6" t="s">
        <v>23</v>
      </c>
      <c r="AX686" s="6"/>
      <c r="AY686" s="6"/>
      <c r="AZ686" s="6"/>
      <c r="BA686" s="6" t="s">
        <v>78</v>
      </c>
      <c r="BB686" s="6"/>
      <c r="BC686" s="6"/>
      <c r="BD686" s="6"/>
      <c r="BE686" s="6"/>
      <c r="BF686" s="6" t="s">
        <v>78</v>
      </c>
      <c r="BG686" s="6"/>
      <c r="BH686" s="6"/>
      <c r="BI686" s="6"/>
      <c r="BJ686" s="6"/>
      <c r="BK686" s="6"/>
      <c r="BL686" s="6"/>
      <c r="BM686" s="6"/>
      <c r="BN686" s="6"/>
      <c r="BO686" s="6"/>
      <c r="BP686" s="6"/>
      <c r="BQ686" s="6"/>
      <c r="BR686" s="6"/>
      <c r="BS686" s="6"/>
      <c r="BT686" s="6"/>
      <c r="BU686" s="6"/>
      <c r="BV686" s="6" t="s">
        <v>38</v>
      </c>
      <c r="BW686" s="6"/>
      <c r="BX686" s="6"/>
      <c r="BY686" s="6"/>
      <c r="BZ686" s="6"/>
      <c r="CA686" s="6"/>
      <c r="CB686" s="6"/>
      <c r="CC686" s="6"/>
      <c r="CD686" s="6"/>
      <c r="CE686" s="6"/>
      <c r="CF686" s="6"/>
      <c r="CG686" s="6"/>
      <c r="CH686" s="6"/>
      <c r="CI686" s="6"/>
      <c r="CJ686" s="6"/>
      <c r="CK686" s="6"/>
      <c r="CL686" s="6"/>
      <c r="CM686" s="6"/>
      <c r="CN686" s="6"/>
      <c r="CO686" s="6"/>
      <c r="CP686" s="6"/>
      <c r="CQ686" s="6"/>
      <c r="CR686" s="6"/>
      <c r="CS686" s="28" t="s">
        <v>38</v>
      </c>
      <c r="CT686" s="6"/>
      <c r="CU686" s="6"/>
      <c r="CV686" s="6"/>
      <c r="CW686" s="6"/>
      <c r="CX686" s="6"/>
      <c r="CY686" s="6"/>
      <c r="CZ686" s="6"/>
      <c r="DA686" s="6"/>
      <c r="DB686" s="6"/>
      <c r="DC686" s="6"/>
      <c r="DD686" s="6" t="s">
        <v>38</v>
      </c>
      <c r="DE686" s="87"/>
      <c r="DF686" s="6"/>
      <c r="DG686" s="6"/>
      <c r="DH686" s="6"/>
      <c r="DI686" s="6"/>
      <c r="DJ686" s="6"/>
      <c r="DK686" s="6"/>
      <c r="DL686" s="6"/>
      <c r="DM686" s="6"/>
      <c r="DN686" s="6"/>
      <c r="DO686" s="87"/>
      <c r="DP686" s="6"/>
      <c r="DQ686" s="87"/>
      <c r="DR686" s="6"/>
      <c r="DS686" s="93" t="s">
        <v>2779</v>
      </c>
      <c r="DT686" s="17" t="s">
        <v>273</v>
      </c>
      <c r="DV686" s="34"/>
      <c r="DW686" s="57"/>
      <c r="DX686" s="57"/>
      <c r="DY686" s="57"/>
      <c r="DZ686" s="57"/>
      <c r="EA686" s="57"/>
      <c r="EB686" s="57"/>
      <c r="EC686" s="57"/>
      <c r="ED686" s="57"/>
      <c r="EE686" s="57"/>
      <c r="EF686" s="57"/>
      <c r="EG686" s="57"/>
      <c r="EH686" s="57"/>
      <c r="EI686" s="57"/>
      <c r="EJ686" s="57"/>
      <c r="EK686" s="57"/>
      <c r="EL686" s="57"/>
      <c r="EM686" s="57"/>
      <c r="EN686" s="57"/>
      <c r="EO686" s="57"/>
      <c r="EP686" s="57"/>
      <c r="EQ686" s="57"/>
      <c r="ER686" s="57"/>
      <c r="ES686" s="57"/>
    </row>
    <row r="687" spans="1:149" ht="14.55" customHeight="1" x14ac:dyDescent="0.3">
      <c r="A687" s="65">
        <v>683</v>
      </c>
      <c r="B687" s="7">
        <v>235</v>
      </c>
      <c r="C687" s="98" t="s">
        <v>2774</v>
      </c>
      <c r="D687" s="100" t="s">
        <v>2775</v>
      </c>
      <c r="E687" s="98" t="s">
        <v>2776</v>
      </c>
      <c r="F687" s="7">
        <v>2017</v>
      </c>
      <c r="G687" s="100" t="s">
        <v>687</v>
      </c>
      <c r="H687" s="98" t="s">
        <v>2777</v>
      </c>
      <c r="I687" s="6" t="s">
        <v>50</v>
      </c>
      <c r="J687" s="100" t="s">
        <v>2786</v>
      </c>
      <c r="K687" s="6" t="s">
        <v>2785</v>
      </c>
      <c r="L687" s="6" t="s">
        <v>23</v>
      </c>
      <c r="M687" s="6" t="s">
        <v>100</v>
      </c>
      <c r="N687" s="6" t="s">
        <v>205</v>
      </c>
      <c r="O687" s="6" t="s">
        <v>25</v>
      </c>
      <c r="P687" s="6" t="s">
        <v>118</v>
      </c>
      <c r="Q687" s="6" t="s">
        <v>572</v>
      </c>
      <c r="R687" s="6" t="s">
        <v>572</v>
      </c>
      <c r="S687" s="6" t="s">
        <v>365</v>
      </c>
      <c r="T687" s="6" t="s">
        <v>1055</v>
      </c>
      <c r="U687" s="7" t="s">
        <v>572</v>
      </c>
      <c r="V687" s="7" t="s">
        <v>572</v>
      </c>
      <c r="W687" s="6"/>
      <c r="X687" s="6"/>
      <c r="Y687" s="6"/>
      <c r="Z687" s="6" t="s">
        <v>76</v>
      </c>
      <c r="AA687" s="6"/>
      <c r="AB687" s="6"/>
      <c r="AC687" s="6"/>
      <c r="AD687" s="6"/>
      <c r="AE687" s="6" t="s">
        <v>126</v>
      </c>
      <c r="AF687" s="6"/>
      <c r="AG687" s="6"/>
      <c r="AH687" s="6"/>
      <c r="AI687" s="6"/>
      <c r="AJ687" s="6"/>
      <c r="AK687" s="6"/>
      <c r="AL687" s="6"/>
      <c r="AM687" s="6"/>
      <c r="AN687" s="6"/>
      <c r="AO687" s="6"/>
      <c r="AP687" s="6"/>
      <c r="AQ687" s="6"/>
      <c r="AR687" s="6"/>
      <c r="AS687" s="6"/>
      <c r="AT687" s="6"/>
      <c r="AU687" s="6"/>
      <c r="AV687" s="6"/>
      <c r="AW687" s="6" t="s">
        <v>23</v>
      </c>
      <c r="AX687" s="6"/>
      <c r="AY687" s="6"/>
      <c r="AZ687" s="6"/>
      <c r="BA687" s="6" t="s">
        <v>78</v>
      </c>
      <c r="BB687" s="6"/>
      <c r="BC687" s="6"/>
      <c r="BD687" s="6"/>
      <c r="BE687" s="6"/>
      <c r="BF687" s="6" t="s">
        <v>78</v>
      </c>
      <c r="BG687" s="6"/>
      <c r="BH687" s="6"/>
      <c r="BI687" s="6"/>
      <c r="BJ687" s="6"/>
      <c r="BK687" s="6"/>
      <c r="BL687" s="6"/>
      <c r="BM687" s="6"/>
      <c r="BN687" s="6"/>
      <c r="BO687" s="6"/>
      <c r="BP687" s="6"/>
      <c r="BQ687" s="6"/>
      <c r="BR687" s="6"/>
      <c r="BS687" s="6"/>
      <c r="BT687" s="6"/>
      <c r="BU687" s="6"/>
      <c r="BV687" s="6" t="s">
        <v>38</v>
      </c>
      <c r="BW687" s="6"/>
      <c r="BX687" s="6"/>
      <c r="BY687" s="6"/>
      <c r="BZ687" s="6"/>
      <c r="CA687" s="6"/>
      <c r="CB687" s="6"/>
      <c r="CC687" s="6"/>
      <c r="CD687" s="6"/>
      <c r="CE687" s="6"/>
      <c r="CF687" s="6"/>
      <c r="CG687" s="6"/>
      <c r="CH687" s="6"/>
      <c r="CI687" s="6"/>
      <c r="CJ687" s="6"/>
      <c r="CK687" s="6"/>
      <c r="CL687" s="6"/>
      <c r="CM687" s="6"/>
      <c r="CN687" s="6"/>
      <c r="CO687" s="6"/>
      <c r="CP687" s="6"/>
      <c r="CQ687" s="6"/>
      <c r="CR687" s="6"/>
      <c r="CS687" s="28" t="s">
        <v>38</v>
      </c>
      <c r="CT687" s="6"/>
      <c r="CU687" s="6"/>
      <c r="CV687" s="6"/>
      <c r="CW687" s="6"/>
      <c r="CX687" s="6"/>
      <c r="CY687" s="6"/>
      <c r="CZ687" s="6"/>
      <c r="DA687" s="6"/>
      <c r="DB687" s="6"/>
      <c r="DC687" s="6"/>
      <c r="DD687" s="6" t="s">
        <v>38</v>
      </c>
      <c r="DE687" s="87"/>
      <c r="DF687" s="6"/>
      <c r="DG687" s="6"/>
      <c r="DH687" s="6"/>
      <c r="DI687" s="6"/>
      <c r="DJ687" s="6"/>
      <c r="DK687" s="6"/>
      <c r="DL687" s="6"/>
      <c r="DM687" s="6"/>
      <c r="DN687" s="6"/>
      <c r="DO687" s="87"/>
      <c r="DP687" s="6"/>
      <c r="DQ687" s="87"/>
      <c r="DR687" s="6"/>
      <c r="DS687" s="93" t="s">
        <v>2779</v>
      </c>
      <c r="DT687" s="17" t="s">
        <v>273</v>
      </c>
      <c r="DV687" s="34"/>
      <c r="DW687" s="57"/>
      <c r="DX687" s="57"/>
      <c r="DY687" s="57"/>
      <c r="DZ687" s="57"/>
      <c r="EA687" s="57"/>
      <c r="EB687" s="57"/>
      <c r="EC687" s="57"/>
      <c r="ED687" s="57"/>
      <c r="EE687" s="57"/>
      <c r="EF687" s="57"/>
      <c r="EG687" s="57"/>
      <c r="EH687" s="57"/>
      <c r="EI687" s="57"/>
      <c r="EJ687" s="57"/>
      <c r="EK687" s="57"/>
      <c r="EL687" s="57"/>
      <c r="EM687" s="57"/>
      <c r="EN687" s="57"/>
      <c r="EO687" s="57"/>
      <c r="EP687" s="57"/>
      <c r="EQ687" s="57"/>
      <c r="ER687" s="57"/>
      <c r="ES687" s="57"/>
    </row>
    <row r="688" spans="1:149" ht="14.55" customHeight="1" x14ac:dyDescent="0.3">
      <c r="A688" s="65">
        <v>684</v>
      </c>
      <c r="B688" s="7">
        <v>235</v>
      </c>
      <c r="C688" s="98" t="s">
        <v>2774</v>
      </c>
      <c r="D688" s="100" t="s">
        <v>2775</v>
      </c>
      <c r="E688" s="98" t="s">
        <v>2776</v>
      </c>
      <c r="F688" s="7">
        <v>2017</v>
      </c>
      <c r="G688" s="100" t="s">
        <v>687</v>
      </c>
      <c r="H688" s="98" t="s">
        <v>2777</v>
      </c>
      <c r="I688" s="6" t="s">
        <v>50</v>
      </c>
      <c r="J688" s="100" t="s">
        <v>2787</v>
      </c>
      <c r="K688" s="6" t="s">
        <v>580</v>
      </c>
      <c r="L688" s="6" t="s">
        <v>38</v>
      </c>
      <c r="M688" s="6" t="s">
        <v>100</v>
      </c>
      <c r="N688" s="6" t="s">
        <v>205</v>
      </c>
      <c r="O688" s="6" t="s">
        <v>25</v>
      </c>
      <c r="P688" s="6" t="s">
        <v>118</v>
      </c>
      <c r="Q688" s="6" t="s">
        <v>572</v>
      </c>
      <c r="R688" s="6" t="s">
        <v>572</v>
      </c>
      <c r="S688" s="6" t="s">
        <v>365</v>
      </c>
      <c r="T688" s="6" t="s">
        <v>1055</v>
      </c>
      <c r="U688" s="7" t="s">
        <v>572</v>
      </c>
      <c r="V688" s="7" t="s">
        <v>572</v>
      </c>
      <c r="W688" s="6"/>
      <c r="X688" s="6"/>
      <c r="Y688" s="6"/>
      <c r="Z688" s="6" t="s">
        <v>76</v>
      </c>
      <c r="AA688" s="6"/>
      <c r="AB688" s="6"/>
      <c r="AC688" s="6"/>
      <c r="AD688" s="6"/>
      <c r="AE688" s="6" t="s">
        <v>126</v>
      </c>
      <c r="AF688" s="6"/>
      <c r="AG688" s="6"/>
      <c r="AH688" s="6"/>
      <c r="AI688" s="6"/>
      <c r="AJ688" s="6"/>
      <c r="AK688" s="6"/>
      <c r="AL688" s="6"/>
      <c r="AM688" s="6"/>
      <c r="AN688" s="6"/>
      <c r="AO688" s="6"/>
      <c r="AP688" s="6"/>
      <c r="AQ688" s="6"/>
      <c r="AR688" s="6"/>
      <c r="AS688" s="6"/>
      <c r="AT688" s="6"/>
      <c r="AU688" s="6"/>
      <c r="AV688" s="6"/>
      <c r="AW688" s="6" t="s">
        <v>23</v>
      </c>
      <c r="AX688" s="6"/>
      <c r="AY688" s="6"/>
      <c r="AZ688" s="6"/>
      <c r="BA688" s="6" t="s">
        <v>78</v>
      </c>
      <c r="BB688" s="6"/>
      <c r="BC688" s="6"/>
      <c r="BD688" s="6"/>
      <c r="BE688" s="6"/>
      <c r="BF688" s="6" t="s">
        <v>78</v>
      </c>
      <c r="BG688" s="6"/>
      <c r="BH688" s="6"/>
      <c r="BI688" s="6"/>
      <c r="BJ688" s="6"/>
      <c r="BK688" s="6"/>
      <c r="BL688" s="6"/>
      <c r="BM688" s="6"/>
      <c r="BN688" s="6"/>
      <c r="BO688" s="6"/>
      <c r="BP688" s="6"/>
      <c r="BQ688" s="6"/>
      <c r="BR688" s="6"/>
      <c r="BS688" s="6"/>
      <c r="BT688" s="6"/>
      <c r="BU688" s="6"/>
      <c r="BV688" s="6" t="s">
        <v>38</v>
      </c>
      <c r="BW688" s="6"/>
      <c r="BX688" s="6"/>
      <c r="BY688" s="6"/>
      <c r="BZ688" s="6"/>
      <c r="CA688" s="6"/>
      <c r="CB688" s="6"/>
      <c r="CC688" s="6"/>
      <c r="CD688" s="6"/>
      <c r="CE688" s="6"/>
      <c r="CF688" s="6"/>
      <c r="CG688" s="6"/>
      <c r="CH688" s="6"/>
      <c r="CI688" s="6"/>
      <c r="CJ688" s="6"/>
      <c r="CK688" s="6"/>
      <c r="CL688" s="6"/>
      <c r="CM688" s="6"/>
      <c r="CN688" s="6"/>
      <c r="CO688" s="6"/>
      <c r="CP688" s="6"/>
      <c r="CQ688" s="6"/>
      <c r="CR688" s="6"/>
      <c r="CS688" s="28" t="s">
        <v>38</v>
      </c>
      <c r="CT688" s="6"/>
      <c r="CU688" s="6"/>
      <c r="CV688" s="6"/>
      <c r="CW688" s="6"/>
      <c r="CX688" s="6"/>
      <c r="CY688" s="6"/>
      <c r="CZ688" s="6"/>
      <c r="DA688" s="6"/>
      <c r="DB688" s="6"/>
      <c r="DC688" s="6"/>
      <c r="DD688" s="6" t="s">
        <v>38</v>
      </c>
      <c r="DE688" s="87"/>
      <c r="DF688" s="6"/>
      <c r="DG688" s="6"/>
      <c r="DH688" s="6"/>
      <c r="DI688" s="6"/>
      <c r="DJ688" s="6"/>
      <c r="DK688" s="6"/>
      <c r="DL688" s="6"/>
      <c r="DM688" s="6"/>
      <c r="DN688" s="6"/>
      <c r="DO688" s="87"/>
      <c r="DP688" s="6"/>
      <c r="DQ688" s="87"/>
      <c r="DR688" s="6"/>
      <c r="DS688" s="93" t="s">
        <v>2779</v>
      </c>
      <c r="DT688" s="17" t="s">
        <v>273</v>
      </c>
      <c r="DV688" s="34"/>
      <c r="DW688" s="57"/>
      <c r="DX688" s="57"/>
      <c r="DY688" s="57"/>
      <c r="DZ688" s="57"/>
      <c r="EA688" s="57"/>
      <c r="EB688" s="57"/>
      <c r="EC688" s="57"/>
      <c r="ED688" s="57"/>
      <c r="EE688" s="57"/>
      <c r="EF688" s="57"/>
      <c r="EG688" s="57"/>
      <c r="EH688" s="57"/>
      <c r="EI688" s="57"/>
      <c r="EJ688" s="57"/>
      <c r="EK688" s="57"/>
      <c r="EL688" s="57"/>
      <c r="EM688" s="57"/>
      <c r="EN688" s="57"/>
      <c r="EO688" s="57"/>
      <c r="EP688" s="57"/>
      <c r="EQ688" s="57"/>
      <c r="ER688" s="57"/>
      <c r="ES688" s="57"/>
    </row>
    <row r="689" spans="1:149" ht="14.55" customHeight="1" x14ac:dyDescent="0.3">
      <c r="A689" s="65">
        <v>685</v>
      </c>
      <c r="B689" s="7">
        <v>235</v>
      </c>
      <c r="C689" s="98" t="s">
        <v>2774</v>
      </c>
      <c r="D689" s="100" t="s">
        <v>2775</v>
      </c>
      <c r="E689" s="98" t="s">
        <v>2776</v>
      </c>
      <c r="F689" s="7">
        <v>2017</v>
      </c>
      <c r="G689" s="100" t="s">
        <v>687</v>
      </c>
      <c r="H689" s="98" t="s">
        <v>2777</v>
      </c>
      <c r="I689" s="6" t="s">
        <v>50</v>
      </c>
      <c r="J689" s="100" t="s">
        <v>2788</v>
      </c>
      <c r="K689" s="6" t="s">
        <v>580</v>
      </c>
      <c r="L689" s="6" t="s">
        <v>38</v>
      </c>
      <c r="M689" s="6" t="s">
        <v>100</v>
      </c>
      <c r="N689" s="6" t="s">
        <v>205</v>
      </c>
      <c r="O689" s="6" t="s">
        <v>25</v>
      </c>
      <c r="P689" s="6" t="s">
        <v>118</v>
      </c>
      <c r="Q689" s="6" t="s">
        <v>572</v>
      </c>
      <c r="R689" s="6" t="s">
        <v>572</v>
      </c>
      <c r="S689" s="6" t="s">
        <v>365</v>
      </c>
      <c r="T689" s="6" t="s">
        <v>1055</v>
      </c>
      <c r="U689" s="7" t="s">
        <v>572</v>
      </c>
      <c r="V689" s="7" t="s">
        <v>572</v>
      </c>
      <c r="W689" s="6"/>
      <c r="X689" s="6"/>
      <c r="Y689" s="6"/>
      <c r="Z689" s="6" t="s">
        <v>76</v>
      </c>
      <c r="AA689" s="6"/>
      <c r="AB689" s="6"/>
      <c r="AC689" s="6"/>
      <c r="AD689" s="6"/>
      <c r="AE689" s="6" t="s">
        <v>126</v>
      </c>
      <c r="AF689" s="6"/>
      <c r="AG689" s="6"/>
      <c r="AH689" s="6"/>
      <c r="AI689" s="6"/>
      <c r="AJ689" s="6"/>
      <c r="AK689" s="6"/>
      <c r="AL689" s="6"/>
      <c r="AM689" s="6"/>
      <c r="AN689" s="6"/>
      <c r="AO689" s="6"/>
      <c r="AP689" s="6"/>
      <c r="AQ689" s="6"/>
      <c r="AR689" s="6"/>
      <c r="AS689" s="6"/>
      <c r="AT689" s="6"/>
      <c r="AU689" s="6"/>
      <c r="AV689" s="6"/>
      <c r="AW689" s="6" t="s">
        <v>23</v>
      </c>
      <c r="AX689" s="6"/>
      <c r="AY689" s="6"/>
      <c r="AZ689" s="6"/>
      <c r="BA689" s="6" t="s">
        <v>80</v>
      </c>
      <c r="BB689" s="6"/>
      <c r="BC689" s="6"/>
      <c r="BD689" s="6"/>
      <c r="BE689" s="6"/>
      <c r="BF689" s="6" t="s">
        <v>80</v>
      </c>
      <c r="BG689" s="6"/>
      <c r="BH689" s="6"/>
      <c r="BI689" s="6"/>
      <c r="BJ689" s="6"/>
      <c r="BK689" s="6"/>
      <c r="BL689" s="6"/>
      <c r="BM689" s="6"/>
      <c r="BN689" s="6"/>
      <c r="BO689" s="6"/>
      <c r="BP689" s="6"/>
      <c r="BQ689" s="6"/>
      <c r="BR689" s="6"/>
      <c r="BS689" s="6"/>
      <c r="BT689" s="6"/>
      <c r="BU689" s="6"/>
      <c r="BV689" s="6" t="s">
        <v>38</v>
      </c>
      <c r="BW689" s="6"/>
      <c r="BX689" s="6"/>
      <c r="BY689" s="6"/>
      <c r="BZ689" s="6"/>
      <c r="CA689" s="6"/>
      <c r="CB689" s="6"/>
      <c r="CC689" s="6"/>
      <c r="CD689" s="6"/>
      <c r="CE689" s="6"/>
      <c r="CF689" s="6"/>
      <c r="CG689" s="6"/>
      <c r="CH689" s="6"/>
      <c r="CI689" s="6"/>
      <c r="CJ689" s="6"/>
      <c r="CK689" s="6"/>
      <c r="CL689" s="6"/>
      <c r="CM689" s="6"/>
      <c r="CN689" s="6"/>
      <c r="CO689" s="6"/>
      <c r="CP689" s="6"/>
      <c r="CQ689" s="6"/>
      <c r="CR689" s="6"/>
      <c r="CS689" s="28" t="s">
        <v>38</v>
      </c>
      <c r="CT689" s="6"/>
      <c r="CU689" s="6"/>
      <c r="CV689" s="6"/>
      <c r="CW689" s="6"/>
      <c r="CX689" s="6"/>
      <c r="CY689" s="6"/>
      <c r="CZ689" s="6"/>
      <c r="DA689" s="6"/>
      <c r="DB689" s="6"/>
      <c r="DC689" s="6"/>
      <c r="DD689" s="6" t="s">
        <v>38</v>
      </c>
      <c r="DE689" s="87"/>
      <c r="DF689" s="6"/>
      <c r="DG689" s="6"/>
      <c r="DH689" s="6"/>
      <c r="DI689" s="6"/>
      <c r="DJ689" s="6"/>
      <c r="DK689" s="6"/>
      <c r="DL689" s="6"/>
      <c r="DM689" s="6"/>
      <c r="DN689" s="6"/>
      <c r="DO689" s="87"/>
      <c r="DP689" s="6"/>
      <c r="DQ689" s="87"/>
      <c r="DR689" s="6"/>
      <c r="DS689" s="87"/>
      <c r="DT689" s="17"/>
      <c r="DV689" s="34"/>
      <c r="DW689" s="57"/>
      <c r="DX689" s="57"/>
      <c r="DY689" s="57"/>
      <c r="DZ689" s="57"/>
      <c r="EA689" s="57"/>
      <c r="EB689" s="57"/>
      <c r="EC689" s="57"/>
      <c r="ED689" s="57"/>
      <c r="EE689" s="57"/>
      <c r="EF689" s="57"/>
      <c r="EG689" s="57"/>
      <c r="EH689" s="57"/>
      <c r="EI689" s="57"/>
      <c r="EJ689" s="57"/>
      <c r="EK689" s="57"/>
      <c r="EL689" s="57"/>
      <c r="EM689" s="57"/>
      <c r="EN689" s="57"/>
      <c r="EO689" s="57"/>
      <c r="EP689" s="57"/>
      <c r="EQ689" s="57"/>
      <c r="ER689" s="57"/>
      <c r="ES689" s="57"/>
    </row>
    <row r="690" spans="1:149" ht="14.55" customHeight="1" x14ac:dyDescent="0.3">
      <c r="A690" s="65">
        <v>686</v>
      </c>
      <c r="B690" s="7">
        <v>235</v>
      </c>
      <c r="C690" s="98" t="s">
        <v>2774</v>
      </c>
      <c r="D690" s="100" t="s">
        <v>2775</v>
      </c>
      <c r="E690" s="98" t="s">
        <v>2776</v>
      </c>
      <c r="F690" s="7">
        <v>2017</v>
      </c>
      <c r="G690" s="100" t="s">
        <v>687</v>
      </c>
      <c r="H690" s="98" t="s">
        <v>2777</v>
      </c>
      <c r="I690" s="6" t="s">
        <v>50</v>
      </c>
      <c r="J690" s="100" t="s">
        <v>2789</v>
      </c>
      <c r="K690" s="6" t="s">
        <v>2785</v>
      </c>
      <c r="L690" s="6" t="s">
        <v>23</v>
      </c>
      <c r="M690" s="6" t="s">
        <v>100</v>
      </c>
      <c r="N690" s="6" t="s">
        <v>205</v>
      </c>
      <c r="O690" s="6" t="s">
        <v>25</v>
      </c>
      <c r="P690" s="6" t="s">
        <v>118</v>
      </c>
      <c r="Q690" s="6" t="s">
        <v>572</v>
      </c>
      <c r="R690" s="6" t="s">
        <v>572</v>
      </c>
      <c r="S690" s="6" t="s">
        <v>365</v>
      </c>
      <c r="T690" s="6" t="s">
        <v>1055</v>
      </c>
      <c r="U690" s="7" t="s">
        <v>572</v>
      </c>
      <c r="V690" s="7" t="s">
        <v>572</v>
      </c>
      <c r="W690" s="6"/>
      <c r="X690" s="6"/>
      <c r="Y690" s="6"/>
      <c r="Z690" s="6" t="s">
        <v>76</v>
      </c>
      <c r="AA690" s="6"/>
      <c r="AB690" s="6"/>
      <c r="AC690" s="6"/>
      <c r="AD690" s="6"/>
      <c r="AE690" s="6" t="s">
        <v>126</v>
      </c>
      <c r="AF690" s="6"/>
      <c r="AG690" s="6"/>
      <c r="AH690" s="6"/>
      <c r="AI690" s="6"/>
      <c r="AJ690" s="6"/>
      <c r="AK690" s="6"/>
      <c r="AL690" s="6"/>
      <c r="AM690" s="6"/>
      <c r="AN690" s="6"/>
      <c r="AO690" s="6"/>
      <c r="AP690" s="6"/>
      <c r="AQ690" s="6"/>
      <c r="AR690" s="6"/>
      <c r="AS690" s="6"/>
      <c r="AT690" s="6"/>
      <c r="AU690" s="6"/>
      <c r="AV690" s="6"/>
      <c r="AW690" s="6" t="s">
        <v>23</v>
      </c>
      <c r="AX690" s="6"/>
      <c r="AY690" s="6"/>
      <c r="AZ690" s="6"/>
      <c r="BA690" s="6" t="s">
        <v>78</v>
      </c>
      <c r="BB690" s="6"/>
      <c r="BC690" s="6"/>
      <c r="BD690" s="6"/>
      <c r="BE690" s="6"/>
      <c r="BF690" s="6" t="s">
        <v>78</v>
      </c>
      <c r="BG690" s="6"/>
      <c r="BH690" s="6"/>
      <c r="BI690" s="6"/>
      <c r="BJ690" s="6"/>
      <c r="BK690" s="6"/>
      <c r="BL690" s="6"/>
      <c r="BM690" s="6"/>
      <c r="BN690" s="6"/>
      <c r="BO690" s="6"/>
      <c r="BP690" s="6"/>
      <c r="BQ690" s="6"/>
      <c r="BR690" s="6"/>
      <c r="BS690" s="6"/>
      <c r="BT690" s="6"/>
      <c r="BU690" s="6"/>
      <c r="BV690" s="6" t="s">
        <v>38</v>
      </c>
      <c r="BW690" s="6"/>
      <c r="BX690" s="6"/>
      <c r="BY690" s="6"/>
      <c r="BZ690" s="6"/>
      <c r="CA690" s="6"/>
      <c r="CB690" s="6"/>
      <c r="CC690" s="6"/>
      <c r="CD690" s="6"/>
      <c r="CE690" s="6"/>
      <c r="CF690" s="6"/>
      <c r="CG690" s="6"/>
      <c r="CH690" s="6"/>
      <c r="CI690" s="6"/>
      <c r="CJ690" s="6"/>
      <c r="CK690" s="6"/>
      <c r="CL690" s="6"/>
      <c r="CM690" s="6"/>
      <c r="CN690" s="6"/>
      <c r="CO690" s="6"/>
      <c r="CP690" s="6"/>
      <c r="CQ690" s="6"/>
      <c r="CR690" s="6"/>
      <c r="CS690" s="28" t="s">
        <v>38</v>
      </c>
      <c r="CT690" s="6"/>
      <c r="CU690" s="6"/>
      <c r="CV690" s="6"/>
      <c r="CW690" s="6"/>
      <c r="CX690" s="6"/>
      <c r="CY690" s="6"/>
      <c r="CZ690" s="6"/>
      <c r="DA690" s="6"/>
      <c r="DB690" s="6"/>
      <c r="DC690" s="6"/>
      <c r="DD690" s="6" t="s">
        <v>38</v>
      </c>
      <c r="DE690" s="87"/>
      <c r="DF690" s="6"/>
      <c r="DG690" s="6"/>
      <c r="DH690" s="6"/>
      <c r="DI690" s="6"/>
      <c r="DJ690" s="6"/>
      <c r="DK690" s="6"/>
      <c r="DL690" s="6"/>
      <c r="DM690" s="6"/>
      <c r="DN690" s="6"/>
      <c r="DO690" s="87"/>
      <c r="DP690" s="6"/>
      <c r="DQ690" s="87"/>
      <c r="DR690" s="6"/>
      <c r="DS690" s="87"/>
      <c r="DT690" s="17"/>
      <c r="DV690" s="34"/>
      <c r="DW690" s="57"/>
      <c r="DX690" s="57"/>
      <c r="DY690" s="57"/>
      <c r="DZ690" s="57"/>
      <c r="EA690" s="57"/>
      <c r="EB690" s="57"/>
      <c r="EC690" s="57"/>
      <c r="ED690" s="57"/>
      <c r="EE690" s="57"/>
      <c r="EF690" s="57"/>
      <c r="EG690" s="57"/>
      <c r="EH690" s="57"/>
      <c r="EI690" s="57"/>
      <c r="EJ690" s="57"/>
      <c r="EK690" s="57"/>
      <c r="EL690" s="57"/>
      <c r="EM690" s="57"/>
      <c r="EN690" s="57"/>
      <c r="EO690" s="57"/>
      <c r="EP690" s="57"/>
      <c r="EQ690" s="57"/>
      <c r="ER690" s="57"/>
      <c r="ES690" s="57"/>
    </row>
    <row r="691" spans="1:149" ht="14.55" customHeight="1" x14ac:dyDescent="0.3">
      <c r="A691" s="65">
        <v>687</v>
      </c>
      <c r="B691" s="7">
        <v>235</v>
      </c>
      <c r="C691" s="98" t="s">
        <v>2774</v>
      </c>
      <c r="D691" s="100" t="s">
        <v>2775</v>
      </c>
      <c r="E691" s="98" t="s">
        <v>2776</v>
      </c>
      <c r="F691" s="7">
        <v>2017</v>
      </c>
      <c r="G691" s="100" t="s">
        <v>687</v>
      </c>
      <c r="H691" s="98" t="s">
        <v>2777</v>
      </c>
      <c r="I691" s="6" t="s">
        <v>50</v>
      </c>
      <c r="J691" s="100" t="s">
        <v>2790</v>
      </c>
      <c r="K691" s="6" t="s">
        <v>2785</v>
      </c>
      <c r="L691" s="6" t="s">
        <v>23</v>
      </c>
      <c r="M691" s="6" t="s">
        <v>100</v>
      </c>
      <c r="N691" s="6" t="s">
        <v>205</v>
      </c>
      <c r="O691" s="6" t="s">
        <v>25</v>
      </c>
      <c r="P691" s="6" t="s">
        <v>118</v>
      </c>
      <c r="Q691" s="6" t="s">
        <v>572</v>
      </c>
      <c r="R691" s="6" t="s">
        <v>572</v>
      </c>
      <c r="S691" s="6" t="s">
        <v>365</v>
      </c>
      <c r="T691" s="6" t="s">
        <v>1055</v>
      </c>
      <c r="U691" s="7" t="s">
        <v>572</v>
      </c>
      <c r="V691" s="7" t="s">
        <v>572</v>
      </c>
      <c r="W691" s="6"/>
      <c r="X691" s="6"/>
      <c r="Y691" s="6"/>
      <c r="Z691" s="6" t="s">
        <v>76</v>
      </c>
      <c r="AA691" s="6"/>
      <c r="AB691" s="6"/>
      <c r="AC691" s="6"/>
      <c r="AD691" s="6"/>
      <c r="AE691" s="6" t="s">
        <v>126</v>
      </c>
      <c r="AF691" s="6"/>
      <c r="AG691" s="6"/>
      <c r="AH691" s="6"/>
      <c r="AI691" s="6"/>
      <c r="AJ691" s="6"/>
      <c r="AK691" s="6"/>
      <c r="AL691" s="6"/>
      <c r="AM691" s="6"/>
      <c r="AN691" s="6"/>
      <c r="AO691" s="6"/>
      <c r="AP691" s="6"/>
      <c r="AQ691" s="6"/>
      <c r="AR691" s="6"/>
      <c r="AS691" s="6"/>
      <c r="AT691" s="6"/>
      <c r="AU691" s="6"/>
      <c r="AV691" s="6"/>
      <c r="AW691" s="6" t="s">
        <v>23</v>
      </c>
      <c r="AX691" s="6"/>
      <c r="AY691" s="6"/>
      <c r="AZ691" s="6"/>
      <c r="BA691" s="6" t="s">
        <v>80</v>
      </c>
      <c r="BB691" s="6"/>
      <c r="BC691" s="6"/>
      <c r="BD691" s="6"/>
      <c r="BE691" s="6"/>
      <c r="BF691" s="6" t="s">
        <v>78</v>
      </c>
      <c r="BG691" s="6"/>
      <c r="BH691" s="6"/>
      <c r="BI691" s="6"/>
      <c r="BJ691" s="6"/>
      <c r="BK691" s="6"/>
      <c r="BL691" s="6"/>
      <c r="BM691" s="6"/>
      <c r="BN691" s="6"/>
      <c r="BO691" s="6"/>
      <c r="BP691" s="6"/>
      <c r="BQ691" s="6"/>
      <c r="BR691" s="6"/>
      <c r="BS691" s="6"/>
      <c r="BT691" s="6"/>
      <c r="BU691" s="6"/>
      <c r="BV691" s="6" t="s">
        <v>38</v>
      </c>
      <c r="BW691" s="6"/>
      <c r="BX691" s="6"/>
      <c r="BY691" s="6"/>
      <c r="BZ691" s="6"/>
      <c r="CA691" s="6"/>
      <c r="CB691" s="6"/>
      <c r="CC691" s="6"/>
      <c r="CD691" s="6"/>
      <c r="CE691" s="6"/>
      <c r="CF691" s="6"/>
      <c r="CG691" s="6"/>
      <c r="CH691" s="6"/>
      <c r="CI691" s="6"/>
      <c r="CJ691" s="6"/>
      <c r="CK691" s="6"/>
      <c r="CL691" s="6"/>
      <c r="CM691" s="6"/>
      <c r="CN691" s="6"/>
      <c r="CO691" s="6"/>
      <c r="CP691" s="6"/>
      <c r="CQ691" s="6"/>
      <c r="CR691" s="6"/>
      <c r="CS691" s="28" t="s">
        <v>38</v>
      </c>
      <c r="CT691" s="6"/>
      <c r="CU691" s="6"/>
      <c r="CV691" s="6"/>
      <c r="CW691" s="6"/>
      <c r="CX691" s="6"/>
      <c r="CY691" s="6"/>
      <c r="CZ691" s="6"/>
      <c r="DA691" s="6"/>
      <c r="DB691" s="6"/>
      <c r="DC691" s="6"/>
      <c r="DD691" s="6" t="s">
        <v>38</v>
      </c>
      <c r="DE691" s="87"/>
      <c r="DF691" s="6"/>
      <c r="DG691" s="6"/>
      <c r="DH691" s="6"/>
      <c r="DI691" s="6"/>
      <c r="DJ691" s="6"/>
      <c r="DK691" s="6"/>
      <c r="DL691" s="6"/>
      <c r="DM691" s="6"/>
      <c r="DN691" s="6"/>
      <c r="DO691" s="87"/>
      <c r="DP691" s="6"/>
      <c r="DQ691" s="87"/>
      <c r="DR691" s="6"/>
      <c r="DS691" s="87"/>
      <c r="DT691" s="17"/>
      <c r="DV691" s="34"/>
      <c r="DW691" s="57"/>
      <c r="DX691" s="57"/>
      <c r="DY691" s="57"/>
      <c r="DZ691" s="57"/>
      <c r="EA691" s="57"/>
      <c r="EB691" s="57"/>
      <c r="EC691" s="57"/>
      <c r="ED691" s="57"/>
      <c r="EE691" s="57"/>
      <c r="EF691" s="57"/>
      <c r="EG691" s="57"/>
      <c r="EH691" s="57"/>
      <c r="EI691" s="57"/>
      <c r="EJ691" s="57"/>
      <c r="EK691" s="57"/>
      <c r="EL691" s="57"/>
      <c r="EM691" s="57"/>
      <c r="EN691" s="57"/>
      <c r="EO691" s="57"/>
      <c r="EP691" s="57"/>
      <c r="EQ691" s="57"/>
      <c r="ER691" s="57"/>
      <c r="ES691" s="57"/>
    </row>
    <row r="692" spans="1:149" ht="14.55" customHeight="1" x14ac:dyDescent="0.3">
      <c r="A692" s="65">
        <v>688</v>
      </c>
      <c r="B692" s="7">
        <v>235</v>
      </c>
      <c r="C692" s="98" t="s">
        <v>2774</v>
      </c>
      <c r="D692" s="100" t="s">
        <v>2775</v>
      </c>
      <c r="E692" s="98" t="s">
        <v>2776</v>
      </c>
      <c r="F692" s="7">
        <v>2017</v>
      </c>
      <c r="G692" s="100" t="s">
        <v>687</v>
      </c>
      <c r="H692" s="98" t="s">
        <v>2777</v>
      </c>
      <c r="I692" s="6" t="s">
        <v>50</v>
      </c>
      <c r="J692" s="100" t="s">
        <v>2791</v>
      </c>
      <c r="K692" s="6" t="s">
        <v>2785</v>
      </c>
      <c r="L692" s="6" t="s">
        <v>23</v>
      </c>
      <c r="M692" s="6" t="s">
        <v>100</v>
      </c>
      <c r="N692" s="6" t="s">
        <v>205</v>
      </c>
      <c r="O692" s="6" t="s">
        <v>25</v>
      </c>
      <c r="P692" s="6" t="s">
        <v>118</v>
      </c>
      <c r="Q692" s="6" t="s">
        <v>572</v>
      </c>
      <c r="R692" s="6" t="s">
        <v>572</v>
      </c>
      <c r="S692" s="6" t="s">
        <v>365</v>
      </c>
      <c r="T692" s="6" t="s">
        <v>1055</v>
      </c>
      <c r="U692" s="7" t="s">
        <v>572</v>
      </c>
      <c r="V692" s="7" t="s">
        <v>572</v>
      </c>
      <c r="W692" s="6"/>
      <c r="X692" s="6"/>
      <c r="Y692" s="6"/>
      <c r="Z692" s="6" t="s">
        <v>76</v>
      </c>
      <c r="AA692" s="6"/>
      <c r="AB692" s="6"/>
      <c r="AC692" s="6"/>
      <c r="AD692" s="6"/>
      <c r="AE692" s="6" t="s">
        <v>126</v>
      </c>
      <c r="AF692" s="6"/>
      <c r="AG692" s="6"/>
      <c r="AH692" s="6"/>
      <c r="AI692" s="6"/>
      <c r="AJ692" s="6"/>
      <c r="AK692" s="6"/>
      <c r="AL692" s="6"/>
      <c r="AM692" s="6"/>
      <c r="AN692" s="6"/>
      <c r="AO692" s="6"/>
      <c r="AP692" s="6"/>
      <c r="AQ692" s="6"/>
      <c r="AR692" s="6"/>
      <c r="AS692" s="6"/>
      <c r="AT692" s="6"/>
      <c r="AU692" s="6"/>
      <c r="AV692" s="6"/>
      <c r="AW692" s="6" t="s">
        <v>23</v>
      </c>
      <c r="AX692" s="6"/>
      <c r="AY692" s="6"/>
      <c r="AZ692" s="6"/>
      <c r="BA692" s="6" t="s">
        <v>78</v>
      </c>
      <c r="BB692" s="6"/>
      <c r="BC692" s="6"/>
      <c r="BD692" s="6"/>
      <c r="BE692" s="6"/>
      <c r="BF692" s="6" t="s">
        <v>78</v>
      </c>
      <c r="BG692" s="6"/>
      <c r="BH692" s="6"/>
      <c r="BI692" s="6"/>
      <c r="BJ692" s="6"/>
      <c r="BK692" s="6"/>
      <c r="BL692" s="6"/>
      <c r="BM692" s="6"/>
      <c r="BN692" s="6"/>
      <c r="BO692" s="6"/>
      <c r="BP692" s="6"/>
      <c r="BQ692" s="6"/>
      <c r="BR692" s="6"/>
      <c r="BS692" s="6"/>
      <c r="BT692" s="6"/>
      <c r="BU692" s="6"/>
      <c r="BV692" s="6" t="s">
        <v>38</v>
      </c>
      <c r="BW692" s="6"/>
      <c r="BX692" s="6"/>
      <c r="BY692" s="6"/>
      <c r="BZ692" s="6"/>
      <c r="CA692" s="6"/>
      <c r="CB692" s="6"/>
      <c r="CC692" s="6"/>
      <c r="CD692" s="6"/>
      <c r="CE692" s="6"/>
      <c r="CF692" s="6"/>
      <c r="CG692" s="6"/>
      <c r="CH692" s="6"/>
      <c r="CI692" s="6"/>
      <c r="CJ692" s="6"/>
      <c r="CK692" s="6"/>
      <c r="CL692" s="6"/>
      <c r="CM692" s="6"/>
      <c r="CN692" s="6"/>
      <c r="CO692" s="6"/>
      <c r="CP692" s="6"/>
      <c r="CQ692" s="6"/>
      <c r="CR692" s="6"/>
      <c r="CS692" s="28" t="s">
        <v>38</v>
      </c>
      <c r="CT692" s="6"/>
      <c r="CU692" s="6"/>
      <c r="CV692" s="6"/>
      <c r="CW692" s="6"/>
      <c r="CX692" s="6"/>
      <c r="CY692" s="6"/>
      <c r="CZ692" s="6"/>
      <c r="DA692" s="6"/>
      <c r="DB692" s="6"/>
      <c r="DC692" s="6"/>
      <c r="DD692" s="6" t="s">
        <v>38</v>
      </c>
      <c r="DE692" s="87"/>
      <c r="DF692" s="6"/>
      <c r="DG692" s="6"/>
      <c r="DH692" s="6"/>
      <c r="DI692" s="6"/>
      <c r="DJ692" s="6"/>
      <c r="DK692" s="6"/>
      <c r="DL692" s="6"/>
      <c r="DM692" s="6"/>
      <c r="DN692" s="6"/>
      <c r="DO692" s="87"/>
      <c r="DP692" s="6"/>
      <c r="DQ692" s="87"/>
      <c r="DR692" s="6"/>
      <c r="DS692" s="93" t="s">
        <v>2779</v>
      </c>
      <c r="DT692" s="17" t="s">
        <v>273</v>
      </c>
      <c r="DV692" s="34"/>
      <c r="DW692" s="57"/>
      <c r="DX692" s="57"/>
      <c r="DY692" s="57"/>
      <c r="DZ692" s="57"/>
      <c r="EA692" s="57"/>
      <c r="EB692" s="57"/>
      <c r="EC692" s="57"/>
      <c r="ED692" s="57"/>
      <c r="EE692" s="57"/>
      <c r="EF692" s="57"/>
      <c r="EG692" s="57"/>
      <c r="EH692" s="57"/>
      <c r="EI692" s="57"/>
      <c r="EJ692" s="57"/>
      <c r="EK692" s="57"/>
      <c r="EL692" s="57"/>
      <c r="EM692" s="57"/>
      <c r="EN692" s="57"/>
      <c r="EO692" s="57"/>
      <c r="EP692" s="57"/>
      <c r="EQ692" s="57"/>
      <c r="ER692" s="57"/>
      <c r="ES692" s="57"/>
    </row>
    <row r="693" spans="1:149" ht="14.55" customHeight="1" x14ac:dyDescent="0.3">
      <c r="A693" s="65">
        <v>689</v>
      </c>
      <c r="B693" s="7">
        <v>235</v>
      </c>
      <c r="C693" s="98" t="s">
        <v>2774</v>
      </c>
      <c r="D693" s="100" t="s">
        <v>2775</v>
      </c>
      <c r="E693" s="98" t="s">
        <v>2776</v>
      </c>
      <c r="F693" s="7">
        <v>2017</v>
      </c>
      <c r="G693" s="100" t="s">
        <v>687</v>
      </c>
      <c r="H693" s="98" t="s">
        <v>2777</v>
      </c>
      <c r="I693" s="6" t="s">
        <v>50</v>
      </c>
      <c r="J693" s="100" t="s">
        <v>2792</v>
      </c>
      <c r="K693" s="6" t="s">
        <v>2785</v>
      </c>
      <c r="L693" s="6" t="s">
        <v>23</v>
      </c>
      <c r="M693" s="6" t="s">
        <v>100</v>
      </c>
      <c r="N693" s="6" t="s">
        <v>205</v>
      </c>
      <c r="O693" s="6" t="s">
        <v>25</v>
      </c>
      <c r="P693" s="6" t="s">
        <v>118</v>
      </c>
      <c r="Q693" s="6" t="s">
        <v>572</v>
      </c>
      <c r="R693" s="6" t="s">
        <v>572</v>
      </c>
      <c r="S693" s="6" t="s">
        <v>365</v>
      </c>
      <c r="T693" s="6" t="s">
        <v>1055</v>
      </c>
      <c r="U693" s="7" t="s">
        <v>572</v>
      </c>
      <c r="V693" s="7" t="s">
        <v>572</v>
      </c>
      <c r="W693" s="6"/>
      <c r="X693" s="6"/>
      <c r="Y693" s="6"/>
      <c r="Z693" s="6" t="s">
        <v>76</v>
      </c>
      <c r="AA693" s="6"/>
      <c r="AB693" s="6"/>
      <c r="AC693" s="6"/>
      <c r="AD693" s="6"/>
      <c r="AE693" s="6" t="s">
        <v>126</v>
      </c>
      <c r="AF693" s="6"/>
      <c r="AG693" s="6"/>
      <c r="AH693" s="6"/>
      <c r="AI693" s="6"/>
      <c r="AJ693" s="6"/>
      <c r="AK693" s="6"/>
      <c r="AL693" s="6"/>
      <c r="AM693" s="6"/>
      <c r="AN693" s="6"/>
      <c r="AO693" s="6"/>
      <c r="AP693" s="6"/>
      <c r="AQ693" s="6"/>
      <c r="AR693" s="6"/>
      <c r="AS693" s="6"/>
      <c r="AT693" s="6"/>
      <c r="AU693" s="6"/>
      <c r="AV693" s="6"/>
      <c r="AW693" s="6" t="s">
        <v>23</v>
      </c>
      <c r="AX693" s="6"/>
      <c r="AY693" s="6"/>
      <c r="AZ693" s="6"/>
      <c r="BA693" s="6" t="s">
        <v>78</v>
      </c>
      <c r="BB693" s="6"/>
      <c r="BC693" s="6"/>
      <c r="BD693" s="6"/>
      <c r="BE693" s="6"/>
      <c r="BF693" s="6" t="s">
        <v>78</v>
      </c>
      <c r="BG693" s="6"/>
      <c r="BH693" s="6"/>
      <c r="BI693" s="6"/>
      <c r="BJ693" s="6"/>
      <c r="BK693" s="6"/>
      <c r="BL693" s="6"/>
      <c r="BM693" s="6"/>
      <c r="BN693" s="6"/>
      <c r="BO693" s="6"/>
      <c r="BP693" s="6"/>
      <c r="BQ693" s="6"/>
      <c r="BR693" s="6"/>
      <c r="BS693" s="6"/>
      <c r="BT693" s="6"/>
      <c r="BU693" s="6"/>
      <c r="BV693" s="6" t="s">
        <v>38</v>
      </c>
      <c r="BW693" s="6"/>
      <c r="BX693" s="6"/>
      <c r="BY693" s="6"/>
      <c r="BZ693" s="6"/>
      <c r="CA693" s="6"/>
      <c r="CB693" s="6"/>
      <c r="CC693" s="6"/>
      <c r="CD693" s="6"/>
      <c r="CE693" s="6"/>
      <c r="CF693" s="6"/>
      <c r="CG693" s="6"/>
      <c r="CH693" s="6"/>
      <c r="CI693" s="6"/>
      <c r="CJ693" s="6"/>
      <c r="CK693" s="6"/>
      <c r="CL693" s="6"/>
      <c r="CM693" s="6"/>
      <c r="CN693" s="6"/>
      <c r="CO693" s="6"/>
      <c r="CP693" s="6"/>
      <c r="CQ693" s="6"/>
      <c r="CR693" s="6"/>
      <c r="CS693" s="28" t="s">
        <v>38</v>
      </c>
      <c r="CT693" s="6"/>
      <c r="CU693" s="6"/>
      <c r="CV693" s="6"/>
      <c r="CW693" s="6"/>
      <c r="CX693" s="6"/>
      <c r="CY693" s="6"/>
      <c r="CZ693" s="6"/>
      <c r="DA693" s="6"/>
      <c r="DB693" s="6"/>
      <c r="DC693" s="6"/>
      <c r="DD693" s="6" t="s">
        <v>38</v>
      </c>
      <c r="DE693" s="87"/>
      <c r="DF693" s="6"/>
      <c r="DG693" s="6"/>
      <c r="DH693" s="6"/>
      <c r="DI693" s="6"/>
      <c r="DJ693" s="6"/>
      <c r="DK693" s="6"/>
      <c r="DL693" s="6"/>
      <c r="DM693" s="6"/>
      <c r="DN693" s="6"/>
      <c r="DO693" s="87"/>
      <c r="DP693" s="6"/>
      <c r="DQ693" s="87"/>
      <c r="DR693" s="6"/>
      <c r="DS693" s="93" t="s">
        <v>2779</v>
      </c>
      <c r="DT693" s="17" t="s">
        <v>273</v>
      </c>
      <c r="DV693" s="34"/>
      <c r="DW693" s="57"/>
      <c r="DX693" s="57"/>
      <c r="DY693" s="57"/>
      <c r="DZ693" s="57"/>
      <c r="EA693" s="57"/>
      <c r="EB693" s="57"/>
      <c r="EC693" s="57"/>
      <c r="ED693" s="57"/>
      <c r="EE693" s="57"/>
      <c r="EF693" s="57"/>
      <c r="EG693" s="57"/>
      <c r="EH693" s="57"/>
      <c r="EI693" s="57"/>
      <c r="EJ693" s="57"/>
      <c r="EK693" s="57"/>
      <c r="EL693" s="57"/>
      <c r="EM693" s="57"/>
      <c r="EN693" s="57"/>
      <c r="EO693" s="57"/>
      <c r="EP693" s="57"/>
      <c r="EQ693" s="57"/>
      <c r="ER693" s="57"/>
      <c r="ES693" s="57"/>
    </row>
    <row r="694" spans="1:149" ht="14.55" customHeight="1" x14ac:dyDescent="0.3">
      <c r="A694" s="65">
        <v>690</v>
      </c>
      <c r="B694" s="7">
        <v>236</v>
      </c>
      <c r="C694" s="98" t="s">
        <v>2793</v>
      </c>
      <c r="D694" s="100" t="s">
        <v>2794</v>
      </c>
      <c r="E694" s="98" t="s">
        <v>2795</v>
      </c>
      <c r="F694" s="7">
        <v>2011</v>
      </c>
      <c r="G694" s="100" t="s">
        <v>604</v>
      </c>
      <c r="H694" s="98" t="s">
        <v>2796</v>
      </c>
      <c r="I694" s="6" t="s">
        <v>50</v>
      </c>
      <c r="J694" s="100" t="s">
        <v>2797</v>
      </c>
      <c r="K694" s="6" t="s">
        <v>359</v>
      </c>
      <c r="L694" s="6" t="s">
        <v>38</v>
      </c>
      <c r="M694" s="6" t="s">
        <v>100</v>
      </c>
      <c r="N694" s="6" t="s">
        <v>205</v>
      </c>
      <c r="O694" s="6" t="s">
        <v>25</v>
      </c>
      <c r="P694" s="6" t="s">
        <v>177</v>
      </c>
      <c r="Q694" s="6" t="s">
        <v>572</v>
      </c>
      <c r="R694" s="6" t="s">
        <v>572</v>
      </c>
      <c r="S694" s="6" t="s">
        <v>1040</v>
      </c>
      <c r="T694" s="6" t="s">
        <v>2242</v>
      </c>
      <c r="U694" s="7">
        <v>2009</v>
      </c>
      <c r="V694" s="7">
        <v>2009</v>
      </c>
      <c r="W694" s="6"/>
      <c r="X694" s="6"/>
      <c r="Y694" s="6"/>
      <c r="Z694" s="6"/>
      <c r="AA694" s="6"/>
      <c r="AB694" s="6"/>
      <c r="AC694" s="6"/>
      <c r="AD694" s="6"/>
      <c r="AE694" s="6" t="s">
        <v>126</v>
      </c>
      <c r="AF694" s="6"/>
      <c r="AG694" s="6"/>
      <c r="AH694" s="6"/>
      <c r="AI694" s="6"/>
      <c r="AJ694" s="6"/>
      <c r="AK694" s="6"/>
      <c r="AL694" s="6"/>
      <c r="AM694" s="6"/>
      <c r="AN694" s="6"/>
      <c r="AO694" s="6"/>
      <c r="AP694" s="6"/>
      <c r="AQ694" s="6"/>
      <c r="AR694" s="6"/>
      <c r="AS694" s="6"/>
      <c r="AT694" s="6"/>
      <c r="AU694" s="6"/>
      <c r="AV694" s="6"/>
      <c r="AW694" s="6" t="s">
        <v>23</v>
      </c>
      <c r="AX694" s="6"/>
      <c r="AY694" s="6"/>
      <c r="AZ694" s="6"/>
      <c r="BA694" s="6"/>
      <c r="BB694" s="6"/>
      <c r="BC694" s="6"/>
      <c r="BD694" s="6"/>
      <c r="BE694" s="6"/>
      <c r="BF694" s="6" t="s">
        <v>78</v>
      </c>
      <c r="BG694" s="6"/>
      <c r="BH694" s="6"/>
      <c r="BI694" s="6"/>
      <c r="BJ694" s="6"/>
      <c r="BK694" s="6"/>
      <c r="BL694" s="6"/>
      <c r="BM694" s="6"/>
      <c r="BN694" s="6"/>
      <c r="BO694" s="6"/>
      <c r="BP694" s="6"/>
      <c r="BQ694" s="6"/>
      <c r="BR694" s="6"/>
      <c r="BS694" s="6"/>
      <c r="BT694" s="6"/>
      <c r="BU694" s="6"/>
      <c r="BV694" s="6" t="s">
        <v>38</v>
      </c>
      <c r="BW694" s="6"/>
      <c r="BX694" s="6"/>
      <c r="BY694" s="6"/>
      <c r="BZ694" s="6"/>
      <c r="CA694" s="6"/>
      <c r="CB694" s="6"/>
      <c r="CC694" s="6"/>
      <c r="CD694" s="6"/>
      <c r="CE694" s="6"/>
      <c r="CF694" s="6"/>
      <c r="CG694" s="6"/>
      <c r="CH694" s="6"/>
      <c r="CI694" s="6"/>
      <c r="CJ694" s="6"/>
      <c r="CK694" s="6"/>
      <c r="CL694" s="6"/>
      <c r="CM694" s="6"/>
      <c r="CN694" s="6"/>
      <c r="CO694" s="6"/>
      <c r="CP694" s="6"/>
      <c r="CQ694" s="6"/>
      <c r="CR694" s="6"/>
      <c r="CS694" s="28" t="s">
        <v>38</v>
      </c>
      <c r="CT694" s="6"/>
      <c r="CU694" s="6"/>
      <c r="CV694" s="6"/>
      <c r="CW694" s="6"/>
      <c r="CX694" s="6"/>
      <c r="CY694" s="6"/>
      <c r="CZ694" s="6"/>
      <c r="DA694" s="6"/>
      <c r="DB694" s="6"/>
      <c r="DC694" s="6"/>
      <c r="DD694" s="6" t="s">
        <v>38</v>
      </c>
      <c r="DE694" s="87"/>
      <c r="DF694" s="6"/>
      <c r="DG694" s="6"/>
      <c r="DH694" s="6"/>
      <c r="DI694" s="6"/>
      <c r="DJ694" s="6"/>
      <c r="DK694" s="6"/>
      <c r="DL694" s="6"/>
      <c r="DM694" s="6"/>
      <c r="DN694" s="6"/>
      <c r="DO694" s="87"/>
      <c r="DP694" s="6"/>
      <c r="DQ694" s="87"/>
      <c r="DR694" s="6"/>
      <c r="DS694" s="93" t="s">
        <v>2798</v>
      </c>
      <c r="DT694" s="17" t="s">
        <v>1985</v>
      </c>
      <c r="DV694" s="34"/>
      <c r="DW694" s="57"/>
      <c r="DX694" s="57"/>
      <c r="DY694" s="57"/>
      <c r="DZ694" s="57"/>
      <c r="EA694" s="57"/>
      <c r="EB694" s="57"/>
      <c r="EC694" s="57"/>
      <c r="ED694" s="57"/>
      <c r="EE694" s="57"/>
      <c r="EF694" s="57"/>
      <c r="EG694" s="57"/>
      <c r="EH694" s="57"/>
      <c r="EI694" s="57"/>
      <c r="EJ694" s="57"/>
      <c r="EK694" s="57"/>
      <c r="EL694" s="57"/>
      <c r="EM694" s="57"/>
      <c r="EN694" s="57"/>
      <c r="EO694" s="57"/>
      <c r="EP694" s="57"/>
      <c r="EQ694" s="57"/>
      <c r="ER694" s="57"/>
      <c r="ES694" s="57"/>
    </row>
    <row r="695" spans="1:149" ht="14.55" customHeight="1" x14ac:dyDescent="0.3">
      <c r="A695" s="65">
        <v>691</v>
      </c>
      <c r="B695" s="7">
        <v>236</v>
      </c>
      <c r="C695" s="98" t="s">
        <v>2793</v>
      </c>
      <c r="D695" s="100" t="s">
        <v>2794</v>
      </c>
      <c r="E695" s="98" t="s">
        <v>2795</v>
      </c>
      <c r="F695" s="7">
        <v>2011</v>
      </c>
      <c r="G695" s="100" t="s">
        <v>604</v>
      </c>
      <c r="H695" s="98" t="s">
        <v>2796</v>
      </c>
      <c r="I695" s="6" t="s">
        <v>50</v>
      </c>
      <c r="J695" s="100" t="s">
        <v>2799</v>
      </c>
      <c r="K695" s="6" t="s">
        <v>884</v>
      </c>
      <c r="L695" s="6" t="s">
        <v>38</v>
      </c>
      <c r="M695" s="6" t="s">
        <v>100</v>
      </c>
      <c r="N695" s="6" t="s">
        <v>205</v>
      </c>
      <c r="O695" s="6" t="s">
        <v>25</v>
      </c>
      <c r="P695" s="6" t="s">
        <v>177</v>
      </c>
      <c r="Q695" s="6" t="s">
        <v>572</v>
      </c>
      <c r="R695" s="6" t="s">
        <v>572</v>
      </c>
      <c r="S695" s="6" t="s">
        <v>1040</v>
      </c>
      <c r="T695" s="6" t="s">
        <v>2242</v>
      </c>
      <c r="U695" s="7">
        <v>2009</v>
      </c>
      <c r="V695" s="7">
        <v>2009</v>
      </c>
      <c r="W695" s="6"/>
      <c r="X695" s="6"/>
      <c r="Y695" s="6"/>
      <c r="Z695" s="6"/>
      <c r="AA695" s="6"/>
      <c r="AB695" s="6"/>
      <c r="AC695" s="6"/>
      <c r="AD695" s="6"/>
      <c r="AE695" s="6" t="s">
        <v>126</v>
      </c>
      <c r="AF695" s="6"/>
      <c r="AG695" s="6"/>
      <c r="AH695" s="6"/>
      <c r="AI695" s="6"/>
      <c r="AJ695" s="6"/>
      <c r="AK695" s="6"/>
      <c r="AL695" s="6"/>
      <c r="AM695" s="6"/>
      <c r="AN695" s="6"/>
      <c r="AO695" s="6"/>
      <c r="AP695" s="6"/>
      <c r="AQ695" s="6"/>
      <c r="AR695" s="6"/>
      <c r="AS695" s="6"/>
      <c r="AT695" s="6"/>
      <c r="AU695" s="6"/>
      <c r="AV695" s="6"/>
      <c r="AW695" s="6" t="s">
        <v>23</v>
      </c>
      <c r="AX695" s="6"/>
      <c r="AY695" s="6"/>
      <c r="AZ695" s="6"/>
      <c r="BA695" s="6"/>
      <c r="BB695" s="6"/>
      <c r="BC695" s="6"/>
      <c r="BD695" s="6"/>
      <c r="BE695" s="6"/>
      <c r="BF695" s="6" t="s">
        <v>78</v>
      </c>
      <c r="BG695" s="6"/>
      <c r="BH695" s="6"/>
      <c r="BI695" s="6"/>
      <c r="BJ695" s="6"/>
      <c r="BK695" s="6"/>
      <c r="BL695" s="6"/>
      <c r="BM695" s="6"/>
      <c r="BN695" s="6"/>
      <c r="BO695" s="6"/>
      <c r="BP695" s="6"/>
      <c r="BQ695" s="6"/>
      <c r="BR695" s="6"/>
      <c r="BS695" s="6"/>
      <c r="BT695" s="6"/>
      <c r="BU695" s="6"/>
      <c r="BV695" s="6" t="s">
        <v>38</v>
      </c>
      <c r="BW695" s="6"/>
      <c r="BX695" s="6"/>
      <c r="BY695" s="6"/>
      <c r="BZ695" s="6"/>
      <c r="CA695" s="6"/>
      <c r="CB695" s="6"/>
      <c r="CC695" s="6"/>
      <c r="CD695" s="6"/>
      <c r="CE695" s="6"/>
      <c r="CF695" s="6"/>
      <c r="CG695" s="6"/>
      <c r="CH695" s="6"/>
      <c r="CI695" s="6"/>
      <c r="CJ695" s="6"/>
      <c r="CK695" s="6"/>
      <c r="CL695" s="6"/>
      <c r="CM695" s="6"/>
      <c r="CN695" s="6"/>
      <c r="CO695" s="6"/>
      <c r="CP695" s="6"/>
      <c r="CQ695" s="6"/>
      <c r="CR695" s="6"/>
      <c r="CS695" s="28" t="s">
        <v>38</v>
      </c>
      <c r="CT695" s="6"/>
      <c r="CU695" s="6"/>
      <c r="CV695" s="6"/>
      <c r="CW695" s="6"/>
      <c r="CX695" s="6"/>
      <c r="CY695" s="6"/>
      <c r="CZ695" s="6"/>
      <c r="DA695" s="6"/>
      <c r="DB695" s="6"/>
      <c r="DC695" s="6"/>
      <c r="DD695" s="6" t="s">
        <v>38</v>
      </c>
      <c r="DE695" s="87"/>
      <c r="DF695" s="6"/>
      <c r="DG695" s="6"/>
      <c r="DH695" s="6"/>
      <c r="DI695" s="6"/>
      <c r="DJ695" s="6"/>
      <c r="DK695" s="6"/>
      <c r="DL695" s="6"/>
      <c r="DM695" s="6"/>
      <c r="DN695" s="6"/>
      <c r="DO695" s="87"/>
      <c r="DP695" s="6"/>
      <c r="DQ695" s="87"/>
      <c r="DR695" s="6"/>
      <c r="DS695" s="93" t="s">
        <v>2800</v>
      </c>
      <c r="DT695" s="17" t="s">
        <v>780</v>
      </c>
      <c r="DV695" s="34"/>
      <c r="DW695" s="57"/>
      <c r="DX695" s="57"/>
      <c r="DY695" s="57"/>
      <c r="DZ695" s="57"/>
      <c r="EA695" s="57"/>
      <c r="EB695" s="57"/>
      <c r="EC695" s="57"/>
      <c r="ED695" s="57"/>
      <c r="EE695" s="57"/>
      <c r="EF695" s="57"/>
      <c r="EG695" s="57"/>
      <c r="EH695" s="57"/>
      <c r="EI695" s="57"/>
      <c r="EJ695" s="57"/>
      <c r="EK695" s="57"/>
      <c r="EL695" s="57"/>
      <c r="EM695" s="57"/>
      <c r="EN695" s="57"/>
      <c r="EO695" s="57"/>
      <c r="EP695" s="57"/>
      <c r="EQ695" s="57"/>
      <c r="ER695" s="57"/>
      <c r="ES695" s="57"/>
    </row>
    <row r="696" spans="1:149" ht="14.55" customHeight="1" x14ac:dyDescent="0.3">
      <c r="A696" s="65">
        <v>692</v>
      </c>
      <c r="B696" s="7">
        <v>237</v>
      </c>
      <c r="C696" s="98" t="s">
        <v>2801</v>
      </c>
      <c r="D696" s="100" t="s">
        <v>2802</v>
      </c>
      <c r="E696" s="98" t="s">
        <v>2803</v>
      </c>
      <c r="F696" s="7">
        <v>2014</v>
      </c>
      <c r="G696" s="100" t="s">
        <v>604</v>
      </c>
      <c r="H696" s="98" t="s">
        <v>2804</v>
      </c>
      <c r="I696" s="6" t="s">
        <v>50</v>
      </c>
      <c r="J696" s="100" t="s">
        <v>2805</v>
      </c>
      <c r="K696" s="6" t="s">
        <v>884</v>
      </c>
      <c r="L696" s="6" t="s">
        <v>38</v>
      </c>
      <c r="M696" s="6" t="s">
        <v>100</v>
      </c>
      <c r="N696" s="6" t="s">
        <v>205</v>
      </c>
      <c r="O696" s="6" t="s">
        <v>25</v>
      </c>
      <c r="P696" s="6" t="s">
        <v>56</v>
      </c>
      <c r="Q696" s="6" t="s">
        <v>572</v>
      </c>
      <c r="R696" s="6" t="s">
        <v>572</v>
      </c>
      <c r="S696" s="6" t="s">
        <v>166</v>
      </c>
      <c r="T696" s="6" t="s">
        <v>2806</v>
      </c>
      <c r="U696" s="7">
        <v>2010</v>
      </c>
      <c r="V696" s="7">
        <v>2010</v>
      </c>
      <c r="W696" s="6"/>
      <c r="X696" s="6"/>
      <c r="Y696" s="6"/>
      <c r="Z696" s="6" t="s">
        <v>76</v>
      </c>
      <c r="AA696" s="6"/>
      <c r="AB696" s="6" t="s">
        <v>107</v>
      </c>
      <c r="AC696" s="6"/>
      <c r="AD696" s="6"/>
      <c r="AE696" s="6" t="s">
        <v>126</v>
      </c>
      <c r="AF696" s="6"/>
      <c r="AG696" s="6"/>
      <c r="AH696" s="6"/>
      <c r="AI696" s="6"/>
      <c r="AJ696" s="6"/>
      <c r="AK696" s="6"/>
      <c r="AL696" s="6"/>
      <c r="AM696" s="6"/>
      <c r="AN696" s="6"/>
      <c r="AO696" s="6"/>
      <c r="AP696" s="6"/>
      <c r="AQ696" s="6"/>
      <c r="AR696" s="6"/>
      <c r="AS696" s="6"/>
      <c r="AT696" s="6"/>
      <c r="AU696" s="6"/>
      <c r="AV696" s="6"/>
      <c r="AW696" s="6" t="s">
        <v>23</v>
      </c>
      <c r="AX696" s="6"/>
      <c r="AY696" s="6"/>
      <c r="AZ696" s="6"/>
      <c r="BA696" s="6" t="s">
        <v>78</v>
      </c>
      <c r="BB696" s="6"/>
      <c r="BC696" s="6" t="s">
        <v>78</v>
      </c>
      <c r="BD696" s="6"/>
      <c r="BE696" s="6"/>
      <c r="BF696" s="6" t="s">
        <v>78</v>
      </c>
      <c r="BG696" s="6"/>
      <c r="BH696" s="6"/>
      <c r="BI696" s="6"/>
      <c r="BJ696" s="6"/>
      <c r="BK696" s="6"/>
      <c r="BL696" s="6"/>
      <c r="BM696" s="6"/>
      <c r="BN696" s="6"/>
      <c r="BO696" s="6"/>
      <c r="BP696" s="6"/>
      <c r="BQ696" s="6"/>
      <c r="BR696" s="6"/>
      <c r="BS696" s="6"/>
      <c r="BT696" s="6"/>
      <c r="BU696" s="6"/>
      <c r="BV696" s="6" t="s">
        <v>38</v>
      </c>
      <c r="BW696" s="6"/>
      <c r="BX696" s="6"/>
      <c r="BY696" s="6"/>
      <c r="BZ696" s="6"/>
      <c r="CA696" s="6"/>
      <c r="CB696" s="6"/>
      <c r="CC696" s="6"/>
      <c r="CD696" s="6"/>
      <c r="CE696" s="6"/>
      <c r="CF696" s="6"/>
      <c r="CG696" s="6"/>
      <c r="CH696" s="6"/>
      <c r="CI696" s="6"/>
      <c r="CJ696" s="6"/>
      <c r="CK696" s="6"/>
      <c r="CL696" s="6"/>
      <c r="CM696" s="6"/>
      <c r="CN696" s="6"/>
      <c r="CO696" s="6"/>
      <c r="CP696" s="6"/>
      <c r="CQ696" s="6"/>
      <c r="CR696" s="6"/>
      <c r="CS696" s="28" t="s">
        <v>38</v>
      </c>
      <c r="CT696" s="6"/>
      <c r="CU696" s="6"/>
      <c r="CV696" s="6"/>
      <c r="CW696" s="6"/>
      <c r="CX696" s="6"/>
      <c r="CY696" s="6"/>
      <c r="CZ696" s="6"/>
      <c r="DA696" s="6"/>
      <c r="DB696" s="6"/>
      <c r="DC696" s="6"/>
      <c r="DD696" s="6" t="s">
        <v>38</v>
      </c>
      <c r="DE696" s="87"/>
      <c r="DF696" s="6"/>
      <c r="DG696" s="6"/>
      <c r="DH696" s="6"/>
      <c r="DI696" s="6"/>
      <c r="DJ696" s="6"/>
      <c r="DK696" s="6"/>
      <c r="DL696" s="6"/>
      <c r="DM696" s="6"/>
      <c r="DN696" s="6"/>
      <c r="DO696" s="87"/>
      <c r="DP696" s="6"/>
      <c r="DQ696" s="87"/>
      <c r="DR696" s="6"/>
      <c r="DS696" s="93" t="s">
        <v>2807</v>
      </c>
      <c r="DT696" s="17" t="s">
        <v>2808</v>
      </c>
      <c r="DV696" s="34"/>
      <c r="DW696" s="57"/>
      <c r="DX696" s="57"/>
      <c r="DY696" s="57"/>
      <c r="DZ696" s="57"/>
      <c r="EA696" s="57"/>
      <c r="EB696" s="57"/>
      <c r="EC696" s="57"/>
      <c r="ED696" s="57"/>
      <c r="EE696" s="57"/>
      <c r="EF696" s="57"/>
      <c r="EG696" s="57"/>
      <c r="EH696" s="57"/>
      <c r="EI696" s="57"/>
      <c r="EJ696" s="57"/>
      <c r="EK696" s="57"/>
      <c r="EL696" s="57"/>
      <c r="EM696" s="57"/>
      <c r="EN696" s="57"/>
      <c r="EO696" s="57"/>
      <c r="EP696" s="57"/>
      <c r="EQ696" s="57"/>
      <c r="ER696" s="57"/>
      <c r="ES696" s="57"/>
    </row>
    <row r="697" spans="1:149" ht="14.55" customHeight="1" x14ac:dyDescent="0.3">
      <c r="A697" s="65">
        <v>693</v>
      </c>
      <c r="B697" s="7">
        <v>238</v>
      </c>
      <c r="C697" s="98" t="s">
        <v>2809</v>
      </c>
      <c r="D697" s="100" t="s">
        <v>2810</v>
      </c>
      <c r="E697" s="98" t="s">
        <v>2811</v>
      </c>
      <c r="F697" s="7">
        <v>2019</v>
      </c>
      <c r="G697" s="100" t="s">
        <v>604</v>
      </c>
      <c r="H697" s="98" t="s">
        <v>2812</v>
      </c>
      <c r="I697" s="6" t="s">
        <v>50</v>
      </c>
      <c r="J697" s="100" t="s">
        <v>2813</v>
      </c>
      <c r="K697" s="6" t="s">
        <v>744</v>
      </c>
      <c r="L697" s="6" t="s">
        <v>38</v>
      </c>
      <c r="M697" s="6" t="s">
        <v>100</v>
      </c>
      <c r="N697" s="6" t="s">
        <v>205</v>
      </c>
      <c r="O697" s="6" t="s">
        <v>25</v>
      </c>
      <c r="P697" s="6" t="s">
        <v>191</v>
      </c>
      <c r="Q697" s="6" t="s">
        <v>572</v>
      </c>
      <c r="R697" s="6" t="s">
        <v>572</v>
      </c>
      <c r="S697" s="6" t="s">
        <v>120</v>
      </c>
      <c r="T697" s="6" t="s">
        <v>2814</v>
      </c>
      <c r="U697" s="7">
        <v>2017</v>
      </c>
      <c r="V697" s="7">
        <v>2017</v>
      </c>
      <c r="W697" s="6"/>
      <c r="X697" s="6"/>
      <c r="Y697" s="6"/>
      <c r="Z697" s="6" t="s">
        <v>76</v>
      </c>
      <c r="AA697" s="6"/>
      <c r="AB697" s="6" t="s">
        <v>107</v>
      </c>
      <c r="AC697" s="6"/>
      <c r="AD697" s="6"/>
      <c r="AE697" s="6" t="s">
        <v>126</v>
      </c>
      <c r="AF697" s="6"/>
      <c r="AG697" s="6"/>
      <c r="AH697" s="6"/>
      <c r="AI697" s="6"/>
      <c r="AJ697" s="6"/>
      <c r="AK697" s="6" t="s">
        <v>232</v>
      </c>
      <c r="AL697" s="6"/>
      <c r="AM697" s="6"/>
      <c r="AN697" s="6"/>
      <c r="AO697" s="6"/>
      <c r="AP697" s="6"/>
      <c r="AQ697" s="6"/>
      <c r="AR697" s="6"/>
      <c r="AS697" s="6"/>
      <c r="AT697" s="6"/>
      <c r="AU697" s="6"/>
      <c r="AV697" s="6"/>
      <c r="AW697" s="6" t="s">
        <v>23</v>
      </c>
      <c r="AX697" s="6"/>
      <c r="AY697" s="6"/>
      <c r="AZ697" s="6"/>
      <c r="BA697" s="6" t="s">
        <v>78</v>
      </c>
      <c r="BB697" s="6"/>
      <c r="BC697" s="6" t="s">
        <v>78</v>
      </c>
      <c r="BD697" s="6"/>
      <c r="BE697" s="6"/>
      <c r="BF697" s="6" t="s">
        <v>78</v>
      </c>
      <c r="BG697" s="6"/>
      <c r="BH697" s="6"/>
      <c r="BI697" s="6"/>
      <c r="BJ697" s="6"/>
      <c r="BK697" s="6" t="s">
        <v>78</v>
      </c>
      <c r="BL697" s="6"/>
      <c r="BM697" s="6"/>
      <c r="BN697" s="6"/>
      <c r="BO697" s="6"/>
      <c r="BP697" s="6"/>
      <c r="BQ697" s="6"/>
      <c r="BR697" s="6"/>
      <c r="BS697" s="6"/>
      <c r="BT697" s="6"/>
      <c r="BU697" s="6"/>
      <c r="BV697" s="6" t="s">
        <v>38</v>
      </c>
      <c r="BW697" s="6"/>
      <c r="BX697" s="6"/>
      <c r="BY697" s="6"/>
      <c r="BZ697" s="6"/>
      <c r="CA697" s="6"/>
      <c r="CB697" s="6"/>
      <c r="CC697" s="6"/>
      <c r="CD697" s="6"/>
      <c r="CE697" s="6"/>
      <c r="CF697" s="6"/>
      <c r="CG697" s="6"/>
      <c r="CH697" s="6"/>
      <c r="CI697" s="6"/>
      <c r="CJ697" s="6"/>
      <c r="CK697" s="6"/>
      <c r="CL697" s="6"/>
      <c r="CM697" s="6"/>
      <c r="CN697" s="6"/>
      <c r="CO697" s="6"/>
      <c r="CP697" s="6"/>
      <c r="CQ697" s="6"/>
      <c r="CR697" s="6"/>
      <c r="CS697" s="28" t="s">
        <v>38</v>
      </c>
      <c r="CT697" s="6"/>
      <c r="CU697" s="6"/>
      <c r="CV697" s="6"/>
      <c r="CW697" s="6"/>
      <c r="CX697" s="6"/>
      <c r="CY697" s="6"/>
      <c r="CZ697" s="6"/>
      <c r="DA697" s="6"/>
      <c r="DB697" s="6"/>
      <c r="DC697" s="6"/>
      <c r="DD697" s="6" t="s">
        <v>38</v>
      </c>
      <c r="DE697" s="87"/>
      <c r="DF697" s="6"/>
      <c r="DG697" s="6"/>
      <c r="DH697" s="6"/>
      <c r="DI697" s="6"/>
      <c r="DJ697" s="6"/>
      <c r="DK697" s="6"/>
      <c r="DL697" s="6"/>
      <c r="DM697" s="6"/>
      <c r="DN697" s="6"/>
      <c r="DO697" s="87"/>
      <c r="DP697" s="6"/>
      <c r="DQ697" s="87"/>
      <c r="DR697" s="6"/>
      <c r="DS697" s="87"/>
      <c r="DT697" s="17"/>
      <c r="DV697" s="34"/>
      <c r="DW697" s="57"/>
      <c r="DX697" s="57"/>
      <c r="DY697" s="57"/>
      <c r="DZ697" s="57"/>
      <c r="EA697" s="57"/>
      <c r="EB697" s="57"/>
      <c r="EC697" s="57"/>
      <c r="ED697" s="57"/>
      <c r="EE697" s="57"/>
      <c r="EF697" s="57"/>
      <c r="EG697" s="57"/>
      <c r="EH697" s="57"/>
      <c r="EI697" s="57"/>
      <c r="EJ697" s="57"/>
      <c r="EK697" s="57"/>
      <c r="EL697" s="57"/>
      <c r="EM697" s="57"/>
      <c r="EN697" s="57"/>
      <c r="EO697" s="57"/>
      <c r="EP697" s="57"/>
      <c r="EQ697" s="57"/>
      <c r="ER697" s="57"/>
      <c r="ES697" s="57"/>
    </row>
    <row r="698" spans="1:149" ht="14.55" customHeight="1" x14ac:dyDescent="0.3">
      <c r="A698" s="65">
        <v>694</v>
      </c>
      <c r="B698" s="7">
        <v>239</v>
      </c>
      <c r="C698" s="98" t="s">
        <v>2815</v>
      </c>
      <c r="D698" s="100" t="s">
        <v>2816</v>
      </c>
      <c r="E698" s="98" t="s">
        <v>2817</v>
      </c>
      <c r="F698" s="7">
        <v>2020</v>
      </c>
      <c r="G698" s="100" t="s">
        <v>577</v>
      </c>
      <c r="H698" s="98" t="s">
        <v>2818</v>
      </c>
      <c r="I698" s="6" t="s">
        <v>50</v>
      </c>
      <c r="J698" s="100" t="s">
        <v>2819</v>
      </c>
      <c r="K698" s="6" t="s">
        <v>616</v>
      </c>
      <c r="L698" s="6" t="s">
        <v>38</v>
      </c>
      <c r="M698" s="6" t="s">
        <v>100</v>
      </c>
      <c r="N698" s="6" t="s">
        <v>205</v>
      </c>
      <c r="O698" s="6" t="s">
        <v>25</v>
      </c>
      <c r="P698" s="6" t="s">
        <v>177</v>
      </c>
      <c r="Q698" s="6" t="s">
        <v>572</v>
      </c>
      <c r="R698" s="6" t="s">
        <v>572</v>
      </c>
      <c r="S698" s="6" t="s">
        <v>283</v>
      </c>
      <c r="T698" s="6" t="s">
        <v>1846</v>
      </c>
      <c r="U698" s="7">
        <v>2013</v>
      </c>
      <c r="V698" s="7">
        <v>2014</v>
      </c>
      <c r="W698" s="6"/>
      <c r="X698" s="6"/>
      <c r="Y698" s="6"/>
      <c r="Z698" s="6"/>
      <c r="AA698" s="6"/>
      <c r="AB698" s="6"/>
      <c r="AC698" s="6"/>
      <c r="AD698" s="6"/>
      <c r="AE698" s="6"/>
      <c r="AF698" s="6"/>
      <c r="AG698" s="6"/>
      <c r="AH698" s="6"/>
      <c r="AI698" s="6" t="s">
        <v>155</v>
      </c>
      <c r="AJ698" s="6"/>
      <c r="AK698" s="6"/>
      <c r="AL698" s="6"/>
      <c r="AM698" s="6"/>
      <c r="AN698" s="6"/>
      <c r="AO698" s="6"/>
      <c r="AP698" s="6"/>
      <c r="AQ698" s="6"/>
      <c r="AR698" s="6"/>
      <c r="AS698" s="6"/>
      <c r="AT698" s="6"/>
      <c r="AU698" s="6"/>
      <c r="AV698" s="6"/>
      <c r="AW698" s="6" t="s">
        <v>38</v>
      </c>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t="s">
        <v>23</v>
      </c>
      <c r="BW698" s="6"/>
      <c r="BX698" s="6"/>
      <c r="BY698" s="6"/>
      <c r="BZ698" s="6"/>
      <c r="CA698" s="6"/>
      <c r="CB698" s="6"/>
      <c r="CC698" s="6"/>
      <c r="CD698" s="6"/>
      <c r="CE698" s="6"/>
      <c r="CF698" s="6"/>
      <c r="CG698" s="6"/>
      <c r="CH698" s="6"/>
      <c r="CI698" s="6" t="s">
        <v>195</v>
      </c>
      <c r="CJ698" s="6"/>
      <c r="CK698" s="6"/>
      <c r="CL698" s="6"/>
      <c r="CM698" s="6"/>
      <c r="CN698" s="6"/>
      <c r="CO698" s="6"/>
      <c r="CP698" s="6"/>
      <c r="CQ698" s="6"/>
      <c r="CR698" s="6"/>
      <c r="CS698" s="28" t="s">
        <v>23</v>
      </c>
      <c r="CT698" s="6"/>
      <c r="CU698" s="6"/>
      <c r="CV698" s="6"/>
      <c r="CW698" s="6"/>
      <c r="CX698" s="6"/>
      <c r="CY698" s="6"/>
      <c r="CZ698" s="6"/>
      <c r="DA698" s="6" t="s">
        <v>155</v>
      </c>
      <c r="DB698" s="6"/>
      <c r="DC698" s="6"/>
      <c r="DD698" s="6" t="s">
        <v>23</v>
      </c>
      <c r="DE698" s="93" t="s">
        <v>2820</v>
      </c>
      <c r="DF698" s="6" t="s">
        <v>640</v>
      </c>
      <c r="DG698" s="6"/>
      <c r="DH698" s="6"/>
      <c r="DI698" s="6"/>
      <c r="DJ698" s="6"/>
      <c r="DK698" s="6"/>
      <c r="DL698" s="6" t="s">
        <v>155</v>
      </c>
      <c r="DM698" s="6"/>
      <c r="DN698" s="6"/>
      <c r="DO698" s="87"/>
      <c r="DP698" s="6"/>
      <c r="DQ698" s="87"/>
      <c r="DR698" s="6"/>
      <c r="DS698" s="87"/>
      <c r="DT698" s="17"/>
      <c r="DV698" s="34"/>
      <c r="DW698" s="57"/>
      <c r="DX698" s="57"/>
      <c r="DY698" s="57"/>
      <c r="DZ698" s="57"/>
      <c r="EA698" s="57"/>
      <c r="EB698" s="57"/>
      <c r="EC698" s="57"/>
      <c r="ED698" s="57"/>
      <c r="EE698" s="57"/>
      <c r="EF698" s="57"/>
      <c r="EG698" s="57"/>
      <c r="EH698" s="57"/>
      <c r="EI698" s="57"/>
      <c r="EJ698" s="57"/>
      <c r="EK698" s="57"/>
      <c r="EL698" s="57"/>
      <c r="EM698" s="57"/>
      <c r="EN698" s="57"/>
      <c r="EO698" s="57"/>
      <c r="EP698" s="57"/>
      <c r="EQ698" s="57"/>
      <c r="ER698" s="57"/>
      <c r="ES698" s="57"/>
    </row>
    <row r="699" spans="1:149" ht="14.55" customHeight="1" x14ac:dyDescent="0.3">
      <c r="A699" s="65">
        <v>695</v>
      </c>
      <c r="B699" s="7">
        <v>239</v>
      </c>
      <c r="C699" s="98" t="s">
        <v>2815</v>
      </c>
      <c r="D699" s="100" t="s">
        <v>2816</v>
      </c>
      <c r="E699" s="98" t="s">
        <v>2817</v>
      </c>
      <c r="F699" s="7">
        <v>2020</v>
      </c>
      <c r="G699" s="100" t="s">
        <v>577</v>
      </c>
      <c r="H699" s="98" t="s">
        <v>2818</v>
      </c>
      <c r="I699" s="6" t="s">
        <v>50</v>
      </c>
      <c r="J699" s="100" t="s">
        <v>2821</v>
      </c>
      <c r="K699" s="6" t="s">
        <v>718</v>
      </c>
      <c r="L699" s="6" t="s">
        <v>38</v>
      </c>
      <c r="M699" s="6" t="s">
        <v>100</v>
      </c>
      <c r="N699" s="6" t="s">
        <v>205</v>
      </c>
      <c r="O699" s="6" t="s">
        <v>25</v>
      </c>
      <c r="P699" s="6" t="s">
        <v>177</v>
      </c>
      <c r="Q699" s="6" t="s">
        <v>572</v>
      </c>
      <c r="R699" s="6" t="s">
        <v>572</v>
      </c>
      <c r="S699" s="6" t="s">
        <v>283</v>
      </c>
      <c r="T699" s="6" t="s">
        <v>1846</v>
      </c>
      <c r="U699" s="7">
        <v>2013</v>
      </c>
      <c r="V699" s="7">
        <v>2014</v>
      </c>
      <c r="W699" s="6"/>
      <c r="X699" s="6"/>
      <c r="Y699" s="6"/>
      <c r="Z699" s="6"/>
      <c r="AA699" s="6"/>
      <c r="AB699" s="6"/>
      <c r="AC699" s="6"/>
      <c r="AD699" s="6"/>
      <c r="AE699" s="6"/>
      <c r="AF699" s="6"/>
      <c r="AG699" s="6"/>
      <c r="AH699" s="6"/>
      <c r="AI699" s="6" t="s">
        <v>155</v>
      </c>
      <c r="AJ699" s="6"/>
      <c r="AK699" s="6"/>
      <c r="AL699" s="6"/>
      <c r="AM699" s="6"/>
      <c r="AN699" s="6"/>
      <c r="AO699" s="6"/>
      <c r="AP699" s="6"/>
      <c r="AQ699" s="6"/>
      <c r="AR699" s="6"/>
      <c r="AS699" s="6"/>
      <c r="AT699" s="6"/>
      <c r="AU699" s="6"/>
      <c r="AV699" s="6"/>
      <c r="AW699" s="6" t="s">
        <v>38</v>
      </c>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t="s">
        <v>23</v>
      </c>
      <c r="BW699" s="6"/>
      <c r="BX699" s="6"/>
      <c r="BY699" s="6"/>
      <c r="BZ699" s="6"/>
      <c r="CA699" s="6"/>
      <c r="CB699" s="6"/>
      <c r="CC699" s="6"/>
      <c r="CD699" s="6"/>
      <c r="CE699" s="6"/>
      <c r="CF699" s="6"/>
      <c r="CG699" s="6"/>
      <c r="CH699" s="6"/>
      <c r="CI699" s="6" t="s">
        <v>195</v>
      </c>
      <c r="CJ699" s="6"/>
      <c r="CK699" s="6"/>
      <c r="CL699" s="6"/>
      <c r="CM699" s="6"/>
      <c r="CN699" s="6"/>
      <c r="CO699" s="6"/>
      <c r="CP699" s="6"/>
      <c r="CQ699" s="6"/>
      <c r="CR699" s="6"/>
      <c r="CS699" s="28" t="s">
        <v>23</v>
      </c>
      <c r="CT699" s="6"/>
      <c r="CU699" s="6"/>
      <c r="CV699" s="6"/>
      <c r="CW699" s="6"/>
      <c r="CX699" s="6"/>
      <c r="CY699" s="6"/>
      <c r="CZ699" s="6"/>
      <c r="DA699" s="6" t="s">
        <v>155</v>
      </c>
      <c r="DB699" s="6"/>
      <c r="DC699" s="6"/>
      <c r="DD699" s="6" t="s">
        <v>23</v>
      </c>
      <c r="DE699" s="93" t="s">
        <v>2820</v>
      </c>
      <c r="DF699" s="6" t="s">
        <v>640</v>
      </c>
      <c r="DG699" s="6"/>
      <c r="DH699" s="6"/>
      <c r="DI699" s="6"/>
      <c r="DJ699" s="6"/>
      <c r="DK699" s="6"/>
      <c r="DL699" s="6" t="s">
        <v>155</v>
      </c>
      <c r="DM699" s="6"/>
      <c r="DN699" s="6"/>
      <c r="DO699" s="87"/>
      <c r="DP699" s="6"/>
      <c r="DQ699" s="87"/>
      <c r="DR699" s="6"/>
      <c r="DS699" s="87"/>
      <c r="DT699" s="17"/>
      <c r="DV699" s="34"/>
      <c r="DW699" s="57"/>
      <c r="DX699" s="57"/>
      <c r="DY699" s="57"/>
      <c r="DZ699" s="57"/>
      <c r="EA699" s="57"/>
      <c r="EB699" s="57"/>
      <c r="EC699" s="57"/>
      <c r="ED699" s="57"/>
      <c r="EE699" s="57"/>
      <c r="EF699" s="57"/>
      <c r="EG699" s="57"/>
      <c r="EH699" s="57"/>
      <c r="EI699" s="57"/>
      <c r="EJ699" s="57"/>
      <c r="EK699" s="57"/>
      <c r="EL699" s="57"/>
      <c r="EM699" s="57"/>
      <c r="EN699" s="57"/>
      <c r="EO699" s="57"/>
      <c r="EP699" s="57"/>
      <c r="EQ699" s="57"/>
      <c r="ER699" s="57"/>
      <c r="ES699" s="57"/>
    </row>
    <row r="700" spans="1:149" ht="14.55" customHeight="1" x14ac:dyDescent="0.3">
      <c r="A700" s="65">
        <v>696</v>
      </c>
      <c r="B700" s="7">
        <v>239</v>
      </c>
      <c r="C700" s="98" t="s">
        <v>2815</v>
      </c>
      <c r="D700" s="100" t="s">
        <v>2816</v>
      </c>
      <c r="E700" s="98" t="s">
        <v>2817</v>
      </c>
      <c r="F700" s="7">
        <v>2020</v>
      </c>
      <c r="G700" s="100" t="s">
        <v>577</v>
      </c>
      <c r="H700" s="98" t="s">
        <v>2818</v>
      </c>
      <c r="I700" s="6" t="s">
        <v>50</v>
      </c>
      <c r="J700" s="100" t="s">
        <v>2822</v>
      </c>
      <c r="K700" s="6" t="s">
        <v>2823</v>
      </c>
      <c r="L700" s="6" t="s">
        <v>38</v>
      </c>
      <c r="M700" s="6" t="s">
        <v>100</v>
      </c>
      <c r="N700" s="6" t="s">
        <v>205</v>
      </c>
      <c r="O700" s="6" t="s">
        <v>25</v>
      </c>
      <c r="P700" s="6" t="s">
        <v>177</v>
      </c>
      <c r="Q700" s="6" t="s">
        <v>572</v>
      </c>
      <c r="R700" s="6" t="s">
        <v>572</v>
      </c>
      <c r="S700" s="6" t="s">
        <v>283</v>
      </c>
      <c r="T700" s="6" t="s">
        <v>1846</v>
      </c>
      <c r="U700" s="7">
        <v>2013</v>
      </c>
      <c r="V700" s="7">
        <v>2014</v>
      </c>
      <c r="W700" s="6"/>
      <c r="X700" s="6"/>
      <c r="Y700" s="6"/>
      <c r="Z700" s="6"/>
      <c r="AA700" s="6"/>
      <c r="AB700" s="6"/>
      <c r="AC700" s="6"/>
      <c r="AD700" s="6"/>
      <c r="AE700" s="6"/>
      <c r="AF700" s="6"/>
      <c r="AG700" s="6"/>
      <c r="AH700" s="6"/>
      <c r="AI700" s="6" t="s">
        <v>155</v>
      </c>
      <c r="AJ700" s="6"/>
      <c r="AK700" s="6"/>
      <c r="AL700" s="6"/>
      <c r="AM700" s="6"/>
      <c r="AN700" s="6"/>
      <c r="AO700" s="6"/>
      <c r="AP700" s="6"/>
      <c r="AQ700" s="6"/>
      <c r="AR700" s="6"/>
      <c r="AS700" s="6"/>
      <c r="AT700" s="6"/>
      <c r="AU700" s="6"/>
      <c r="AV700" s="6"/>
      <c r="AW700" s="6" t="s">
        <v>38</v>
      </c>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t="s">
        <v>23</v>
      </c>
      <c r="BW700" s="6"/>
      <c r="BX700" s="6"/>
      <c r="BY700" s="6"/>
      <c r="BZ700" s="6"/>
      <c r="CA700" s="6"/>
      <c r="CB700" s="6"/>
      <c r="CC700" s="6"/>
      <c r="CD700" s="6"/>
      <c r="CE700" s="6"/>
      <c r="CF700" s="6"/>
      <c r="CG700" s="6"/>
      <c r="CH700" s="6"/>
      <c r="CI700" s="6" t="s">
        <v>195</v>
      </c>
      <c r="CJ700" s="6"/>
      <c r="CK700" s="6"/>
      <c r="CL700" s="6"/>
      <c r="CM700" s="6"/>
      <c r="CN700" s="6"/>
      <c r="CO700" s="6"/>
      <c r="CP700" s="6"/>
      <c r="CQ700" s="6"/>
      <c r="CR700" s="6"/>
      <c r="CS700" s="28" t="s">
        <v>23</v>
      </c>
      <c r="CT700" s="6"/>
      <c r="CU700" s="6"/>
      <c r="CV700" s="6"/>
      <c r="CW700" s="6"/>
      <c r="CX700" s="6"/>
      <c r="CY700" s="6"/>
      <c r="CZ700" s="6"/>
      <c r="DA700" s="6" t="s">
        <v>155</v>
      </c>
      <c r="DB700" s="6"/>
      <c r="DC700" s="6"/>
      <c r="DD700" s="6" t="s">
        <v>23</v>
      </c>
      <c r="DE700" s="93" t="s">
        <v>2820</v>
      </c>
      <c r="DF700" s="6" t="s">
        <v>640</v>
      </c>
      <c r="DG700" s="6"/>
      <c r="DH700" s="6"/>
      <c r="DI700" s="6"/>
      <c r="DJ700" s="6"/>
      <c r="DK700" s="6"/>
      <c r="DL700" s="6" t="s">
        <v>155</v>
      </c>
      <c r="DM700" s="6"/>
      <c r="DN700" s="6"/>
      <c r="DO700" s="87"/>
      <c r="DP700" s="6"/>
      <c r="DQ700" s="87"/>
      <c r="DR700" s="6"/>
      <c r="DS700" s="87"/>
      <c r="DT700" s="17"/>
      <c r="DV700" s="34"/>
      <c r="DW700" s="57"/>
      <c r="DX700" s="57"/>
      <c r="DY700" s="57"/>
      <c r="DZ700" s="57"/>
      <c r="EA700" s="57"/>
      <c r="EB700" s="57"/>
      <c r="EC700" s="57"/>
      <c r="ED700" s="57"/>
      <c r="EE700" s="57"/>
      <c r="EF700" s="57"/>
      <c r="EG700" s="57"/>
      <c r="EH700" s="57"/>
      <c r="EI700" s="57"/>
      <c r="EJ700" s="57"/>
      <c r="EK700" s="57"/>
      <c r="EL700" s="57"/>
      <c r="EM700" s="57"/>
      <c r="EN700" s="57"/>
      <c r="EO700" s="57"/>
      <c r="EP700" s="57"/>
      <c r="EQ700" s="57"/>
      <c r="ER700" s="57"/>
      <c r="ES700" s="57"/>
    </row>
    <row r="701" spans="1:149" ht="14.55" customHeight="1" x14ac:dyDescent="0.3">
      <c r="A701" s="65">
        <v>697</v>
      </c>
      <c r="B701" s="7">
        <v>239</v>
      </c>
      <c r="C701" s="98" t="s">
        <v>2815</v>
      </c>
      <c r="D701" s="100" t="s">
        <v>2816</v>
      </c>
      <c r="E701" s="98" t="s">
        <v>2817</v>
      </c>
      <c r="F701" s="7">
        <v>2020</v>
      </c>
      <c r="G701" s="100" t="s">
        <v>577</v>
      </c>
      <c r="H701" s="98" t="s">
        <v>2818</v>
      </c>
      <c r="I701" s="6" t="s">
        <v>50</v>
      </c>
      <c r="J701" s="100" t="s">
        <v>2824</v>
      </c>
      <c r="K701" s="6" t="s">
        <v>718</v>
      </c>
      <c r="L701" s="6" t="s">
        <v>38</v>
      </c>
      <c r="M701" s="6" t="s">
        <v>100</v>
      </c>
      <c r="N701" s="6" t="s">
        <v>205</v>
      </c>
      <c r="O701" s="6" t="s">
        <v>25</v>
      </c>
      <c r="P701" s="6" t="s">
        <v>177</v>
      </c>
      <c r="Q701" s="6" t="s">
        <v>572</v>
      </c>
      <c r="R701" s="6" t="s">
        <v>572</v>
      </c>
      <c r="S701" s="6" t="s">
        <v>283</v>
      </c>
      <c r="T701" s="6" t="s">
        <v>1846</v>
      </c>
      <c r="U701" s="7">
        <v>2013</v>
      </c>
      <c r="V701" s="7">
        <v>2014</v>
      </c>
      <c r="W701" s="6"/>
      <c r="X701" s="6"/>
      <c r="Y701" s="6"/>
      <c r="Z701" s="6"/>
      <c r="AA701" s="6"/>
      <c r="AB701" s="6"/>
      <c r="AC701" s="6"/>
      <c r="AD701" s="6"/>
      <c r="AE701" s="6"/>
      <c r="AF701" s="6"/>
      <c r="AG701" s="6"/>
      <c r="AH701" s="6"/>
      <c r="AI701" s="6" t="s">
        <v>155</v>
      </c>
      <c r="AJ701" s="6"/>
      <c r="AK701" s="6"/>
      <c r="AL701" s="6"/>
      <c r="AM701" s="6"/>
      <c r="AN701" s="6"/>
      <c r="AO701" s="6"/>
      <c r="AP701" s="6"/>
      <c r="AQ701" s="6"/>
      <c r="AR701" s="6"/>
      <c r="AS701" s="6"/>
      <c r="AT701" s="6"/>
      <c r="AU701" s="6"/>
      <c r="AV701" s="6"/>
      <c r="AW701" s="6" t="s">
        <v>38</v>
      </c>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t="s">
        <v>23</v>
      </c>
      <c r="BW701" s="6"/>
      <c r="BX701" s="6"/>
      <c r="BY701" s="6"/>
      <c r="BZ701" s="6"/>
      <c r="CA701" s="6"/>
      <c r="CB701" s="6"/>
      <c r="CC701" s="6"/>
      <c r="CD701" s="6"/>
      <c r="CE701" s="6"/>
      <c r="CF701" s="6"/>
      <c r="CG701" s="6"/>
      <c r="CH701" s="6"/>
      <c r="CI701" s="6" t="s">
        <v>195</v>
      </c>
      <c r="CJ701" s="6"/>
      <c r="CK701" s="6"/>
      <c r="CL701" s="6"/>
      <c r="CM701" s="6"/>
      <c r="CN701" s="6"/>
      <c r="CO701" s="6"/>
      <c r="CP701" s="6"/>
      <c r="CQ701" s="6"/>
      <c r="CR701" s="6"/>
      <c r="CS701" s="28" t="s">
        <v>23</v>
      </c>
      <c r="CT701" s="6"/>
      <c r="CU701" s="6"/>
      <c r="CV701" s="6"/>
      <c r="CW701" s="6"/>
      <c r="CX701" s="6"/>
      <c r="CY701" s="6"/>
      <c r="CZ701" s="6"/>
      <c r="DA701" s="6" t="s">
        <v>155</v>
      </c>
      <c r="DB701" s="6"/>
      <c r="DC701" s="6"/>
      <c r="DD701" s="6" t="s">
        <v>23</v>
      </c>
      <c r="DE701" s="93" t="s">
        <v>2820</v>
      </c>
      <c r="DF701" s="6" t="s">
        <v>640</v>
      </c>
      <c r="DG701" s="6"/>
      <c r="DH701" s="6"/>
      <c r="DI701" s="6"/>
      <c r="DJ701" s="6"/>
      <c r="DK701" s="6"/>
      <c r="DL701" s="6" t="s">
        <v>155</v>
      </c>
      <c r="DM701" s="6"/>
      <c r="DN701" s="6"/>
      <c r="DO701" s="87"/>
      <c r="DP701" s="6"/>
      <c r="DQ701" s="87"/>
      <c r="DR701" s="6"/>
      <c r="DS701" s="87"/>
      <c r="DT701" s="17"/>
      <c r="DV701" s="34"/>
      <c r="DW701" s="57"/>
      <c r="DX701" s="57"/>
      <c r="DY701" s="57"/>
      <c r="DZ701" s="57"/>
      <c r="EA701" s="57"/>
      <c r="EB701" s="57"/>
      <c r="EC701" s="57"/>
      <c r="ED701" s="57"/>
      <c r="EE701" s="57"/>
      <c r="EF701" s="57"/>
      <c r="EG701" s="57"/>
      <c r="EH701" s="57"/>
      <c r="EI701" s="57"/>
      <c r="EJ701" s="57"/>
      <c r="EK701" s="57"/>
      <c r="EL701" s="57"/>
      <c r="EM701" s="57"/>
      <c r="EN701" s="57"/>
      <c r="EO701" s="57"/>
      <c r="EP701" s="57"/>
      <c r="EQ701" s="57"/>
      <c r="ER701" s="57"/>
      <c r="ES701" s="57"/>
    </row>
    <row r="702" spans="1:149" ht="14.55" customHeight="1" x14ac:dyDescent="0.3">
      <c r="A702" s="65">
        <v>698</v>
      </c>
      <c r="B702" s="7">
        <v>239</v>
      </c>
      <c r="C702" s="98" t="s">
        <v>2815</v>
      </c>
      <c r="D702" s="100" t="s">
        <v>2816</v>
      </c>
      <c r="E702" s="98" t="s">
        <v>2817</v>
      </c>
      <c r="F702" s="7">
        <v>2020</v>
      </c>
      <c r="G702" s="100" t="s">
        <v>577</v>
      </c>
      <c r="H702" s="98" t="s">
        <v>2818</v>
      </c>
      <c r="I702" s="6" t="s">
        <v>50</v>
      </c>
      <c r="J702" s="100" t="s">
        <v>2825</v>
      </c>
      <c r="K702" s="6" t="s">
        <v>337</v>
      </c>
      <c r="L702" s="6" t="s">
        <v>38</v>
      </c>
      <c r="M702" s="6" t="s">
        <v>100</v>
      </c>
      <c r="N702" s="6" t="s">
        <v>205</v>
      </c>
      <c r="O702" s="6" t="s">
        <v>25</v>
      </c>
      <c r="P702" s="6" t="s">
        <v>177</v>
      </c>
      <c r="Q702" s="6" t="s">
        <v>572</v>
      </c>
      <c r="R702" s="6" t="s">
        <v>572</v>
      </c>
      <c r="S702" s="6" t="s">
        <v>283</v>
      </c>
      <c r="T702" s="6" t="s">
        <v>1846</v>
      </c>
      <c r="U702" s="7">
        <v>2013</v>
      </c>
      <c r="V702" s="7">
        <v>2014</v>
      </c>
      <c r="W702" s="6"/>
      <c r="X702" s="6"/>
      <c r="Y702" s="6"/>
      <c r="Z702" s="6"/>
      <c r="AA702" s="6"/>
      <c r="AB702" s="6"/>
      <c r="AC702" s="6"/>
      <c r="AD702" s="6"/>
      <c r="AE702" s="6"/>
      <c r="AF702" s="6"/>
      <c r="AG702" s="6"/>
      <c r="AH702" s="6"/>
      <c r="AI702" s="6" t="s">
        <v>155</v>
      </c>
      <c r="AJ702" s="6"/>
      <c r="AK702" s="6"/>
      <c r="AL702" s="6"/>
      <c r="AM702" s="6"/>
      <c r="AN702" s="6"/>
      <c r="AO702" s="6"/>
      <c r="AP702" s="6"/>
      <c r="AQ702" s="6"/>
      <c r="AR702" s="6"/>
      <c r="AS702" s="6"/>
      <c r="AT702" s="6"/>
      <c r="AU702" s="6"/>
      <c r="AV702" s="6"/>
      <c r="AW702" s="6" t="s">
        <v>38</v>
      </c>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t="s">
        <v>23</v>
      </c>
      <c r="BW702" s="6"/>
      <c r="BX702" s="6"/>
      <c r="BY702" s="6"/>
      <c r="BZ702" s="6"/>
      <c r="CA702" s="6"/>
      <c r="CB702" s="6"/>
      <c r="CC702" s="6"/>
      <c r="CD702" s="6"/>
      <c r="CE702" s="6"/>
      <c r="CF702" s="6"/>
      <c r="CG702" s="6"/>
      <c r="CH702" s="6"/>
      <c r="CI702" s="6" t="s">
        <v>195</v>
      </c>
      <c r="CJ702" s="6"/>
      <c r="CK702" s="6"/>
      <c r="CL702" s="6"/>
      <c r="CM702" s="6"/>
      <c r="CN702" s="6"/>
      <c r="CO702" s="6"/>
      <c r="CP702" s="6"/>
      <c r="CQ702" s="6"/>
      <c r="CR702" s="6"/>
      <c r="CS702" s="28" t="s">
        <v>23</v>
      </c>
      <c r="CT702" s="6"/>
      <c r="CU702" s="6"/>
      <c r="CV702" s="6"/>
      <c r="CW702" s="6"/>
      <c r="CX702" s="6"/>
      <c r="CY702" s="6"/>
      <c r="CZ702" s="6"/>
      <c r="DA702" s="6" t="s">
        <v>155</v>
      </c>
      <c r="DB702" s="6"/>
      <c r="DC702" s="6"/>
      <c r="DD702" s="6" t="s">
        <v>23</v>
      </c>
      <c r="DE702" s="93" t="s">
        <v>2820</v>
      </c>
      <c r="DF702" s="6" t="s">
        <v>640</v>
      </c>
      <c r="DG702" s="6"/>
      <c r="DH702" s="6"/>
      <c r="DI702" s="6"/>
      <c r="DJ702" s="6"/>
      <c r="DK702" s="6"/>
      <c r="DL702" s="6" t="s">
        <v>155</v>
      </c>
      <c r="DM702" s="6"/>
      <c r="DN702" s="6"/>
      <c r="DO702" s="87"/>
      <c r="DP702" s="6"/>
      <c r="DQ702" s="87"/>
      <c r="DR702" s="6"/>
      <c r="DS702" s="87"/>
      <c r="DT702" s="17"/>
      <c r="DV702" s="34"/>
      <c r="DW702" s="57"/>
      <c r="DX702" s="57"/>
      <c r="DY702" s="57"/>
      <c r="DZ702" s="57"/>
      <c r="EA702" s="57"/>
      <c r="EB702" s="57"/>
      <c r="EC702" s="57"/>
      <c r="ED702" s="57"/>
      <c r="EE702" s="57"/>
      <c r="EF702" s="57"/>
      <c r="EG702" s="57"/>
      <c r="EH702" s="57"/>
      <c r="EI702" s="57"/>
      <c r="EJ702" s="57"/>
      <c r="EK702" s="57"/>
      <c r="EL702" s="57"/>
      <c r="EM702" s="57"/>
      <c r="EN702" s="57"/>
      <c r="EO702" s="57"/>
      <c r="EP702" s="57"/>
      <c r="EQ702" s="57"/>
      <c r="ER702" s="57"/>
      <c r="ES702" s="57"/>
    </row>
    <row r="703" spans="1:149" ht="14.55" customHeight="1" x14ac:dyDescent="0.3">
      <c r="A703" s="65">
        <v>699</v>
      </c>
      <c r="B703" s="7">
        <v>239</v>
      </c>
      <c r="C703" s="98" t="s">
        <v>2815</v>
      </c>
      <c r="D703" s="100" t="s">
        <v>2816</v>
      </c>
      <c r="E703" s="98" t="s">
        <v>2817</v>
      </c>
      <c r="F703" s="7">
        <v>2020</v>
      </c>
      <c r="G703" s="100" t="s">
        <v>577</v>
      </c>
      <c r="H703" s="98" t="s">
        <v>2818</v>
      </c>
      <c r="I703" s="6" t="s">
        <v>50</v>
      </c>
      <c r="J703" s="100" t="s">
        <v>2826</v>
      </c>
      <c r="K703" s="6" t="s">
        <v>378</v>
      </c>
      <c r="L703" s="6" t="s">
        <v>38</v>
      </c>
      <c r="M703" s="6" t="s">
        <v>100</v>
      </c>
      <c r="N703" s="6" t="s">
        <v>205</v>
      </c>
      <c r="O703" s="6" t="s">
        <v>25</v>
      </c>
      <c r="P703" s="6" t="s">
        <v>177</v>
      </c>
      <c r="Q703" s="6" t="s">
        <v>572</v>
      </c>
      <c r="R703" s="6" t="s">
        <v>572</v>
      </c>
      <c r="S703" s="6" t="s">
        <v>283</v>
      </c>
      <c r="T703" s="6" t="s">
        <v>1846</v>
      </c>
      <c r="U703" s="7">
        <v>2013</v>
      </c>
      <c r="V703" s="7">
        <v>2014</v>
      </c>
      <c r="W703" s="6"/>
      <c r="X703" s="6"/>
      <c r="Y703" s="6"/>
      <c r="Z703" s="6"/>
      <c r="AA703" s="6"/>
      <c r="AB703" s="6"/>
      <c r="AC703" s="6"/>
      <c r="AD703" s="6"/>
      <c r="AE703" s="6"/>
      <c r="AF703" s="6"/>
      <c r="AG703" s="6"/>
      <c r="AH703" s="6"/>
      <c r="AI703" s="6" t="s">
        <v>155</v>
      </c>
      <c r="AJ703" s="6"/>
      <c r="AK703" s="6"/>
      <c r="AL703" s="6"/>
      <c r="AM703" s="6"/>
      <c r="AN703" s="6"/>
      <c r="AO703" s="6"/>
      <c r="AP703" s="6"/>
      <c r="AQ703" s="6"/>
      <c r="AR703" s="6"/>
      <c r="AS703" s="6"/>
      <c r="AT703" s="6"/>
      <c r="AU703" s="6"/>
      <c r="AV703" s="6"/>
      <c r="AW703" s="6" t="s">
        <v>38</v>
      </c>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t="s">
        <v>23</v>
      </c>
      <c r="BW703" s="6"/>
      <c r="BX703" s="6"/>
      <c r="BY703" s="6"/>
      <c r="BZ703" s="6"/>
      <c r="CA703" s="6"/>
      <c r="CB703" s="6"/>
      <c r="CC703" s="6"/>
      <c r="CD703" s="6"/>
      <c r="CE703" s="6"/>
      <c r="CF703" s="6"/>
      <c r="CG703" s="6"/>
      <c r="CH703" s="6"/>
      <c r="CI703" s="6" t="s">
        <v>195</v>
      </c>
      <c r="CJ703" s="6"/>
      <c r="CK703" s="6"/>
      <c r="CL703" s="6"/>
      <c r="CM703" s="6"/>
      <c r="CN703" s="6"/>
      <c r="CO703" s="6"/>
      <c r="CP703" s="6"/>
      <c r="CQ703" s="6"/>
      <c r="CR703" s="6"/>
      <c r="CS703" s="28" t="s">
        <v>23</v>
      </c>
      <c r="CT703" s="6"/>
      <c r="CU703" s="6"/>
      <c r="CV703" s="6"/>
      <c r="CW703" s="6"/>
      <c r="CX703" s="6"/>
      <c r="CY703" s="6"/>
      <c r="CZ703" s="6"/>
      <c r="DA703" s="6" t="s">
        <v>155</v>
      </c>
      <c r="DB703" s="6"/>
      <c r="DC703" s="6"/>
      <c r="DD703" s="6" t="s">
        <v>23</v>
      </c>
      <c r="DE703" s="93" t="s">
        <v>2820</v>
      </c>
      <c r="DF703" s="6" t="s">
        <v>640</v>
      </c>
      <c r="DG703" s="6"/>
      <c r="DH703" s="6"/>
      <c r="DI703" s="6"/>
      <c r="DJ703" s="6"/>
      <c r="DK703" s="6"/>
      <c r="DL703" s="6" t="s">
        <v>155</v>
      </c>
      <c r="DM703" s="6"/>
      <c r="DN703" s="6"/>
      <c r="DO703" s="87"/>
      <c r="DP703" s="6"/>
      <c r="DQ703" s="87"/>
      <c r="DR703" s="6"/>
      <c r="DS703" s="87"/>
      <c r="DT703" s="17"/>
      <c r="DV703" s="34"/>
      <c r="DW703" s="57"/>
      <c r="DX703" s="57"/>
      <c r="DY703" s="57"/>
      <c r="DZ703" s="57"/>
      <c r="EA703" s="57"/>
      <c r="EB703" s="57"/>
      <c r="EC703" s="57"/>
      <c r="ED703" s="57"/>
      <c r="EE703" s="57"/>
      <c r="EF703" s="57"/>
      <c r="EG703" s="57"/>
      <c r="EH703" s="57"/>
      <c r="EI703" s="57"/>
      <c r="EJ703" s="57"/>
      <c r="EK703" s="57"/>
      <c r="EL703" s="57"/>
      <c r="EM703" s="57"/>
      <c r="EN703" s="57"/>
      <c r="EO703" s="57"/>
      <c r="EP703" s="57"/>
      <c r="EQ703" s="57"/>
      <c r="ER703" s="57"/>
      <c r="ES703" s="57"/>
    </row>
    <row r="704" spans="1:149" ht="14.55" customHeight="1" x14ac:dyDescent="0.3">
      <c r="A704" s="65">
        <v>700</v>
      </c>
      <c r="B704" s="7">
        <v>239</v>
      </c>
      <c r="C704" s="98" t="s">
        <v>2815</v>
      </c>
      <c r="D704" s="100" t="s">
        <v>2816</v>
      </c>
      <c r="E704" s="98" t="s">
        <v>2817</v>
      </c>
      <c r="F704" s="7">
        <v>2020</v>
      </c>
      <c r="G704" s="100" t="s">
        <v>577</v>
      </c>
      <c r="H704" s="98" t="s">
        <v>2818</v>
      </c>
      <c r="I704" s="6" t="s">
        <v>50</v>
      </c>
      <c r="J704" s="100" t="s">
        <v>2827</v>
      </c>
      <c r="K704" s="6" t="s">
        <v>718</v>
      </c>
      <c r="L704" s="6" t="s">
        <v>38</v>
      </c>
      <c r="M704" s="6" t="s">
        <v>100</v>
      </c>
      <c r="N704" s="6" t="s">
        <v>205</v>
      </c>
      <c r="O704" s="6" t="s">
        <v>25</v>
      </c>
      <c r="P704" s="6" t="s">
        <v>177</v>
      </c>
      <c r="Q704" s="6" t="s">
        <v>572</v>
      </c>
      <c r="R704" s="6" t="s">
        <v>572</v>
      </c>
      <c r="S704" s="6" t="s">
        <v>283</v>
      </c>
      <c r="T704" s="6" t="s">
        <v>1846</v>
      </c>
      <c r="U704" s="7">
        <v>2013</v>
      </c>
      <c r="V704" s="7">
        <v>2014</v>
      </c>
      <c r="W704" s="6"/>
      <c r="X704" s="6"/>
      <c r="Y704" s="6"/>
      <c r="Z704" s="6"/>
      <c r="AA704" s="6"/>
      <c r="AB704" s="6"/>
      <c r="AC704" s="6"/>
      <c r="AD704" s="6"/>
      <c r="AE704" s="6"/>
      <c r="AF704" s="6"/>
      <c r="AG704" s="6"/>
      <c r="AH704" s="6"/>
      <c r="AI704" s="6" t="s">
        <v>155</v>
      </c>
      <c r="AJ704" s="6"/>
      <c r="AK704" s="6"/>
      <c r="AL704" s="6"/>
      <c r="AM704" s="6"/>
      <c r="AN704" s="6"/>
      <c r="AO704" s="6"/>
      <c r="AP704" s="6"/>
      <c r="AQ704" s="6"/>
      <c r="AR704" s="6"/>
      <c r="AS704" s="6"/>
      <c r="AT704" s="6"/>
      <c r="AU704" s="6"/>
      <c r="AV704" s="6"/>
      <c r="AW704" s="6" t="s">
        <v>38</v>
      </c>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t="s">
        <v>23</v>
      </c>
      <c r="BW704" s="6"/>
      <c r="BX704" s="6"/>
      <c r="BY704" s="6"/>
      <c r="BZ704" s="6"/>
      <c r="CA704" s="6"/>
      <c r="CB704" s="6"/>
      <c r="CC704" s="6"/>
      <c r="CD704" s="6"/>
      <c r="CE704" s="6"/>
      <c r="CF704" s="6"/>
      <c r="CG704" s="6"/>
      <c r="CH704" s="6"/>
      <c r="CI704" s="6" t="s">
        <v>195</v>
      </c>
      <c r="CJ704" s="6"/>
      <c r="CK704" s="6"/>
      <c r="CL704" s="6"/>
      <c r="CM704" s="6"/>
      <c r="CN704" s="6"/>
      <c r="CO704" s="6"/>
      <c r="CP704" s="6"/>
      <c r="CQ704" s="6"/>
      <c r="CR704" s="6"/>
      <c r="CS704" s="28" t="s">
        <v>23</v>
      </c>
      <c r="CT704" s="6"/>
      <c r="CU704" s="6"/>
      <c r="CV704" s="6"/>
      <c r="CW704" s="6"/>
      <c r="CX704" s="6"/>
      <c r="CY704" s="6"/>
      <c r="CZ704" s="6"/>
      <c r="DA704" s="6" t="s">
        <v>155</v>
      </c>
      <c r="DB704" s="6"/>
      <c r="DC704" s="6"/>
      <c r="DD704" s="6" t="s">
        <v>23</v>
      </c>
      <c r="DE704" s="93" t="s">
        <v>2820</v>
      </c>
      <c r="DF704" s="6" t="s">
        <v>640</v>
      </c>
      <c r="DG704" s="6"/>
      <c r="DH704" s="6"/>
      <c r="DI704" s="6"/>
      <c r="DJ704" s="6"/>
      <c r="DK704" s="6"/>
      <c r="DL704" s="6" t="s">
        <v>155</v>
      </c>
      <c r="DM704" s="6"/>
      <c r="DN704" s="6"/>
      <c r="DO704" s="87"/>
      <c r="DP704" s="6"/>
      <c r="DQ704" s="87"/>
      <c r="DR704" s="6"/>
      <c r="DS704" s="87"/>
      <c r="DT704" s="17"/>
      <c r="DV704" s="34"/>
      <c r="DW704" s="57"/>
      <c r="DX704" s="57"/>
      <c r="DY704" s="57"/>
      <c r="DZ704" s="57"/>
      <c r="EA704" s="57"/>
      <c r="EB704" s="57"/>
      <c r="EC704" s="57"/>
      <c r="ED704" s="57"/>
      <c r="EE704" s="57"/>
      <c r="EF704" s="57"/>
      <c r="EG704" s="57"/>
      <c r="EH704" s="57"/>
      <c r="EI704" s="57"/>
      <c r="EJ704" s="57"/>
      <c r="EK704" s="57"/>
      <c r="EL704" s="57"/>
      <c r="EM704" s="57"/>
      <c r="EN704" s="57"/>
      <c r="EO704" s="57"/>
      <c r="EP704" s="57"/>
      <c r="EQ704" s="57"/>
      <c r="ER704" s="57"/>
      <c r="ES704" s="57"/>
    </row>
    <row r="705" spans="1:149" ht="14.55" customHeight="1" x14ac:dyDescent="0.3">
      <c r="A705" s="65">
        <v>701</v>
      </c>
      <c r="B705" s="7">
        <v>239</v>
      </c>
      <c r="C705" s="98" t="s">
        <v>2815</v>
      </c>
      <c r="D705" s="100" t="s">
        <v>2816</v>
      </c>
      <c r="E705" s="98" t="s">
        <v>2817</v>
      </c>
      <c r="F705" s="7">
        <v>2020</v>
      </c>
      <c r="G705" s="100" t="s">
        <v>577</v>
      </c>
      <c r="H705" s="98" t="s">
        <v>2818</v>
      </c>
      <c r="I705" s="6" t="s">
        <v>50</v>
      </c>
      <c r="J705" s="100" t="s">
        <v>2828</v>
      </c>
      <c r="K705" s="6" t="s">
        <v>580</v>
      </c>
      <c r="L705" s="6" t="s">
        <v>38</v>
      </c>
      <c r="M705" s="6" t="s">
        <v>100</v>
      </c>
      <c r="N705" s="6" t="s">
        <v>205</v>
      </c>
      <c r="O705" s="6" t="s">
        <v>25</v>
      </c>
      <c r="P705" s="6" t="s">
        <v>177</v>
      </c>
      <c r="Q705" s="6" t="s">
        <v>572</v>
      </c>
      <c r="R705" s="6" t="s">
        <v>572</v>
      </c>
      <c r="S705" s="6" t="s">
        <v>283</v>
      </c>
      <c r="T705" s="6" t="s">
        <v>1846</v>
      </c>
      <c r="U705" s="7">
        <v>2013</v>
      </c>
      <c r="V705" s="7">
        <v>2014</v>
      </c>
      <c r="W705" s="6"/>
      <c r="X705" s="6"/>
      <c r="Y705" s="6"/>
      <c r="Z705" s="6"/>
      <c r="AA705" s="6"/>
      <c r="AB705" s="6"/>
      <c r="AC705" s="6"/>
      <c r="AD705" s="6"/>
      <c r="AE705" s="6"/>
      <c r="AF705" s="6"/>
      <c r="AG705" s="6"/>
      <c r="AH705" s="6"/>
      <c r="AI705" s="6" t="s">
        <v>155</v>
      </c>
      <c r="AJ705" s="6"/>
      <c r="AK705" s="6"/>
      <c r="AL705" s="6"/>
      <c r="AM705" s="6"/>
      <c r="AN705" s="6"/>
      <c r="AO705" s="6"/>
      <c r="AP705" s="6"/>
      <c r="AQ705" s="6"/>
      <c r="AR705" s="6"/>
      <c r="AS705" s="6"/>
      <c r="AT705" s="6"/>
      <c r="AU705" s="6"/>
      <c r="AV705" s="6"/>
      <c r="AW705" s="6" t="s">
        <v>38</v>
      </c>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t="s">
        <v>23</v>
      </c>
      <c r="BW705" s="6"/>
      <c r="BX705" s="6"/>
      <c r="BY705" s="6"/>
      <c r="BZ705" s="6"/>
      <c r="CA705" s="6"/>
      <c r="CB705" s="6"/>
      <c r="CC705" s="6"/>
      <c r="CD705" s="6"/>
      <c r="CE705" s="6"/>
      <c r="CF705" s="6"/>
      <c r="CG705" s="6"/>
      <c r="CH705" s="6"/>
      <c r="CI705" s="6" t="s">
        <v>195</v>
      </c>
      <c r="CJ705" s="6"/>
      <c r="CK705" s="6"/>
      <c r="CL705" s="6"/>
      <c r="CM705" s="6"/>
      <c r="CN705" s="6"/>
      <c r="CO705" s="6"/>
      <c r="CP705" s="6"/>
      <c r="CQ705" s="6"/>
      <c r="CR705" s="6"/>
      <c r="CS705" s="28" t="s">
        <v>23</v>
      </c>
      <c r="CT705" s="6"/>
      <c r="CU705" s="6"/>
      <c r="CV705" s="6"/>
      <c r="CW705" s="6"/>
      <c r="CX705" s="6"/>
      <c r="CY705" s="6"/>
      <c r="CZ705" s="6"/>
      <c r="DA705" s="6" t="s">
        <v>155</v>
      </c>
      <c r="DB705" s="6"/>
      <c r="DC705" s="6"/>
      <c r="DD705" s="6" t="s">
        <v>23</v>
      </c>
      <c r="DE705" s="93" t="s">
        <v>2820</v>
      </c>
      <c r="DF705" s="6" t="s">
        <v>640</v>
      </c>
      <c r="DG705" s="6"/>
      <c r="DH705" s="6"/>
      <c r="DI705" s="6"/>
      <c r="DJ705" s="6"/>
      <c r="DK705" s="6"/>
      <c r="DL705" s="6" t="s">
        <v>155</v>
      </c>
      <c r="DM705" s="6"/>
      <c r="DN705" s="6"/>
      <c r="DO705" s="87"/>
      <c r="DP705" s="6"/>
      <c r="DQ705" s="87"/>
      <c r="DR705" s="6"/>
      <c r="DS705" s="87"/>
      <c r="DT705" s="17"/>
      <c r="DV705" s="34"/>
      <c r="DW705" s="57"/>
      <c r="DX705" s="57"/>
      <c r="DY705" s="57"/>
      <c r="DZ705" s="57"/>
      <c r="EA705" s="57"/>
      <c r="EB705" s="57"/>
      <c r="EC705" s="57"/>
      <c r="ED705" s="57"/>
      <c r="EE705" s="57"/>
      <c r="EF705" s="57"/>
      <c r="EG705" s="57"/>
      <c r="EH705" s="57"/>
      <c r="EI705" s="57"/>
      <c r="EJ705" s="57"/>
      <c r="EK705" s="57"/>
      <c r="EL705" s="57"/>
      <c r="EM705" s="57"/>
      <c r="EN705" s="57"/>
      <c r="EO705" s="57"/>
      <c r="EP705" s="57"/>
      <c r="EQ705" s="57"/>
      <c r="ER705" s="57"/>
      <c r="ES705" s="57"/>
    </row>
    <row r="706" spans="1:149" ht="14.55" customHeight="1" x14ac:dyDescent="0.3">
      <c r="A706" s="65">
        <v>702</v>
      </c>
      <c r="B706" s="7">
        <v>239</v>
      </c>
      <c r="C706" s="98" t="s">
        <v>2815</v>
      </c>
      <c r="D706" s="100" t="s">
        <v>2816</v>
      </c>
      <c r="E706" s="98" t="s">
        <v>2817</v>
      </c>
      <c r="F706" s="7">
        <v>2020</v>
      </c>
      <c r="G706" s="100" t="s">
        <v>577</v>
      </c>
      <c r="H706" s="98" t="s">
        <v>2818</v>
      </c>
      <c r="I706" s="6" t="s">
        <v>50</v>
      </c>
      <c r="J706" s="100" t="s">
        <v>2829</v>
      </c>
      <c r="K706" s="6" t="s">
        <v>580</v>
      </c>
      <c r="L706" s="6" t="s">
        <v>38</v>
      </c>
      <c r="M706" s="6" t="s">
        <v>100</v>
      </c>
      <c r="N706" s="6" t="s">
        <v>205</v>
      </c>
      <c r="O706" s="6" t="s">
        <v>25</v>
      </c>
      <c r="P706" s="6" t="s">
        <v>177</v>
      </c>
      <c r="Q706" s="6" t="s">
        <v>572</v>
      </c>
      <c r="R706" s="6" t="s">
        <v>572</v>
      </c>
      <c r="S706" s="6" t="s">
        <v>283</v>
      </c>
      <c r="T706" s="6" t="s">
        <v>1846</v>
      </c>
      <c r="U706" s="7">
        <v>2013</v>
      </c>
      <c r="V706" s="7">
        <v>2014</v>
      </c>
      <c r="W706" s="6"/>
      <c r="X706" s="6"/>
      <c r="Y706" s="6"/>
      <c r="Z706" s="6"/>
      <c r="AA706" s="6"/>
      <c r="AB706" s="6"/>
      <c r="AC706" s="6"/>
      <c r="AD706" s="6"/>
      <c r="AE706" s="6"/>
      <c r="AF706" s="6"/>
      <c r="AG706" s="6"/>
      <c r="AH706" s="6"/>
      <c r="AI706" s="6" t="s">
        <v>155</v>
      </c>
      <c r="AJ706" s="6"/>
      <c r="AK706" s="6"/>
      <c r="AL706" s="6"/>
      <c r="AM706" s="6"/>
      <c r="AN706" s="6"/>
      <c r="AO706" s="6"/>
      <c r="AP706" s="6"/>
      <c r="AQ706" s="6"/>
      <c r="AR706" s="6"/>
      <c r="AS706" s="6"/>
      <c r="AT706" s="6"/>
      <c r="AU706" s="6"/>
      <c r="AV706" s="6"/>
      <c r="AW706" s="6" t="s">
        <v>38</v>
      </c>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t="s">
        <v>23</v>
      </c>
      <c r="BW706" s="6"/>
      <c r="BX706" s="6"/>
      <c r="BY706" s="6"/>
      <c r="BZ706" s="6"/>
      <c r="CA706" s="6"/>
      <c r="CB706" s="6"/>
      <c r="CC706" s="6"/>
      <c r="CD706" s="6"/>
      <c r="CE706" s="6"/>
      <c r="CF706" s="6"/>
      <c r="CG706" s="6"/>
      <c r="CH706" s="6"/>
      <c r="CI706" s="6" t="s">
        <v>195</v>
      </c>
      <c r="CJ706" s="6"/>
      <c r="CK706" s="6"/>
      <c r="CL706" s="6"/>
      <c r="CM706" s="6"/>
      <c r="CN706" s="6"/>
      <c r="CO706" s="6"/>
      <c r="CP706" s="6"/>
      <c r="CQ706" s="6"/>
      <c r="CR706" s="6"/>
      <c r="CS706" s="28" t="s">
        <v>23</v>
      </c>
      <c r="CT706" s="6"/>
      <c r="CU706" s="6"/>
      <c r="CV706" s="6"/>
      <c r="CW706" s="6"/>
      <c r="CX706" s="6"/>
      <c r="CY706" s="6"/>
      <c r="CZ706" s="6"/>
      <c r="DA706" s="6" t="s">
        <v>155</v>
      </c>
      <c r="DB706" s="6"/>
      <c r="DC706" s="6"/>
      <c r="DD706" s="6" t="s">
        <v>23</v>
      </c>
      <c r="DE706" s="93" t="s">
        <v>2820</v>
      </c>
      <c r="DF706" s="6" t="s">
        <v>640</v>
      </c>
      <c r="DG706" s="6"/>
      <c r="DH706" s="6"/>
      <c r="DI706" s="6"/>
      <c r="DJ706" s="6"/>
      <c r="DK706" s="6"/>
      <c r="DL706" s="6" t="s">
        <v>155</v>
      </c>
      <c r="DM706" s="6"/>
      <c r="DN706" s="6"/>
      <c r="DO706" s="87"/>
      <c r="DP706" s="6"/>
      <c r="DQ706" s="87"/>
      <c r="DR706" s="6"/>
      <c r="DS706" s="87"/>
      <c r="DT706" s="17"/>
      <c r="DV706" s="34"/>
      <c r="DW706" s="57"/>
      <c r="DX706" s="57"/>
      <c r="DY706" s="57"/>
      <c r="DZ706" s="57"/>
      <c r="EA706" s="57"/>
      <c r="EB706" s="57"/>
      <c r="EC706" s="57"/>
      <c r="ED706" s="57"/>
      <c r="EE706" s="57"/>
      <c r="EF706" s="57"/>
      <c r="EG706" s="57"/>
      <c r="EH706" s="57"/>
      <c r="EI706" s="57"/>
      <c r="EJ706" s="57"/>
      <c r="EK706" s="57"/>
      <c r="EL706" s="57"/>
      <c r="EM706" s="57"/>
      <c r="EN706" s="57"/>
      <c r="EO706" s="57"/>
      <c r="EP706" s="57"/>
      <c r="EQ706" s="57"/>
      <c r="ER706" s="57"/>
      <c r="ES706" s="57"/>
    </row>
    <row r="707" spans="1:149" ht="14.55" customHeight="1" x14ac:dyDescent="0.3">
      <c r="A707" s="65">
        <v>703</v>
      </c>
      <c r="B707" s="7">
        <v>239</v>
      </c>
      <c r="C707" s="98" t="s">
        <v>2815</v>
      </c>
      <c r="D707" s="100" t="s">
        <v>2816</v>
      </c>
      <c r="E707" s="98" t="s">
        <v>2817</v>
      </c>
      <c r="F707" s="7">
        <v>2020</v>
      </c>
      <c r="G707" s="100" t="s">
        <v>577</v>
      </c>
      <c r="H707" s="98" t="s">
        <v>2818</v>
      </c>
      <c r="I707" s="6" t="s">
        <v>50</v>
      </c>
      <c r="J707" s="100" t="s">
        <v>2830</v>
      </c>
      <c r="K707" s="6" t="s">
        <v>1710</v>
      </c>
      <c r="L707" s="6" t="s">
        <v>38</v>
      </c>
      <c r="M707" s="6" t="s">
        <v>100</v>
      </c>
      <c r="N707" s="6" t="s">
        <v>205</v>
      </c>
      <c r="O707" s="6" t="s">
        <v>25</v>
      </c>
      <c r="P707" s="6" t="s">
        <v>177</v>
      </c>
      <c r="Q707" s="6" t="s">
        <v>572</v>
      </c>
      <c r="R707" s="6" t="s">
        <v>572</v>
      </c>
      <c r="S707" s="6" t="s">
        <v>283</v>
      </c>
      <c r="T707" s="6" t="s">
        <v>1846</v>
      </c>
      <c r="U707" s="7">
        <v>2013</v>
      </c>
      <c r="V707" s="7">
        <v>2014</v>
      </c>
      <c r="W707" s="6"/>
      <c r="X707" s="6"/>
      <c r="Y707" s="6"/>
      <c r="Z707" s="6"/>
      <c r="AA707" s="6"/>
      <c r="AB707" s="6"/>
      <c r="AC707" s="6"/>
      <c r="AD707" s="6"/>
      <c r="AE707" s="6"/>
      <c r="AF707" s="6"/>
      <c r="AG707" s="6"/>
      <c r="AH707" s="6"/>
      <c r="AI707" s="6" t="s">
        <v>155</v>
      </c>
      <c r="AJ707" s="6"/>
      <c r="AK707" s="6"/>
      <c r="AL707" s="6"/>
      <c r="AM707" s="6"/>
      <c r="AN707" s="6"/>
      <c r="AO707" s="6"/>
      <c r="AP707" s="6"/>
      <c r="AQ707" s="6"/>
      <c r="AR707" s="6"/>
      <c r="AS707" s="6"/>
      <c r="AT707" s="6"/>
      <c r="AU707" s="6"/>
      <c r="AV707" s="6"/>
      <c r="AW707" s="6" t="s">
        <v>38</v>
      </c>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t="s">
        <v>23</v>
      </c>
      <c r="BW707" s="6"/>
      <c r="BX707" s="6"/>
      <c r="BY707" s="6"/>
      <c r="BZ707" s="6"/>
      <c r="CA707" s="6"/>
      <c r="CB707" s="6"/>
      <c r="CC707" s="6"/>
      <c r="CD707" s="6"/>
      <c r="CE707" s="6"/>
      <c r="CF707" s="6"/>
      <c r="CG707" s="6"/>
      <c r="CH707" s="6"/>
      <c r="CI707" s="6" t="s">
        <v>195</v>
      </c>
      <c r="CJ707" s="6"/>
      <c r="CK707" s="6"/>
      <c r="CL707" s="6"/>
      <c r="CM707" s="6"/>
      <c r="CN707" s="6"/>
      <c r="CO707" s="6"/>
      <c r="CP707" s="6"/>
      <c r="CQ707" s="6"/>
      <c r="CR707" s="6"/>
      <c r="CS707" s="28" t="s">
        <v>23</v>
      </c>
      <c r="CT707" s="6"/>
      <c r="CU707" s="6"/>
      <c r="CV707" s="6"/>
      <c r="CW707" s="6"/>
      <c r="CX707" s="6"/>
      <c r="CY707" s="6"/>
      <c r="CZ707" s="6"/>
      <c r="DA707" s="6" t="s">
        <v>155</v>
      </c>
      <c r="DB707" s="6"/>
      <c r="DC707" s="6"/>
      <c r="DD707" s="6" t="s">
        <v>23</v>
      </c>
      <c r="DE707" s="93" t="s">
        <v>2820</v>
      </c>
      <c r="DF707" s="6" t="s">
        <v>640</v>
      </c>
      <c r="DG707" s="6"/>
      <c r="DH707" s="6"/>
      <c r="DI707" s="6"/>
      <c r="DJ707" s="6"/>
      <c r="DK707" s="6"/>
      <c r="DL707" s="6" t="s">
        <v>155</v>
      </c>
      <c r="DM707" s="6"/>
      <c r="DN707" s="6"/>
      <c r="DO707" s="87"/>
      <c r="DP707" s="6"/>
      <c r="DQ707" s="87"/>
      <c r="DR707" s="6"/>
      <c r="DS707" s="87"/>
      <c r="DT707" s="17"/>
      <c r="DV707" s="34"/>
      <c r="DW707" s="57"/>
      <c r="DX707" s="57"/>
      <c r="DY707" s="57"/>
      <c r="DZ707" s="57"/>
      <c r="EA707" s="57"/>
      <c r="EB707" s="57"/>
      <c r="EC707" s="57"/>
      <c r="ED707" s="57"/>
      <c r="EE707" s="57"/>
      <c r="EF707" s="57"/>
      <c r="EG707" s="57"/>
      <c r="EH707" s="57"/>
      <c r="EI707" s="57"/>
      <c r="EJ707" s="57"/>
      <c r="EK707" s="57"/>
      <c r="EL707" s="57"/>
      <c r="EM707" s="57"/>
      <c r="EN707" s="57"/>
      <c r="EO707" s="57"/>
      <c r="EP707" s="57"/>
      <c r="EQ707" s="57"/>
      <c r="ER707" s="57"/>
      <c r="ES707" s="57"/>
    </row>
    <row r="708" spans="1:149" ht="14.55" customHeight="1" x14ac:dyDescent="0.3">
      <c r="A708" s="65">
        <v>704</v>
      </c>
      <c r="B708" s="7">
        <v>239</v>
      </c>
      <c r="C708" s="98" t="s">
        <v>2815</v>
      </c>
      <c r="D708" s="100" t="s">
        <v>2816</v>
      </c>
      <c r="E708" s="98" t="s">
        <v>2817</v>
      </c>
      <c r="F708" s="7">
        <v>2020</v>
      </c>
      <c r="G708" s="100" t="s">
        <v>577</v>
      </c>
      <c r="H708" s="98" t="s">
        <v>2818</v>
      </c>
      <c r="I708" s="6" t="s">
        <v>50</v>
      </c>
      <c r="J708" s="100" t="s">
        <v>2831</v>
      </c>
      <c r="K708" s="6" t="s">
        <v>666</v>
      </c>
      <c r="L708" s="6" t="s">
        <v>38</v>
      </c>
      <c r="M708" s="6" t="s">
        <v>100</v>
      </c>
      <c r="N708" s="6" t="s">
        <v>205</v>
      </c>
      <c r="O708" s="6" t="s">
        <v>25</v>
      </c>
      <c r="P708" s="6" t="s">
        <v>177</v>
      </c>
      <c r="Q708" s="6" t="s">
        <v>572</v>
      </c>
      <c r="R708" s="6" t="s">
        <v>572</v>
      </c>
      <c r="S708" s="6" t="s">
        <v>283</v>
      </c>
      <c r="T708" s="6" t="s">
        <v>1846</v>
      </c>
      <c r="U708" s="7">
        <v>2013</v>
      </c>
      <c r="V708" s="7">
        <v>2014</v>
      </c>
      <c r="W708" s="6"/>
      <c r="X708" s="6"/>
      <c r="Y708" s="6"/>
      <c r="Z708" s="6"/>
      <c r="AA708" s="6"/>
      <c r="AB708" s="6"/>
      <c r="AC708" s="6"/>
      <c r="AD708" s="6"/>
      <c r="AE708" s="6"/>
      <c r="AF708" s="6"/>
      <c r="AG708" s="6"/>
      <c r="AH708" s="6"/>
      <c r="AI708" s="6" t="s">
        <v>155</v>
      </c>
      <c r="AJ708" s="6"/>
      <c r="AK708" s="6"/>
      <c r="AL708" s="6"/>
      <c r="AM708" s="6"/>
      <c r="AN708" s="6"/>
      <c r="AO708" s="6"/>
      <c r="AP708" s="6"/>
      <c r="AQ708" s="6"/>
      <c r="AR708" s="6"/>
      <c r="AS708" s="6"/>
      <c r="AT708" s="6"/>
      <c r="AU708" s="6"/>
      <c r="AV708" s="6"/>
      <c r="AW708" s="6" t="s">
        <v>38</v>
      </c>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t="s">
        <v>23</v>
      </c>
      <c r="BW708" s="6"/>
      <c r="BX708" s="6"/>
      <c r="BY708" s="6"/>
      <c r="BZ708" s="6"/>
      <c r="CA708" s="6"/>
      <c r="CB708" s="6"/>
      <c r="CC708" s="6"/>
      <c r="CD708" s="6"/>
      <c r="CE708" s="6"/>
      <c r="CF708" s="6"/>
      <c r="CG708" s="6"/>
      <c r="CH708" s="6"/>
      <c r="CI708" s="6" t="s">
        <v>210</v>
      </c>
      <c r="CJ708" s="6"/>
      <c r="CK708" s="6"/>
      <c r="CL708" s="6"/>
      <c r="CM708" s="6"/>
      <c r="CN708" s="6"/>
      <c r="CO708" s="6"/>
      <c r="CP708" s="6"/>
      <c r="CQ708" s="6"/>
      <c r="CR708" s="6"/>
      <c r="CS708" s="28" t="s">
        <v>23</v>
      </c>
      <c r="CT708" s="6"/>
      <c r="CU708" s="6"/>
      <c r="CV708" s="6"/>
      <c r="CW708" s="6"/>
      <c r="CX708" s="6"/>
      <c r="CY708" s="6"/>
      <c r="CZ708" s="6"/>
      <c r="DA708" s="6" t="s">
        <v>155</v>
      </c>
      <c r="DB708" s="6"/>
      <c r="DC708" s="6"/>
      <c r="DD708" s="6" t="s">
        <v>23</v>
      </c>
      <c r="DE708" s="93" t="s">
        <v>2820</v>
      </c>
      <c r="DF708" s="6" t="s">
        <v>640</v>
      </c>
      <c r="DG708" s="6"/>
      <c r="DH708" s="6"/>
      <c r="DI708" s="6"/>
      <c r="DJ708" s="6"/>
      <c r="DK708" s="6"/>
      <c r="DL708" s="6" t="s">
        <v>155</v>
      </c>
      <c r="DM708" s="6"/>
      <c r="DN708" s="6"/>
      <c r="DO708" s="87"/>
      <c r="DP708" s="6"/>
      <c r="DQ708" s="87"/>
      <c r="DR708" s="6"/>
      <c r="DS708" s="87"/>
      <c r="DT708" s="17"/>
      <c r="DV708" s="34"/>
      <c r="DW708" s="57"/>
      <c r="DX708" s="57"/>
      <c r="DY708" s="57"/>
      <c r="DZ708" s="57"/>
      <c r="EA708" s="57"/>
      <c r="EB708" s="57"/>
      <c r="EC708" s="57"/>
      <c r="ED708" s="57"/>
      <c r="EE708" s="57"/>
      <c r="EF708" s="57"/>
      <c r="EG708" s="57"/>
      <c r="EH708" s="57"/>
      <c r="EI708" s="57"/>
      <c r="EJ708" s="57"/>
      <c r="EK708" s="57"/>
      <c r="EL708" s="57"/>
      <c r="EM708" s="57"/>
      <c r="EN708" s="57"/>
      <c r="EO708" s="57"/>
      <c r="EP708" s="57"/>
      <c r="EQ708" s="57"/>
      <c r="ER708" s="57"/>
      <c r="ES708" s="57"/>
    </row>
    <row r="709" spans="1:149" ht="14.55" customHeight="1" x14ac:dyDescent="0.3">
      <c r="A709" s="65">
        <v>705</v>
      </c>
      <c r="B709" s="7">
        <v>239</v>
      </c>
      <c r="C709" s="98" t="s">
        <v>2815</v>
      </c>
      <c r="D709" s="100" t="s">
        <v>2816</v>
      </c>
      <c r="E709" s="98" t="s">
        <v>2817</v>
      </c>
      <c r="F709" s="7">
        <v>2020</v>
      </c>
      <c r="G709" s="100" t="s">
        <v>577</v>
      </c>
      <c r="H709" s="98" t="s">
        <v>2818</v>
      </c>
      <c r="I709" s="6" t="s">
        <v>50</v>
      </c>
      <c r="J709" s="100" t="s">
        <v>2832</v>
      </c>
      <c r="K709" s="6" t="s">
        <v>359</v>
      </c>
      <c r="L709" s="6" t="s">
        <v>38</v>
      </c>
      <c r="M709" s="6" t="s">
        <v>100</v>
      </c>
      <c r="N709" s="6" t="s">
        <v>205</v>
      </c>
      <c r="O709" s="6" t="s">
        <v>25</v>
      </c>
      <c r="P709" s="6" t="s">
        <v>177</v>
      </c>
      <c r="Q709" s="6" t="s">
        <v>572</v>
      </c>
      <c r="R709" s="6" t="s">
        <v>572</v>
      </c>
      <c r="S709" s="6" t="s">
        <v>283</v>
      </c>
      <c r="T709" s="6" t="s">
        <v>1846</v>
      </c>
      <c r="U709" s="7">
        <v>2013</v>
      </c>
      <c r="V709" s="7">
        <v>2014</v>
      </c>
      <c r="W709" s="6"/>
      <c r="X709" s="6"/>
      <c r="Y709" s="6"/>
      <c r="Z709" s="6"/>
      <c r="AA709" s="6"/>
      <c r="AB709" s="6"/>
      <c r="AC709" s="6"/>
      <c r="AD709" s="6"/>
      <c r="AE709" s="6"/>
      <c r="AF709" s="6"/>
      <c r="AG709" s="6"/>
      <c r="AH709" s="6"/>
      <c r="AI709" s="6" t="s">
        <v>155</v>
      </c>
      <c r="AJ709" s="6"/>
      <c r="AK709" s="6"/>
      <c r="AL709" s="6"/>
      <c r="AM709" s="6"/>
      <c r="AN709" s="6"/>
      <c r="AO709" s="6"/>
      <c r="AP709" s="6"/>
      <c r="AQ709" s="6"/>
      <c r="AR709" s="6"/>
      <c r="AS709" s="6"/>
      <c r="AT709" s="6"/>
      <c r="AU709" s="6"/>
      <c r="AV709" s="6"/>
      <c r="AW709" s="6" t="s">
        <v>38</v>
      </c>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t="s">
        <v>23</v>
      </c>
      <c r="BW709" s="6"/>
      <c r="BX709" s="6"/>
      <c r="BY709" s="6"/>
      <c r="BZ709" s="6"/>
      <c r="CA709" s="6"/>
      <c r="CB709" s="6"/>
      <c r="CC709" s="6"/>
      <c r="CD709" s="6"/>
      <c r="CE709" s="6"/>
      <c r="CF709" s="6"/>
      <c r="CG709" s="6"/>
      <c r="CH709" s="6"/>
      <c r="CI709" s="6" t="s">
        <v>210</v>
      </c>
      <c r="CJ709" s="6"/>
      <c r="CK709" s="6"/>
      <c r="CL709" s="6"/>
      <c r="CM709" s="6"/>
      <c r="CN709" s="6"/>
      <c r="CO709" s="6"/>
      <c r="CP709" s="6"/>
      <c r="CQ709" s="6"/>
      <c r="CR709" s="6"/>
      <c r="CS709" s="28" t="s">
        <v>23</v>
      </c>
      <c r="CT709" s="6"/>
      <c r="CU709" s="6"/>
      <c r="CV709" s="6"/>
      <c r="CW709" s="6"/>
      <c r="CX709" s="6"/>
      <c r="CY709" s="6"/>
      <c r="CZ709" s="6"/>
      <c r="DA709" s="6" t="s">
        <v>155</v>
      </c>
      <c r="DB709" s="6"/>
      <c r="DC709" s="6"/>
      <c r="DD709" s="6" t="s">
        <v>23</v>
      </c>
      <c r="DE709" s="93" t="s">
        <v>2820</v>
      </c>
      <c r="DF709" s="6" t="s">
        <v>640</v>
      </c>
      <c r="DG709" s="6"/>
      <c r="DH709" s="6"/>
      <c r="DI709" s="6"/>
      <c r="DJ709" s="6"/>
      <c r="DK709" s="6"/>
      <c r="DL709" s="6" t="s">
        <v>155</v>
      </c>
      <c r="DM709" s="6"/>
      <c r="DN709" s="6"/>
      <c r="DO709" s="87"/>
      <c r="DP709" s="6"/>
      <c r="DQ709" s="87"/>
      <c r="DR709" s="6"/>
      <c r="DS709" s="87"/>
      <c r="DT709" s="17"/>
      <c r="DV709" s="34"/>
      <c r="DW709" s="57"/>
      <c r="DX709" s="57"/>
      <c r="DY709" s="57"/>
      <c r="DZ709" s="57"/>
      <c r="EA709" s="57"/>
      <c r="EB709" s="57"/>
      <c r="EC709" s="57"/>
      <c r="ED709" s="57"/>
      <c r="EE709" s="57"/>
      <c r="EF709" s="57"/>
      <c r="EG709" s="57"/>
      <c r="EH709" s="57"/>
      <c r="EI709" s="57"/>
      <c r="EJ709" s="57"/>
      <c r="EK709" s="57"/>
      <c r="EL709" s="57"/>
      <c r="EM709" s="57"/>
      <c r="EN709" s="57"/>
      <c r="EO709" s="57"/>
      <c r="EP709" s="57"/>
      <c r="EQ709" s="57"/>
      <c r="ER709" s="57"/>
      <c r="ES709" s="57"/>
    </row>
    <row r="710" spans="1:149" ht="14.55" customHeight="1" x14ac:dyDescent="0.3">
      <c r="A710" s="65">
        <v>706</v>
      </c>
      <c r="B710" s="7">
        <v>239</v>
      </c>
      <c r="C710" s="98" t="s">
        <v>2815</v>
      </c>
      <c r="D710" s="100" t="s">
        <v>2816</v>
      </c>
      <c r="E710" s="98" t="s">
        <v>2817</v>
      </c>
      <c r="F710" s="7">
        <v>2020</v>
      </c>
      <c r="G710" s="100" t="s">
        <v>577</v>
      </c>
      <c r="H710" s="98" t="s">
        <v>2818</v>
      </c>
      <c r="I710" s="6" t="s">
        <v>50</v>
      </c>
      <c r="J710" s="100" t="s">
        <v>2833</v>
      </c>
      <c r="K710" s="6" t="s">
        <v>355</v>
      </c>
      <c r="L710" s="6" t="s">
        <v>38</v>
      </c>
      <c r="M710" s="6" t="s">
        <v>100</v>
      </c>
      <c r="N710" s="6" t="s">
        <v>205</v>
      </c>
      <c r="O710" s="6" t="s">
        <v>25</v>
      </c>
      <c r="P710" s="6" t="s">
        <v>177</v>
      </c>
      <c r="Q710" s="6" t="s">
        <v>572</v>
      </c>
      <c r="R710" s="6" t="s">
        <v>572</v>
      </c>
      <c r="S710" s="6" t="s">
        <v>283</v>
      </c>
      <c r="T710" s="6" t="s">
        <v>1846</v>
      </c>
      <c r="U710" s="7">
        <v>2013</v>
      </c>
      <c r="V710" s="7">
        <v>2014</v>
      </c>
      <c r="W710" s="6"/>
      <c r="X710" s="6"/>
      <c r="Y710" s="6"/>
      <c r="Z710" s="6"/>
      <c r="AA710" s="6"/>
      <c r="AB710" s="6"/>
      <c r="AC710" s="6"/>
      <c r="AD710" s="6"/>
      <c r="AE710" s="6"/>
      <c r="AF710" s="6"/>
      <c r="AG710" s="6"/>
      <c r="AH710" s="6"/>
      <c r="AI710" s="6" t="s">
        <v>155</v>
      </c>
      <c r="AJ710" s="6"/>
      <c r="AK710" s="6"/>
      <c r="AL710" s="6"/>
      <c r="AM710" s="6"/>
      <c r="AN710" s="6"/>
      <c r="AO710" s="6"/>
      <c r="AP710" s="6"/>
      <c r="AQ710" s="6"/>
      <c r="AR710" s="6"/>
      <c r="AS710" s="6"/>
      <c r="AT710" s="6"/>
      <c r="AU710" s="6"/>
      <c r="AV710" s="6"/>
      <c r="AW710" s="6" t="s">
        <v>38</v>
      </c>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t="s">
        <v>23</v>
      </c>
      <c r="BW710" s="6"/>
      <c r="BX710" s="6"/>
      <c r="BY710" s="6"/>
      <c r="BZ710" s="6"/>
      <c r="CA710" s="6"/>
      <c r="CB710" s="6"/>
      <c r="CC710" s="6"/>
      <c r="CD710" s="6"/>
      <c r="CE710" s="6"/>
      <c r="CF710" s="6"/>
      <c r="CG710" s="6"/>
      <c r="CH710" s="6"/>
      <c r="CI710" s="6" t="s">
        <v>210</v>
      </c>
      <c r="CJ710" s="6"/>
      <c r="CK710" s="6"/>
      <c r="CL710" s="6"/>
      <c r="CM710" s="6"/>
      <c r="CN710" s="6"/>
      <c r="CO710" s="6"/>
      <c r="CP710" s="6"/>
      <c r="CQ710" s="6"/>
      <c r="CR710" s="6"/>
      <c r="CS710" s="28" t="s">
        <v>23</v>
      </c>
      <c r="CT710" s="6"/>
      <c r="CU710" s="6"/>
      <c r="CV710" s="6"/>
      <c r="CW710" s="6"/>
      <c r="CX710" s="6"/>
      <c r="CY710" s="6"/>
      <c r="CZ710" s="6"/>
      <c r="DA710" s="6" t="s">
        <v>155</v>
      </c>
      <c r="DB710" s="6"/>
      <c r="DC710" s="6"/>
      <c r="DD710" s="6" t="s">
        <v>23</v>
      </c>
      <c r="DE710" s="93" t="s">
        <v>2820</v>
      </c>
      <c r="DF710" s="6" t="s">
        <v>640</v>
      </c>
      <c r="DG710" s="6"/>
      <c r="DH710" s="6"/>
      <c r="DI710" s="6"/>
      <c r="DJ710" s="6"/>
      <c r="DK710" s="6"/>
      <c r="DL710" s="6" t="s">
        <v>155</v>
      </c>
      <c r="DM710" s="6"/>
      <c r="DN710" s="6"/>
      <c r="DO710" s="87"/>
      <c r="DP710" s="6"/>
      <c r="DQ710" s="87"/>
      <c r="DR710" s="6"/>
      <c r="DS710" s="87"/>
      <c r="DT710" s="17"/>
      <c r="DV710" s="34"/>
      <c r="DW710" s="57"/>
      <c r="DX710" s="57"/>
      <c r="DY710" s="57"/>
      <c r="DZ710" s="57"/>
      <c r="EA710" s="57"/>
      <c r="EB710" s="57"/>
      <c r="EC710" s="57"/>
      <c r="ED710" s="57"/>
      <c r="EE710" s="57"/>
      <c r="EF710" s="57"/>
      <c r="EG710" s="57"/>
      <c r="EH710" s="57"/>
      <c r="EI710" s="57"/>
      <c r="EJ710" s="57"/>
      <c r="EK710" s="57"/>
      <c r="EL710" s="57"/>
      <c r="EM710" s="57"/>
      <c r="EN710" s="57"/>
      <c r="EO710" s="57"/>
      <c r="EP710" s="57"/>
      <c r="EQ710" s="57"/>
      <c r="ER710" s="57"/>
      <c r="ES710" s="57"/>
    </row>
    <row r="711" spans="1:149" ht="14.55" customHeight="1" x14ac:dyDescent="0.3">
      <c r="A711" s="65">
        <v>707</v>
      </c>
      <c r="B711" s="7">
        <v>240</v>
      </c>
      <c r="C711" s="98" t="s">
        <v>2834</v>
      </c>
      <c r="D711" s="100" t="s">
        <v>2835</v>
      </c>
      <c r="E711" s="98" t="s">
        <v>2836</v>
      </c>
      <c r="F711" s="7">
        <v>2015</v>
      </c>
      <c r="G711" s="98" t="s">
        <v>664</v>
      </c>
      <c r="H711" s="98" t="s">
        <v>2837</v>
      </c>
      <c r="I711" s="6" t="s">
        <v>50</v>
      </c>
      <c r="J711" s="100" t="s">
        <v>2838</v>
      </c>
      <c r="K711" s="6" t="s">
        <v>775</v>
      </c>
      <c r="L711" s="6" t="s">
        <v>38</v>
      </c>
      <c r="M711" s="6" t="s">
        <v>100</v>
      </c>
      <c r="N711" s="6" t="s">
        <v>205</v>
      </c>
      <c r="O711" s="6" t="s">
        <v>25</v>
      </c>
      <c r="P711" s="6" t="s">
        <v>56</v>
      </c>
      <c r="Q711" s="6" t="s">
        <v>572</v>
      </c>
      <c r="R711" s="6" t="s">
        <v>572</v>
      </c>
      <c r="S711" s="6" t="s">
        <v>321</v>
      </c>
      <c r="T711" s="6" t="s">
        <v>814</v>
      </c>
      <c r="U711" s="7">
        <v>2013</v>
      </c>
      <c r="V711" s="7">
        <v>2017</v>
      </c>
      <c r="W711" s="6"/>
      <c r="X711" s="6"/>
      <c r="Y711" s="6"/>
      <c r="Z711" s="6"/>
      <c r="AA711" s="6"/>
      <c r="AB711" s="6"/>
      <c r="AC711" s="6"/>
      <c r="AD711" s="6"/>
      <c r="AE711" s="6"/>
      <c r="AF711" s="6"/>
      <c r="AG711" s="6"/>
      <c r="AH711" s="6" t="s">
        <v>139</v>
      </c>
      <c r="AI711" s="6"/>
      <c r="AJ711" s="6"/>
      <c r="AK711" s="6"/>
      <c r="AL711" s="6"/>
      <c r="AM711" s="6"/>
      <c r="AN711" s="6"/>
      <c r="AO711" s="6"/>
      <c r="AP711" s="6"/>
      <c r="AQ711" s="6"/>
      <c r="AR711" s="6"/>
      <c r="AS711" s="6"/>
      <c r="AT711" s="6"/>
      <c r="AU711" s="6"/>
      <c r="AV711" s="6"/>
      <c r="AW711" s="6" t="s">
        <v>23</v>
      </c>
      <c r="AX711" s="6"/>
      <c r="AY711" s="6"/>
      <c r="AZ711" s="6"/>
      <c r="BA711" s="6"/>
      <c r="BB711" s="6"/>
      <c r="BC711" s="6"/>
      <c r="BD711" s="6"/>
      <c r="BE711" s="6"/>
      <c r="BF711" s="6"/>
      <c r="BG711" s="6"/>
      <c r="BH711" s="6"/>
      <c r="BI711" s="6" t="s">
        <v>78</v>
      </c>
      <c r="BJ711" s="6"/>
      <c r="BK711" s="6"/>
      <c r="BL711" s="6"/>
      <c r="BM711" s="6"/>
      <c r="BN711" s="6"/>
      <c r="BO711" s="6"/>
      <c r="BP711" s="6"/>
      <c r="BQ711" s="6"/>
      <c r="BR711" s="6"/>
      <c r="BS711" s="6"/>
      <c r="BT711" s="6"/>
      <c r="BU711" s="6"/>
      <c r="BV711" s="6" t="s">
        <v>23</v>
      </c>
      <c r="BW711" s="6"/>
      <c r="BX711" s="6"/>
      <c r="BY711" s="6"/>
      <c r="BZ711" s="6"/>
      <c r="CA711" s="6"/>
      <c r="CB711" s="6"/>
      <c r="CC711" s="6"/>
      <c r="CD711" s="6"/>
      <c r="CE711" s="6"/>
      <c r="CF711" s="6"/>
      <c r="CG711" s="6"/>
      <c r="CH711" s="6" t="s">
        <v>195</v>
      </c>
      <c r="CI711" s="6"/>
      <c r="CJ711" s="6"/>
      <c r="CK711" s="6"/>
      <c r="CL711" s="6"/>
      <c r="CM711" s="6"/>
      <c r="CN711" s="6"/>
      <c r="CO711" s="6"/>
      <c r="CP711" s="6"/>
      <c r="CQ711" s="6"/>
      <c r="CR711" s="6"/>
      <c r="CS711" s="28" t="s">
        <v>23</v>
      </c>
      <c r="CT711" s="6"/>
      <c r="CU711" s="6"/>
      <c r="CV711" s="6"/>
      <c r="CW711" s="6"/>
      <c r="CX711" s="6"/>
      <c r="CY711" s="6"/>
      <c r="CZ711" s="6" t="s">
        <v>139</v>
      </c>
      <c r="DA711" s="6"/>
      <c r="DB711" s="6"/>
      <c r="DC711" s="6"/>
      <c r="DD711" s="6" t="s">
        <v>23</v>
      </c>
      <c r="DE711" s="93" t="s">
        <v>2839</v>
      </c>
      <c r="DF711" s="6" t="s">
        <v>640</v>
      </c>
      <c r="DG711" s="6"/>
      <c r="DH711" s="6"/>
      <c r="DI711" s="6"/>
      <c r="DJ711" s="6"/>
      <c r="DK711" s="6" t="s">
        <v>139</v>
      </c>
      <c r="DL711" s="6"/>
      <c r="DM711" s="6"/>
      <c r="DN711" s="6"/>
      <c r="DO711" s="87"/>
      <c r="DP711" s="6"/>
      <c r="DQ711" s="87"/>
      <c r="DR711" s="6"/>
      <c r="DS711" s="93" t="s">
        <v>2840</v>
      </c>
      <c r="DT711" s="17" t="s">
        <v>2841</v>
      </c>
      <c r="DV711" s="34"/>
      <c r="DW711" s="57"/>
      <c r="DX711" s="57"/>
      <c r="DY711" s="57"/>
      <c r="DZ711" s="57"/>
      <c r="EA711" s="57"/>
      <c r="EB711" s="57"/>
      <c r="EC711" s="57"/>
      <c r="ED711" s="57"/>
      <c r="EE711" s="57"/>
      <c r="EF711" s="57"/>
      <c r="EG711" s="57"/>
      <c r="EH711" s="57"/>
      <c r="EI711" s="57"/>
      <c r="EJ711" s="57"/>
      <c r="EK711" s="57"/>
      <c r="EL711" s="57"/>
      <c r="EM711" s="57"/>
      <c r="EN711" s="57"/>
      <c r="EO711" s="57"/>
      <c r="EP711" s="57"/>
      <c r="EQ711" s="57"/>
      <c r="ER711" s="57"/>
      <c r="ES711" s="57"/>
    </row>
    <row r="712" spans="1:149" ht="14.55" customHeight="1" x14ac:dyDescent="0.3">
      <c r="A712" s="65">
        <v>708</v>
      </c>
      <c r="B712" s="7">
        <v>241</v>
      </c>
      <c r="C712" s="98" t="s">
        <v>2842</v>
      </c>
      <c r="D712" s="100" t="s">
        <v>2843</v>
      </c>
      <c r="E712" s="98" t="s">
        <v>2844</v>
      </c>
      <c r="F712" s="7">
        <v>2012</v>
      </c>
      <c r="G712" s="98" t="s">
        <v>2372</v>
      </c>
      <c r="H712" s="98" t="s">
        <v>2845</v>
      </c>
      <c r="I712" s="6" t="s">
        <v>50</v>
      </c>
      <c r="J712" s="98" t="s">
        <v>2846</v>
      </c>
      <c r="K712" s="6" t="s">
        <v>666</v>
      </c>
      <c r="L712" s="6" t="s">
        <v>38</v>
      </c>
      <c r="M712" s="6" t="s">
        <v>100</v>
      </c>
      <c r="N712" s="6" t="s">
        <v>205</v>
      </c>
      <c r="O712" s="6" t="s">
        <v>25</v>
      </c>
      <c r="P712" s="6" t="s">
        <v>177</v>
      </c>
      <c r="Q712" s="6" t="s">
        <v>572</v>
      </c>
      <c r="R712" s="6" t="s">
        <v>572</v>
      </c>
      <c r="S712" s="6" t="s">
        <v>371</v>
      </c>
      <c r="T712" s="6" t="s">
        <v>2486</v>
      </c>
      <c r="U712" s="7">
        <v>2008</v>
      </c>
      <c r="V712" s="7">
        <v>2008</v>
      </c>
      <c r="W712" s="6"/>
      <c r="X712" s="6"/>
      <c r="Y712" s="6"/>
      <c r="Z712" s="6"/>
      <c r="AA712" s="6"/>
      <c r="AB712" s="6"/>
      <c r="AC712" s="6"/>
      <c r="AD712" s="6"/>
      <c r="AE712" s="6" t="s">
        <v>126</v>
      </c>
      <c r="AF712" s="6"/>
      <c r="AG712" s="6"/>
      <c r="AH712" s="6"/>
      <c r="AI712" s="6" t="s">
        <v>155</v>
      </c>
      <c r="AJ712" s="6"/>
      <c r="AK712" s="6"/>
      <c r="AL712" s="6"/>
      <c r="AM712" s="6"/>
      <c r="AN712" s="6"/>
      <c r="AO712" s="6"/>
      <c r="AP712" s="6"/>
      <c r="AQ712" s="6"/>
      <c r="AR712" s="6"/>
      <c r="AS712" s="6"/>
      <c r="AT712" s="6"/>
      <c r="AU712" s="6"/>
      <c r="AV712" s="6"/>
      <c r="AW712" s="6" t="s">
        <v>23</v>
      </c>
      <c r="AX712" s="6"/>
      <c r="AY712" s="6"/>
      <c r="AZ712" s="6"/>
      <c r="BA712" s="6"/>
      <c r="BB712" s="6"/>
      <c r="BC712" s="6"/>
      <c r="BD712" s="6"/>
      <c r="BE712" s="6"/>
      <c r="BF712" s="6" t="s">
        <v>78</v>
      </c>
      <c r="BG712" s="6"/>
      <c r="BH712" s="6"/>
      <c r="BI712" s="6"/>
      <c r="BJ712" s="6" t="s">
        <v>78</v>
      </c>
      <c r="BK712" s="6"/>
      <c r="BL712" s="6"/>
      <c r="BM712" s="6"/>
      <c r="BN712" s="6"/>
      <c r="BO712" s="6"/>
      <c r="BP712" s="6"/>
      <c r="BQ712" s="6"/>
      <c r="BR712" s="6"/>
      <c r="BS712" s="6"/>
      <c r="BT712" s="6"/>
      <c r="BU712" s="6"/>
      <c r="BV712" s="6" t="s">
        <v>38</v>
      </c>
      <c r="BW712" s="6"/>
      <c r="BX712" s="6"/>
      <c r="BY712" s="6"/>
      <c r="BZ712" s="6"/>
      <c r="CA712" s="6"/>
      <c r="CB712" s="6"/>
      <c r="CC712" s="6"/>
      <c r="CD712" s="6"/>
      <c r="CE712" s="6"/>
      <c r="CF712" s="6"/>
      <c r="CG712" s="6"/>
      <c r="CH712" s="6"/>
      <c r="CI712" s="6"/>
      <c r="CJ712" s="6"/>
      <c r="CK712" s="6"/>
      <c r="CL712" s="6"/>
      <c r="CM712" s="6"/>
      <c r="CN712" s="6"/>
      <c r="CO712" s="6"/>
      <c r="CP712" s="6"/>
      <c r="CQ712" s="6"/>
      <c r="CR712" s="6"/>
      <c r="CS712" s="28" t="s">
        <v>38</v>
      </c>
      <c r="CT712" s="6"/>
      <c r="CU712" s="6"/>
      <c r="CV712" s="6"/>
      <c r="CW712" s="6"/>
      <c r="CX712" s="6"/>
      <c r="CY712" s="6"/>
      <c r="CZ712" s="6"/>
      <c r="DA712" s="6"/>
      <c r="DB712" s="6"/>
      <c r="DC712" s="6"/>
      <c r="DD712" s="6" t="s">
        <v>38</v>
      </c>
      <c r="DE712" s="87"/>
      <c r="DF712" s="6"/>
      <c r="DG712" s="6"/>
      <c r="DH712" s="6"/>
      <c r="DI712" s="6"/>
      <c r="DJ712" s="6"/>
      <c r="DK712" s="6"/>
      <c r="DL712" s="6"/>
      <c r="DM712" s="6"/>
      <c r="DN712" s="6"/>
      <c r="DO712" s="87"/>
      <c r="DP712" s="6"/>
      <c r="DQ712" s="87"/>
      <c r="DR712" s="6"/>
      <c r="DS712" s="93" t="s">
        <v>2847</v>
      </c>
      <c r="DT712" s="17" t="s">
        <v>2848</v>
      </c>
      <c r="DV712" s="34"/>
      <c r="DW712" s="57"/>
      <c r="DX712" s="57"/>
      <c r="DY712" s="57"/>
      <c r="DZ712" s="57"/>
      <c r="EA712" s="57"/>
      <c r="EB712" s="57"/>
      <c r="EC712" s="57"/>
      <c r="ED712" s="57"/>
      <c r="EE712" s="57"/>
      <c r="EF712" s="57"/>
      <c r="EG712" s="57"/>
      <c r="EH712" s="57"/>
      <c r="EI712" s="57"/>
      <c r="EJ712" s="57"/>
      <c r="EK712" s="57"/>
      <c r="EL712" s="57"/>
      <c r="EM712" s="57"/>
      <c r="EN712" s="57"/>
      <c r="EO712" s="57"/>
      <c r="EP712" s="57"/>
      <c r="EQ712" s="57"/>
      <c r="ER712" s="57"/>
      <c r="ES712" s="57"/>
    </row>
    <row r="713" spans="1:149" ht="14.55" customHeight="1" x14ac:dyDescent="0.3">
      <c r="A713" s="65">
        <v>709</v>
      </c>
      <c r="B713" s="7">
        <v>241</v>
      </c>
      <c r="C713" s="98" t="s">
        <v>2842</v>
      </c>
      <c r="D713" s="100" t="s">
        <v>2843</v>
      </c>
      <c r="E713" s="98" t="s">
        <v>2844</v>
      </c>
      <c r="F713" s="7">
        <v>2012</v>
      </c>
      <c r="G713" s="98" t="s">
        <v>2372</v>
      </c>
      <c r="H713" s="98" t="s">
        <v>2845</v>
      </c>
      <c r="I713" s="6" t="s">
        <v>50</v>
      </c>
      <c r="J713" s="98" t="s">
        <v>2849</v>
      </c>
      <c r="K713" s="6" t="s">
        <v>580</v>
      </c>
      <c r="L713" s="6" t="s">
        <v>38</v>
      </c>
      <c r="M713" s="6" t="s">
        <v>100</v>
      </c>
      <c r="N713" s="6" t="s">
        <v>205</v>
      </c>
      <c r="O713" s="6" t="s">
        <v>25</v>
      </c>
      <c r="P713" s="6" t="s">
        <v>177</v>
      </c>
      <c r="Q713" s="6" t="s">
        <v>572</v>
      </c>
      <c r="R713" s="6" t="s">
        <v>572</v>
      </c>
      <c r="S713" s="6" t="s">
        <v>371</v>
      </c>
      <c r="T713" s="6" t="s">
        <v>2486</v>
      </c>
      <c r="U713" s="7">
        <v>2008</v>
      </c>
      <c r="V713" s="7">
        <v>2008</v>
      </c>
      <c r="W713" s="6"/>
      <c r="X713" s="6"/>
      <c r="Y713" s="6"/>
      <c r="Z713" s="6"/>
      <c r="AA713" s="6"/>
      <c r="AB713" s="6"/>
      <c r="AC713" s="6"/>
      <c r="AD713" s="6"/>
      <c r="AE713" s="6" t="s">
        <v>126</v>
      </c>
      <c r="AF713" s="6"/>
      <c r="AG713" s="6"/>
      <c r="AH713" s="6"/>
      <c r="AI713" s="6" t="s">
        <v>155</v>
      </c>
      <c r="AJ713" s="6"/>
      <c r="AK713" s="6"/>
      <c r="AL713" s="6"/>
      <c r="AM713" s="6"/>
      <c r="AN713" s="6"/>
      <c r="AO713" s="6"/>
      <c r="AP713" s="6"/>
      <c r="AQ713" s="6"/>
      <c r="AR713" s="6"/>
      <c r="AS713" s="6"/>
      <c r="AT713" s="6"/>
      <c r="AU713" s="6"/>
      <c r="AV713" s="6"/>
      <c r="AW713" s="6" t="s">
        <v>23</v>
      </c>
      <c r="AX713" s="6"/>
      <c r="AY713" s="6"/>
      <c r="AZ713" s="6"/>
      <c r="BA713" s="6"/>
      <c r="BB713" s="6"/>
      <c r="BC713" s="6"/>
      <c r="BD713" s="6"/>
      <c r="BE713" s="6"/>
      <c r="BF713" s="6" t="s">
        <v>78</v>
      </c>
      <c r="BG713" s="6"/>
      <c r="BH713" s="6"/>
      <c r="BI713" s="6"/>
      <c r="BJ713" s="6" t="s">
        <v>78</v>
      </c>
      <c r="BK713" s="6"/>
      <c r="BL713" s="6"/>
      <c r="BM713" s="6"/>
      <c r="BN713" s="6"/>
      <c r="BO713" s="6"/>
      <c r="BP713" s="6"/>
      <c r="BQ713" s="6"/>
      <c r="BR713" s="6"/>
      <c r="BS713" s="6"/>
      <c r="BT713" s="6"/>
      <c r="BU713" s="6"/>
      <c r="BV713" s="6" t="s">
        <v>38</v>
      </c>
      <c r="BW713" s="6"/>
      <c r="BX713" s="6"/>
      <c r="BY713" s="6"/>
      <c r="BZ713" s="6"/>
      <c r="CA713" s="6"/>
      <c r="CB713" s="6"/>
      <c r="CC713" s="6"/>
      <c r="CD713" s="6"/>
      <c r="CE713" s="6"/>
      <c r="CF713" s="6"/>
      <c r="CG713" s="6"/>
      <c r="CH713" s="6"/>
      <c r="CI713" s="6"/>
      <c r="CJ713" s="6"/>
      <c r="CK713" s="6"/>
      <c r="CL713" s="6"/>
      <c r="CM713" s="6"/>
      <c r="CN713" s="6"/>
      <c r="CO713" s="6"/>
      <c r="CP713" s="6"/>
      <c r="CQ713" s="6"/>
      <c r="CR713" s="6"/>
      <c r="CS713" s="28" t="s">
        <v>38</v>
      </c>
      <c r="CT713" s="6"/>
      <c r="CU713" s="6"/>
      <c r="CV713" s="6"/>
      <c r="CW713" s="6"/>
      <c r="CX713" s="6"/>
      <c r="CY713" s="6"/>
      <c r="CZ713" s="6"/>
      <c r="DA713" s="6"/>
      <c r="DB713" s="6"/>
      <c r="DC713" s="6"/>
      <c r="DD713" s="6" t="s">
        <v>38</v>
      </c>
      <c r="DE713" s="87"/>
      <c r="DF713" s="6"/>
      <c r="DG713" s="6"/>
      <c r="DH713" s="6"/>
      <c r="DI713" s="6"/>
      <c r="DJ713" s="6"/>
      <c r="DK713" s="6"/>
      <c r="DL713" s="6"/>
      <c r="DM713" s="6"/>
      <c r="DN713" s="6"/>
      <c r="DO713" s="87"/>
      <c r="DP713" s="6"/>
      <c r="DQ713" s="87"/>
      <c r="DR713" s="6"/>
      <c r="DS713" s="93" t="s">
        <v>2850</v>
      </c>
      <c r="DT713" s="17" t="s">
        <v>2851</v>
      </c>
      <c r="DV713" s="34"/>
      <c r="DW713" s="57"/>
      <c r="DX713" s="57"/>
      <c r="DY713" s="57"/>
      <c r="DZ713" s="57"/>
      <c r="EA713" s="57"/>
      <c r="EB713" s="57"/>
      <c r="EC713" s="57"/>
      <c r="ED713" s="57"/>
      <c r="EE713" s="57"/>
      <c r="EF713" s="57"/>
      <c r="EG713" s="57"/>
      <c r="EH713" s="57"/>
      <c r="EI713" s="57"/>
      <c r="EJ713" s="57"/>
      <c r="EK713" s="57"/>
      <c r="EL713" s="57"/>
      <c r="EM713" s="57"/>
      <c r="EN713" s="57"/>
      <c r="EO713" s="57"/>
      <c r="EP713" s="57"/>
      <c r="EQ713" s="57"/>
      <c r="ER713" s="57"/>
      <c r="ES713" s="57"/>
    </row>
    <row r="714" spans="1:149" ht="14.55" customHeight="1" x14ac:dyDescent="0.3">
      <c r="A714" s="65">
        <v>710</v>
      </c>
      <c r="B714" s="7">
        <v>241</v>
      </c>
      <c r="C714" s="98" t="s">
        <v>2842</v>
      </c>
      <c r="D714" s="100" t="s">
        <v>2843</v>
      </c>
      <c r="E714" s="98" t="s">
        <v>2844</v>
      </c>
      <c r="F714" s="7">
        <v>2012</v>
      </c>
      <c r="G714" s="98" t="s">
        <v>2372</v>
      </c>
      <c r="H714" s="98" t="s">
        <v>2845</v>
      </c>
      <c r="I714" s="6" t="s">
        <v>50</v>
      </c>
      <c r="J714" s="98" t="s">
        <v>2852</v>
      </c>
      <c r="K714" s="6" t="s">
        <v>359</v>
      </c>
      <c r="L714" s="6" t="s">
        <v>38</v>
      </c>
      <c r="M714" s="6" t="s">
        <v>100</v>
      </c>
      <c r="N714" s="6" t="s">
        <v>205</v>
      </c>
      <c r="O714" s="6" t="s">
        <v>25</v>
      </c>
      <c r="P714" s="6" t="s">
        <v>177</v>
      </c>
      <c r="Q714" s="6" t="s">
        <v>572</v>
      </c>
      <c r="R714" s="6" t="s">
        <v>572</v>
      </c>
      <c r="S714" s="6" t="s">
        <v>371</v>
      </c>
      <c r="T714" s="6" t="s">
        <v>2486</v>
      </c>
      <c r="U714" s="7">
        <v>2008</v>
      </c>
      <c r="V714" s="7">
        <v>2008</v>
      </c>
      <c r="W714" s="6"/>
      <c r="X714" s="6"/>
      <c r="Y714" s="6"/>
      <c r="Z714" s="6"/>
      <c r="AA714" s="6"/>
      <c r="AB714" s="6"/>
      <c r="AC714" s="6"/>
      <c r="AD714" s="6"/>
      <c r="AE714" s="6" t="s">
        <v>126</v>
      </c>
      <c r="AF714" s="6"/>
      <c r="AG714" s="6"/>
      <c r="AH714" s="6"/>
      <c r="AI714" s="6" t="s">
        <v>155</v>
      </c>
      <c r="AJ714" s="6"/>
      <c r="AK714" s="6"/>
      <c r="AL714" s="6"/>
      <c r="AM714" s="6"/>
      <c r="AN714" s="6"/>
      <c r="AO714" s="6"/>
      <c r="AP714" s="6"/>
      <c r="AQ714" s="6"/>
      <c r="AR714" s="6"/>
      <c r="AS714" s="6"/>
      <c r="AT714" s="6"/>
      <c r="AU714" s="6"/>
      <c r="AV714" s="6"/>
      <c r="AW714" s="6" t="s">
        <v>23</v>
      </c>
      <c r="AX714" s="6"/>
      <c r="AY714" s="6"/>
      <c r="AZ714" s="6"/>
      <c r="BA714" s="6"/>
      <c r="BB714" s="6"/>
      <c r="BC714" s="6"/>
      <c r="BD714" s="6"/>
      <c r="BE714" s="6"/>
      <c r="BF714" s="6" t="s">
        <v>78</v>
      </c>
      <c r="BG714" s="6"/>
      <c r="BH714" s="6"/>
      <c r="BI714" s="6"/>
      <c r="BJ714" s="6" t="s">
        <v>80</v>
      </c>
      <c r="BK714" s="6"/>
      <c r="BL714" s="6"/>
      <c r="BM714" s="6"/>
      <c r="BN714" s="6"/>
      <c r="BO714" s="6"/>
      <c r="BP714" s="6"/>
      <c r="BQ714" s="6"/>
      <c r="BR714" s="6"/>
      <c r="BS714" s="6"/>
      <c r="BT714" s="6"/>
      <c r="BU714" s="6"/>
      <c r="BV714" s="6" t="s">
        <v>38</v>
      </c>
      <c r="BW714" s="6"/>
      <c r="BX714" s="6"/>
      <c r="BY714" s="6"/>
      <c r="BZ714" s="6"/>
      <c r="CA714" s="6"/>
      <c r="CB714" s="6"/>
      <c r="CC714" s="6"/>
      <c r="CD714" s="6"/>
      <c r="CE714" s="6"/>
      <c r="CF714" s="6"/>
      <c r="CG714" s="6"/>
      <c r="CH714" s="6"/>
      <c r="CI714" s="6"/>
      <c r="CJ714" s="6"/>
      <c r="CK714" s="6"/>
      <c r="CL714" s="6"/>
      <c r="CM714" s="6"/>
      <c r="CN714" s="6"/>
      <c r="CO714" s="6"/>
      <c r="CP714" s="6"/>
      <c r="CQ714" s="6"/>
      <c r="CR714" s="6"/>
      <c r="CS714" s="28" t="s">
        <v>38</v>
      </c>
      <c r="CT714" s="6"/>
      <c r="CU714" s="6"/>
      <c r="CV714" s="6"/>
      <c r="CW714" s="6"/>
      <c r="CX714" s="6"/>
      <c r="CY714" s="6"/>
      <c r="CZ714" s="6"/>
      <c r="DA714" s="6"/>
      <c r="DB714" s="6"/>
      <c r="DC714" s="6"/>
      <c r="DD714" s="6" t="s">
        <v>38</v>
      </c>
      <c r="DE714" s="87"/>
      <c r="DF714" s="6"/>
      <c r="DG714" s="6"/>
      <c r="DH714" s="6"/>
      <c r="DI714" s="6"/>
      <c r="DJ714" s="6"/>
      <c r="DK714" s="6"/>
      <c r="DL714" s="6"/>
      <c r="DM714" s="6"/>
      <c r="DN714" s="6"/>
      <c r="DO714" s="87"/>
      <c r="DP714" s="6"/>
      <c r="DQ714" s="87"/>
      <c r="DR714" s="6"/>
      <c r="DS714" s="93" t="s">
        <v>2853</v>
      </c>
      <c r="DT714" s="17" t="s">
        <v>780</v>
      </c>
      <c r="DV714" s="34"/>
      <c r="DW714" s="57"/>
      <c r="DX714" s="57"/>
      <c r="DY714" s="57"/>
      <c r="DZ714" s="57"/>
      <c r="EA714" s="57"/>
      <c r="EB714" s="57"/>
      <c r="EC714" s="57"/>
      <c r="ED714" s="57"/>
      <c r="EE714" s="57"/>
      <c r="EF714" s="57"/>
      <c r="EG714" s="57"/>
      <c r="EH714" s="57"/>
      <c r="EI714" s="57"/>
      <c r="EJ714" s="57"/>
      <c r="EK714" s="57"/>
      <c r="EL714" s="57"/>
      <c r="EM714" s="57"/>
      <c r="EN714" s="57"/>
      <c r="EO714" s="57"/>
      <c r="EP714" s="57"/>
      <c r="EQ714" s="57"/>
      <c r="ER714" s="57"/>
      <c r="ES714" s="57"/>
    </row>
    <row r="715" spans="1:149" ht="14.55" customHeight="1" x14ac:dyDescent="0.3">
      <c r="A715" s="65">
        <v>711</v>
      </c>
      <c r="B715" s="7">
        <v>242</v>
      </c>
      <c r="C715" s="98" t="s">
        <v>2854</v>
      </c>
      <c r="D715" s="100" t="s">
        <v>2855</v>
      </c>
      <c r="E715" s="98" t="s">
        <v>2856</v>
      </c>
      <c r="F715" s="7">
        <v>2019</v>
      </c>
      <c r="G715" s="100" t="s">
        <v>604</v>
      </c>
      <c r="H715" s="98" t="s">
        <v>2857</v>
      </c>
      <c r="I715" s="6" t="s">
        <v>50</v>
      </c>
      <c r="J715" s="100" t="s">
        <v>2858</v>
      </c>
      <c r="K715" s="6" t="s">
        <v>580</v>
      </c>
      <c r="L715" s="6" t="s">
        <v>38</v>
      </c>
      <c r="M715" s="6" t="s">
        <v>100</v>
      </c>
      <c r="N715" s="6" t="s">
        <v>205</v>
      </c>
      <c r="O715" s="6" t="s">
        <v>25</v>
      </c>
      <c r="P715" s="6" t="s">
        <v>56</v>
      </c>
      <c r="Q715" s="6" t="s">
        <v>2859</v>
      </c>
      <c r="R715" s="6" t="s">
        <v>908</v>
      </c>
      <c r="S715" s="6" t="s">
        <v>321</v>
      </c>
      <c r="T715" s="6" t="s">
        <v>701</v>
      </c>
      <c r="U715" s="7">
        <v>2015</v>
      </c>
      <c r="V715" s="7">
        <v>2025</v>
      </c>
      <c r="W715" s="6"/>
      <c r="X715" s="6"/>
      <c r="Y715" s="6"/>
      <c r="Z715" s="6"/>
      <c r="AA715" s="6"/>
      <c r="AB715" s="6"/>
      <c r="AC715" s="6"/>
      <c r="AD715" s="6"/>
      <c r="AE715" s="6" t="s">
        <v>126</v>
      </c>
      <c r="AF715" s="6"/>
      <c r="AG715" s="6"/>
      <c r="AH715" s="6"/>
      <c r="AI715" s="6" t="s">
        <v>155</v>
      </c>
      <c r="AJ715" s="6"/>
      <c r="AK715" s="6"/>
      <c r="AL715" s="6"/>
      <c r="AM715" s="6"/>
      <c r="AN715" s="6"/>
      <c r="AO715" s="6"/>
      <c r="AP715" s="6"/>
      <c r="AQ715" s="6"/>
      <c r="AR715" s="6"/>
      <c r="AS715" s="6"/>
      <c r="AT715" s="6"/>
      <c r="AU715" s="6"/>
      <c r="AV715" s="6"/>
      <c r="AW715" s="6" t="s">
        <v>23</v>
      </c>
      <c r="AX715" s="6"/>
      <c r="AY715" s="6"/>
      <c r="AZ715" s="6"/>
      <c r="BA715" s="6"/>
      <c r="BB715" s="6"/>
      <c r="BC715" s="6"/>
      <c r="BD715" s="6"/>
      <c r="BE715" s="6"/>
      <c r="BF715" s="6" t="s">
        <v>78</v>
      </c>
      <c r="BG715" s="6"/>
      <c r="BH715" s="6"/>
      <c r="BI715" s="6"/>
      <c r="BJ715" s="6" t="s">
        <v>78</v>
      </c>
      <c r="BK715" s="6"/>
      <c r="BL715" s="6"/>
      <c r="BM715" s="6"/>
      <c r="BN715" s="6"/>
      <c r="BO715" s="6"/>
      <c r="BP715" s="6"/>
      <c r="BQ715" s="6"/>
      <c r="BR715" s="6"/>
      <c r="BS715" s="6"/>
      <c r="BT715" s="6"/>
      <c r="BU715" s="6"/>
      <c r="BV715" s="6" t="s">
        <v>38</v>
      </c>
      <c r="BW715" s="6"/>
      <c r="BX715" s="6"/>
      <c r="BY715" s="6"/>
      <c r="BZ715" s="6"/>
      <c r="CA715" s="6"/>
      <c r="CB715" s="6"/>
      <c r="CC715" s="6"/>
      <c r="CD715" s="6"/>
      <c r="CE715" s="6"/>
      <c r="CF715" s="6"/>
      <c r="CG715" s="6"/>
      <c r="CH715" s="6"/>
      <c r="CI715" s="6"/>
      <c r="CJ715" s="6"/>
      <c r="CK715" s="6"/>
      <c r="CL715" s="6"/>
      <c r="CM715" s="6"/>
      <c r="CN715" s="6"/>
      <c r="CO715" s="6"/>
      <c r="CP715" s="6"/>
      <c r="CQ715" s="6"/>
      <c r="CR715" s="6"/>
      <c r="CS715" s="28" t="s">
        <v>38</v>
      </c>
      <c r="CT715" s="6"/>
      <c r="CU715" s="6"/>
      <c r="CV715" s="6"/>
      <c r="CW715" s="6"/>
      <c r="CX715" s="6"/>
      <c r="CY715" s="6"/>
      <c r="CZ715" s="6"/>
      <c r="DA715" s="6"/>
      <c r="DB715" s="6"/>
      <c r="DC715" s="6"/>
      <c r="DD715" s="6" t="s">
        <v>38</v>
      </c>
      <c r="DE715" s="87"/>
      <c r="DF715" s="6"/>
      <c r="DG715" s="6"/>
      <c r="DH715" s="6"/>
      <c r="DI715" s="6"/>
      <c r="DJ715" s="6"/>
      <c r="DK715" s="6"/>
      <c r="DL715" s="6"/>
      <c r="DM715" s="6"/>
      <c r="DN715" s="6"/>
      <c r="DO715" s="87"/>
      <c r="DP715" s="6"/>
      <c r="DQ715" s="87"/>
      <c r="DR715" s="6"/>
      <c r="DS715" s="93" t="s">
        <v>2860</v>
      </c>
      <c r="DT715" s="17" t="s">
        <v>273</v>
      </c>
      <c r="DV715" s="34"/>
      <c r="DW715" s="57"/>
      <c r="DX715" s="57"/>
      <c r="DY715" s="57"/>
      <c r="DZ715" s="57"/>
      <c r="EA715" s="57"/>
      <c r="EB715" s="57"/>
      <c r="EC715" s="57"/>
      <c r="ED715" s="57"/>
      <c r="EE715" s="57"/>
      <c r="EF715" s="57"/>
      <c r="EG715" s="57"/>
      <c r="EH715" s="57"/>
      <c r="EI715" s="57"/>
      <c r="EJ715" s="57"/>
      <c r="EK715" s="57"/>
      <c r="EL715" s="57"/>
      <c r="EM715" s="57"/>
      <c r="EN715" s="57"/>
      <c r="EO715" s="57"/>
      <c r="EP715" s="57"/>
      <c r="EQ715" s="57"/>
      <c r="ER715" s="57"/>
      <c r="ES715" s="57"/>
    </row>
    <row r="716" spans="1:149" ht="14.55" customHeight="1" x14ac:dyDescent="0.3">
      <c r="A716" s="65">
        <v>712</v>
      </c>
      <c r="B716" s="7">
        <v>242</v>
      </c>
      <c r="C716" s="98" t="s">
        <v>2854</v>
      </c>
      <c r="D716" s="100" t="s">
        <v>2855</v>
      </c>
      <c r="E716" s="98" t="s">
        <v>2856</v>
      </c>
      <c r="F716" s="7">
        <v>2019</v>
      </c>
      <c r="G716" s="100" t="s">
        <v>604</v>
      </c>
      <c r="H716" s="98" t="s">
        <v>2857</v>
      </c>
      <c r="I716" s="6" t="s">
        <v>50</v>
      </c>
      <c r="J716" s="100" t="s">
        <v>2861</v>
      </c>
      <c r="K716" s="6" t="s">
        <v>616</v>
      </c>
      <c r="L716" s="6" t="s">
        <v>38</v>
      </c>
      <c r="M716" s="6" t="s">
        <v>100</v>
      </c>
      <c r="N716" s="6" t="s">
        <v>205</v>
      </c>
      <c r="O716" s="6" t="s">
        <v>25</v>
      </c>
      <c r="P716" s="6" t="s">
        <v>56</v>
      </c>
      <c r="Q716" s="6" t="s">
        <v>2859</v>
      </c>
      <c r="R716" s="6" t="s">
        <v>908</v>
      </c>
      <c r="S716" s="6" t="s">
        <v>321</v>
      </c>
      <c r="T716" s="6" t="s">
        <v>701</v>
      </c>
      <c r="U716" s="7">
        <v>2015</v>
      </c>
      <c r="V716" s="7">
        <v>2025</v>
      </c>
      <c r="W716" s="6"/>
      <c r="X716" s="6"/>
      <c r="Y716" s="6"/>
      <c r="Z716" s="6"/>
      <c r="AA716" s="6"/>
      <c r="AB716" s="6"/>
      <c r="AC716" s="6"/>
      <c r="AD716" s="6"/>
      <c r="AE716" s="6" t="s">
        <v>126</v>
      </c>
      <c r="AF716" s="6"/>
      <c r="AG716" s="6"/>
      <c r="AH716" s="6"/>
      <c r="AI716" s="6" t="s">
        <v>155</v>
      </c>
      <c r="AJ716" s="6"/>
      <c r="AK716" s="6"/>
      <c r="AL716" s="6"/>
      <c r="AM716" s="6"/>
      <c r="AN716" s="6"/>
      <c r="AO716" s="6"/>
      <c r="AP716" s="6"/>
      <c r="AQ716" s="6"/>
      <c r="AR716" s="6"/>
      <c r="AS716" s="6"/>
      <c r="AT716" s="6"/>
      <c r="AU716" s="6"/>
      <c r="AV716" s="6"/>
      <c r="AW716" s="6" t="s">
        <v>23</v>
      </c>
      <c r="AX716" s="6"/>
      <c r="AY716" s="6"/>
      <c r="AZ716" s="6"/>
      <c r="BA716" s="6"/>
      <c r="BB716" s="6"/>
      <c r="BC716" s="6"/>
      <c r="BD716" s="6"/>
      <c r="BE716" s="6"/>
      <c r="BF716" s="6" t="s">
        <v>78</v>
      </c>
      <c r="BG716" s="6"/>
      <c r="BH716" s="6"/>
      <c r="BI716" s="6"/>
      <c r="BJ716" s="6" t="s">
        <v>78</v>
      </c>
      <c r="BK716" s="6"/>
      <c r="BL716" s="6"/>
      <c r="BM716" s="6"/>
      <c r="BN716" s="6"/>
      <c r="BO716" s="6"/>
      <c r="BP716" s="6"/>
      <c r="BQ716" s="6"/>
      <c r="BR716" s="6"/>
      <c r="BS716" s="6"/>
      <c r="BT716" s="6"/>
      <c r="BU716" s="6"/>
      <c r="BV716" s="6" t="s">
        <v>38</v>
      </c>
      <c r="BW716" s="6"/>
      <c r="BX716" s="6"/>
      <c r="BY716" s="6"/>
      <c r="BZ716" s="6"/>
      <c r="CA716" s="6"/>
      <c r="CB716" s="6"/>
      <c r="CC716" s="6"/>
      <c r="CD716" s="6"/>
      <c r="CE716" s="6"/>
      <c r="CF716" s="6"/>
      <c r="CG716" s="6"/>
      <c r="CH716" s="6"/>
      <c r="CI716" s="6"/>
      <c r="CJ716" s="6"/>
      <c r="CK716" s="6"/>
      <c r="CL716" s="6"/>
      <c r="CM716" s="6"/>
      <c r="CN716" s="6"/>
      <c r="CO716" s="6"/>
      <c r="CP716" s="6"/>
      <c r="CQ716" s="6"/>
      <c r="CR716" s="6"/>
      <c r="CS716" s="28" t="s">
        <v>38</v>
      </c>
      <c r="CT716" s="6"/>
      <c r="CU716" s="6"/>
      <c r="CV716" s="6"/>
      <c r="CW716" s="6"/>
      <c r="CX716" s="6"/>
      <c r="CY716" s="6"/>
      <c r="CZ716" s="6"/>
      <c r="DA716" s="6"/>
      <c r="DB716" s="6"/>
      <c r="DC716" s="6"/>
      <c r="DD716" s="6" t="s">
        <v>38</v>
      </c>
      <c r="DE716" s="87"/>
      <c r="DF716" s="6"/>
      <c r="DG716" s="6"/>
      <c r="DH716" s="6"/>
      <c r="DI716" s="6"/>
      <c r="DJ716" s="6"/>
      <c r="DK716" s="6"/>
      <c r="DL716" s="6"/>
      <c r="DM716" s="6"/>
      <c r="DN716" s="6"/>
      <c r="DO716" s="87"/>
      <c r="DP716" s="6"/>
      <c r="DQ716" s="87"/>
      <c r="DR716" s="6"/>
      <c r="DS716" s="93" t="s">
        <v>2862</v>
      </c>
      <c r="DT716" s="17" t="s">
        <v>630</v>
      </c>
      <c r="DV716" s="34"/>
      <c r="DW716" s="57"/>
      <c r="DX716" s="57"/>
      <c r="DY716" s="57"/>
      <c r="DZ716" s="57"/>
      <c r="EA716" s="57"/>
      <c r="EB716" s="57"/>
      <c r="EC716" s="57"/>
      <c r="ED716" s="57"/>
      <c r="EE716" s="57"/>
      <c r="EF716" s="57"/>
      <c r="EG716" s="57"/>
      <c r="EH716" s="57"/>
      <c r="EI716" s="57"/>
      <c r="EJ716" s="57"/>
      <c r="EK716" s="57"/>
      <c r="EL716" s="57"/>
      <c r="EM716" s="57"/>
      <c r="EN716" s="57"/>
      <c r="EO716" s="57"/>
      <c r="EP716" s="57"/>
      <c r="EQ716" s="57"/>
      <c r="ER716" s="57"/>
      <c r="ES716" s="57"/>
    </row>
    <row r="717" spans="1:149" ht="14.55" customHeight="1" x14ac:dyDescent="0.3">
      <c r="A717" s="65">
        <v>713</v>
      </c>
      <c r="B717" s="7">
        <v>242</v>
      </c>
      <c r="C717" s="98" t="s">
        <v>2854</v>
      </c>
      <c r="D717" s="100" t="s">
        <v>2855</v>
      </c>
      <c r="E717" s="98" t="s">
        <v>2856</v>
      </c>
      <c r="F717" s="7">
        <v>2019</v>
      </c>
      <c r="G717" s="100" t="s">
        <v>604</v>
      </c>
      <c r="H717" s="98" t="s">
        <v>2857</v>
      </c>
      <c r="I717" s="6" t="s">
        <v>50</v>
      </c>
      <c r="J717" s="100" t="s">
        <v>2863</v>
      </c>
      <c r="K717" s="6" t="s">
        <v>1667</v>
      </c>
      <c r="L717" s="6" t="s">
        <v>23</v>
      </c>
      <c r="M717" s="6" t="s">
        <v>100</v>
      </c>
      <c r="N717" s="6" t="s">
        <v>205</v>
      </c>
      <c r="O717" s="6" t="s">
        <v>25</v>
      </c>
      <c r="P717" s="6" t="s">
        <v>56</v>
      </c>
      <c r="Q717" s="6" t="s">
        <v>2859</v>
      </c>
      <c r="R717" s="6" t="s">
        <v>908</v>
      </c>
      <c r="S717" s="6" t="s">
        <v>321</v>
      </c>
      <c r="T717" s="6" t="s">
        <v>701</v>
      </c>
      <c r="U717" s="7">
        <v>2015</v>
      </c>
      <c r="V717" s="7">
        <v>2025</v>
      </c>
      <c r="W717" s="6"/>
      <c r="X717" s="6"/>
      <c r="Y717" s="6"/>
      <c r="Z717" s="6"/>
      <c r="AA717" s="6"/>
      <c r="AB717" s="6"/>
      <c r="AC717" s="6"/>
      <c r="AD717" s="6"/>
      <c r="AE717" s="6" t="s">
        <v>126</v>
      </c>
      <c r="AF717" s="6"/>
      <c r="AG717" s="6"/>
      <c r="AH717" s="6"/>
      <c r="AI717" s="6" t="s">
        <v>155</v>
      </c>
      <c r="AJ717" s="6"/>
      <c r="AK717" s="6"/>
      <c r="AL717" s="6"/>
      <c r="AM717" s="6"/>
      <c r="AN717" s="6"/>
      <c r="AO717" s="6"/>
      <c r="AP717" s="6"/>
      <c r="AQ717" s="6"/>
      <c r="AR717" s="6"/>
      <c r="AS717" s="6"/>
      <c r="AT717" s="6"/>
      <c r="AU717" s="6"/>
      <c r="AV717" s="6"/>
      <c r="AW717" s="6" t="s">
        <v>23</v>
      </c>
      <c r="AX717" s="6"/>
      <c r="AY717" s="6"/>
      <c r="AZ717" s="6"/>
      <c r="BA717" s="6"/>
      <c r="BB717" s="6"/>
      <c r="BC717" s="6"/>
      <c r="BD717" s="6"/>
      <c r="BE717" s="6"/>
      <c r="BF717" s="6" t="s">
        <v>78</v>
      </c>
      <c r="BG717" s="6"/>
      <c r="BH717" s="6"/>
      <c r="BI717" s="6"/>
      <c r="BJ717" s="6" t="s">
        <v>78</v>
      </c>
      <c r="BK717" s="6"/>
      <c r="BL717" s="6"/>
      <c r="BM717" s="6"/>
      <c r="BN717" s="6"/>
      <c r="BO717" s="6"/>
      <c r="BP717" s="6"/>
      <c r="BQ717" s="6"/>
      <c r="BR717" s="6"/>
      <c r="BS717" s="6"/>
      <c r="BT717" s="6"/>
      <c r="BU717" s="6"/>
      <c r="BV717" s="6" t="s">
        <v>38</v>
      </c>
      <c r="BW717" s="6"/>
      <c r="BX717" s="6"/>
      <c r="BY717" s="6"/>
      <c r="BZ717" s="6"/>
      <c r="CA717" s="6"/>
      <c r="CB717" s="6"/>
      <c r="CC717" s="6"/>
      <c r="CD717" s="6"/>
      <c r="CE717" s="6"/>
      <c r="CF717" s="6"/>
      <c r="CG717" s="6"/>
      <c r="CH717" s="6"/>
      <c r="CI717" s="6"/>
      <c r="CJ717" s="6"/>
      <c r="CK717" s="6"/>
      <c r="CL717" s="6"/>
      <c r="CM717" s="6"/>
      <c r="CN717" s="6"/>
      <c r="CO717" s="6"/>
      <c r="CP717" s="6"/>
      <c r="CQ717" s="6"/>
      <c r="CR717" s="6"/>
      <c r="CS717" s="28" t="s">
        <v>38</v>
      </c>
      <c r="CT717" s="6"/>
      <c r="CU717" s="6"/>
      <c r="CV717" s="6"/>
      <c r="CW717" s="6"/>
      <c r="CX717" s="6"/>
      <c r="CY717" s="6"/>
      <c r="CZ717" s="6"/>
      <c r="DA717" s="6"/>
      <c r="DB717" s="6"/>
      <c r="DC717" s="6"/>
      <c r="DD717" s="6" t="s">
        <v>38</v>
      </c>
      <c r="DE717" s="87"/>
      <c r="DF717" s="6"/>
      <c r="DG717" s="6"/>
      <c r="DH717" s="6"/>
      <c r="DI717" s="6"/>
      <c r="DJ717" s="6"/>
      <c r="DK717" s="6"/>
      <c r="DL717" s="6"/>
      <c r="DM717" s="6"/>
      <c r="DN717" s="6"/>
      <c r="DO717" s="87"/>
      <c r="DP717" s="6"/>
      <c r="DQ717" s="87"/>
      <c r="DR717" s="6"/>
      <c r="DS717" s="87"/>
      <c r="DT717" s="17"/>
      <c r="DV717" s="34"/>
      <c r="DW717" s="57"/>
      <c r="DX717" s="57"/>
      <c r="DY717" s="57"/>
      <c r="DZ717" s="57"/>
      <c r="EA717" s="57"/>
      <c r="EB717" s="57"/>
      <c r="EC717" s="57"/>
      <c r="ED717" s="57"/>
      <c r="EE717" s="57"/>
      <c r="EF717" s="57"/>
      <c r="EG717" s="57"/>
      <c r="EH717" s="57"/>
      <c r="EI717" s="57"/>
      <c r="EJ717" s="57"/>
      <c r="EK717" s="57"/>
      <c r="EL717" s="57"/>
      <c r="EM717" s="57"/>
      <c r="EN717" s="57"/>
      <c r="EO717" s="57"/>
      <c r="EP717" s="57"/>
      <c r="EQ717" s="57"/>
      <c r="ER717" s="57"/>
      <c r="ES717" s="57"/>
    </row>
    <row r="718" spans="1:149" ht="14.55" customHeight="1" x14ac:dyDescent="0.3">
      <c r="A718" s="65">
        <v>714</v>
      </c>
      <c r="B718" s="7">
        <v>243</v>
      </c>
      <c r="C718" s="98" t="s">
        <v>2864</v>
      </c>
      <c r="D718" s="100" t="s">
        <v>2865</v>
      </c>
      <c r="E718" s="98" t="s">
        <v>2866</v>
      </c>
      <c r="F718" s="7">
        <v>2015</v>
      </c>
      <c r="G718" s="100" t="s">
        <v>687</v>
      </c>
      <c r="H718" s="98" t="s">
        <v>2867</v>
      </c>
      <c r="I718" s="6" t="s">
        <v>50</v>
      </c>
      <c r="J718" s="100" t="s">
        <v>2868</v>
      </c>
      <c r="K718" s="6" t="s">
        <v>257</v>
      </c>
      <c r="L718" s="6" t="s">
        <v>38</v>
      </c>
      <c r="M718" s="6" t="s">
        <v>100</v>
      </c>
      <c r="N718" s="6" t="s">
        <v>205</v>
      </c>
      <c r="O718" s="6" t="s">
        <v>25</v>
      </c>
      <c r="P718" s="6" t="s">
        <v>177</v>
      </c>
      <c r="Q718" s="6" t="s">
        <v>2869</v>
      </c>
      <c r="R718" s="6" t="s">
        <v>1317</v>
      </c>
      <c r="S718" s="6" t="s">
        <v>290</v>
      </c>
      <c r="T718" s="6" t="s">
        <v>2870</v>
      </c>
      <c r="U718" s="7">
        <v>2000</v>
      </c>
      <c r="V718" s="7">
        <v>2009</v>
      </c>
      <c r="W718" s="6"/>
      <c r="X718" s="6"/>
      <c r="Y718" s="6"/>
      <c r="Z718" s="6"/>
      <c r="AA718" s="6"/>
      <c r="AB718" s="6"/>
      <c r="AC718" s="6"/>
      <c r="AD718" s="6"/>
      <c r="AE718" s="6"/>
      <c r="AF718" s="6"/>
      <c r="AG718" s="6"/>
      <c r="AH718" s="6" t="s">
        <v>139</v>
      </c>
      <c r="AI718" s="6" t="s">
        <v>155</v>
      </c>
      <c r="AJ718" s="6"/>
      <c r="AK718" s="6"/>
      <c r="AL718" s="6"/>
      <c r="AM718" s="6"/>
      <c r="AN718" s="6"/>
      <c r="AO718" s="6"/>
      <c r="AP718" s="6"/>
      <c r="AQ718" s="6"/>
      <c r="AR718" s="6"/>
      <c r="AS718" s="6"/>
      <c r="AT718" s="6"/>
      <c r="AU718" s="6"/>
      <c r="AV718" s="6"/>
      <c r="AW718" s="6" t="s">
        <v>38</v>
      </c>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t="s">
        <v>23</v>
      </c>
      <c r="BW718" s="6"/>
      <c r="BX718" s="6"/>
      <c r="BY718" s="6"/>
      <c r="BZ718" s="6"/>
      <c r="CA718" s="6"/>
      <c r="CB718" s="6"/>
      <c r="CC718" s="6"/>
      <c r="CD718" s="6"/>
      <c r="CE718" s="6"/>
      <c r="CF718" s="6"/>
      <c r="CG718" s="6"/>
      <c r="CH718" s="6"/>
      <c r="CI718" s="6" t="s">
        <v>195</v>
      </c>
      <c r="CJ718" s="6"/>
      <c r="CK718" s="6"/>
      <c r="CL718" s="6"/>
      <c r="CM718" s="6"/>
      <c r="CN718" s="6"/>
      <c r="CO718" s="6"/>
      <c r="CP718" s="6"/>
      <c r="CQ718" s="6"/>
      <c r="CR718" s="6"/>
      <c r="CS718" s="28" t="s">
        <v>38</v>
      </c>
      <c r="CT718" s="6"/>
      <c r="CU718" s="6"/>
      <c r="CV718" s="6"/>
      <c r="CW718" s="6"/>
      <c r="CX718" s="6"/>
      <c r="CY718" s="6"/>
      <c r="CZ718" s="6"/>
      <c r="DA718" s="6"/>
      <c r="DB718" s="6"/>
      <c r="DC718" s="6"/>
      <c r="DD718" s="6" t="s">
        <v>23</v>
      </c>
      <c r="DE718" s="93" t="s">
        <v>2871</v>
      </c>
      <c r="DF718" s="6" t="s">
        <v>640</v>
      </c>
      <c r="DG718" s="6"/>
      <c r="DH718" s="6"/>
      <c r="DI718" s="6"/>
      <c r="DJ718" s="6"/>
      <c r="DK718" s="6" t="s">
        <v>139</v>
      </c>
      <c r="DL718" s="6"/>
      <c r="DM718" s="6"/>
      <c r="DN718" s="6"/>
      <c r="DO718" s="87"/>
      <c r="DP718" s="6"/>
      <c r="DQ718" s="87"/>
      <c r="DR718" s="6"/>
      <c r="DS718" s="87" t="s">
        <v>2872</v>
      </c>
      <c r="DT718" s="17" t="s">
        <v>64</v>
      </c>
      <c r="DV718" s="34"/>
      <c r="DW718" s="57"/>
      <c r="DX718" s="57"/>
      <c r="DY718" s="57"/>
      <c r="DZ718" s="57"/>
      <c r="EA718" s="57"/>
      <c r="EB718" s="57"/>
      <c r="EC718" s="57"/>
      <c r="ED718" s="57"/>
      <c r="EE718" s="57"/>
      <c r="EF718" s="57"/>
      <c r="EG718" s="57"/>
      <c r="EH718" s="57"/>
      <c r="EI718" s="57"/>
      <c r="EJ718" s="57"/>
      <c r="EK718" s="57"/>
      <c r="EL718" s="57"/>
      <c r="EM718" s="57"/>
      <c r="EN718" s="57"/>
      <c r="EO718" s="57"/>
      <c r="EP718" s="57"/>
      <c r="EQ718" s="57"/>
      <c r="ER718" s="57"/>
      <c r="ES718" s="57"/>
    </row>
    <row r="719" spans="1:149" ht="14.55" customHeight="1" x14ac:dyDescent="0.3">
      <c r="A719" s="65">
        <v>715</v>
      </c>
      <c r="B719" s="7">
        <v>244</v>
      </c>
      <c r="C719" s="98" t="s">
        <v>2873</v>
      </c>
      <c r="D719" s="100" t="s">
        <v>2874</v>
      </c>
      <c r="E719" s="98" t="s">
        <v>2875</v>
      </c>
      <c r="F719" s="7">
        <v>2017</v>
      </c>
      <c r="G719" s="100" t="s">
        <v>2876</v>
      </c>
      <c r="H719" s="98" t="s">
        <v>2877</v>
      </c>
      <c r="I719" s="6" t="s">
        <v>50</v>
      </c>
      <c r="J719" s="98" t="s">
        <v>2878</v>
      </c>
      <c r="K719" s="6" t="s">
        <v>2879</v>
      </c>
      <c r="L719" s="6" t="s">
        <v>23</v>
      </c>
      <c r="M719" s="6" t="s">
        <v>100</v>
      </c>
      <c r="N719" s="6" t="s">
        <v>205</v>
      </c>
      <c r="O719" s="6" t="s">
        <v>25</v>
      </c>
      <c r="P719" s="6" t="s">
        <v>56</v>
      </c>
      <c r="Q719" s="6" t="s">
        <v>572</v>
      </c>
      <c r="R719" s="6" t="s">
        <v>572</v>
      </c>
      <c r="S719" s="6" t="s">
        <v>324</v>
      </c>
      <c r="T719" s="6" t="s">
        <v>2880</v>
      </c>
      <c r="U719" s="7">
        <v>2008</v>
      </c>
      <c r="V719" s="7">
        <v>2013</v>
      </c>
      <c r="W719" s="6"/>
      <c r="X719" s="6"/>
      <c r="Y719" s="6"/>
      <c r="Z719" s="6" t="s">
        <v>76</v>
      </c>
      <c r="AA719" s="6"/>
      <c r="AB719" s="6"/>
      <c r="AC719" s="6"/>
      <c r="AD719" s="6"/>
      <c r="AE719" s="6"/>
      <c r="AF719" s="6"/>
      <c r="AG719" s="6"/>
      <c r="AH719" s="6"/>
      <c r="AI719" s="6"/>
      <c r="AJ719" s="6"/>
      <c r="AK719" s="6"/>
      <c r="AL719" s="6"/>
      <c r="AM719" s="6"/>
      <c r="AN719" s="6"/>
      <c r="AO719" s="6"/>
      <c r="AP719" s="6"/>
      <c r="AQ719" s="6"/>
      <c r="AR719" s="6"/>
      <c r="AS719" s="6"/>
      <c r="AT719" s="6"/>
      <c r="AU719" s="6"/>
      <c r="AV719" s="6"/>
      <c r="AW719" s="6" t="s">
        <v>23</v>
      </c>
      <c r="AX719" s="6"/>
      <c r="AY719" s="6"/>
      <c r="AZ719" s="6"/>
      <c r="BA719" s="6" t="s">
        <v>78</v>
      </c>
      <c r="BB719" s="6"/>
      <c r="BC719" s="6"/>
      <c r="BD719" s="6"/>
      <c r="BE719" s="6"/>
      <c r="BF719" s="6"/>
      <c r="BG719" s="6"/>
      <c r="BH719" s="6"/>
      <c r="BI719" s="6"/>
      <c r="BJ719" s="6"/>
      <c r="BK719" s="6"/>
      <c r="BL719" s="6"/>
      <c r="BM719" s="6"/>
      <c r="BN719" s="6"/>
      <c r="BO719" s="6"/>
      <c r="BP719" s="6"/>
      <c r="BQ719" s="6"/>
      <c r="BR719" s="6"/>
      <c r="BS719" s="6"/>
      <c r="BT719" s="6"/>
      <c r="BU719" s="6"/>
      <c r="BV719" s="6" t="s">
        <v>38</v>
      </c>
      <c r="BW719" s="6"/>
      <c r="BX719" s="6"/>
      <c r="BY719" s="6"/>
      <c r="BZ719" s="6"/>
      <c r="CA719" s="6"/>
      <c r="CB719" s="6"/>
      <c r="CC719" s="6"/>
      <c r="CD719" s="6"/>
      <c r="CE719" s="6"/>
      <c r="CF719" s="6"/>
      <c r="CG719" s="6"/>
      <c r="CH719" s="6"/>
      <c r="CI719" s="6"/>
      <c r="CJ719" s="6"/>
      <c r="CK719" s="6"/>
      <c r="CL719" s="6"/>
      <c r="CM719" s="6"/>
      <c r="CN719" s="6"/>
      <c r="CO719" s="6"/>
      <c r="CP719" s="6"/>
      <c r="CQ719" s="6"/>
      <c r="CR719" s="6"/>
      <c r="CS719" s="28" t="s">
        <v>38</v>
      </c>
      <c r="CT719" s="6"/>
      <c r="CU719" s="6"/>
      <c r="CV719" s="6"/>
      <c r="CW719" s="6"/>
      <c r="CX719" s="6"/>
      <c r="CY719" s="6"/>
      <c r="CZ719" s="6"/>
      <c r="DA719" s="6"/>
      <c r="DB719" s="6"/>
      <c r="DC719" s="6"/>
      <c r="DD719" s="6" t="s">
        <v>38</v>
      </c>
      <c r="DE719" s="87"/>
      <c r="DF719" s="6"/>
      <c r="DG719" s="6"/>
      <c r="DH719" s="6"/>
      <c r="DI719" s="6"/>
      <c r="DJ719" s="6"/>
      <c r="DK719" s="6"/>
      <c r="DL719" s="6"/>
      <c r="DM719" s="6"/>
      <c r="DN719" s="6"/>
      <c r="DO719" s="87"/>
      <c r="DP719" s="6"/>
      <c r="DQ719" s="87"/>
      <c r="DR719" s="6"/>
      <c r="DS719" s="93" t="s">
        <v>2881</v>
      </c>
      <c r="DT719" s="17" t="s">
        <v>2882</v>
      </c>
      <c r="DV719" s="34"/>
      <c r="DW719" s="57"/>
      <c r="DX719" s="57"/>
      <c r="DY719" s="57"/>
      <c r="DZ719" s="57"/>
      <c r="EA719" s="57"/>
      <c r="EB719" s="57"/>
      <c r="EC719" s="57"/>
      <c r="ED719" s="57"/>
      <c r="EE719" s="57"/>
      <c r="EF719" s="57"/>
      <c r="EG719" s="57"/>
      <c r="EH719" s="57"/>
      <c r="EI719" s="57"/>
      <c r="EJ719" s="57"/>
      <c r="EK719" s="57"/>
      <c r="EL719" s="57"/>
      <c r="EM719" s="57"/>
      <c r="EN719" s="57"/>
      <c r="EO719" s="57"/>
      <c r="EP719" s="57"/>
      <c r="EQ719" s="57"/>
      <c r="ER719" s="57"/>
      <c r="ES719" s="57"/>
    </row>
    <row r="720" spans="1:149" ht="14.55" customHeight="1" x14ac:dyDescent="0.3">
      <c r="A720" s="65">
        <v>716</v>
      </c>
      <c r="B720" s="7">
        <v>244</v>
      </c>
      <c r="C720" s="98" t="s">
        <v>2873</v>
      </c>
      <c r="D720" s="100" t="s">
        <v>2874</v>
      </c>
      <c r="E720" s="98" t="s">
        <v>2875</v>
      </c>
      <c r="F720" s="7">
        <v>2017</v>
      </c>
      <c r="G720" s="100" t="s">
        <v>2876</v>
      </c>
      <c r="H720" s="98" t="s">
        <v>2877</v>
      </c>
      <c r="I720" s="6" t="s">
        <v>50</v>
      </c>
      <c r="J720" s="98" t="s">
        <v>2883</v>
      </c>
      <c r="K720" s="6" t="s">
        <v>2884</v>
      </c>
      <c r="L720" s="6" t="s">
        <v>23</v>
      </c>
      <c r="M720" s="6" t="s">
        <v>100</v>
      </c>
      <c r="N720" s="6" t="s">
        <v>205</v>
      </c>
      <c r="O720" s="6" t="s">
        <v>25</v>
      </c>
      <c r="P720" s="6" t="s">
        <v>56</v>
      </c>
      <c r="Q720" s="6" t="s">
        <v>572</v>
      </c>
      <c r="R720" s="6" t="s">
        <v>572</v>
      </c>
      <c r="S720" s="6" t="s">
        <v>324</v>
      </c>
      <c r="T720" s="6" t="s">
        <v>2880</v>
      </c>
      <c r="U720" s="7">
        <v>2008</v>
      </c>
      <c r="V720" s="7">
        <v>2013</v>
      </c>
      <c r="W720" s="6"/>
      <c r="X720" s="6"/>
      <c r="Y720" s="6"/>
      <c r="Z720" s="6" t="s">
        <v>76</v>
      </c>
      <c r="AA720" s="6"/>
      <c r="AB720" s="6"/>
      <c r="AC720" s="6"/>
      <c r="AD720" s="6"/>
      <c r="AE720" s="6"/>
      <c r="AF720" s="6"/>
      <c r="AG720" s="6"/>
      <c r="AH720" s="6"/>
      <c r="AI720" s="6"/>
      <c r="AJ720" s="6"/>
      <c r="AK720" s="6"/>
      <c r="AL720" s="6"/>
      <c r="AM720" s="6"/>
      <c r="AN720" s="6"/>
      <c r="AO720" s="6"/>
      <c r="AP720" s="6"/>
      <c r="AQ720" s="6"/>
      <c r="AR720" s="6"/>
      <c r="AS720" s="6"/>
      <c r="AT720" s="6"/>
      <c r="AU720" s="6"/>
      <c r="AV720" s="6"/>
      <c r="AW720" s="6" t="s">
        <v>23</v>
      </c>
      <c r="AX720" s="6"/>
      <c r="AY720" s="6"/>
      <c r="AZ720" s="6"/>
      <c r="BA720" s="6" t="s">
        <v>78</v>
      </c>
      <c r="BB720" s="6"/>
      <c r="BC720" s="6"/>
      <c r="BD720" s="6"/>
      <c r="BE720" s="6"/>
      <c r="BF720" s="6"/>
      <c r="BG720" s="6"/>
      <c r="BH720" s="6"/>
      <c r="BI720" s="6"/>
      <c r="BJ720" s="6"/>
      <c r="BK720" s="6"/>
      <c r="BL720" s="6"/>
      <c r="BM720" s="6"/>
      <c r="BN720" s="6"/>
      <c r="BO720" s="6"/>
      <c r="BP720" s="6"/>
      <c r="BQ720" s="6"/>
      <c r="BR720" s="6"/>
      <c r="BS720" s="6"/>
      <c r="BT720" s="6"/>
      <c r="BU720" s="6"/>
      <c r="BV720" s="6" t="s">
        <v>38</v>
      </c>
      <c r="BW720" s="6"/>
      <c r="BX720" s="6"/>
      <c r="BY720" s="6"/>
      <c r="BZ720" s="6"/>
      <c r="CA720" s="6"/>
      <c r="CB720" s="6"/>
      <c r="CC720" s="6"/>
      <c r="CD720" s="6"/>
      <c r="CE720" s="6"/>
      <c r="CF720" s="6"/>
      <c r="CG720" s="6"/>
      <c r="CH720" s="6"/>
      <c r="CI720" s="6"/>
      <c r="CJ720" s="6"/>
      <c r="CK720" s="6"/>
      <c r="CL720" s="6"/>
      <c r="CM720" s="6"/>
      <c r="CN720" s="6"/>
      <c r="CO720" s="6"/>
      <c r="CP720" s="6"/>
      <c r="CQ720" s="6"/>
      <c r="CR720" s="6"/>
      <c r="CS720" s="28" t="s">
        <v>38</v>
      </c>
      <c r="CT720" s="6"/>
      <c r="CU720" s="6"/>
      <c r="CV720" s="6"/>
      <c r="CW720" s="6"/>
      <c r="CX720" s="6"/>
      <c r="CY720" s="6"/>
      <c r="CZ720" s="6"/>
      <c r="DA720" s="6"/>
      <c r="DB720" s="6"/>
      <c r="DC720" s="6"/>
      <c r="DD720" s="6" t="s">
        <v>38</v>
      </c>
      <c r="DE720" s="87"/>
      <c r="DF720" s="6"/>
      <c r="DG720" s="6"/>
      <c r="DH720" s="6"/>
      <c r="DI720" s="6"/>
      <c r="DJ720" s="6"/>
      <c r="DK720" s="6"/>
      <c r="DL720" s="6"/>
      <c r="DM720" s="6"/>
      <c r="DN720" s="6"/>
      <c r="DO720" s="87"/>
      <c r="DP720" s="6"/>
      <c r="DQ720" s="87"/>
      <c r="DR720" s="6"/>
      <c r="DS720" s="93" t="s">
        <v>2885</v>
      </c>
      <c r="DT720" s="17" t="s">
        <v>2886</v>
      </c>
      <c r="DV720" s="34"/>
      <c r="DW720" s="57"/>
      <c r="DX720" s="57"/>
      <c r="DY720" s="57"/>
      <c r="DZ720" s="57"/>
      <c r="EA720" s="57"/>
      <c r="EB720" s="57"/>
      <c r="EC720" s="57"/>
      <c r="ED720" s="57"/>
      <c r="EE720" s="57"/>
      <c r="EF720" s="57"/>
      <c r="EG720" s="57"/>
      <c r="EH720" s="57"/>
      <c r="EI720" s="57"/>
      <c r="EJ720" s="57"/>
      <c r="EK720" s="57"/>
      <c r="EL720" s="57"/>
      <c r="EM720" s="57"/>
      <c r="EN720" s="57"/>
      <c r="EO720" s="57"/>
      <c r="EP720" s="57"/>
      <c r="EQ720" s="57"/>
      <c r="ER720" s="57"/>
      <c r="ES720" s="57"/>
    </row>
    <row r="721" spans="1:149" ht="14.55" customHeight="1" x14ac:dyDescent="0.3">
      <c r="A721" s="65">
        <v>717</v>
      </c>
      <c r="B721" s="7">
        <v>244</v>
      </c>
      <c r="C721" s="98" t="s">
        <v>2873</v>
      </c>
      <c r="D721" s="100" t="s">
        <v>2874</v>
      </c>
      <c r="E721" s="98" t="s">
        <v>2875</v>
      </c>
      <c r="F721" s="7">
        <v>2017</v>
      </c>
      <c r="G721" s="100" t="s">
        <v>2876</v>
      </c>
      <c r="H721" s="98" t="s">
        <v>2877</v>
      </c>
      <c r="I721" s="6" t="s">
        <v>50</v>
      </c>
      <c r="J721" s="98" t="s">
        <v>4096</v>
      </c>
      <c r="K721" s="6" t="s">
        <v>2887</v>
      </c>
      <c r="L721" s="6" t="s">
        <v>23</v>
      </c>
      <c r="M721" s="6" t="s">
        <v>100</v>
      </c>
      <c r="N721" s="6" t="s">
        <v>205</v>
      </c>
      <c r="O721" s="6" t="s">
        <v>25</v>
      </c>
      <c r="P721" s="6" t="s">
        <v>56</v>
      </c>
      <c r="Q721" s="6" t="s">
        <v>572</v>
      </c>
      <c r="R721" s="6" t="s">
        <v>572</v>
      </c>
      <c r="S721" s="6" t="s">
        <v>324</v>
      </c>
      <c r="T721" s="6" t="s">
        <v>2880</v>
      </c>
      <c r="U721" s="7">
        <v>2008</v>
      </c>
      <c r="V721" s="7">
        <v>2013</v>
      </c>
      <c r="W721" s="6"/>
      <c r="X721" s="6"/>
      <c r="Y721" s="6"/>
      <c r="Z721" s="6" t="s">
        <v>76</v>
      </c>
      <c r="AA721" s="6"/>
      <c r="AB721" s="6"/>
      <c r="AC721" s="6"/>
      <c r="AD721" s="6"/>
      <c r="AE721" s="6"/>
      <c r="AF721" s="6"/>
      <c r="AG721" s="6"/>
      <c r="AH721" s="6"/>
      <c r="AI721" s="6"/>
      <c r="AJ721" s="6"/>
      <c r="AK721" s="6"/>
      <c r="AL721" s="6"/>
      <c r="AM721" s="6"/>
      <c r="AN721" s="6"/>
      <c r="AO721" s="6"/>
      <c r="AP721" s="6"/>
      <c r="AQ721" s="6"/>
      <c r="AR721" s="6"/>
      <c r="AS721" s="6"/>
      <c r="AT721" s="6"/>
      <c r="AU721" s="6"/>
      <c r="AV721" s="6"/>
      <c r="AW721" s="6" t="s">
        <v>23</v>
      </c>
      <c r="AX721" s="6"/>
      <c r="AY721" s="6"/>
      <c r="AZ721" s="6"/>
      <c r="BA721" s="6" t="s">
        <v>78</v>
      </c>
      <c r="BB721" s="6"/>
      <c r="BC721" s="6"/>
      <c r="BD721" s="6"/>
      <c r="BE721" s="6"/>
      <c r="BF721" s="6"/>
      <c r="BG721" s="6"/>
      <c r="BH721" s="6"/>
      <c r="BI721" s="6"/>
      <c r="BJ721" s="6"/>
      <c r="BK721" s="6"/>
      <c r="BL721" s="6"/>
      <c r="BM721" s="6"/>
      <c r="BN721" s="6"/>
      <c r="BO721" s="6"/>
      <c r="BP721" s="6"/>
      <c r="BQ721" s="6"/>
      <c r="BR721" s="6"/>
      <c r="BS721" s="6"/>
      <c r="BT721" s="6"/>
      <c r="BU721" s="6"/>
      <c r="BV721" s="6" t="s">
        <v>38</v>
      </c>
      <c r="BW721" s="6"/>
      <c r="BX721" s="6"/>
      <c r="BY721" s="6"/>
      <c r="BZ721" s="6"/>
      <c r="CA721" s="6"/>
      <c r="CB721" s="6"/>
      <c r="CC721" s="6"/>
      <c r="CD721" s="6"/>
      <c r="CE721" s="6"/>
      <c r="CF721" s="6"/>
      <c r="CG721" s="6"/>
      <c r="CH721" s="6"/>
      <c r="CI721" s="6"/>
      <c r="CJ721" s="6"/>
      <c r="CK721" s="6"/>
      <c r="CL721" s="6"/>
      <c r="CM721" s="6"/>
      <c r="CN721" s="6"/>
      <c r="CO721" s="6"/>
      <c r="CP721" s="6"/>
      <c r="CQ721" s="6"/>
      <c r="CR721" s="6"/>
      <c r="CS721" s="28" t="s">
        <v>38</v>
      </c>
      <c r="CT721" s="6"/>
      <c r="CU721" s="6"/>
      <c r="CV721" s="6"/>
      <c r="CW721" s="6"/>
      <c r="CX721" s="6"/>
      <c r="CY721" s="6"/>
      <c r="CZ721" s="6"/>
      <c r="DA721" s="6"/>
      <c r="DB721" s="6"/>
      <c r="DC721" s="6"/>
      <c r="DD721" s="6" t="s">
        <v>38</v>
      </c>
      <c r="DE721" s="87"/>
      <c r="DF721" s="6"/>
      <c r="DG721" s="6"/>
      <c r="DH721" s="6"/>
      <c r="DI721" s="6"/>
      <c r="DJ721" s="6"/>
      <c r="DK721" s="6"/>
      <c r="DL721" s="6"/>
      <c r="DM721" s="6"/>
      <c r="DN721" s="6"/>
      <c r="DO721" s="87"/>
      <c r="DP721" s="6"/>
      <c r="DQ721" s="87"/>
      <c r="DR721" s="6"/>
      <c r="DS721" s="93" t="s">
        <v>2881</v>
      </c>
      <c r="DT721" s="17" t="s">
        <v>2882</v>
      </c>
      <c r="DV721" s="34"/>
      <c r="DW721" s="57"/>
      <c r="DX721" s="57"/>
      <c r="DY721" s="57"/>
      <c r="DZ721" s="57"/>
      <c r="EA721" s="57"/>
      <c r="EB721" s="57"/>
      <c r="EC721" s="57"/>
      <c r="ED721" s="57"/>
      <c r="EE721" s="57"/>
      <c r="EF721" s="57"/>
      <c r="EG721" s="57"/>
      <c r="EH721" s="57"/>
      <c r="EI721" s="57"/>
      <c r="EJ721" s="57"/>
      <c r="EK721" s="57"/>
      <c r="EL721" s="57"/>
      <c r="EM721" s="57"/>
      <c r="EN721" s="57"/>
      <c r="EO721" s="57"/>
      <c r="EP721" s="57"/>
      <c r="EQ721" s="57"/>
      <c r="ER721" s="57"/>
      <c r="ES721" s="57"/>
    </row>
    <row r="722" spans="1:149" ht="14.55" customHeight="1" x14ac:dyDescent="0.3">
      <c r="A722" s="65">
        <v>718</v>
      </c>
      <c r="B722" s="7">
        <v>245</v>
      </c>
      <c r="C722" s="98" t="s">
        <v>2888</v>
      </c>
      <c r="D722" s="100" t="s">
        <v>2889</v>
      </c>
      <c r="E722" s="98" t="s">
        <v>2890</v>
      </c>
      <c r="F722" s="7">
        <v>2015</v>
      </c>
      <c r="G722" s="98" t="s">
        <v>2891</v>
      </c>
      <c r="H722" s="98" t="s">
        <v>2892</v>
      </c>
      <c r="I722" s="6" t="s">
        <v>50</v>
      </c>
      <c r="J722" s="100" t="s">
        <v>2893</v>
      </c>
      <c r="K722" s="6" t="s">
        <v>131</v>
      </c>
      <c r="L722" s="6" t="s">
        <v>38</v>
      </c>
      <c r="M722" s="6" t="s">
        <v>100</v>
      </c>
      <c r="N722" s="6" t="s">
        <v>205</v>
      </c>
      <c r="O722" s="6" t="s">
        <v>25</v>
      </c>
      <c r="P722" s="6" t="s">
        <v>191</v>
      </c>
      <c r="Q722" s="6" t="s">
        <v>572</v>
      </c>
      <c r="R722" s="6" t="s">
        <v>572</v>
      </c>
      <c r="S722" s="6" t="s">
        <v>434</v>
      </c>
      <c r="T722" s="6" t="s">
        <v>846</v>
      </c>
      <c r="U722" s="7">
        <v>2010</v>
      </c>
      <c r="V722" s="7">
        <v>2010</v>
      </c>
      <c r="W722" s="6"/>
      <c r="X722" s="6"/>
      <c r="Y722" s="6"/>
      <c r="Z722" s="6"/>
      <c r="AA722" s="6"/>
      <c r="AB722" s="6"/>
      <c r="AC722" s="6"/>
      <c r="AD722" s="6"/>
      <c r="AE722" s="6"/>
      <c r="AF722" s="6"/>
      <c r="AG722" s="6"/>
      <c r="AH722" s="6" t="s">
        <v>139</v>
      </c>
      <c r="AI722" s="6"/>
      <c r="AJ722" s="6"/>
      <c r="AK722" s="6"/>
      <c r="AL722" s="6"/>
      <c r="AM722" s="6"/>
      <c r="AN722" s="6"/>
      <c r="AO722" s="6"/>
      <c r="AP722" s="6"/>
      <c r="AQ722" s="6"/>
      <c r="AR722" s="6"/>
      <c r="AS722" s="6"/>
      <c r="AT722" s="6"/>
      <c r="AU722" s="6"/>
      <c r="AV722" s="6"/>
      <c r="AW722" s="6" t="s">
        <v>38</v>
      </c>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t="s">
        <v>23</v>
      </c>
      <c r="BW722" s="6"/>
      <c r="BX722" s="6"/>
      <c r="BY722" s="6"/>
      <c r="BZ722" s="6"/>
      <c r="CA722" s="6"/>
      <c r="CB722" s="6"/>
      <c r="CC722" s="6"/>
      <c r="CD722" s="6"/>
      <c r="CE722" s="6"/>
      <c r="CF722" s="6"/>
      <c r="CG722" s="6"/>
      <c r="CH722" s="6" t="s">
        <v>195</v>
      </c>
      <c r="CI722" s="6"/>
      <c r="CJ722" s="6"/>
      <c r="CK722" s="6"/>
      <c r="CL722" s="6"/>
      <c r="CM722" s="6"/>
      <c r="CN722" s="6"/>
      <c r="CO722" s="6"/>
      <c r="CP722" s="6"/>
      <c r="CQ722" s="6"/>
      <c r="CR722" s="6"/>
      <c r="CS722" s="28" t="s">
        <v>23</v>
      </c>
      <c r="CT722" s="6"/>
      <c r="CU722" s="6"/>
      <c r="CV722" s="6"/>
      <c r="CW722" s="6"/>
      <c r="CX722" s="6"/>
      <c r="CY722" s="6"/>
      <c r="CZ722" s="6" t="s">
        <v>139</v>
      </c>
      <c r="DA722" s="6"/>
      <c r="DB722" s="6"/>
      <c r="DC722" s="6"/>
      <c r="DD722" s="6" t="s">
        <v>23</v>
      </c>
      <c r="DE722" s="93" t="s">
        <v>2894</v>
      </c>
      <c r="DF722" s="6" t="s">
        <v>640</v>
      </c>
      <c r="DG722" s="6"/>
      <c r="DH722" s="6"/>
      <c r="DI722" s="6"/>
      <c r="DJ722" s="6"/>
      <c r="DK722" s="6" t="s">
        <v>139</v>
      </c>
      <c r="DL722" s="6"/>
      <c r="DM722" s="6"/>
      <c r="DN722" s="6"/>
      <c r="DO722" s="87"/>
      <c r="DP722" s="6"/>
      <c r="DQ722" s="87"/>
      <c r="DR722" s="6"/>
      <c r="DS722" s="93" t="s">
        <v>2895</v>
      </c>
      <c r="DT722" s="17" t="s">
        <v>273</v>
      </c>
      <c r="DV722" s="34"/>
      <c r="DW722" s="57"/>
      <c r="DX722" s="57"/>
      <c r="DY722" s="57"/>
      <c r="DZ722" s="57"/>
      <c r="EA722" s="57"/>
      <c r="EB722" s="57"/>
      <c r="EC722" s="57"/>
      <c r="ED722" s="57"/>
      <c r="EE722" s="57"/>
      <c r="EF722" s="57"/>
      <c r="EG722" s="57"/>
      <c r="EH722" s="57"/>
      <c r="EI722" s="57"/>
      <c r="EJ722" s="57"/>
      <c r="EK722" s="57"/>
      <c r="EL722" s="57"/>
      <c r="EM722" s="57"/>
      <c r="EN722" s="57"/>
      <c r="EO722" s="57"/>
      <c r="EP722" s="57"/>
      <c r="EQ722" s="57"/>
      <c r="ER722" s="57"/>
      <c r="ES722" s="57"/>
    </row>
    <row r="723" spans="1:149" ht="14.55" customHeight="1" x14ac:dyDescent="0.3">
      <c r="A723" s="65">
        <v>719</v>
      </c>
      <c r="B723" s="7">
        <v>245</v>
      </c>
      <c r="C723" s="98" t="s">
        <v>2888</v>
      </c>
      <c r="D723" s="100" t="s">
        <v>2889</v>
      </c>
      <c r="E723" s="98" t="s">
        <v>2890</v>
      </c>
      <c r="F723" s="7">
        <v>2015</v>
      </c>
      <c r="G723" s="98" t="s">
        <v>2891</v>
      </c>
      <c r="H723" s="98" t="s">
        <v>2892</v>
      </c>
      <c r="I723" s="6" t="s">
        <v>50</v>
      </c>
      <c r="J723" s="100" t="s">
        <v>2896</v>
      </c>
      <c r="K723" s="6" t="s">
        <v>951</v>
      </c>
      <c r="L723" s="6" t="s">
        <v>38</v>
      </c>
      <c r="M723" s="6" t="s">
        <v>100</v>
      </c>
      <c r="N723" s="6" t="s">
        <v>205</v>
      </c>
      <c r="O723" s="6" t="s">
        <v>25</v>
      </c>
      <c r="P723" s="6" t="s">
        <v>191</v>
      </c>
      <c r="Q723" s="6" t="s">
        <v>572</v>
      </c>
      <c r="R723" s="6" t="s">
        <v>572</v>
      </c>
      <c r="S723" s="6" t="s">
        <v>434</v>
      </c>
      <c r="T723" s="6" t="s">
        <v>846</v>
      </c>
      <c r="U723" s="7">
        <v>2010</v>
      </c>
      <c r="V723" s="7">
        <v>2010</v>
      </c>
      <c r="W723" s="6"/>
      <c r="X723" s="6"/>
      <c r="Y723" s="6"/>
      <c r="Z723" s="6"/>
      <c r="AA723" s="6"/>
      <c r="AB723" s="6"/>
      <c r="AC723" s="6"/>
      <c r="AD723" s="6"/>
      <c r="AE723" s="6"/>
      <c r="AF723" s="6"/>
      <c r="AG723" s="6"/>
      <c r="AH723" s="6" t="s">
        <v>139</v>
      </c>
      <c r="AI723" s="6"/>
      <c r="AJ723" s="6"/>
      <c r="AK723" s="6"/>
      <c r="AL723" s="6"/>
      <c r="AM723" s="6"/>
      <c r="AN723" s="6"/>
      <c r="AO723" s="6"/>
      <c r="AP723" s="6"/>
      <c r="AQ723" s="6"/>
      <c r="AR723" s="6"/>
      <c r="AS723" s="6"/>
      <c r="AT723" s="6"/>
      <c r="AU723" s="6"/>
      <c r="AV723" s="6"/>
      <c r="AW723" s="6" t="s">
        <v>38</v>
      </c>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t="s">
        <v>23</v>
      </c>
      <c r="BW723" s="6"/>
      <c r="BX723" s="6"/>
      <c r="BY723" s="6"/>
      <c r="BZ723" s="6"/>
      <c r="CA723" s="6"/>
      <c r="CB723" s="6"/>
      <c r="CC723" s="6"/>
      <c r="CD723" s="6"/>
      <c r="CE723" s="6"/>
      <c r="CF723" s="6"/>
      <c r="CG723" s="6"/>
      <c r="CH723" s="6" t="s">
        <v>210</v>
      </c>
      <c r="CI723" s="6"/>
      <c r="CJ723" s="6"/>
      <c r="CK723" s="6"/>
      <c r="CL723" s="6"/>
      <c r="CM723" s="6"/>
      <c r="CN723" s="6"/>
      <c r="CO723" s="6"/>
      <c r="CP723" s="6"/>
      <c r="CQ723" s="6"/>
      <c r="CR723" s="6"/>
      <c r="CS723" s="28" t="s">
        <v>23</v>
      </c>
      <c r="CT723" s="6"/>
      <c r="CU723" s="6"/>
      <c r="CV723" s="6"/>
      <c r="CW723" s="6"/>
      <c r="CX723" s="6"/>
      <c r="CY723" s="6"/>
      <c r="CZ723" s="6" t="s">
        <v>139</v>
      </c>
      <c r="DA723" s="6"/>
      <c r="DB723" s="6"/>
      <c r="DC723" s="6"/>
      <c r="DD723" s="6" t="s">
        <v>23</v>
      </c>
      <c r="DE723" s="93" t="s">
        <v>2894</v>
      </c>
      <c r="DF723" s="6" t="s">
        <v>640</v>
      </c>
      <c r="DG723" s="6"/>
      <c r="DH723" s="6"/>
      <c r="DI723" s="6"/>
      <c r="DJ723" s="6"/>
      <c r="DK723" s="6" t="s">
        <v>139</v>
      </c>
      <c r="DL723" s="6"/>
      <c r="DM723" s="6"/>
      <c r="DN723" s="6"/>
      <c r="DO723" s="87"/>
      <c r="DP723" s="6"/>
      <c r="DQ723" s="87"/>
      <c r="DR723" s="6"/>
      <c r="DS723" s="87"/>
      <c r="DT723" s="17"/>
      <c r="DV723" s="34"/>
      <c r="DW723" s="57"/>
      <c r="DX723" s="57"/>
      <c r="DY723" s="57"/>
      <c r="DZ723" s="57"/>
      <c r="EA723" s="57"/>
      <c r="EB723" s="57"/>
      <c r="EC723" s="57"/>
      <c r="ED723" s="57"/>
      <c r="EE723" s="57"/>
      <c r="EF723" s="57"/>
      <c r="EG723" s="57"/>
      <c r="EH723" s="57"/>
      <c r="EI723" s="57"/>
      <c r="EJ723" s="57"/>
      <c r="EK723" s="57"/>
      <c r="EL723" s="57"/>
      <c r="EM723" s="57"/>
      <c r="EN723" s="57"/>
      <c r="EO723" s="57"/>
      <c r="EP723" s="57"/>
      <c r="EQ723" s="57"/>
      <c r="ER723" s="57"/>
      <c r="ES723" s="57"/>
    </row>
    <row r="724" spans="1:149" ht="14.55" customHeight="1" x14ac:dyDescent="0.3">
      <c r="A724" s="65">
        <v>720</v>
      </c>
      <c r="B724" s="7">
        <v>246</v>
      </c>
      <c r="C724" s="98" t="s">
        <v>2897</v>
      </c>
      <c r="D724" s="100" t="s">
        <v>2898</v>
      </c>
      <c r="E724" s="98" t="s">
        <v>2899</v>
      </c>
      <c r="F724" s="7">
        <v>2020</v>
      </c>
      <c r="G724" s="98" t="s">
        <v>2206</v>
      </c>
      <c r="H724" s="98" t="s">
        <v>2900</v>
      </c>
      <c r="I724" s="6" t="s">
        <v>50</v>
      </c>
      <c r="J724" s="100" t="s">
        <v>2901</v>
      </c>
      <c r="K724" s="6" t="s">
        <v>616</v>
      </c>
      <c r="L724" s="6" t="s">
        <v>38</v>
      </c>
      <c r="M724" s="6" t="s">
        <v>100</v>
      </c>
      <c r="N724" s="6" t="s">
        <v>205</v>
      </c>
      <c r="O724" s="6" t="s">
        <v>25</v>
      </c>
      <c r="P724" s="6" t="s">
        <v>177</v>
      </c>
      <c r="Q724" s="6" t="s">
        <v>913</v>
      </c>
      <c r="R724" s="6" t="s">
        <v>1317</v>
      </c>
      <c r="S724" s="6" t="s">
        <v>339</v>
      </c>
      <c r="T724" s="6" t="s">
        <v>1048</v>
      </c>
      <c r="U724" s="7">
        <v>2014</v>
      </c>
      <c r="V724" s="7">
        <v>2019</v>
      </c>
      <c r="W724" s="6"/>
      <c r="X724" s="6"/>
      <c r="Y724" s="6"/>
      <c r="Z724" s="6"/>
      <c r="AA724" s="6"/>
      <c r="AB724" s="6"/>
      <c r="AC724" s="6"/>
      <c r="AD724" s="6" t="s">
        <v>109</v>
      </c>
      <c r="AE724" s="6" t="s">
        <v>126</v>
      </c>
      <c r="AF724" s="6"/>
      <c r="AG724" s="6"/>
      <c r="AH724" s="6"/>
      <c r="AI724" s="6"/>
      <c r="AJ724" s="6"/>
      <c r="AK724" s="6"/>
      <c r="AL724" s="6"/>
      <c r="AM724" s="6"/>
      <c r="AN724" s="6"/>
      <c r="AO724" s="6"/>
      <c r="AP724" s="6"/>
      <c r="AQ724" s="6"/>
      <c r="AR724" s="6"/>
      <c r="AS724" s="6"/>
      <c r="AT724" s="6"/>
      <c r="AU724" s="6"/>
      <c r="AV724" s="6"/>
      <c r="AW724" s="6" t="s">
        <v>38</v>
      </c>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t="s">
        <v>23</v>
      </c>
      <c r="BW724" s="6"/>
      <c r="BX724" s="6"/>
      <c r="BY724" s="6"/>
      <c r="BZ724" s="6"/>
      <c r="CA724" s="6"/>
      <c r="CB724" s="6"/>
      <c r="CC724" s="6"/>
      <c r="CD724" s="6"/>
      <c r="CE724" s="6" t="s">
        <v>195</v>
      </c>
      <c r="CF724" s="6"/>
      <c r="CG724" s="6"/>
      <c r="CH724" s="6" t="s">
        <v>195</v>
      </c>
      <c r="CI724" s="6"/>
      <c r="CJ724" s="6"/>
      <c r="CK724" s="6"/>
      <c r="CL724" s="6"/>
      <c r="CM724" s="6"/>
      <c r="CN724" s="6"/>
      <c r="CO724" s="6"/>
      <c r="CP724" s="6"/>
      <c r="CQ724" s="6"/>
      <c r="CR724" s="6"/>
      <c r="CS724" s="28" t="s">
        <v>38</v>
      </c>
      <c r="CT724" s="6"/>
      <c r="CU724" s="6"/>
      <c r="CV724" s="6"/>
      <c r="CW724" s="6"/>
      <c r="CX724" s="6"/>
      <c r="CY724" s="6"/>
      <c r="CZ724" s="6"/>
      <c r="DA724" s="6"/>
      <c r="DB724" s="6"/>
      <c r="DC724" s="6"/>
      <c r="DD724" s="6" t="s">
        <v>38</v>
      </c>
      <c r="DE724" s="87"/>
      <c r="DF724" s="6"/>
      <c r="DG724" s="6"/>
      <c r="DH724" s="6"/>
      <c r="DI724" s="6"/>
      <c r="DJ724" s="6"/>
      <c r="DK724" s="6"/>
      <c r="DL724" s="6"/>
      <c r="DM724" s="6"/>
      <c r="DN724" s="6"/>
      <c r="DO724" s="87"/>
      <c r="DP724" s="6"/>
      <c r="DQ724" s="87"/>
      <c r="DR724" s="6"/>
      <c r="DS724" s="87"/>
      <c r="DT724" s="17"/>
      <c r="DV724" s="34"/>
      <c r="DW724" s="57"/>
      <c r="DX724" s="57"/>
      <c r="DY724" s="57"/>
      <c r="DZ724" s="57"/>
      <c r="EA724" s="57"/>
      <c r="EB724" s="57"/>
      <c r="EC724" s="57"/>
      <c r="ED724" s="57"/>
      <c r="EE724" s="57"/>
      <c r="EF724" s="57"/>
      <c r="EG724" s="57"/>
      <c r="EH724" s="57"/>
      <c r="EI724" s="57"/>
      <c r="EJ724" s="57"/>
      <c r="EK724" s="57"/>
      <c r="EL724" s="57"/>
      <c r="EM724" s="57"/>
      <c r="EN724" s="57"/>
      <c r="EO724" s="57"/>
      <c r="EP724" s="57"/>
      <c r="EQ724" s="57"/>
      <c r="ER724" s="57"/>
      <c r="ES724" s="57"/>
    </row>
    <row r="725" spans="1:149" ht="14.55" customHeight="1" x14ac:dyDescent="0.3">
      <c r="A725" s="65">
        <v>721</v>
      </c>
      <c r="B725" s="7">
        <v>247</v>
      </c>
      <c r="C725" s="98" t="s">
        <v>2902</v>
      </c>
      <c r="D725" s="100" t="s">
        <v>2903</v>
      </c>
      <c r="E725" s="98" t="s">
        <v>2904</v>
      </c>
      <c r="F725" s="7">
        <v>2004</v>
      </c>
      <c r="G725" s="100" t="s">
        <v>2905</v>
      </c>
      <c r="H725" s="98" t="s">
        <v>2906</v>
      </c>
      <c r="I725" s="6" t="s">
        <v>50</v>
      </c>
      <c r="J725" s="98" t="s">
        <v>2907</v>
      </c>
      <c r="K725" s="6" t="s">
        <v>2908</v>
      </c>
      <c r="L725" s="6" t="s">
        <v>23</v>
      </c>
      <c r="M725" s="6" t="s">
        <v>72</v>
      </c>
      <c r="N725" s="6" t="s">
        <v>205</v>
      </c>
      <c r="O725" s="6" t="s">
        <v>25</v>
      </c>
      <c r="P725" s="6" t="s">
        <v>191</v>
      </c>
      <c r="Q725" s="6" t="s">
        <v>2909</v>
      </c>
      <c r="R725" s="6" t="s">
        <v>1317</v>
      </c>
      <c r="S725" s="6" t="s">
        <v>120</v>
      </c>
      <c r="T725" s="6" t="s">
        <v>970</v>
      </c>
      <c r="U725" s="7">
        <v>1974</v>
      </c>
      <c r="V725" s="7">
        <v>2002</v>
      </c>
      <c r="W725" s="6"/>
      <c r="X725" s="6"/>
      <c r="Y725" s="6" t="s">
        <v>58</v>
      </c>
      <c r="Z725" s="6" t="s">
        <v>76</v>
      </c>
      <c r="AA725" s="6"/>
      <c r="AB725" s="6"/>
      <c r="AC725" s="6"/>
      <c r="AD725" s="6" t="s">
        <v>109</v>
      </c>
      <c r="AE725" s="6"/>
      <c r="AF725" s="6"/>
      <c r="AG725" s="6"/>
      <c r="AH725" s="6" t="s">
        <v>139</v>
      </c>
      <c r="AI725" s="6" t="s">
        <v>155</v>
      </c>
      <c r="AJ725" s="6"/>
      <c r="AK725" s="6"/>
      <c r="AL725" s="6"/>
      <c r="AM725" s="6"/>
      <c r="AN725" s="6"/>
      <c r="AO725" s="6" t="s">
        <v>168</v>
      </c>
      <c r="AP725" s="6"/>
      <c r="AQ725" s="6"/>
      <c r="AR725" s="6"/>
      <c r="AS725" s="6"/>
      <c r="AT725" s="6"/>
      <c r="AU725" s="6"/>
      <c r="AV725" s="6"/>
      <c r="AW725" s="6" t="s">
        <v>38</v>
      </c>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t="s">
        <v>23</v>
      </c>
      <c r="BW725" s="6"/>
      <c r="BX725" s="6"/>
      <c r="BY725" s="6" t="s">
        <v>195</v>
      </c>
      <c r="BZ725" s="6" t="s">
        <v>195</v>
      </c>
      <c r="CA725" s="6"/>
      <c r="CB725" s="6"/>
      <c r="CC725" s="6"/>
      <c r="CD725" s="6" t="s">
        <v>195</v>
      </c>
      <c r="CE725" s="6"/>
      <c r="CF725" s="6"/>
      <c r="CG725" s="6"/>
      <c r="CH725" s="6" t="s">
        <v>195</v>
      </c>
      <c r="CI725" s="6" t="s">
        <v>195</v>
      </c>
      <c r="CJ725" s="6"/>
      <c r="CK725" s="6"/>
      <c r="CL725" s="6"/>
      <c r="CM725" s="6" t="s">
        <v>195</v>
      </c>
      <c r="CN725" s="6"/>
      <c r="CO725" s="6"/>
      <c r="CP725" s="6"/>
      <c r="CQ725" s="6"/>
      <c r="CR725" s="6"/>
      <c r="CS725" s="28" t="s">
        <v>38</v>
      </c>
      <c r="CT725" s="6"/>
      <c r="CU725" s="6"/>
      <c r="CV725" s="6"/>
      <c r="CW725" s="6"/>
      <c r="CX725" s="6"/>
      <c r="CY725" s="6"/>
      <c r="CZ725" s="6"/>
      <c r="DA725" s="6"/>
      <c r="DB725" s="6"/>
      <c r="DC725" s="6"/>
      <c r="DD725" s="6" t="s">
        <v>38</v>
      </c>
      <c r="DE725" s="87"/>
      <c r="DF725" s="6"/>
      <c r="DG725" s="6"/>
      <c r="DH725" s="6"/>
      <c r="DI725" s="6"/>
      <c r="DJ725" s="6"/>
      <c r="DK725" s="6"/>
      <c r="DL725" s="6"/>
      <c r="DM725" s="6"/>
      <c r="DN725" s="6"/>
      <c r="DO725" s="87"/>
      <c r="DP725" s="6"/>
      <c r="DQ725" s="87"/>
      <c r="DR725" s="6"/>
      <c r="DS725" s="87"/>
      <c r="DT725" s="17"/>
      <c r="DV725" s="34"/>
      <c r="DW725" s="57"/>
      <c r="DX725" s="57"/>
      <c r="DY725" s="57"/>
      <c r="DZ725" s="57"/>
      <c r="EA725" s="57"/>
      <c r="EB725" s="57"/>
      <c r="EC725" s="57"/>
      <c r="ED725" s="57"/>
      <c r="EE725" s="57"/>
      <c r="EF725" s="57"/>
      <c r="EG725" s="57"/>
      <c r="EH725" s="57"/>
      <c r="EI725" s="57"/>
      <c r="EJ725" s="57"/>
      <c r="EK725" s="57"/>
      <c r="EL725" s="57"/>
      <c r="EM725" s="57"/>
      <c r="EN725" s="57"/>
      <c r="EO725" s="57"/>
      <c r="EP725" s="57"/>
      <c r="EQ725" s="57"/>
      <c r="ER725" s="57"/>
      <c r="ES725" s="57"/>
    </row>
    <row r="726" spans="1:149" ht="14.55" customHeight="1" x14ac:dyDescent="0.3">
      <c r="A726" s="65">
        <v>722</v>
      </c>
      <c r="B726" s="7">
        <v>248</v>
      </c>
      <c r="C726" s="98" t="s">
        <v>2910</v>
      </c>
      <c r="D726" s="100" t="s">
        <v>2911</v>
      </c>
      <c r="E726" s="98" t="s">
        <v>2912</v>
      </c>
      <c r="F726" s="7">
        <v>2018</v>
      </c>
      <c r="G726" s="100" t="s">
        <v>604</v>
      </c>
      <c r="H726" s="98" t="s">
        <v>2913</v>
      </c>
      <c r="I726" s="6" t="s">
        <v>50</v>
      </c>
      <c r="J726" s="100" t="s">
        <v>2914</v>
      </c>
      <c r="K726" s="6" t="s">
        <v>598</v>
      </c>
      <c r="L726" s="6" t="s">
        <v>23</v>
      </c>
      <c r="M726" s="6" t="s">
        <v>100</v>
      </c>
      <c r="N726" s="6" t="s">
        <v>205</v>
      </c>
      <c r="O726" s="6" t="s">
        <v>25</v>
      </c>
      <c r="P726" s="6" t="s">
        <v>191</v>
      </c>
      <c r="Q726" s="6" t="s">
        <v>1316</v>
      </c>
      <c r="R726" s="6" t="s">
        <v>2608</v>
      </c>
      <c r="S726" s="6" t="s">
        <v>120</v>
      </c>
      <c r="T726" s="6" t="s">
        <v>1506</v>
      </c>
      <c r="U726" s="7" t="s">
        <v>572</v>
      </c>
      <c r="V726" s="7" t="s">
        <v>572</v>
      </c>
      <c r="W726" s="6"/>
      <c r="X726" s="6"/>
      <c r="Y726" s="6"/>
      <c r="Z726" s="6" t="s">
        <v>76</v>
      </c>
      <c r="AA726" s="6"/>
      <c r="AB726" s="6" t="s">
        <v>107</v>
      </c>
      <c r="AC726" s="6"/>
      <c r="AD726" s="6"/>
      <c r="AE726" s="6" t="s">
        <v>126</v>
      </c>
      <c r="AF726" s="6"/>
      <c r="AG726" s="6"/>
      <c r="AH726" s="6"/>
      <c r="AI726" s="6"/>
      <c r="AJ726" s="6"/>
      <c r="AK726" s="6" t="s">
        <v>232</v>
      </c>
      <c r="AL726" s="6"/>
      <c r="AM726" s="6"/>
      <c r="AN726" s="6"/>
      <c r="AO726" s="6"/>
      <c r="AP726" s="6"/>
      <c r="AQ726" s="6"/>
      <c r="AR726" s="6"/>
      <c r="AS726" s="6"/>
      <c r="AT726" s="6"/>
      <c r="AU726" s="6"/>
      <c r="AV726" s="6"/>
      <c r="AW726" s="6" t="s">
        <v>23</v>
      </c>
      <c r="AX726" s="6"/>
      <c r="AY726" s="6"/>
      <c r="AZ726" s="6"/>
      <c r="BA726" s="6" t="s">
        <v>78</v>
      </c>
      <c r="BB726" s="6"/>
      <c r="BC726" s="6" t="s">
        <v>78</v>
      </c>
      <c r="BD726" s="6"/>
      <c r="BE726" s="6"/>
      <c r="BF726" s="6" t="s">
        <v>78</v>
      </c>
      <c r="BG726" s="6"/>
      <c r="BH726" s="6"/>
      <c r="BI726" s="6"/>
      <c r="BJ726" s="6"/>
      <c r="BK726" s="6" t="s">
        <v>78</v>
      </c>
      <c r="BL726" s="6"/>
      <c r="BM726" s="6"/>
      <c r="BN726" s="6"/>
      <c r="BO726" s="6"/>
      <c r="BP726" s="6"/>
      <c r="BQ726" s="6"/>
      <c r="BR726" s="6"/>
      <c r="BS726" s="6"/>
      <c r="BT726" s="6"/>
      <c r="BU726" s="6"/>
      <c r="BV726" s="6" t="s">
        <v>38</v>
      </c>
      <c r="BW726" s="6"/>
      <c r="BX726" s="6"/>
      <c r="BY726" s="6"/>
      <c r="BZ726" s="6"/>
      <c r="CA726" s="6"/>
      <c r="CB726" s="6"/>
      <c r="CC726" s="6"/>
      <c r="CD726" s="6"/>
      <c r="CE726" s="6"/>
      <c r="CF726" s="6"/>
      <c r="CG726" s="6"/>
      <c r="CH726" s="6"/>
      <c r="CI726" s="6"/>
      <c r="CJ726" s="6"/>
      <c r="CK726" s="6"/>
      <c r="CL726" s="6"/>
      <c r="CM726" s="6"/>
      <c r="CN726" s="6"/>
      <c r="CO726" s="6"/>
      <c r="CP726" s="6"/>
      <c r="CQ726" s="6"/>
      <c r="CR726" s="6"/>
      <c r="CS726" s="28" t="s">
        <v>38</v>
      </c>
      <c r="CT726" s="6"/>
      <c r="CU726" s="6"/>
      <c r="CV726" s="6"/>
      <c r="CW726" s="6"/>
      <c r="CX726" s="6"/>
      <c r="CY726" s="6"/>
      <c r="CZ726" s="6"/>
      <c r="DA726" s="6"/>
      <c r="DB726" s="6"/>
      <c r="DC726" s="6"/>
      <c r="DD726" s="6" t="s">
        <v>38</v>
      </c>
      <c r="DE726" s="87"/>
      <c r="DF726" s="6"/>
      <c r="DG726" s="6"/>
      <c r="DH726" s="6"/>
      <c r="DI726" s="6"/>
      <c r="DJ726" s="6"/>
      <c r="DK726" s="6"/>
      <c r="DL726" s="6"/>
      <c r="DM726" s="6"/>
      <c r="DN726" s="6"/>
      <c r="DO726" s="87"/>
      <c r="DP726" s="6"/>
      <c r="DQ726" s="87"/>
      <c r="DR726" s="6"/>
      <c r="DS726" s="93" t="s">
        <v>2915</v>
      </c>
      <c r="DT726" s="17" t="s">
        <v>1516</v>
      </c>
      <c r="DV726" s="34"/>
      <c r="DW726" s="57"/>
      <c r="DX726" s="57"/>
      <c r="DY726" s="57"/>
      <c r="DZ726" s="57"/>
      <c r="EA726" s="57"/>
      <c r="EB726" s="57"/>
      <c r="EC726" s="57"/>
      <c r="ED726" s="57"/>
      <c r="EE726" s="57"/>
      <c r="EF726" s="57"/>
      <c r="EG726" s="57"/>
      <c r="EH726" s="57"/>
      <c r="EI726" s="57"/>
      <c r="EJ726" s="57"/>
      <c r="EK726" s="57"/>
      <c r="EL726" s="57"/>
      <c r="EM726" s="57"/>
      <c r="EN726" s="57"/>
      <c r="EO726" s="57"/>
      <c r="EP726" s="57"/>
      <c r="EQ726" s="57"/>
      <c r="ER726" s="57"/>
      <c r="ES726" s="57"/>
    </row>
    <row r="727" spans="1:149" ht="14.55" customHeight="1" x14ac:dyDescent="0.3">
      <c r="A727" s="65">
        <v>723</v>
      </c>
      <c r="B727" s="7">
        <v>249</v>
      </c>
      <c r="C727" s="98" t="s">
        <v>2916</v>
      </c>
      <c r="D727" s="100" t="s">
        <v>2917</v>
      </c>
      <c r="E727" s="98" t="s">
        <v>2918</v>
      </c>
      <c r="F727" s="7">
        <v>2014</v>
      </c>
      <c r="G727" s="100" t="s">
        <v>577</v>
      </c>
      <c r="H727" s="98" t="s">
        <v>2919</v>
      </c>
      <c r="I727" s="6" t="s">
        <v>50</v>
      </c>
      <c r="J727" s="100" t="s">
        <v>4170</v>
      </c>
      <c r="K727" s="6" t="s">
        <v>2314</v>
      </c>
      <c r="L727" s="6" t="s">
        <v>23</v>
      </c>
      <c r="M727" s="6" t="s">
        <v>100</v>
      </c>
      <c r="N727" s="6" t="s">
        <v>205</v>
      </c>
      <c r="O727" s="6" t="s">
        <v>25</v>
      </c>
      <c r="P727" s="6" t="s">
        <v>177</v>
      </c>
      <c r="Q727" s="6" t="s">
        <v>572</v>
      </c>
      <c r="R727" s="6" t="s">
        <v>572</v>
      </c>
      <c r="S727" s="6" t="s">
        <v>339</v>
      </c>
      <c r="T727" s="6" t="s">
        <v>2920</v>
      </c>
      <c r="U727" s="7">
        <v>2000</v>
      </c>
      <c r="V727" s="7">
        <v>2013</v>
      </c>
      <c r="W727" s="6"/>
      <c r="X727" s="6"/>
      <c r="Y727" s="6"/>
      <c r="Z727" s="6" t="s">
        <v>76</v>
      </c>
      <c r="AA727" s="6"/>
      <c r="AB727" s="6"/>
      <c r="AC727" s="6" t="s">
        <v>122</v>
      </c>
      <c r="AD727" s="6" t="s">
        <v>109</v>
      </c>
      <c r="AE727" s="6" t="s">
        <v>126</v>
      </c>
      <c r="AF727" s="6"/>
      <c r="AG727" s="6"/>
      <c r="AH727" s="6"/>
      <c r="AI727" s="6" t="s">
        <v>155</v>
      </c>
      <c r="AJ727" s="6"/>
      <c r="AK727" s="6"/>
      <c r="AL727" s="6"/>
      <c r="AM727" s="6"/>
      <c r="AN727" s="6"/>
      <c r="AO727" s="6" t="s">
        <v>168</v>
      </c>
      <c r="AP727" s="6"/>
      <c r="AQ727" s="6"/>
      <c r="AR727" s="6"/>
      <c r="AS727" s="6"/>
      <c r="AT727" s="6"/>
      <c r="AU727" s="6"/>
      <c r="AV727" s="6"/>
      <c r="AW727" s="6" t="s">
        <v>38</v>
      </c>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t="s">
        <v>23</v>
      </c>
      <c r="BW727" s="6"/>
      <c r="BX727" s="6"/>
      <c r="BY727" s="6"/>
      <c r="BZ727" s="6" t="s">
        <v>195</v>
      </c>
      <c r="CA727" s="6"/>
      <c r="CB727" s="6"/>
      <c r="CC727" s="6" t="s">
        <v>195</v>
      </c>
      <c r="CD727" s="6" t="s">
        <v>195</v>
      </c>
      <c r="CE727" s="6" t="s">
        <v>195</v>
      </c>
      <c r="CF727" s="6"/>
      <c r="CG727" s="6"/>
      <c r="CH727" s="6"/>
      <c r="CI727" s="6" t="s">
        <v>195</v>
      </c>
      <c r="CJ727" s="6"/>
      <c r="CK727" s="6"/>
      <c r="CL727" s="6"/>
      <c r="CM727" s="6" t="s">
        <v>195</v>
      </c>
      <c r="CN727" s="6"/>
      <c r="CO727" s="6"/>
      <c r="CP727" s="6"/>
      <c r="CQ727" s="6"/>
      <c r="CR727" s="6"/>
      <c r="CS727" s="28" t="s">
        <v>38</v>
      </c>
      <c r="CT727" s="6"/>
      <c r="CU727" s="6"/>
      <c r="CV727" s="6"/>
      <c r="CW727" s="6"/>
      <c r="CX727" s="6"/>
      <c r="CY727" s="6"/>
      <c r="CZ727" s="6"/>
      <c r="DA727" s="6"/>
      <c r="DB727" s="6"/>
      <c r="DC727" s="6"/>
      <c r="DD727" s="6" t="s">
        <v>38</v>
      </c>
      <c r="DE727" s="87"/>
      <c r="DF727" s="6"/>
      <c r="DG727" s="6"/>
      <c r="DH727" s="6"/>
      <c r="DI727" s="6"/>
      <c r="DJ727" s="6"/>
      <c r="DK727" s="6"/>
      <c r="DL727" s="6"/>
      <c r="DM727" s="6"/>
      <c r="DN727" s="6"/>
      <c r="DO727" s="87"/>
      <c r="DP727" s="6"/>
      <c r="DQ727" s="87"/>
      <c r="DR727" s="6"/>
      <c r="DS727" s="87"/>
      <c r="DT727" s="17"/>
      <c r="DV727" s="34"/>
      <c r="DW727" s="57"/>
      <c r="DX727" s="57"/>
      <c r="DY727" s="57"/>
      <c r="DZ727" s="57"/>
      <c r="EA727" s="57"/>
      <c r="EB727" s="57"/>
      <c r="EC727" s="57"/>
      <c r="ED727" s="57"/>
      <c r="EE727" s="57"/>
      <c r="EF727" s="57"/>
      <c r="EG727" s="57"/>
      <c r="EH727" s="57"/>
      <c r="EI727" s="57"/>
      <c r="EJ727" s="57"/>
      <c r="EK727" s="57"/>
      <c r="EL727" s="57"/>
      <c r="EM727" s="57"/>
      <c r="EN727" s="57"/>
      <c r="EO727" s="57"/>
      <c r="EP727" s="57"/>
      <c r="EQ727" s="57"/>
      <c r="ER727" s="57"/>
      <c r="ES727" s="57"/>
    </row>
    <row r="728" spans="1:149" ht="14.55" customHeight="1" x14ac:dyDescent="0.3">
      <c r="A728" s="65">
        <v>724</v>
      </c>
      <c r="B728" s="7">
        <v>250</v>
      </c>
      <c r="C728" s="98" t="s">
        <v>2921</v>
      </c>
      <c r="D728" s="100" t="s">
        <v>2922</v>
      </c>
      <c r="E728" s="98" t="s">
        <v>2923</v>
      </c>
      <c r="F728" s="7">
        <v>2007</v>
      </c>
      <c r="G728" s="98" t="s">
        <v>2001</v>
      </c>
      <c r="H728" s="98" t="s">
        <v>2924</v>
      </c>
      <c r="I728" s="6" t="s">
        <v>50</v>
      </c>
      <c r="J728" s="100" t="s">
        <v>2925</v>
      </c>
      <c r="K728" s="6" t="s">
        <v>744</v>
      </c>
      <c r="L728" s="6" t="s">
        <v>38</v>
      </c>
      <c r="M728" s="6" t="s">
        <v>100</v>
      </c>
      <c r="N728" s="6" t="s">
        <v>205</v>
      </c>
      <c r="O728" s="6" t="s">
        <v>25</v>
      </c>
      <c r="P728" s="6" t="s">
        <v>177</v>
      </c>
      <c r="Q728" s="6" t="s">
        <v>2607</v>
      </c>
      <c r="R728" s="6" t="s">
        <v>1317</v>
      </c>
      <c r="S728" s="6" t="s">
        <v>1186</v>
      </c>
      <c r="T728" s="6" t="s">
        <v>1601</v>
      </c>
      <c r="U728" s="7">
        <v>1990</v>
      </c>
      <c r="V728" s="7">
        <v>2003</v>
      </c>
      <c r="W728" s="6"/>
      <c r="X728" s="6"/>
      <c r="Y728" s="6"/>
      <c r="Z728" s="6" t="s">
        <v>76</v>
      </c>
      <c r="AA728" s="6"/>
      <c r="AB728" s="6"/>
      <c r="AC728" s="6"/>
      <c r="AD728" s="6" t="s">
        <v>109</v>
      </c>
      <c r="AE728" s="6"/>
      <c r="AF728" s="6"/>
      <c r="AG728" s="6"/>
      <c r="AH728" s="6"/>
      <c r="AI728" s="6"/>
      <c r="AJ728" s="6"/>
      <c r="AK728" s="6"/>
      <c r="AL728" s="6"/>
      <c r="AM728" s="6"/>
      <c r="AN728" s="6"/>
      <c r="AO728" s="6"/>
      <c r="AP728" s="6"/>
      <c r="AQ728" s="6"/>
      <c r="AR728" s="6"/>
      <c r="AS728" s="6"/>
      <c r="AT728" s="6"/>
      <c r="AU728" s="6"/>
      <c r="AV728" s="6"/>
      <c r="AW728" s="6" t="s">
        <v>23</v>
      </c>
      <c r="AX728" s="6"/>
      <c r="AY728" s="6"/>
      <c r="AZ728" s="6"/>
      <c r="BA728" s="6" t="s">
        <v>78</v>
      </c>
      <c r="BB728" s="6"/>
      <c r="BC728" s="6"/>
      <c r="BD728" s="6"/>
      <c r="BE728" s="6" t="s">
        <v>78</v>
      </c>
      <c r="BF728" s="6"/>
      <c r="BG728" s="6"/>
      <c r="BH728" s="6"/>
      <c r="BI728" s="6"/>
      <c r="BJ728" s="6"/>
      <c r="BK728" s="6"/>
      <c r="BL728" s="6"/>
      <c r="BM728" s="6"/>
      <c r="BN728" s="6"/>
      <c r="BO728" s="6"/>
      <c r="BP728" s="6"/>
      <c r="BQ728" s="6"/>
      <c r="BR728" s="6"/>
      <c r="BS728" s="6"/>
      <c r="BT728" s="6"/>
      <c r="BU728" s="6"/>
      <c r="BV728" s="6" t="s">
        <v>23</v>
      </c>
      <c r="BW728" s="6"/>
      <c r="BX728" s="6"/>
      <c r="BY728" s="6"/>
      <c r="BZ728" s="6" t="s">
        <v>195</v>
      </c>
      <c r="CA728" s="6"/>
      <c r="CB728" s="6"/>
      <c r="CC728" s="6"/>
      <c r="CD728" s="6" t="s">
        <v>195</v>
      </c>
      <c r="CE728" s="6"/>
      <c r="CF728" s="6"/>
      <c r="CG728" s="6"/>
      <c r="CH728" s="6"/>
      <c r="CI728" s="6"/>
      <c r="CJ728" s="6"/>
      <c r="CK728" s="6"/>
      <c r="CL728" s="6"/>
      <c r="CM728" s="6"/>
      <c r="CN728" s="6"/>
      <c r="CO728" s="6"/>
      <c r="CP728" s="6"/>
      <c r="CQ728" s="6"/>
      <c r="CR728" s="6"/>
      <c r="CS728" s="28" t="s">
        <v>38</v>
      </c>
      <c r="CT728" s="6"/>
      <c r="CU728" s="6"/>
      <c r="CV728" s="6"/>
      <c r="CW728" s="6"/>
      <c r="CX728" s="6"/>
      <c r="CY728" s="6"/>
      <c r="CZ728" s="6"/>
      <c r="DA728" s="6"/>
      <c r="DB728" s="6"/>
      <c r="DC728" s="6"/>
      <c r="DD728" s="6" t="s">
        <v>38</v>
      </c>
      <c r="DE728" s="87"/>
      <c r="DF728" s="6"/>
      <c r="DG728" s="6"/>
      <c r="DH728" s="6"/>
      <c r="DI728" s="6"/>
      <c r="DJ728" s="6"/>
      <c r="DK728" s="6"/>
      <c r="DL728" s="6"/>
      <c r="DM728" s="6"/>
      <c r="DN728" s="6"/>
      <c r="DO728" s="87"/>
      <c r="DP728" s="6"/>
      <c r="DQ728" s="87"/>
      <c r="DR728" s="6"/>
      <c r="DS728" s="87"/>
      <c r="DT728" s="17"/>
      <c r="DV728" s="34"/>
      <c r="DW728" s="57"/>
      <c r="DX728" s="57"/>
      <c r="DY728" s="57"/>
      <c r="DZ728" s="57"/>
      <c r="EA728" s="57"/>
      <c r="EB728" s="57"/>
      <c r="EC728" s="57"/>
      <c r="ED728" s="57"/>
      <c r="EE728" s="57"/>
      <c r="EF728" s="57"/>
      <c r="EG728" s="57"/>
      <c r="EH728" s="57"/>
      <c r="EI728" s="57"/>
      <c r="EJ728" s="57"/>
      <c r="EK728" s="57"/>
      <c r="EL728" s="57"/>
      <c r="EM728" s="57"/>
      <c r="EN728" s="57"/>
      <c r="EO728" s="57"/>
      <c r="EP728" s="57"/>
      <c r="EQ728" s="57"/>
      <c r="ER728" s="57"/>
      <c r="ES728" s="57"/>
    </row>
    <row r="729" spans="1:149" ht="14.55" customHeight="1" x14ac:dyDescent="0.3">
      <c r="A729" s="65">
        <v>725</v>
      </c>
      <c r="B729" s="7">
        <v>251</v>
      </c>
      <c r="C729" s="98" t="s">
        <v>2926</v>
      </c>
      <c r="D729" s="100" t="s">
        <v>2927</v>
      </c>
      <c r="E729" s="98" t="s">
        <v>2928</v>
      </c>
      <c r="F729" s="7">
        <v>2010</v>
      </c>
      <c r="G729" s="98" t="s">
        <v>664</v>
      </c>
      <c r="H729" s="98" t="s">
        <v>2929</v>
      </c>
      <c r="I729" s="6" t="s">
        <v>50</v>
      </c>
      <c r="J729" s="100" t="s">
        <v>2930</v>
      </c>
      <c r="K729" s="6" t="s">
        <v>2931</v>
      </c>
      <c r="L729" s="6" t="s">
        <v>23</v>
      </c>
      <c r="M729" s="6" t="s">
        <v>86</v>
      </c>
      <c r="N729" s="6" t="s">
        <v>205</v>
      </c>
      <c r="O729" s="6" t="s">
        <v>25</v>
      </c>
      <c r="P729" s="6" t="s">
        <v>191</v>
      </c>
      <c r="Q729" s="6" t="s">
        <v>572</v>
      </c>
      <c r="R729" s="6" t="s">
        <v>572</v>
      </c>
      <c r="S729" s="6" t="s">
        <v>434</v>
      </c>
      <c r="T729" s="6" t="s">
        <v>1967</v>
      </c>
      <c r="U729" s="7">
        <v>2007</v>
      </c>
      <c r="V729" s="7">
        <v>2030</v>
      </c>
      <c r="W729" s="6"/>
      <c r="X729" s="6"/>
      <c r="Y729" s="6"/>
      <c r="Z729" s="6" t="s">
        <v>76</v>
      </c>
      <c r="AA729" s="6"/>
      <c r="AB729" s="6"/>
      <c r="AC729" s="6"/>
      <c r="AD729" s="6"/>
      <c r="AE729" s="6" t="s">
        <v>126</v>
      </c>
      <c r="AF729" s="6"/>
      <c r="AG729" s="6"/>
      <c r="AH729" s="6"/>
      <c r="AI729" s="6"/>
      <c r="AJ729" s="6"/>
      <c r="AK729" s="6"/>
      <c r="AL729" s="6"/>
      <c r="AM729" s="6"/>
      <c r="AN729" s="6"/>
      <c r="AO729" s="6"/>
      <c r="AP729" s="6"/>
      <c r="AQ729" s="6"/>
      <c r="AR729" s="6"/>
      <c r="AS729" s="6"/>
      <c r="AT729" s="6"/>
      <c r="AU729" s="6" t="s">
        <v>183</v>
      </c>
      <c r="AV729" s="6" t="s">
        <v>199</v>
      </c>
      <c r="AW729" s="6" t="s">
        <v>23</v>
      </c>
      <c r="AX729" s="6"/>
      <c r="AY729" s="6"/>
      <c r="AZ729" s="6"/>
      <c r="BA729" s="6"/>
      <c r="BB729" s="6"/>
      <c r="BC729" s="6"/>
      <c r="BD729" s="6"/>
      <c r="BE729" s="6"/>
      <c r="BF729" s="6" t="s">
        <v>78</v>
      </c>
      <c r="BG729" s="6"/>
      <c r="BH729" s="6"/>
      <c r="BI729" s="6"/>
      <c r="BJ729" s="6"/>
      <c r="BK729" s="6"/>
      <c r="BL729" s="6"/>
      <c r="BM729" s="6"/>
      <c r="BN729" s="6"/>
      <c r="BO729" s="6"/>
      <c r="BP729" s="6"/>
      <c r="BQ729" s="6"/>
      <c r="BR729" s="6"/>
      <c r="BS729" s="6"/>
      <c r="BT729" s="6" t="s">
        <v>78</v>
      </c>
      <c r="BU729" s="6"/>
      <c r="BV729" s="6" t="s">
        <v>23</v>
      </c>
      <c r="BW729" s="6"/>
      <c r="BX729" s="6"/>
      <c r="BY729" s="6"/>
      <c r="BZ729" s="6"/>
      <c r="CA729" s="6"/>
      <c r="CB729" s="6"/>
      <c r="CC729" s="6"/>
      <c r="CD729" s="6"/>
      <c r="CE729" s="6"/>
      <c r="CF729" s="6"/>
      <c r="CG729" s="6"/>
      <c r="CH729" s="6"/>
      <c r="CI729" s="6"/>
      <c r="CJ729" s="6"/>
      <c r="CK729" s="6"/>
      <c r="CL729" s="6"/>
      <c r="CM729" s="6"/>
      <c r="CN729" s="6"/>
      <c r="CO729" s="6"/>
      <c r="CP729" s="6"/>
      <c r="CQ729" s="6"/>
      <c r="CR729" s="6" t="s">
        <v>195</v>
      </c>
      <c r="CS729" s="28" t="s">
        <v>23</v>
      </c>
      <c r="CT729" s="6"/>
      <c r="CU729" s="6"/>
      <c r="CV729" s="6"/>
      <c r="CW729" s="6"/>
      <c r="CX729" s="6"/>
      <c r="CY729" s="6"/>
      <c r="CZ729" s="6"/>
      <c r="DA729" s="6"/>
      <c r="DB729" s="6"/>
      <c r="DC729" s="6" t="s">
        <v>199</v>
      </c>
      <c r="DD729" s="6" t="s">
        <v>38</v>
      </c>
      <c r="DE729" s="87"/>
      <c r="DF729" s="6"/>
      <c r="DG729" s="6"/>
      <c r="DH729" s="6"/>
      <c r="DI729" s="6"/>
      <c r="DJ729" s="6"/>
      <c r="DK729" s="6"/>
      <c r="DL729" s="6"/>
      <c r="DM729" s="6"/>
      <c r="DN729" s="6"/>
      <c r="DO729" s="87"/>
      <c r="DP729" s="6"/>
      <c r="DQ729" s="87"/>
      <c r="DR729" s="6"/>
      <c r="DS729" s="93" t="s">
        <v>2932</v>
      </c>
      <c r="DT729" s="17" t="s">
        <v>630</v>
      </c>
      <c r="DV729" s="34"/>
      <c r="DW729" s="57"/>
      <c r="DX729" s="57"/>
      <c r="DY729" s="57"/>
      <c r="DZ729" s="57"/>
      <c r="EA729" s="57"/>
      <c r="EB729" s="57"/>
      <c r="EC729" s="57"/>
      <c r="ED729" s="57"/>
      <c r="EE729" s="57"/>
      <c r="EF729" s="57"/>
      <c r="EG729" s="57"/>
      <c r="EH729" s="57"/>
      <c r="EI729" s="57"/>
      <c r="EJ729" s="57"/>
      <c r="EK729" s="57"/>
      <c r="EL729" s="57"/>
      <c r="EM729" s="57"/>
      <c r="EN729" s="57"/>
      <c r="EO729" s="57"/>
      <c r="EP729" s="57"/>
      <c r="EQ729" s="57"/>
      <c r="ER729" s="57"/>
      <c r="ES729" s="57"/>
    </row>
    <row r="730" spans="1:149" ht="14.55" customHeight="1" x14ac:dyDescent="0.3">
      <c r="A730" s="65">
        <v>726</v>
      </c>
      <c r="B730" s="7">
        <v>251</v>
      </c>
      <c r="C730" s="98" t="s">
        <v>2926</v>
      </c>
      <c r="D730" s="100" t="s">
        <v>2927</v>
      </c>
      <c r="E730" s="98" t="s">
        <v>2928</v>
      </c>
      <c r="F730" s="7">
        <v>2010</v>
      </c>
      <c r="G730" s="98" t="s">
        <v>664</v>
      </c>
      <c r="H730" s="98" t="s">
        <v>2929</v>
      </c>
      <c r="I730" s="6" t="s">
        <v>50</v>
      </c>
      <c r="J730" s="100" t="s">
        <v>2933</v>
      </c>
      <c r="K730" s="6" t="s">
        <v>131</v>
      </c>
      <c r="L730" s="6" t="s">
        <v>38</v>
      </c>
      <c r="M730" s="6" t="s">
        <v>86</v>
      </c>
      <c r="N730" s="6" t="s">
        <v>205</v>
      </c>
      <c r="O730" s="6" t="s">
        <v>25</v>
      </c>
      <c r="P730" s="6" t="s">
        <v>191</v>
      </c>
      <c r="Q730" s="6" t="s">
        <v>572</v>
      </c>
      <c r="R730" s="6" t="s">
        <v>572</v>
      </c>
      <c r="S730" s="6" t="s">
        <v>434</v>
      </c>
      <c r="T730" s="6" t="s">
        <v>1967</v>
      </c>
      <c r="U730" s="7">
        <v>2007</v>
      </c>
      <c r="V730" s="7">
        <v>2030</v>
      </c>
      <c r="W730" s="6"/>
      <c r="X730" s="6"/>
      <c r="Y730" s="6"/>
      <c r="Z730" s="6" t="s">
        <v>76</v>
      </c>
      <c r="AA730" s="6"/>
      <c r="AB730" s="6"/>
      <c r="AC730" s="6"/>
      <c r="AD730" s="6"/>
      <c r="AE730" s="6" t="s">
        <v>126</v>
      </c>
      <c r="AF730" s="6"/>
      <c r="AG730" s="6"/>
      <c r="AH730" s="6"/>
      <c r="AI730" s="6"/>
      <c r="AJ730" s="6"/>
      <c r="AK730" s="6"/>
      <c r="AL730" s="6"/>
      <c r="AM730" s="6"/>
      <c r="AN730" s="6"/>
      <c r="AO730" s="6"/>
      <c r="AP730" s="6"/>
      <c r="AQ730" s="6"/>
      <c r="AR730" s="6"/>
      <c r="AS730" s="6"/>
      <c r="AT730" s="6"/>
      <c r="AU730" s="6" t="s">
        <v>183</v>
      </c>
      <c r="AV730" s="6" t="s">
        <v>199</v>
      </c>
      <c r="AW730" s="6" t="s">
        <v>23</v>
      </c>
      <c r="AX730" s="6"/>
      <c r="AY730" s="6"/>
      <c r="AZ730" s="6"/>
      <c r="BA730" s="6"/>
      <c r="BB730" s="6"/>
      <c r="BC730" s="6"/>
      <c r="BD730" s="6"/>
      <c r="BE730" s="6"/>
      <c r="BF730" s="6" t="s">
        <v>78</v>
      </c>
      <c r="BG730" s="6"/>
      <c r="BH730" s="6"/>
      <c r="BI730" s="6"/>
      <c r="BJ730" s="6"/>
      <c r="BK730" s="6"/>
      <c r="BL730" s="6"/>
      <c r="BM730" s="6"/>
      <c r="BN730" s="6"/>
      <c r="BO730" s="6"/>
      <c r="BP730" s="6"/>
      <c r="BQ730" s="6"/>
      <c r="BR730" s="6"/>
      <c r="BS730" s="6"/>
      <c r="BT730" s="6" t="s">
        <v>78</v>
      </c>
      <c r="BU730" s="6"/>
      <c r="BV730" s="6" t="s">
        <v>23</v>
      </c>
      <c r="BW730" s="6"/>
      <c r="BX730" s="6"/>
      <c r="BY730" s="6"/>
      <c r="BZ730" s="6"/>
      <c r="CA730" s="6"/>
      <c r="CB730" s="6"/>
      <c r="CC730" s="6"/>
      <c r="CD730" s="6"/>
      <c r="CE730" s="6"/>
      <c r="CF730" s="6"/>
      <c r="CG730" s="6"/>
      <c r="CH730" s="6"/>
      <c r="CI730" s="6"/>
      <c r="CJ730" s="6"/>
      <c r="CK730" s="6"/>
      <c r="CL730" s="6"/>
      <c r="CM730" s="6"/>
      <c r="CN730" s="6"/>
      <c r="CO730" s="6"/>
      <c r="CP730" s="6"/>
      <c r="CQ730" s="6"/>
      <c r="CR730" s="6" t="s">
        <v>195</v>
      </c>
      <c r="CS730" s="28" t="s">
        <v>23</v>
      </c>
      <c r="CT730" s="6"/>
      <c r="CU730" s="6"/>
      <c r="CV730" s="6"/>
      <c r="CW730" s="6"/>
      <c r="CX730" s="6"/>
      <c r="CY730" s="6"/>
      <c r="CZ730" s="6"/>
      <c r="DA730" s="6"/>
      <c r="DB730" s="6"/>
      <c r="DC730" s="6" t="s">
        <v>199</v>
      </c>
      <c r="DD730" s="6" t="s">
        <v>38</v>
      </c>
      <c r="DE730" s="87"/>
      <c r="DF730" s="6"/>
      <c r="DG730" s="6"/>
      <c r="DH730" s="6"/>
      <c r="DI730" s="6"/>
      <c r="DJ730" s="6"/>
      <c r="DK730" s="6"/>
      <c r="DL730" s="6"/>
      <c r="DM730" s="6"/>
      <c r="DN730" s="6"/>
      <c r="DO730" s="87"/>
      <c r="DP730" s="6"/>
      <c r="DQ730" s="87"/>
      <c r="DR730" s="6"/>
      <c r="DS730" s="93" t="s">
        <v>2934</v>
      </c>
      <c r="DT730" s="17" t="s">
        <v>2331</v>
      </c>
      <c r="DV730" s="34"/>
      <c r="DW730" s="57"/>
      <c r="DX730" s="57"/>
      <c r="DY730" s="57"/>
      <c r="DZ730" s="57"/>
      <c r="EA730" s="57"/>
      <c r="EB730" s="57"/>
      <c r="EC730" s="57"/>
      <c r="ED730" s="57"/>
      <c r="EE730" s="57"/>
      <c r="EF730" s="57"/>
      <c r="EG730" s="57"/>
      <c r="EH730" s="57"/>
      <c r="EI730" s="57"/>
      <c r="EJ730" s="57"/>
      <c r="EK730" s="57"/>
      <c r="EL730" s="57"/>
      <c r="EM730" s="57"/>
      <c r="EN730" s="57"/>
      <c r="EO730" s="57"/>
      <c r="EP730" s="57"/>
      <c r="EQ730" s="57"/>
      <c r="ER730" s="57"/>
      <c r="ES730" s="57"/>
    </row>
    <row r="731" spans="1:149" ht="14.55" customHeight="1" x14ac:dyDescent="0.3">
      <c r="A731" s="65">
        <v>727</v>
      </c>
      <c r="B731" s="7">
        <v>252</v>
      </c>
      <c r="C731" s="98" t="s">
        <v>2935</v>
      </c>
      <c r="D731" s="100" t="s">
        <v>2936</v>
      </c>
      <c r="E731" s="98" t="s">
        <v>2937</v>
      </c>
      <c r="F731" s="7">
        <v>2005</v>
      </c>
      <c r="G731" s="98" t="s">
        <v>974</v>
      </c>
      <c r="H731" s="98" t="s">
        <v>2938</v>
      </c>
      <c r="I731" s="6" t="s">
        <v>50</v>
      </c>
      <c r="J731" s="100" t="s">
        <v>2939</v>
      </c>
      <c r="K731" s="6" t="s">
        <v>744</v>
      </c>
      <c r="L731" s="6" t="s">
        <v>38</v>
      </c>
      <c r="M731" s="6" t="s">
        <v>86</v>
      </c>
      <c r="N731" s="6" t="s">
        <v>205</v>
      </c>
      <c r="O731" s="6" t="s">
        <v>25</v>
      </c>
      <c r="P731" s="6" t="s">
        <v>118</v>
      </c>
      <c r="Q731" s="6" t="s">
        <v>572</v>
      </c>
      <c r="R731" s="6" t="s">
        <v>572</v>
      </c>
      <c r="S731" s="6" t="s">
        <v>365</v>
      </c>
      <c r="T731" s="6" t="s">
        <v>1055</v>
      </c>
      <c r="U731" s="7">
        <v>2003</v>
      </c>
      <c r="V731" s="7">
        <v>2020</v>
      </c>
      <c r="W731" s="6"/>
      <c r="X731" s="6"/>
      <c r="Y731" s="6"/>
      <c r="Z731" s="6" t="s">
        <v>76</v>
      </c>
      <c r="AA731" s="6"/>
      <c r="AB731" s="6" t="s">
        <v>107</v>
      </c>
      <c r="AC731" s="6"/>
      <c r="AD731" s="6"/>
      <c r="AE731" s="6" t="s">
        <v>126</v>
      </c>
      <c r="AF731" s="6"/>
      <c r="AG731" s="6"/>
      <c r="AH731" s="6"/>
      <c r="AI731" s="6" t="s">
        <v>155</v>
      </c>
      <c r="AJ731" s="6"/>
      <c r="AK731" s="6"/>
      <c r="AL731" s="6"/>
      <c r="AM731" s="6"/>
      <c r="AN731" s="6"/>
      <c r="AO731" s="6" t="s">
        <v>168</v>
      </c>
      <c r="AP731" s="6"/>
      <c r="AQ731" s="6"/>
      <c r="AR731" s="6"/>
      <c r="AS731" s="6"/>
      <c r="AT731" s="6"/>
      <c r="AU731" s="6"/>
      <c r="AV731" s="6" t="s">
        <v>199</v>
      </c>
      <c r="AW731" s="6" t="s">
        <v>23</v>
      </c>
      <c r="AX731" s="6"/>
      <c r="AY731" s="6"/>
      <c r="AZ731" s="6"/>
      <c r="BA731" s="6" t="s">
        <v>78</v>
      </c>
      <c r="BB731" s="6"/>
      <c r="BC731" s="6" t="s">
        <v>78</v>
      </c>
      <c r="BD731" s="6"/>
      <c r="BE731" s="6"/>
      <c r="BF731" s="6" t="s">
        <v>78</v>
      </c>
      <c r="BG731" s="6"/>
      <c r="BH731" s="6"/>
      <c r="BI731" s="6"/>
      <c r="BJ731" s="6" t="s">
        <v>124</v>
      </c>
      <c r="BK731" s="6"/>
      <c r="BL731" s="6"/>
      <c r="BM731" s="6"/>
      <c r="BN731" s="6" t="s">
        <v>78</v>
      </c>
      <c r="BO731" s="6"/>
      <c r="BP731" s="6"/>
      <c r="BQ731" s="6"/>
      <c r="BR731" s="6"/>
      <c r="BS731" s="6"/>
      <c r="BT731" s="6"/>
      <c r="BU731" s="6"/>
      <c r="BV731" s="6" t="s">
        <v>23</v>
      </c>
      <c r="BW731" s="6"/>
      <c r="BX731" s="6"/>
      <c r="BY731" s="6"/>
      <c r="BZ731" s="6"/>
      <c r="CA731" s="6"/>
      <c r="CB731" s="6"/>
      <c r="CC731" s="6"/>
      <c r="CD731" s="6"/>
      <c r="CE731" s="6"/>
      <c r="CF731" s="6"/>
      <c r="CG731" s="6"/>
      <c r="CH731" s="6"/>
      <c r="CI731" s="6" t="s">
        <v>195</v>
      </c>
      <c r="CJ731" s="6"/>
      <c r="CK731" s="6"/>
      <c r="CL731" s="6"/>
      <c r="CM731" s="6"/>
      <c r="CN731" s="6"/>
      <c r="CO731" s="6"/>
      <c r="CP731" s="6"/>
      <c r="CQ731" s="6"/>
      <c r="CR731" s="6" t="s">
        <v>195</v>
      </c>
      <c r="CS731" s="28" t="s">
        <v>23</v>
      </c>
      <c r="CT731" s="6"/>
      <c r="CU731" s="6"/>
      <c r="CV731" s="6"/>
      <c r="CW731" s="6"/>
      <c r="CX731" s="6"/>
      <c r="CY731" s="6"/>
      <c r="CZ731" s="6"/>
      <c r="DA731" s="6" t="s">
        <v>155</v>
      </c>
      <c r="DB731" s="6"/>
      <c r="DC731" s="6" t="s">
        <v>199</v>
      </c>
      <c r="DD731" s="6" t="s">
        <v>23</v>
      </c>
      <c r="DE731" s="93" t="s">
        <v>2940</v>
      </c>
      <c r="DF731" s="6" t="s">
        <v>2654</v>
      </c>
      <c r="DG731" s="6"/>
      <c r="DH731" s="6"/>
      <c r="DI731" s="6"/>
      <c r="DJ731" s="6"/>
      <c r="DK731" s="6"/>
      <c r="DL731" s="6" t="s">
        <v>155</v>
      </c>
      <c r="DM731" s="6"/>
      <c r="DN731" s="6"/>
      <c r="DO731" s="87"/>
      <c r="DP731" s="6"/>
      <c r="DQ731" s="87"/>
      <c r="DR731" s="6"/>
      <c r="DS731" s="93" t="s">
        <v>2941</v>
      </c>
      <c r="DT731" s="17" t="s">
        <v>1516</v>
      </c>
      <c r="DV731" s="34"/>
      <c r="DW731" s="57"/>
      <c r="DX731" s="57"/>
      <c r="DY731" s="57"/>
      <c r="DZ731" s="57"/>
      <c r="EA731" s="57"/>
      <c r="EB731" s="57"/>
      <c r="EC731" s="57"/>
      <c r="ED731" s="57"/>
      <c r="EE731" s="57"/>
      <c r="EF731" s="57"/>
      <c r="EG731" s="57"/>
      <c r="EH731" s="57"/>
      <c r="EI731" s="57"/>
      <c r="EJ731" s="57"/>
      <c r="EK731" s="57"/>
      <c r="EL731" s="57"/>
      <c r="EM731" s="57"/>
      <c r="EN731" s="57"/>
      <c r="EO731" s="57"/>
      <c r="EP731" s="57"/>
      <c r="EQ731" s="57"/>
      <c r="ER731" s="57"/>
      <c r="ES731" s="57"/>
    </row>
    <row r="732" spans="1:149" ht="14.55" customHeight="1" x14ac:dyDescent="0.3">
      <c r="A732" s="65">
        <v>728</v>
      </c>
      <c r="B732" s="7">
        <v>252</v>
      </c>
      <c r="C732" s="98" t="s">
        <v>2935</v>
      </c>
      <c r="D732" s="100" t="s">
        <v>2936</v>
      </c>
      <c r="E732" s="98" t="s">
        <v>2937</v>
      </c>
      <c r="F732" s="7">
        <v>2005</v>
      </c>
      <c r="G732" s="98" t="s">
        <v>974</v>
      </c>
      <c r="H732" s="98" t="s">
        <v>2938</v>
      </c>
      <c r="I732" s="6" t="s">
        <v>50</v>
      </c>
      <c r="J732" s="100" t="s">
        <v>2942</v>
      </c>
      <c r="K732" s="6" t="s">
        <v>1024</v>
      </c>
      <c r="L732" s="6" t="s">
        <v>23</v>
      </c>
      <c r="M732" s="6" t="s">
        <v>86</v>
      </c>
      <c r="N732" s="6" t="s">
        <v>205</v>
      </c>
      <c r="O732" s="6" t="s">
        <v>25</v>
      </c>
      <c r="P732" s="6" t="s">
        <v>118</v>
      </c>
      <c r="Q732" s="6" t="s">
        <v>572</v>
      </c>
      <c r="R732" s="6" t="s">
        <v>572</v>
      </c>
      <c r="S732" s="6" t="s">
        <v>365</v>
      </c>
      <c r="T732" s="6" t="s">
        <v>1055</v>
      </c>
      <c r="U732" s="7">
        <v>2003</v>
      </c>
      <c r="V732" s="7">
        <v>2020</v>
      </c>
      <c r="W732" s="6"/>
      <c r="X732" s="6"/>
      <c r="Y732" s="6"/>
      <c r="Z732" s="6" t="s">
        <v>76</v>
      </c>
      <c r="AA732" s="6"/>
      <c r="AB732" s="6" t="s">
        <v>107</v>
      </c>
      <c r="AC732" s="6"/>
      <c r="AD732" s="6"/>
      <c r="AE732" s="6" t="s">
        <v>126</v>
      </c>
      <c r="AF732" s="6"/>
      <c r="AG732" s="6"/>
      <c r="AH732" s="6"/>
      <c r="AI732" s="6" t="s">
        <v>155</v>
      </c>
      <c r="AJ732" s="6"/>
      <c r="AK732" s="6"/>
      <c r="AL732" s="6"/>
      <c r="AM732" s="6"/>
      <c r="AN732" s="6"/>
      <c r="AO732" s="6" t="s">
        <v>168</v>
      </c>
      <c r="AP732" s="6"/>
      <c r="AQ732" s="6"/>
      <c r="AR732" s="6"/>
      <c r="AS732" s="6"/>
      <c r="AT732" s="6"/>
      <c r="AU732" s="6"/>
      <c r="AV732" s="6" t="s">
        <v>199</v>
      </c>
      <c r="AW732" s="6" t="s">
        <v>23</v>
      </c>
      <c r="AX732" s="6"/>
      <c r="AY732" s="6"/>
      <c r="AZ732" s="6"/>
      <c r="BA732" s="6" t="s">
        <v>78</v>
      </c>
      <c r="BB732" s="6"/>
      <c r="BC732" s="6" t="s">
        <v>78</v>
      </c>
      <c r="BD732" s="6"/>
      <c r="BE732" s="6"/>
      <c r="BF732" s="6" t="s">
        <v>78</v>
      </c>
      <c r="BG732" s="6"/>
      <c r="BH732" s="6"/>
      <c r="BI732" s="6"/>
      <c r="BJ732" s="6" t="s">
        <v>78</v>
      </c>
      <c r="BK732" s="6"/>
      <c r="BL732" s="6"/>
      <c r="BM732" s="6"/>
      <c r="BN732" s="6" t="s">
        <v>78</v>
      </c>
      <c r="BO732" s="6"/>
      <c r="BP732" s="6"/>
      <c r="BQ732" s="6"/>
      <c r="BR732" s="6"/>
      <c r="BS732" s="6"/>
      <c r="BT732" s="6"/>
      <c r="BU732" s="6"/>
      <c r="BV732" s="6" t="s">
        <v>23</v>
      </c>
      <c r="BW732" s="6"/>
      <c r="BX732" s="6"/>
      <c r="BY732" s="6"/>
      <c r="BZ732" s="6"/>
      <c r="CA732" s="6"/>
      <c r="CB732" s="6"/>
      <c r="CC732" s="6"/>
      <c r="CD732" s="6"/>
      <c r="CE732" s="6"/>
      <c r="CF732" s="6"/>
      <c r="CG732" s="6"/>
      <c r="CH732" s="6"/>
      <c r="CI732" s="6" t="s">
        <v>195</v>
      </c>
      <c r="CJ732" s="6"/>
      <c r="CK732" s="6"/>
      <c r="CL732" s="6"/>
      <c r="CM732" s="6"/>
      <c r="CN732" s="6"/>
      <c r="CO732" s="6"/>
      <c r="CP732" s="6"/>
      <c r="CQ732" s="6"/>
      <c r="CR732" s="6" t="s">
        <v>195</v>
      </c>
      <c r="CS732" s="28" t="s">
        <v>23</v>
      </c>
      <c r="CT732" s="6"/>
      <c r="CU732" s="6"/>
      <c r="CV732" s="6"/>
      <c r="CW732" s="6"/>
      <c r="CX732" s="6"/>
      <c r="CY732" s="6"/>
      <c r="CZ732" s="6"/>
      <c r="DA732" s="6" t="s">
        <v>155</v>
      </c>
      <c r="DB732" s="6"/>
      <c r="DC732" s="6" t="s">
        <v>199</v>
      </c>
      <c r="DD732" s="6" t="s">
        <v>23</v>
      </c>
      <c r="DE732" s="93" t="s">
        <v>2940</v>
      </c>
      <c r="DF732" s="6" t="s">
        <v>2654</v>
      </c>
      <c r="DG732" s="6"/>
      <c r="DH732" s="6"/>
      <c r="DI732" s="6"/>
      <c r="DJ732" s="6"/>
      <c r="DK732" s="6"/>
      <c r="DL732" s="6" t="s">
        <v>155</v>
      </c>
      <c r="DM732" s="6"/>
      <c r="DN732" s="6"/>
      <c r="DO732" s="87"/>
      <c r="DP732" s="6"/>
      <c r="DQ732" s="87"/>
      <c r="DR732" s="6"/>
      <c r="DS732" s="93" t="s">
        <v>2941</v>
      </c>
      <c r="DT732" s="17" t="s">
        <v>1516</v>
      </c>
      <c r="DV732" s="34"/>
      <c r="DW732" s="57"/>
      <c r="DX732" s="57"/>
      <c r="DY732" s="57"/>
      <c r="DZ732" s="57"/>
      <c r="EA732" s="57"/>
      <c r="EB732" s="57"/>
      <c r="EC732" s="57"/>
      <c r="ED732" s="57"/>
      <c r="EE732" s="57"/>
      <c r="EF732" s="57"/>
      <c r="EG732" s="57"/>
      <c r="EH732" s="57"/>
      <c r="EI732" s="57"/>
      <c r="EJ732" s="57"/>
      <c r="EK732" s="57"/>
      <c r="EL732" s="57"/>
      <c r="EM732" s="57"/>
      <c r="EN732" s="57"/>
      <c r="EO732" s="57"/>
      <c r="EP732" s="57"/>
      <c r="EQ732" s="57"/>
      <c r="ER732" s="57"/>
      <c r="ES732" s="57"/>
    </row>
    <row r="733" spans="1:149" ht="14.55" customHeight="1" x14ac:dyDescent="0.3">
      <c r="A733" s="65">
        <v>729</v>
      </c>
      <c r="B733" s="7">
        <v>252</v>
      </c>
      <c r="C733" s="98" t="s">
        <v>2935</v>
      </c>
      <c r="D733" s="100" t="s">
        <v>2936</v>
      </c>
      <c r="E733" s="98" t="s">
        <v>2937</v>
      </c>
      <c r="F733" s="7">
        <v>2005</v>
      </c>
      <c r="G733" s="98" t="s">
        <v>974</v>
      </c>
      <c r="H733" s="98" t="s">
        <v>2938</v>
      </c>
      <c r="I733" s="6" t="s">
        <v>50</v>
      </c>
      <c r="J733" s="100" t="s">
        <v>2943</v>
      </c>
      <c r="K733" s="6" t="s">
        <v>718</v>
      </c>
      <c r="L733" s="6" t="s">
        <v>38</v>
      </c>
      <c r="M733" s="6" t="s">
        <v>86</v>
      </c>
      <c r="N733" s="6" t="s">
        <v>205</v>
      </c>
      <c r="O733" s="6" t="s">
        <v>25</v>
      </c>
      <c r="P733" s="6" t="s">
        <v>118</v>
      </c>
      <c r="Q733" s="6" t="s">
        <v>572</v>
      </c>
      <c r="R733" s="6" t="s">
        <v>572</v>
      </c>
      <c r="S733" s="6" t="s">
        <v>365</v>
      </c>
      <c r="T733" s="6" t="s">
        <v>1055</v>
      </c>
      <c r="U733" s="7">
        <v>2003</v>
      </c>
      <c r="V733" s="7">
        <v>2020</v>
      </c>
      <c r="W733" s="6"/>
      <c r="X733" s="6"/>
      <c r="Y733" s="6"/>
      <c r="Z733" s="6" t="s">
        <v>76</v>
      </c>
      <c r="AA733" s="6"/>
      <c r="AB733" s="6" t="s">
        <v>107</v>
      </c>
      <c r="AC733" s="6"/>
      <c r="AD733" s="6"/>
      <c r="AE733" s="6" t="s">
        <v>126</v>
      </c>
      <c r="AF733" s="6"/>
      <c r="AG733" s="6"/>
      <c r="AH733" s="6"/>
      <c r="AI733" s="6" t="s">
        <v>155</v>
      </c>
      <c r="AJ733" s="6"/>
      <c r="AK733" s="6"/>
      <c r="AL733" s="6"/>
      <c r="AM733" s="6"/>
      <c r="AN733" s="6"/>
      <c r="AO733" s="6" t="s">
        <v>168</v>
      </c>
      <c r="AP733" s="6"/>
      <c r="AQ733" s="6"/>
      <c r="AR733" s="6"/>
      <c r="AS733" s="6"/>
      <c r="AT733" s="6"/>
      <c r="AU733" s="6"/>
      <c r="AV733" s="6" t="s">
        <v>199</v>
      </c>
      <c r="AW733" s="6" t="s">
        <v>23</v>
      </c>
      <c r="AX733" s="6"/>
      <c r="AY733" s="6"/>
      <c r="AZ733" s="6"/>
      <c r="BA733" s="6" t="s">
        <v>78</v>
      </c>
      <c r="BB733" s="6"/>
      <c r="BC733" s="6" t="s">
        <v>78</v>
      </c>
      <c r="BD733" s="6"/>
      <c r="BE733" s="6"/>
      <c r="BF733" s="6" t="s">
        <v>80</v>
      </c>
      <c r="BG733" s="6"/>
      <c r="BH733" s="6"/>
      <c r="BI733" s="6"/>
      <c r="BJ733" s="6" t="s">
        <v>78</v>
      </c>
      <c r="BK733" s="6"/>
      <c r="BL733" s="6"/>
      <c r="BM733" s="6"/>
      <c r="BN733" s="6" t="s">
        <v>78</v>
      </c>
      <c r="BO733" s="6"/>
      <c r="BP733" s="6"/>
      <c r="BQ733" s="6"/>
      <c r="BR733" s="6"/>
      <c r="BS733" s="6"/>
      <c r="BT733" s="6"/>
      <c r="BU733" s="6"/>
      <c r="BV733" s="6" t="s">
        <v>23</v>
      </c>
      <c r="BW733" s="6"/>
      <c r="BX733" s="6"/>
      <c r="BY733" s="6"/>
      <c r="BZ733" s="6"/>
      <c r="CA733" s="6"/>
      <c r="CB733" s="6"/>
      <c r="CC733" s="6"/>
      <c r="CD733" s="6"/>
      <c r="CE733" s="6"/>
      <c r="CF733" s="6"/>
      <c r="CG733" s="6"/>
      <c r="CH733" s="6"/>
      <c r="CI733" s="6" t="s">
        <v>195</v>
      </c>
      <c r="CJ733" s="6"/>
      <c r="CK733" s="6"/>
      <c r="CL733" s="6"/>
      <c r="CM733" s="6"/>
      <c r="CN733" s="6"/>
      <c r="CO733" s="6"/>
      <c r="CP733" s="6"/>
      <c r="CQ733" s="6"/>
      <c r="CR733" s="6" t="s">
        <v>210</v>
      </c>
      <c r="CS733" s="28" t="s">
        <v>23</v>
      </c>
      <c r="CT733" s="6"/>
      <c r="CU733" s="6"/>
      <c r="CV733" s="6"/>
      <c r="CW733" s="6"/>
      <c r="CX733" s="6"/>
      <c r="CY733" s="6"/>
      <c r="CZ733" s="6"/>
      <c r="DA733" s="6" t="s">
        <v>155</v>
      </c>
      <c r="DB733" s="6"/>
      <c r="DC733" s="6" t="s">
        <v>199</v>
      </c>
      <c r="DD733" s="6" t="s">
        <v>23</v>
      </c>
      <c r="DE733" s="93" t="s">
        <v>2940</v>
      </c>
      <c r="DF733" s="6" t="s">
        <v>2654</v>
      </c>
      <c r="DG733" s="6"/>
      <c r="DH733" s="6"/>
      <c r="DI733" s="6"/>
      <c r="DJ733" s="6"/>
      <c r="DK733" s="6"/>
      <c r="DL733" s="6" t="s">
        <v>155</v>
      </c>
      <c r="DM733" s="6"/>
      <c r="DN733" s="6"/>
      <c r="DO733" s="87"/>
      <c r="DP733" s="6"/>
      <c r="DQ733" s="87"/>
      <c r="DR733" s="6"/>
      <c r="DS733" s="93" t="s">
        <v>2941</v>
      </c>
      <c r="DT733" s="17" t="s">
        <v>1516</v>
      </c>
      <c r="DV733" s="34"/>
      <c r="DW733" s="57"/>
      <c r="DX733" s="57"/>
      <c r="DY733" s="57"/>
      <c r="DZ733" s="57"/>
      <c r="EA733" s="57"/>
      <c r="EB733" s="57"/>
      <c r="EC733" s="57"/>
      <c r="ED733" s="57"/>
      <c r="EE733" s="57"/>
      <c r="EF733" s="57"/>
      <c r="EG733" s="57"/>
      <c r="EH733" s="57"/>
      <c r="EI733" s="57"/>
      <c r="EJ733" s="57"/>
      <c r="EK733" s="57"/>
      <c r="EL733" s="57"/>
      <c r="EM733" s="57"/>
      <c r="EN733" s="57"/>
      <c r="EO733" s="57"/>
      <c r="EP733" s="57"/>
      <c r="EQ733" s="57"/>
      <c r="ER733" s="57"/>
      <c r="ES733" s="57"/>
    </row>
    <row r="734" spans="1:149" ht="14.55" customHeight="1" x14ac:dyDescent="0.3">
      <c r="A734" s="65">
        <v>730</v>
      </c>
      <c r="B734" s="7">
        <v>253</v>
      </c>
      <c r="C734" s="98" t="s">
        <v>2944</v>
      </c>
      <c r="D734" s="100" t="s">
        <v>2945</v>
      </c>
      <c r="E734" s="98" t="s">
        <v>2946</v>
      </c>
      <c r="F734" s="7">
        <v>2003</v>
      </c>
      <c r="G734" s="100" t="s">
        <v>807</v>
      </c>
      <c r="H734" s="98" t="s">
        <v>2947</v>
      </c>
      <c r="I734" s="6" t="s">
        <v>50</v>
      </c>
      <c r="J734" s="100" t="s">
        <v>4171</v>
      </c>
      <c r="K734" s="6" t="s">
        <v>742</v>
      </c>
      <c r="L734" s="6" t="s">
        <v>38</v>
      </c>
      <c r="M734" s="6" t="s">
        <v>100</v>
      </c>
      <c r="N734" s="6" t="s">
        <v>205</v>
      </c>
      <c r="O734" s="6" t="s">
        <v>25</v>
      </c>
      <c r="P734" s="6" t="s">
        <v>191</v>
      </c>
      <c r="Q734" s="6" t="s">
        <v>572</v>
      </c>
      <c r="R734" s="6" t="s">
        <v>572</v>
      </c>
      <c r="S734" s="6" t="s">
        <v>432</v>
      </c>
      <c r="T734" s="6" t="s">
        <v>629</v>
      </c>
      <c r="U734" s="7">
        <v>1996</v>
      </c>
      <c r="V734" s="7">
        <v>2005</v>
      </c>
      <c r="W734" s="6"/>
      <c r="X734" s="6"/>
      <c r="Y734" s="6"/>
      <c r="Z734" s="6"/>
      <c r="AA734" s="6"/>
      <c r="AB734" s="6"/>
      <c r="AC734" s="6"/>
      <c r="AD734" s="6"/>
      <c r="AE734" s="6"/>
      <c r="AF734" s="6"/>
      <c r="AG734" s="6"/>
      <c r="AH734" s="6"/>
      <c r="AI734" s="6" t="s">
        <v>155</v>
      </c>
      <c r="AJ734" s="6"/>
      <c r="AK734" s="6"/>
      <c r="AL734" s="6"/>
      <c r="AM734" s="6"/>
      <c r="AN734" s="6"/>
      <c r="AO734" s="6"/>
      <c r="AP734" s="6"/>
      <c r="AQ734" s="6"/>
      <c r="AR734" s="6"/>
      <c r="AS734" s="6"/>
      <c r="AT734" s="6"/>
      <c r="AU734" s="6"/>
      <c r="AV734" s="6"/>
      <c r="AW734" s="6" t="s">
        <v>23</v>
      </c>
      <c r="AX734" s="6"/>
      <c r="AY734" s="6"/>
      <c r="AZ734" s="6"/>
      <c r="BA734" s="6"/>
      <c r="BB734" s="6"/>
      <c r="BC734" s="6"/>
      <c r="BD734" s="6"/>
      <c r="BE734" s="6"/>
      <c r="BF734" s="6"/>
      <c r="BG734" s="6"/>
      <c r="BH734" s="6"/>
      <c r="BI734" s="6"/>
      <c r="BJ734" s="6" t="s">
        <v>78</v>
      </c>
      <c r="BK734" s="6"/>
      <c r="BL734" s="6"/>
      <c r="BM734" s="6"/>
      <c r="BN734" s="6"/>
      <c r="BO734" s="6"/>
      <c r="BP734" s="6"/>
      <c r="BQ734" s="6"/>
      <c r="BR734" s="6"/>
      <c r="BS734" s="6"/>
      <c r="BT734" s="6"/>
      <c r="BU734" s="6"/>
      <c r="BV734" s="6" t="s">
        <v>23</v>
      </c>
      <c r="BW734" s="6"/>
      <c r="BX734" s="6"/>
      <c r="BY734" s="6"/>
      <c r="BZ734" s="6"/>
      <c r="CA734" s="6"/>
      <c r="CB734" s="6"/>
      <c r="CC734" s="6"/>
      <c r="CD734" s="6"/>
      <c r="CE734" s="6"/>
      <c r="CF734" s="6"/>
      <c r="CG734" s="6"/>
      <c r="CH734" s="6"/>
      <c r="CI734" s="6" t="s">
        <v>195</v>
      </c>
      <c r="CJ734" s="6"/>
      <c r="CK734" s="6"/>
      <c r="CL734" s="6"/>
      <c r="CM734" s="6"/>
      <c r="CN734" s="6"/>
      <c r="CO734" s="6"/>
      <c r="CP734" s="6"/>
      <c r="CQ734" s="6"/>
      <c r="CR734" s="6"/>
      <c r="CS734" s="28" t="s">
        <v>23</v>
      </c>
      <c r="CT734" s="6"/>
      <c r="CU734" s="6"/>
      <c r="CV734" s="6"/>
      <c r="CW734" s="6"/>
      <c r="CX734" s="6"/>
      <c r="CY734" s="6"/>
      <c r="CZ734" s="6"/>
      <c r="DA734" s="6" t="s">
        <v>155</v>
      </c>
      <c r="DB734" s="6"/>
      <c r="DC734" s="6"/>
      <c r="DD734" s="6" t="s">
        <v>23</v>
      </c>
      <c r="DE734" s="93" t="s">
        <v>2948</v>
      </c>
      <c r="DF734" s="6" t="s">
        <v>640</v>
      </c>
      <c r="DG734" s="6"/>
      <c r="DH734" s="6"/>
      <c r="DI734" s="6"/>
      <c r="DJ734" s="6"/>
      <c r="DK734" s="6"/>
      <c r="DL734" s="6" t="s">
        <v>155</v>
      </c>
      <c r="DM734" s="6"/>
      <c r="DN734" s="6"/>
      <c r="DO734" s="87"/>
      <c r="DP734" s="6"/>
      <c r="DQ734" s="93" t="s">
        <v>2949</v>
      </c>
      <c r="DR734" s="6" t="s">
        <v>212</v>
      </c>
      <c r="DS734" s="87"/>
      <c r="DT734" s="17"/>
      <c r="DV734" s="34"/>
      <c r="DW734" s="57"/>
      <c r="DX734" s="57"/>
      <c r="DY734" s="57"/>
      <c r="DZ734" s="57"/>
      <c r="EA734" s="57"/>
      <c r="EB734" s="57"/>
      <c r="EC734" s="57"/>
      <c r="ED734" s="57"/>
      <c r="EE734" s="57"/>
      <c r="EF734" s="57"/>
      <c r="EG734" s="57"/>
      <c r="EH734" s="57"/>
      <c r="EI734" s="57"/>
      <c r="EJ734" s="57"/>
      <c r="EK734" s="57"/>
      <c r="EL734" s="57"/>
      <c r="EM734" s="57"/>
      <c r="EN734" s="57"/>
      <c r="EO734" s="57"/>
      <c r="EP734" s="57"/>
      <c r="EQ734" s="57"/>
      <c r="ER734" s="57"/>
      <c r="ES734" s="57"/>
    </row>
    <row r="735" spans="1:149" ht="14.55" customHeight="1" x14ac:dyDescent="0.3">
      <c r="A735" s="65">
        <v>731</v>
      </c>
      <c r="B735" s="7">
        <v>253</v>
      </c>
      <c r="C735" s="98" t="s">
        <v>2944</v>
      </c>
      <c r="D735" s="100" t="s">
        <v>2945</v>
      </c>
      <c r="E735" s="98" t="s">
        <v>2946</v>
      </c>
      <c r="F735" s="7">
        <v>2003</v>
      </c>
      <c r="G735" s="100" t="s">
        <v>807</v>
      </c>
      <c r="H735" s="98" t="s">
        <v>2947</v>
      </c>
      <c r="I735" s="6" t="s">
        <v>50</v>
      </c>
      <c r="J735" s="100" t="s">
        <v>4172</v>
      </c>
      <c r="K735" s="6" t="s">
        <v>718</v>
      </c>
      <c r="L735" s="6" t="s">
        <v>38</v>
      </c>
      <c r="M735" s="6" t="s">
        <v>100</v>
      </c>
      <c r="N735" s="6" t="s">
        <v>205</v>
      </c>
      <c r="O735" s="6" t="s">
        <v>25</v>
      </c>
      <c r="P735" s="6" t="s">
        <v>191</v>
      </c>
      <c r="Q735" s="6" t="s">
        <v>572</v>
      </c>
      <c r="R735" s="6" t="s">
        <v>572</v>
      </c>
      <c r="S735" s="6" t="s">
        <v>432</v>
      </c>
      <c r="T735" s="6" t="s">
        <v>629</v>
      </c>
      <c r="U735" s="7">
        <v>1996</v>
      </c>
      <c r="V735" s="7">
        <v>2005</v>
      </c>
      <c r="W735" s="6"/>
      <c r="X735" s="6"/>
      <c r="Y735" s="6"/>
      <c r="Z735" s="6"/>
      <c r="AA735" s="6"/>
      <c r="AB735" s="6"/>
      <c r="AC735" s="6"/>
      <c r="AD735" s="6"/>
      <c r="AE735" s="6"/>
      <c r="AF735" s="6"/>
      <c r="AG735" s="6"/>
      <c r="AH735" s="6"/>
      <c r="AI735" s="6" t="s">
        <v>155</v>
      </c>
      <c r="AJ735" s="6"/>
      <c r="AK735" s="6"/>
      <c r="AL735" s="6"/>
      <c r="AM735" s="6"/>
      <c r="AN735" s="6"/>
      <c r="AO735" s="6"/>
      <c r="AP735" s="6"/>
      <c r="AQ735" s="6"/>
      <c r="AR735" s="6"/>
      <c r="AS735" s="6"/>
      <c r="AT735" s="6"/>
      <c r="AU735" s="6"/>
      <c r="AV735" s="6"/>
      <c r="AW735" s="6" t="s">
        <v>23</v>
      </c>
      <c r="AX735" s="6"/>
      <c r="AY735" s="6"/>
      <c r="AZ735" s="6"/>
      <c r="BA735" s="6"/>
      <c r="BB735" s="6"/>
      <c r="BC735" s="6"/>
      <c r="BD735" s="6"/>
      <c r="BE735" s="6"/>
      <c r="BF735" s="6"/>
      <c r="BG735" s="6"/>
      <c r="BH735" s="6"/>
      <c r="BI735" s="6"/>
      <c r="BJ735" s="6" t="s">
        <v>78</v>
      </c>
      <c r="BK735" s="6"/>
      <c r="BL735" s="6"/>
      <c r="BM735" s="6"/>
      <c r="BN735" s="6"/>
      <c r="BO735" s="6"/>
      <c r="BP735" s="6"/>
      <c r="BQ735" s="6"/>
      <c r="BR735" s="6"/>
      <c r="BS735" s="6"/>
      <c r="BT735" s="6"/>
      <c r="BU735" s="6"/>
      <c r="BV735" s="6" t="s">
        <v>23</v>
      </c>
      <c r="BW735" s="6"/>
      <c r="BX735" s="6"/>
      <c r="BY735" s="6"/>
      <c r="BZ735" s="6"/>
      <c r="CA735" s="6"/>
      <c r="CB735" s="6"/>
      <c r="CC735" s="6"/>
      <c r="CD735" s="6"/>
      <c r="CE735" s="6"/>
      <c r="CF735" s="6"/>
      <c r="CG735" s="6"/>
      <c r="CH735" s="6"/>
      <c r="CI735" s="6" t="s">
        <v>195</v>
      </c>
      <c r="CJ735" s="6"/>
      <c r="CK735" s="6"/>
      <c r="CL735" s="6"/>
      <c r="CM735" s="6"/>
      <c r="CN735" s="6"/>
      <c r="CO735" s="6"/>
      <c r="CP735" s="6"/>
      <c r="CQ735" s="6"/>
      <c r="CR735" s="6"/>
      <c r="CS735" s="28" t="s">
        <v>23</v>
      </c>
      <c r="CT735" s="6"/>
      <c r="CU735" s="6"/>
      <c r="CV735" s="6"/>
      <c r="CW735" s="6"/>
      <c r="CX735" s="6"/>
      <c r="CY735" s="6"/>
      <c r="CZ735" s="6"/>
      <c r="DA735" s="6" t="s">
        <v>155</v>
      </c>
      <c r="DB735" s="6"/>
      <c r="DC735" s="6"/>
      <c r="DD735" s="6" t="s">
        <v>23</v>
      </c>
      <c r="DE735" s="93" t="s">
        <v>2948</v>
      </c>
      <c r="DF735" s="6" t="s">
        <v>640</v>
      </c>
      <c r="DG735" s="6"/>
      <c r="DH735" s="6"/>
      <c r="DI735" s="6"/>
      <c r="DJ735" s="6"/>
      <c r="DK735" s="6"/>
      <c r="DL735" s="6" t="s">
        <v>155</v>
      </c>
      <c r="DM735" s="6"/>
      <c r="DN735" s="6"/>
      <c r="DO735" s="87"/>
      <c r="DP735" s="6"/>
      <c r="DQ735" s="93" t="s">
        <v>2949</v>
      </c>
      <c r="DR735" s="6" t="s">
        <v>212</v>
      </c>
      <c r="DS735" s="87"/>
      <c r="DT735" s="17"/>
      <c r="DV735" s="34"/>
      <c r="DW735" s="57"/>
      <c r="DX735" s="57"/>
      <c r="DY735" s="57"/>
      <c r="DZ735" s="57"/>
      <c r="EA735" s="57"/>
      <c r="EB735" s="57"/>
      <c r="EC735" s="57"/>
      <c r="ED735" s="57"/>
      <c r="EE735" s="57"/>
      <c r="EF735" s="57"/>
      <c r="EG735" s="57"/>
      <c r="EH735" s="57"/>
      <c r="EI735" s="57"/>
      <c r="EJ735" s="57"/>
      <c r="EK735" s="57"/>
      <c r="EL735" s="57"/>
      <c r="EM735" s="57"/>
      <c r="EN735" s="57"/>
      <c r="EO735" s="57"/>
      <c r="EP735" s="57"/>
      <c r="EQ735" s="57"/>
      <c r="ER735" s="57"/>
      <c r="ES735" s="57"/>
    </row>
    <row r="736" spans="1:149" ht="14.55" customHeight="1" x14ac:dyDescent="0.3">
      <c r="A736" s="65">
        <v>732</v>
      </c>
      <c r="B736" s="7">
        <v>253</v>
      </c>
      <c r="C736" s="98" t="s">
        <v>2944</v>
      </c>
      <c r="D736" s="100" t="s">
        <v>2945</v>
      </c>
      <c r="E736" s="98" t="s">
        <v>2946</v>
      </c>
      <c r="F736" s="7">
        <v>2003</v>
      </c>
      <c r="G736" s="100" t="s">
        <v>807</v>
      </c>
      <c r="H736" s="98" t="s">
        <v>2947</v>
      </c>
      <c r="I736" s="6" t="s">
        <v>50</v>
      </c>
      <c r="J736" s="100" t="s">
        <v>4173</v>
      </c>
      <c r="K736" s="6" t="s">
        <v>718</v>
      </c>
      <c r="L736" s="6" t="s">
        <v>38</v>
      </c>
      <c r="M736" s="6" t="s">
        <v>100</v>
      </c>
      <c r="N736" s="6" t="s">
        <v>205</v>
      </c>
      <c r="O736" s="6" t="s">
        <v>25</v>
      </c>
      <c r="P736" s="6" t="s">
        <v>191</v>
      </c>
      <c r="Q736" s="6" t="s">
        <v>572</v>
      </c>
      <c r="R736" s="6" t="s">
        <v>572</v>
      </c>
      <c r="S736" s="6" t="s">
        <v>432</v>
      </c>
      <c r="T736" s="6" t="s">
        <v>629</v>
      </c>
      <c r="U736" s="7">
        <v>1996</v>
      </c>
      <c r="V736" s="7">
        <v>2005</v>
      </c>
      <c r="W736" s="6"/>
      <c r="X736" s="6"/>
      <c r="Y736" s="6"/>
      <c r="Z736" s="6"/>
      <c r="AA736" s="6"/>
      <c r="AB736" s="6"/>
      <c r="AC736" s="6"/>
      <c r="AD736" s="6"/>
      <c r="AE736" s="6"/>
      <c r="AF736" s="6"/>
      <c r="AG736" s="6"/>
      <c r="AH736" s="6"/>
      <c r="AI736" s="6" t="s">
        <v>155</v>
      </c>
      <c r="AJ736" s="6"/>
      <c r="AK736" s="6"/>
      <c r="AL736" s="6"/>
      <c r="AM736" s="6"/>
      <c r="AN736" s="6"/>
      <c r="AO736" s="6"/>
      <c r="AP736" s="6"/>
      <c r="AQ736" s="6"/>
      <c r="AR736" s="6"/>
      <c r="AS736" s="6"/>
      <c r="AT736" s="6"/>
      <c r="AU736" s="6"/>
      <c r="AV736" s="6"/>
      <c r="AW736" s="6" t="s">
        <v>23</v>
      </c>
      <c r="AX736" s="6"/>
      <c r="AY736" s="6"/>
      <c r="AZ736" s="6"/>
      <c r="BA736" s="6"/>
      <c r="BB736" s="6"/>
      <c r="BC736" s="6"/>
      <c r="BD736" s="6"/>
      <c r="BE736" s="6"/>
      <c r="BF736" s="6"/>
      <c r="BG736" s="6"/>
      <c r="BH736" s="6"/>
      <c r="BI736" s="6"/>
      <c r="BJ736" s="6" t="s">
        <v>78</v>
      </c>
      <c r="BK736" s="6"/>
      <c r="BL736" s="6"/>
      <c r="BM736" s="6"/>
      <c r="BN736" s="6"/>
      <c r="BO736" s="6"/>
      <c r="BP736" s="6"/>
      <c r="BQ736" s="6"/>
      <c r="BR736" s="6"/>
      <c r="BS736" s="6"/>
      <c r="BT736" s="6"/>
      <c r="BU736" s="6"/>
      <c r="BV736" s="6" t="s">
        <v>23</v>
      </c>
      <c r="BW736" s="6"/>
      <c r="BX736" s="6"/>
      <c r="BY736" s="6"/>
      <c r="BZ736" s="6"/>
      <c r="CA736" s="6"/>
      <c r="CB736" s="6"/>
      <c r="CC736" s="6"/>
      <c r="CD736" s="6"/>
      <c r="CE736" s="6"/>
      <c r="CF736" s="6"/>
      <c r="CG736" s="6"/>
      <c r="CH736" s="6"/>
      <c r="CI736" s="6" t="s">
        <v>195</v>
      </c>
      <c r="CJ736" s="6"/>
      <c r="CK736" s="6"/>
      <c r="CL736" s="6"/>
      <c r="CM736" s="6"/>
      <c r="CN736" s="6"/>
      <c r="CO736" s="6"/>
      <c r="CP736" s="6"/>
      <c r="CQ736" s="6"/>
      <c r="CR736" s="6"/>
      <c r="CS736" s="28" t="s">
        <v>23</v>
      </c>
      <c r="CT736" s="6"/>
      <c r="CU736" s="6"/>
      <c r="CV736" s="6"/>
      <c r="CW736" s="6"/>
      <c r="CX736" s="6"/>
      <c r="CY736" s="6"/>
      <c r="CZ736" s="6"/>
      <c r="DA736" s="6" t="s">
        <v>155</v>
      </c>
      <c r="DB736" s="6"/>
      <c r="DC736" s="6"/>
      <c r="DD736" s="6" t="s">
        <v>23</v>
      </c>
      <c r="DE736" s="93" t="s">
        <v>2948</v>
      </c>
      <c r="DF736" s="6" t="s">
        <v>640</v>
      </c>
      <c r="DG736" s="6"/>
      <c r="DH736" s="6"/>
      <c r="DI736" s="6"/>
      <c r="DJ736" s="6"/>
      <c r="DK736" s="6"/>
      <c r="DL736" s="6" t="s">
        <v>155</v>
      </c>
      <c r="DM736" s="6"/>
      <c r="DN736" s="6"/>
      <c r="DO736" s="87"/>
      <c r="DP736" s="6"/>
      <c r="DQ736" s="93" t="s">
        <v>2949</v>
      </c>
      <c r="DR736" s="6" t="s">
        <v>212</v>
      </c>
      <c r="DS736" s="87"/>
      <c r="DT736" s="17"/>
      <c r="DV736" s="34"/>
      <c r="DW736" s="57"/>
      <c r="DX736" s="57"/>
      <c r="DY736" s="57"/>
      <c r="DZ736" s="57"/>
      <c r="EA736" s="57"/>
      <c r="EB736" s="57"/>
      <c r="EC736" s="57"/>
      <c r="ED736" s="57"/>
      <c r="EE736" s="57"/>
      <c r="EF736" s="57"/>
      <c r="EG736" s="57"/>
      <c r="EH736" s="57"/>
      <c r="EI736" s="57"/>
      <c r="EJ736" s="57"/>
      <c r="EK736" s="57"/>
      <c r="EL736" s="57"/>
      <c r="EM736" s="57"/>
      <c r="EN736" s="57"/>
      <c r="EO736" s="57"/>
      <c r="EP736" s="57"/>
      <c r="EQ736" s="57"/>
      <c r="ER736" s="57"/>
      <c r="ES736" s="57"/>
    </row>
    <row r="737" spans="1:149" ht="14.55" customHeight="1" x14ac:dyDescent="0.3">
      <c r="A737" s="65">
        <v>733</v>
      </c>
      <c r="B737" s="7">
        <v>253</v>
      </c>
      <c r="C737" s="98" t="s">
        <v>2944</v>
      </c>
      <c r="D737" s="100" t="s">
        <v>2945</v>
      </c>
      <c r="E737" s="98" t="s">
        <v>2946</v>
      </c>
      <c r="F737" s="7">
        <v>2003</v>
      </c>
      <c r="G737" s="100" t="s">
        <v>807</v>
      </c>
      <c r="H737" s="98" t="s">
        <v>2947</v>
      </c>
      <c r="I737" s="6" t="s">
        <v>50</v>
      </c>
      <c r="J737" s="100" t="s">
        <v>2950</v>
      </c>
      <c r="K737" s="6" t="s">
        <v>718</v>
      </c>
      <c r="L737" s="6" t="s">
        <v>38</v>
      </c>
      <c r="M737" s="6" t="s">
        <v>100</v>
      </c>
      <c r="N737" s="6" t="s">
        <v>205</v>
      </c>
      <c r="O737" s="6" t="s">
        <v>25</v>
      </c>
      <c r="P737" s="6" t="s">
        <v>191</v>
      </c>
      <c r="Q737" s="6" t="s">
        <v>572</v>
      </c>
      <c r="R737" s="6" t="s">
        <v>572</v>
      </c>
      <c r="S737" s="6" t="s">
        <v>432</v>
      </c>
      <c r="T737" s="6" t="s">
        <v>629</v>
      </c>
      <c r="U737" s="7">
        <v>1996</v>
      </c>
      <c r="V737" s="7">
        <v>2005</v>
      </c>
      <c r="W737" s="6"/>
      <c r="X737" s="6"/>
      <c r="Y737" s="6"/>
      <c r="Z737" s="6"/>
      <c r="AA737" s="6"/>
      <c r="AB737" s="6"/>
      <c r="AC737" s="6"/>
      <c r="AD737" s="6"/>
      <c r="AE737" s="6"/>
      <c r="AF737" s="6"/>
      <c r="AG737" s="6"/>
      <c r="AH737" s="6"/>
      <c r="AI737" s="6" t="s">
        <v>155</v>
      </c>
      <c r="AJ737" s="6"/>
      <c r="AK737" s="6"/>
      <c r="AL737" s="6"/>
      <c r="AM737" s="6"/>
      <c r="AN737" s="6"/>
      <c r="AO737" s="6"/>
      <c r="AP737" s="6"/>
      <c r="AQ737" s="6"/>
      <c r="AR737" s="6"/>
      <c r="AS737" s="6"/>
      <c r="AT737" s="6"/>
      <c r="AU737" s="6"/>
      <c r="AV737" s="6"/>
      <c r="AW737" s="6" t="s">
        <v>23</v>
      </c>
      <c r="AX737" s="6"/>
      <c r="AY737" s="6"/>
      <c r="AZ737" s="6"/>
      <c r="BA737" s="6"/>
      <c r="BB737" s="6"/>
      <c r="BC737" s="6"/>
      <c r="BD737" s="6"/>
      <c r="BE737" s="6"/>
      <c r="BF737" s="6"/>
      <c r="BG737" s="6"/>
      <c r="BH737" s="6"/>
      <c r="BI737" s="6"/>
      <c r="BJ737" s="6" t="s">
        <v>78</v>
      </c>
      <c r="BK737" s="6"/>
      <c r="BL737" s="6"/>
      <c r="BM737" s="6"/>
      <c r="BN737" s="6"/>
      <c r="BO737" s="6"/>
      <c r="BP737" s="6"/>
      <c r="BQ737" s="6"/>
      <c r="BR737" s="6"/>
      <c r="BS737" s="6"/>
      <c r="BT737" s="6"/>
      <c r="BU737" s="6"/>
      <c r="BV737" s="6" t="s">
        <v>23</v>
      </c>
      <c r="BW737" s="6"/>
      <c r="BX737" s="6"/>
      <c r="BY737" s="6"/>
      <c r="BZ737" s="6"/>
      <c r="CA737" s="6"/>
      <c r="CB737" s="6"/>
      <c r="CC737" s="6"/>
      <c r="CD737" s="6"/>
      <c r="CE737" s="6"/>
      <c r="CF737" s="6"/>
      <c r="CG737" s="6"/>
      <c r="CH737" s="6"/>
      <c r="CI737" s="6" t="s">
        <v>195</v>
      </c>
      <c r="CJ737" s="6"/>
      <c r="CK737" s="6"/>
      <c r="CL737" s="6"/>
      <c r="CM737" s="6"/>
      <c r="CN737" s="6"/>
      <c r="CO737" s="6"/>
      <c r="CP737" s="6"/>
      <c r="CQ737" s="6"/>
      <c r="CR737" s="6"/>
      <c r="CS737" s="28" t="s">
        <v>23</v>
      </c>
      <c r="CT737" s="6"/>
      <c r="CU737" s="6"/>
      <c r="CV737" s="6"/>
      <c r="CW737" s="6"/>
      <c r="CX737" s="6"/>
      <c r="CY737" s="6"/>
      <c r="CZ737" s="6"/>
      <c r="DA737" s="6" t="s">
        <v>155</v>
      </c>
      <c r="DB737" s="6"/>
      <c r="DC737" s="6"/>
      <c r="DD737" s="6" t="s">
        <v>23</v>
      </c>
      <c r="DE737" s="93" t="s">
        <v>2948</v>
      </c>
      <c r="DF737" s="6" t="s">
        <v>640</v>
      </c>
      <c r="DG737" s="6"/>
      <c r="DH737" s="6"/>
      <c r="DI737" s="6"/>
      <c r="DJ737" s="6"/>
      <c r="DK737" s="6"/>
      <c r="DL737" s="6" t="s">
        <v>155</v>
      </c>
      <c r="DM737" s="6"/>
      <c r="DN737" s="6"/>
      <c r="DO737" s="87"/>
      <c r="DP737" s="6"/>
      <c r="DQ737" s="93" t="s">
        <v>2949</v>
      </c>
      <c r="DR737" s="6" t="s">
        <v>212</v>
      </c>
      <c r="DS737" s="87"/>
      <c r="DT737" s="17"/>
      <c r="DV737" s="34"/>
      <c r="DW737" s="57"/>
      <c r="DX737" s="57"/>
      <c r="DY737" s="57"/>
      <c r="DZ737" s="57"/>
      <c r="EA737" s="57"/>
      <c r="EB737" s="57"/>
      <c r="EC737" s="57"/>
      <c r="ED737" s="57"/>
      <c r="EE737" s="57"/>
      <c r="EF737" s="57"/>
      <c r="EG737" s="57"/>
      <c r="EH737" s="57"/>
      <c r="EI737" s="57"/>
      <c r="EJ737" s="57"/>
      <c r="EK737" s="57"/>
      <c r="EL737" s="57"/>
      <c r="EM737" s="57"/>
      <c r="EN737" s="57"/>
      <c r="EO737" s="57"/>
      <c r="EP737" s="57"/>
      <c r="EQ737" s="57"/>
      <c r="ER737" s="57"/>
      <c r="ES737" s="57"/>
    </row>
    <row r="738" spans="1:149" ht="14.55" customHeight="1" x14ac:dyDescent="0.3">
      <c r="A738" s="65">
        <v>734</v>
      </c>
      <c r="B738" s="7">
        <v>253</v>
      </c>
      <c r="C738" s="98" t="s">
        <v>2944</v>
      </c>
      <c r="D738" s="100" t="s">
        <v>2945</v>
      </c>
      <c r="E738" s="98" t="s">
        <v>2946</v>
      </c>
      <c r="F738" s="7">
        <v>2003</v>
      </c>
      <c r="G738" s="100" t="s">
        <v>807</v>
      </c>
      <c r="H738" s="98" t="s">
        <v>2947</v>
      </c>
      <c r="I738" s="6" t="s">
        <v>50</v>
      </c>
      <c r="J738" s="100" t="s">
        <v>2951</v>
      </c>
      <c r="K738" s="6" t="s">
        <v>718</v>
      </c>
      <c r="L738" s="6" t="s">
        <v>38</v>
      </c>
      <c r="M738" s="6" t="s">
        <v>100</v>
      </c>
      <c r="N738" s="6" t="s">
        <v>205</v>
      </c>
      <c r="O738" s="6" t="s">
        <v>25</v>
      </c>
      <c r="P738" s="6" t="s">
        <v>191</v>
      </c>
      <c r="Q738" s="6" t="s">
        <v>572</v>
      </c>
      <c r="R738" s="6" t="s">
        <v>572</v>
      </c>
      <c r="S738" s="6" t="s">
        <v>432</v>
      </c>
      <c r="T738" s="6" t="s">
        <v>629</v>
      </c>
      <c r="U738" s="7">
        <v>1996</v>
      </c>
      <c r="V738" s="7">
        <v>2005</v>
      </c>
      <c r="W738" s="6"/>
      <c r="X738" s="6"/>
      <c r="Y738" s="6"/>
      <c r="Z738" s="6"/>
      <c r="AA738" s="6"/>
      <c r="AB738" s="6"/>
      <c r="AC738" s="6"/>
      <c r="AD738" s="6"/>
      <c r="AE738" s="6"/>
      <c r="AF738" s="6"/>
      <c r="AG738" s="6"/>
      <c r="AH738" s="6"/>
      <c r="AI738" s="6" t="s">
        <v>155</v>
      </c>
      <c r="AJ738" s="6"/>
      <c r="AK738" s="6"/>
      <c r="AL738" s="6"/>
      <c r="AM738" s="6"/>
      <c r="AN738" s="6"/>
      <c r="AO738" s="6"/>
      <c r="AP738" s="6"/>
      <c r="AQ738" s="6"/>
      <c r="AR738" s="6"/>
      <c r="AS738" s="6"/>
      <c r="AT738" s="6"/>
      <c r="AU738" s="6"/>
      <c r="AV738" s="6"/>
      <c r="AW738" s="6" t="s">
        <v>23</v>
      </c>
      <c r="AX738" s="6"/>
      <c r="AY738" s="6"/>
      <c r="AZ738" s="6"/>
      <c r="BA738" s="6"/>
      <c r="BB738" s="6"/>
      <c r="BC738" s="6"/>
      <c r="BD738" s="6"/>
      <c r="BE738" s="6"/>
      <c r="BF738" s="6"/>
      <c r="BG738" s="6"/>
      <c r="BH738" s="6"/>
      <c r="BI738" s="6"/>
      <c r="BJ738" s="6" t="s">
        <v>78</v>
      </c>
      <c r="BK738" s="6"/>
      <c r="BL738" s="6"/>
      <c r="BM738" s="6"/>
      <c r="BN738" s="6"/>
      <c r="BO738" s="6"/>
      <c r="BP738" s="6"/>
      <c r="BQ738" s="6"/>
      <c r="BR738" s="6"/>
      <c r="BS738" s="6"/>
      <c r="BT738" s="6"/>
      <c r="BU738" s="6"/>
      <c r="BV738" s="6" t="s">
        <v>23</v>
      </c>
      <c r="BW738" s="6"/>
      <c r="BX738" s="6"/>
      <c r="BY738" s="6"/>
      <c r="BZ738" s="6"/>
      <c r="CA738" s="6"/>
      <c r="CB738" s="6"/>
      <c r="CC738" s="6"/>
      <c r="CD738" s="6"/>
      <c r="CE738" s="6"/>
      <c r="CF738" s="6"/>
      <c r="CG738" s="6"/>
      <c r="CH738" s="6"/>
      <c r="CI738" s="6" t="s">
        <v>195</v>
      </c>
      <c r="CJ738" s="6"/>
      <c r="CK738" s="6"/>
      <c r="CL738" s="6"/>
      <c r="CM738" s="6"/>
      <c r="CN738" s="6"/>
      <c r="CO738" s="6"/>
      <c r="CP738" s="6"/>
      <c r="CQ738" s="6"/>
      <c r="CR738" s="6"/>
      <c r="CS738" s="28" t="s">
        <v>23</v>
      </c>
      <c r="CT738" s="6"/>
      <c r="CU738" s="6"/>
      <c r="CV738" s="6"/>
      <c r="CW738" s="6"/>
      <c r="CX738" s="6"/>
      <c r="CY738" s="6"/>
      <c r="CZ738" s="6"/>
      <c r="DA738" s="6" t="s">
        <v>155</v>
      </c>
      <c r="DB738" s="6"/>
      <c r="DC738" s="6"/>
      <c r="DD738" s="6" t="s">
        <v>23</v>
      </c>
      <c r="DE738" s="93" t="s">
        <v>2948</v>
      </c>
      <c r="DF738" s="6" t="s">
        <v>640</v>
      </c>
      <c r="DG738" s="6"/>
      <c r="DH738" s="6"/>
      <c r="DI738" s="6"/>
      <c r="DJ738" s="6"/>
      <c r="DK738" s="6"/>
      <c r="DL738" s="6" t="s">
        <v>155</v>
      </c>
      <c r="DM738" s="6"/>
      <c r="DN738" s="6"/>
      <c r="DO738" s="87"/>
      <c r="DP738" s="6"/>
      <c r="DQ738" s="93" t="s">
        <v>2949</v>
      </c>
      <c r="DR738" s="6" t="s">
        <v>212</v>
      </c>
      <c r="DS738" s="87"/>
      <c r="DT738" s="17"/>
      <c r="DV738" s="34"/>
      <c r="DW738" s="57"/>
      <c r="DX738" s="57"/>
      <c r="DY738" s="57"/>
      <c r="DZ738" s="57"/>
      <c r="EA738" s="57"/>
      <c r="EB738" s="57"/>
      <c r="EC738" s="57"/>
      <c r="ED738" s="57"/>
      <c r="EE738" s="57"/>
      <c r="EF738" s="57"/>
      <c r="EG738" s="57"/>
      <c r="EH738" s="57"/>
      <c r="EI738" s="57"/>
      <c r="EJ738" s="57"/>
      <c r="EK738" s="57"/>
      <c r="EL738" s="57"/>
      <c r="EM738" s="57"/>
      <c r="EN738" s="57"/>
      <c r="EO738" s="57"/>
      <c r="EP738" s="57"/>
      <c r="EQ738" s="57"/>
      <c r="ER738" s="57"/>
      <c r="ES738" s="57"/>
    </row>
    <row r="739" spans="1:149" ht="14.55" customHeight="1" x14ac:dyDescent="0.3">
      <c r="A739" s="65">
        <v>735</v>
      </c>
      <c r="B739" s="7">
        <v>253</v>
      </c>
      <c r="C739" s="98" t="s">
        <v>2944</v>
      </c>
      <c r="D739" s="100" t="s">
        <v>2945</v>
      </c>
      <c r="E739" s="98" t="s">
        <v>2946</v>
      </c>
      <c r="F739" s="7">
        <v>2003</v>
      </c>
      <c r="G739" s="100" t="s">
        <v>807</v>
      </c>
      <c r="H739" s="98" t="s">
        <v>2947</v>
      </c>
      <c r="I739" s="6" t="s">
        <v>50</v>
      </c>
      <c r="J739" s="100" t="s">
        <v>2952</v>
      </c>
      <c r="K739" s="6" t="s">
        <v>718</v>
      </c>
      <c r="L739" s="6" t="s">
        <v>38</v>
      </c>
      <c r="M739" s="6" t="s">
        <v>100</v>
      </c>
      <c r="N739" s="6" t="s">
        <v>205</v>
      </c>
      <c r="O739" s="6" t="s">
        <v>25</v>
      </c>
      <c r="P739" s="6" t="s">
        <v>191</v>
      </c>
      <c r="Q739" s="6" t="s">
        <v>572</v>
      </c>
      <c r="R739" s="6" t="s">
        <v>572</v>
      </c>
      <c r="S739" s="6" t="s">
        <v>432</v>
      </c>
      <c r="T739" s="6" t="s">
        <v>629</v>
      </c>
      <c r="U739" s="7">
        <v>1996</v>
      </c>
      <c r="V739" s="7">
        <v>2005</v>
      </c>
      <c r="W739" s="6"/>
      <c r="X739" s="6"/>
      <c r="Y739" s="6"/>
      <c r="Z739" s="6"/>
      <c r="AA739" s="6"/>
      <c r="AB739" s="6"/>
      <c r="AC739" s="6"/>
      <c r="AD739" s="6"/>
      <c r="AE739" s="6"/>
      <c r="AF739" s="6"/>
      <c r="AG739" s="6"/>
      <c r="AH739" s="6"/>
      <c r="AI739" s="6" t="s">
        <v>155</v>
      </c>
      <c r="AJ739" s="6"/>
      <c r="AK739" s="6"/>
      <c r="AL739" s="6"/>
      <c r="AM739" s="6"/>
      <c r="AN739" s="6"/>
      <c r="AO739" s="6"/>
      <c r="AP739" s="6"/>
      <c r="AQ739" s="6"/>
      <c r="AR739" s="6"/>
      <c r="AS739" s="6"/>
      <c r="AT739" s="6"/>
      <c r="AU739" s="6"/>
      <c r="AV739" s="6"/>
      <c r="AW739" s="6" t="s">
        <v>23</v>
      </c>
      <c r="AX739" s="6"/>
      <c r="AY739" s="6"/>
      <c r="AZ739" s="6"/>
      <c r="BA739" s="6"/>
      <c r="BB739" s="6"/>
      <c r="BC739" s="6"/>
      <c r="BD739" s="6"/>
      <c r="BE739" s="6"/>
      <c r="BF739" s="6"/>
      <c r="BG739" s="6"/>
      <c r="BH739" s="6"/>
      <c r="BI739" s="6"/>
      <c r="BJ739" s="6" t="s">
        <v>78</v>
      </c>
      <c r="BK739" s="6"/>
      <c r="BL739" s="6"/>
      <c r="BM739" s="6"/>
      <c r="BN739" s="6"/>
      <c r="BO739" s="6"/>
      <c r="BP739" s="6"/>
      <c r="BQ739" s="6"/>
      <c r="BR739" s="6"/>
      <c r="BS739" s="6"/>
      <c r="BT739" s="6"/>
      <c r="BU739" s="6"/>
      <c r="BV739" s="6" t="s">
        <v>23</v>
      </c>
      <c r="BW739" s="6"/>
      <c r="BX739" s="6"/>
      <c r="BY739" s="6"/>
      <c r="BZ739" s="6"/>
      <c r="CA739" s="6"/>
      <c r="CB739" s="6"/>
      <c r="CC739" s="6"/>
      <c r="CD739" s="6"/>
      <c r="CE739" s="6"/>
      <c r="CF739" s="6"/>
      <c r="CG739" s="6"/>
      <c r="CH739" s="6"/>
      <c r="CI739" s="6" t="s">
        <v>195</v>
      </c>
      <c r="CJ739" s="6"/>
      <c r="CK739" s="6"/>
      <c r="CL739" s="6"/>
      <c r="CM739" s="6"/>
      <c r="CN739" s="6"/>
      <c r="CO739" s="6"/>
      <c r="CP739" s="6"/>
      <c r="CQ739" s="6"/>
      <c r="CR739" s="6"/>
      <c r="CS739" s="28" t="s">
        <v>23</v>
      </c>
      <c r="CT739" s="6"/>
      <c r="CU739" s="6"/>
      <c r="CV739" s="6"/>
      <c r="CW739" s="6"/>
      <c r="CX739" s="6"/>
      <c r="CY739" s="6"/>
      <c r="CZ739" s="6"/>
      <c r="DA739" s="6" t="s">
        <v>155</v>
      </c>
      <c r="DB739" s="6"/>
      <c r="DC739" s="6"/>
      <c r="DD739" s="6" t="s">
        <v>23</v>
      </c>
      <c r="DE739" s="93" t="s">
        <v>2948</v>
      </c>
      <c r="DF739" s="6" t="s">
        <v>640</v>
      </c>
      <c r="DG739" s="6"/>
      <c r="DH739" s="6"/>
      <c r="DI739" s="6"/>
      <c r="DJ739" s="6"/>
      <c r="DK739" s="6"/>
      <c r="DL739" s="6" t="s">
        <v>155</v>
      </c>
      <c r="DM739" s="6"/>
      <c r="DN739" s="6"/>
      <c r="DO739" s="87"/>
      <c r="DP739" s="6"/>
      <c r="DQ739" s="93" t="s">
        <v>2949</v>
      </c>
      <c r="DR739" s="6" t="s">
        <v>212</v>
      </c>
      <c r="DS739" s="87"/>
      <c r="DT739" s="17"/>
      <c r="DV739" s="34"/>
      <c r="DW739" s="57"/>
      <c r="DX739" s="57"/>
      <c r="DY739" s="57"/>
      <c r="DZ739" s="57"/>
      <c r="EA739" s="57"/>
      <c r="EB739" s="57"/>
      <c r="EC739" s="57"/>
      <c r="ED739" s="57"/>
      <c r="EE739" s="57"/>
      <c r="EF739" s="57"/>
      <c r="EG739" s="57"/>
      <c r="EH739" s="57"/>
      <c r="EI739" s="57"/>
      <c r="EJ739" s="57"/>
      <c r="EK739" s="57"/>
      <c r="EL739" s="57"/>
      <c r="EM739" s="57"/>
      <c r="EN739" s="57"/>
      <c r="EO739" s="57"/>
      <c r="EP739" s="57"/>
      <c r="EQ739" s="57"/>
      <c r="ER739" s="57"/>
      <c r="ES739" s="57"/>
    </row>
    <row r="740" spans="1:149" ht="14.55" customHeight="1" x14ac:dyDescent="0.3">
      <c r="A740" s="65">
        <v>736</v>
      </c>
      <c r="B740" s="7">
        <v>253</v>
      </c>
      <c r="C740" s="98" t="s">
        <v>2944</v>
      </c>
      <c r="D740" s="100" t="s">
        <v>2945</v>
      </c>
      <c r="E740" s="98" t="s">
        <v>2946</v>
      </c>
      <c r="F740" s="7">
        <v>2003</v>
      </c>
      <c r="G740" s="100" t="s">
        <v>807</v>
      </c>
      <c r="H740" s="98" t="s">
        <v>2947</v>
      </c>
      <c r="I740" s="6" t="s">
        <v>50</v>
      </c>
      <c r="J740" s="100" t="s">
        <v>2953</v>
      </c>
      <c r="K740" s="6" t="s">
        <v>718</v>
      </c>
      <c r="L740" s="6" t="s">
        <v>38</v>
      </c>
      <c r="M740" s="6" t="s">
        <v>100</v>
      </c>
      <c r="N740" s="6" t="s">
        <v>205</v>
      </c>
      <c r="O740" s="6" t="s">
        <v>25</v>
      </c>
      <c r="P740" s="6" t="s">
        <v>191</v>
      </c>
      <c r="Q740" s="6" t="s">
        <v>572</v>
      </c>
      <c r="R740" s="6" t="s">
        <v>572</v>
      </c>
      <c r="S740" s="6" t="s">
        <v>432</v>
      </c>
      <c r="T740" s="6" t="s">
        <v>629</v>
      </c>
      <c r="U740" s="7">
        <v>1996</v>
      </c>
      <c r="V740" s="7">
        <v>2005</v>
      </c>
      <c r="W740" s="6"/>
      <c r="X740" s="6"/>
      <c r="Y740" s="6"/>
      <c r="Z740" s="6"/>
      <c r="AA740" s="6"/>
      <c r="AB740" s="6"/>
      <c r="AC740" s="6"/>
      <c r="AD740" s="6"/>
      <c r="AE740" s="6"/>
      <c r="AF740" s="6"/>
      <c r="AG740" s="6"/>
      <c r="AH740" s="6"/>
      <c r="AI740" s="6" t="s">
        <v>155</v>
      </c>
      <c r="AJ740" s="6"/>
      <c r="AK740" s="6"/>
      <c r="AL740" s="6"/>
      <c r="AM740" s="6"/>
      <c r="AN740" s="6"/>
      <c r="AO740" s="6"/>
      <c r="AP740" s="6"/>
      <c r="AQ740" s="6"/>
      <c r="AR740" s="6"/>
      <c r="AS740" s="6"/>
      <c r="AT740" s="6"/>
      <c r="AU740" s="6"/>
      <c r="AV740" s="6"/>
      <c r="AW740" s="6" t="s">
        <v>23</v>
      </c>
      <c r="AX740" s="6"/>
      <c r="AY740" s="6"/>
      <c r="AZ740" s="6"/>
      <c r="BA740" s="6"/>
      <c r="BB740" s="6"/>
      <c r="BC740" s="6"/>
      <c r="BD740" s="6"/>
      <c r="BE740" s="6"/>
      <c r="BF740" s="6"/>
      <c r="BG740" s="6"/>
      <c r="BH740" s="6"/>
      <c r="BI740" s="6"/>
      <c r="BJ740" s="6" t="s">
        <v>78</v>
      </c>
      <c r="BK740" s="6"/>
      <c r="BL740" s="6"/>
      <c r="BM740" s="6"/>
      <c r="BN740" s="6"/>
      <c r="BO740" s="6"/>
      <c r="BP740" s="6"/>
      <c r="BQ740" s="6"/>
      <c r="BR740" s="6"/>
      <c r="BS740" s="6"/>
      <c r="BT740" s="6"/>
      <c r="BU740" s="6"/>
      <c r="BV740" s="6" t="s">
        <v>23</v>
      </c>
      <c r="BW740" s="6"/>
      <c r="BX740" s="6"/>
      <c r="BY740" s="6"/>
      <c r="BZ740" s="6"/>
      <c r="CA740" s="6"/>
      <c r="CB740" s="6"/>
      <c r="CC740" s="6"/>
      <c r="CD740" s="6"/>
      <c r="CE740" s="6"/>
      <c r="CF740" s="6"/>
      <c r="CG740" s="6"/>
      <c r="CH740" s="6"/>
      <c r="CI740" s="6" t="s">
        <v>195</v>
      </c>
      <c r="CJ740" s="6"/>
      <c r="CK740" s="6"/>
      <c r="CL740" s="6"/>
      <c r="CM740" s="6"/>
      <c r="CN740" s="6"/>
      <c r="CO740" s="6"/>
      <c r="CP740" s="6"/>
      <c r="CQ740" s="6"/>
      <c r="CR740" s="6"/>
      <c r="CS740" s="28" t="s">
        <v>23</v>
      </c>
      <c r="CT740" s="6"/>
      <c r="CU740" s="6"/>
      <c r="CV740" s="6"/>
      <c r="CW740" s="6"/>
      <c r="CX740" s="6"/>
      <c r="CY740" s="6"/>
      <c r="CZ740" s="6"/>
      <c r="DA740" s="6" t="s">
        <v>155</v>
      </c>
      <c r="DB740" s="6"/>
      <c r="DC740" s="6"/>
      <c r="DD740" s="6" t="s">
        <v>23</v>
      </c>
      <c r="DE740" s="93" t="s">
        <v>2948</v>
      </c>
      <c r="DF740" s="6" t="s">
        <v>640</v>
      </c>
      <c r="DG740" s="6"/>
      <c r="DH740" s="6"/>
      <c r="DI740" s="6"/>
      <c r="DJ740" s="6"/>
      <c r="DK740" s="6"/>
      <c r="DL740" s="6" t="s">
        <v>155</v>
      </c>
      <c r="DM740" s="6"/>
      <c r="DN740" s="6"/>
      <c r="DO740" s="87"/>
      <c r="DP740" s="6"/>
      <c r="DQ740" s="93" t="s">
        <v>2949</v>
      </c>
      <c r="DR740" s="6" t="s">
        <v>212</v>
      </c>
      <c r="DS740" s="87"/>
      <c r="DT740" s="17"/>
      <c r="DV740" s="34"/>
      <c r="DW740" s="57"/>
      <c r="DX740" s="57"/>
      <c r="DY740" s="57"/>
      <c r="DZ740" s="57"/>
      <c r="EA740" s="57"/>
      <c r="EB740" s="57"/>
      <c r="EC740" s="57"/>
      <c r="ED740" s="57"/>
      <c r="EE740" s="57"/>
      <c r="EF740" s="57"/>
      <c r="EG740" s="57"/>
      <c r="EH740" s="57"/>
      <c r="EI740" s="57"/>
      <c r="EJ740" s="57"/>
      <c r="EK740" s="57"/>
      <c r="EL740" s="57"/>
      <c r="EM740" s="57"/>
      <c r="EN740" s="57"/>
      <c r="EO740" s="57"/>
      <c r="EP740" s="57"/>
      <c r="EQ740" s="57"/>
      <c r="ER740" s="57"/>
      <c r="ES740" s="57"/>
    </row>
    <row r="741" spans="1:149" ht="14.55" customHeight="1" x14ac:dyDescent="0.3">
      <c r="A741" s="65">
        <v>737</v>
      </c>
      <c r="B741" s="7">
        <v>253</v>
      </c>
      <c r="C741" s="98" t="s">
        <v>2944</v>
      </c>
      <c r="D741" s="100" t="s">
        <v>2945</v>
      </c>
      <c r="E741" s="98" t="s">
        <v>2946</v>
      </c>
      <c r="F741" s="7">
        <v>2003</v>
      </c>
      <c r="G741" s="100" t="s">
        <v>807</v>
      </c>
      <c r="H741" s="98" t="s">
        <v>2947</v>
      </c>
      <c r="I741" s="6" t="s">
        <v>50</v>
      </c>
      <c r="J741" s="100" t="s">
        <v>2954</v>
      </c>
      <c r="K741" s="6" t="s">
        <v>718</v>
      </c>
      <c r="L741" s="6" t="s">
        <v>38</v>
      </c>
      <c r="M741" s="6" t="s">
        <v>100</v>
      </c>
      <c r="N741" s="6" t="s">
        <v>205</v>
      </c>
      <c r="O741" s="6" t="s">
        <v>25</v>
      </c>
      <c r="P741" s="6" t="s">
        <v>191</v>
      </c>
      <c r="Q741" s="6" t="s">
        <v>572</v>
      </c>
      <c r="R741" s="6" t="s">
        <v>572</v>
      </c>
      <c r="S741" s="6" t="s">
        <v>432</v>
      </c>
      <c r="T741" s="6" t="s">
        <v>629</v>
      </c>
      <c r="U741" s="7">
        <v>1996</v>
      </c>
      <c r="V741" s="7">
        <v>2005</v>
      </c>
      <c r="W741" s="6"/>
      <c r="X741" s="6"/>
      <c r="Y741" s="6"/>
      <c r="Z741" s="6"/>
      <c r="AA741" s="6"/>
      <c r="AB741" s="6"/>
      <c r="AC741" s="6"/>
      <c r="AD741" s="6"/>
      <c r="AE741" s="6"/>
      <c r="AF741" s="6"/>
      <c r="AG741" s="6"/>
      <c r="AH741" s="6"/>
      <c r="AI741" s="6" t="s">
        <v>155</v>
      </c>
      <c r="AJ741" s="6"/>
      <c r="AK741" s="6"/>
      <c r="AL741" s="6"/>
      <c r="AM741" s="6"/>
      <c r="AN741" s="6"/>
      <c r="AO741" s="6"/>
      <c r="AP741" s="6"/>
      <c r="AQ741" s="6"/>
      <c r="AR741" s="6"/>
      <c r="AS741" s="6"/>
      <c r="AT741" s="6"/>
      <c r="AU741" s="6"/>
      <c r="AV741" s="6"/>
      <c r="AW741" s="6" t="s">
        <v>23</v>
      </c>
      <c r="AX741" s="6"/>
      <c r="AY741" s="6"/>
      <c r="AZ741" s="6"/>
      <c r="BA741" s="6"/>
      <c r="BB741" s="6"/>
      <c r="BC741" s="6"/>
      <c r="BD741" s="6"/>
      <c r="BE741" s="6"/>
      <c r="BF741" s="6"/>
      <c r="BG741" s="6"/>
      <c r="BH741" s="6"/>
      <c r="BI741" s="6"/>
      <c r="BJ741" s="6" t="s">
        <v>78</v>
      </c>
      <c r="BK741" s="6"/>
      <c r="BL741" s="6"/>
      <c r="BM741" s="6"/>
      <c r="BN741" s="6"/>
      <c r="BO741" s="6"/>
      <c r="BP741" s="6"/>
      <c r="BQ741" s="6"/>
      <c r="BR741" s="6"/>
      <c r="BS741" s="6"/>
      <c r="BT741" s="6"/>
      <c r="BU741" s="6"/>
      <c r="BV741" s="6" t="s">
        <v>23</v>
      </c>
      <c r="BW741" s="6"/>
      <c r="BX741" s="6"/>
      <c r="BY741" s="6"/>
      <c r="BZ741" s="6"/>
      <c r="CA741" s="6"/>
      <c r="CB741" s="6"/>
      <c r="CC741" s="6"/>
      <c r="CD741" s="6"/>
      <c r="CE741" s="6"/>
      <c r="CF741" s="6"/>
      <c r="CG741" s="6"/>
      <c r="CH741" s="6"/>
      <c r="CI741" s="6" t="s">
        <v>195</v>
      </c>
      <c r="CJ741" s="6"/>
      <c r="CK741" s="6"/>
      <c r="CL741" s="6"/>
      <c r="CM741" s="6"/>
      <c r="CN741" s="6"/>
      <c r="CO741" s="6"/>
      <c r="CP741" s="6"/>
      <c r="CQ741" s="6"/>
      <c r="CR741" s="6"/>
      <c r="CS741" s="28" t="s">
        <v>23</v>
      </c>
      <c r="CT741" s="6"/>
      <c r="CU741" s="6"/>
      <c r="CV741" s="6"/>
      <c r="CW741" s="6"/>
      <c r="CX741" s="6"/>
      <c r="CY741" s="6"/>
      <c r="CZ741" s="6"/>
      <c r="DA741" s="6" t="s">
        <v>155</v>
      </c>
      <c r="DB741" s="6"/>
      <c r="DC741" s="6"/>
      <c r="DD741" s="6" t="s">
        <v>23</v>
      </c>
      <c r="DE741" s="93" t="s">
        <v>2948</v>
      </c>
      <c r="DF741" s="6" t="s">
        <v>640</v>
      </c>
      <c r="DG741" s="6"/>
      <c r="DH741" s="6"/>
      <c r="DI741" s="6"/>
      <c r="DJ741" s="6"/>
      <c r="DK741" s="6"/>
      <c r="DL741" s="6" t="s">
        <v>155</v>
      </c>
      <c r="DM741" s="6"/>
      <c r="DN741" s="6"/>
      <c r="DO741" s="87"/>
      <c r="DP741" s="6"/>
      <c r="DQ741" s="93" t="s">
        <v>2949</v>
      </c>
      <c r="DR741" s="6" t="s">
        <v>212</v>
      </c>
      <c r="DS741" s="87"/>
      <c r="DT741" s="17"/>
      <c r="DV741" s="34"/>
      <c r="DW741" s="57"/>
      <c r="DX741" s="57"/>
      <c r="DY741" s="57"/>
      <c r="DZ741" s="57"/>
      <c r="EA741" s="57"/>
      <c r="EB741" s="57"/>
      <c r="EC741" s="57"/>
      <c r="ED741" s="57"/>
      <c r="EE741" s="57"/>
      <c r="EF741" s="57"/>
      <c r="EG741" s="57"/>
      <c r="EH741" s="57"/>
      <c r="EI741" s="57"/>
      <c r="EJ741" s="57"/>
      <c r="EK741" s="57"/>
      <c r="EL741" s="57"/>
      <c r="EM741" s="57"/>
      <c r="EN741" s="57"/>
      <c r="EO741" s="57"/>
      <c r="EP741" s="57"/>
      <c r="EQ741" s="57"/>
      <c r="ER741" s="57"/>
      <c r="ES741" s="57"/>
    </row>
    <row r="742" spans="1:149" ht="14.55" customHeight="1" x14ac:dyDescent="0.3">
      <c r="A742" s="65">
        <v>738</v>
      </c>
      <c r="B742" s="7">
        <v>253</v>
      </c>
      <c r="C742" s="98" t="s">
        <v>2944</v>
      </c>
      <c r="D742" s="100" t="s">
        <v>2945</v>
      </c>
      <c r="E742" s="98" t="s">
        <v>2946</v>
      </c>
      <c r="F742" s="7">
        <v>2003</v>
      </c>
      <c r="G742" s="100" t="s">
        <v>807</v>
      </c>
      <c r="H742" s="98" t="s">
        <v>2947</v>
      </c>
      <c r="I742" s="6" t="s">
        <v>50</v>
      </c>
      <c r="J742" s="100" t="s">
        <v>2955</v>
      </c>
      <c r="K742" s="6" t="s">
        <v>718</v>
      </c>
      <c r="L742" s="6" t="s">
        <v>38</v>
      </c>
      <c r="M742" s="6" t="s">
        <v>100</v>
      </c>
      <c r="N742" s="6" t="s">
        <v>205</v>
      </c>
      <c r="O742" s="6" t="s">
        <v>25</v>
      </c>
      <c r="P742" s="6" t="s">
        <v>191</v>
      </c>
      <c r="Q742" s="6" t="s">
        <v>572</v>
      </c>
      <c r="R742" s="6" t="s">
        <v>572</v>
      </c>
      <c r="S742" s="6" t="s">
        <v>432</v>
      </c>
      <c r="T742" s="6" t="s">
        <v>629</v>
      </c>
      <c r="U742" s="7">
        <v>1996</v>
      </c>
      <c r="V742" s="7">
        <v>2005</v>
      </c>
      <c r="W742" s="6"/>
      <c r="X742" s="6"/>
      <c r="Y742" s="6"/>
      <c r="Z742" s="6"/>
      <c r="AA742" s="6"/>
      <c r="AB742" s="6"/>
      <c r="AC742" s="6"/>
      <c r="AD742" s="6"/>
      <c r="AE742" s="6"/>
      <c r="AF742" s="6"/>
      <c r="AG742" s="6"/>
      <c r="AH742" s="6"/>
      <c r="AI742" s="6" t="s">
        <v>155</v>
      </c>
      <c r="AJ742" s="6"/>
      <c r="AK742" s="6"/>
      <c r="AL742" s="6"/>
      <c r="AM742" s="6"/>
      <c r="AN742" s="6"/>
      <c r="AO742" s="6"/>
      <c r="AP742" s="6"/>
      <c r="AQ742" s="6"/>
      <c r="AR742" s="6"/>
      <c r="AS742" s="6"/>
      <c r="AT742" s="6"/>
      <c r="AU742" s="6"/>
      <c r="AV742" s="6"/>
      <c r="AW742" s="6" t="s">
        <v>23</v>
      </c>
      <c r="AX742" s="6"/>
      <c r="AY742" s="6"/>
      <c r="AZ742" s="6"/>
      <c r="BA742" s="6"/>
      <c r="BB742" s="6"/>
      <c r="BC742" s="6"/>
      <c r="BD742" s="6"/>
      <c r="BE742" s="6"/>
      <c r="BF742" s="6"/>
      <c r="BG742" s="6"/>
      <c r="BH742" s="6"/>
      <c r="BI742" s="6"/>
      <c r="BJ742" s="6" t="s">
        <v>78</v>
      </c>
      <c r="BK742" s="6"/>
      <c r="BL742" s="6"/>
      <c r="BM742" s="6"/>
      <c r="BN742" s="6"/>
      <c r="BO742" s="6"/>
      <c r="BP742" s="6"/>
      <c r="BQ742" s="6"/>
      <c r="BR742" s="6"/>
      <c r="BS742" s="6"/>
      <c r="BT742" s="6"/>
      <c r="BU742" s="6"/>
      <c r="BV742" s="6" t="s">
        <v>23</v>
      </c>
      <c r="BW742" s="6"/>
      <c r="BX742" s="6"/>
      <c r="BY742" s="6"/>
      <c r="BZ742" s="6"/>
      <c r="CA742" s="6"/>
      <c r="CB742" s="6"/>
      <c r="CC742" s="6"/>
      <c r="CD742" s="6"/>
      <c r="CE742" s="6"/>
      <c r="CF742" s="6"/>
      <c r="CG742" s="6"/>
      <c r="CH742" s="6"/>
      <c r="CI742" s="6" t="s">
        <v>195</v>
      </c>
      <c r="CJ742" s="6"/>
      <c r="CK742" s="6"/>
      <c r="CL742" s="6"/>
      <c r="CM742" s="6"/>
      <c r="CN742" s="6"/>
      <c r="CO742" s="6"/>
      <c r="CP742" s="6"/>
      <c r="CQ742" s="6"/>
      <c r="CR742" s="6"/>
      <c r="CS742" s="28" t="s">
        <v>23</v>
      </c>
      <c r="CT742" s="6"/>
      <c r="CU742" s="6"/>
      <c r="CV742" s="6"/>
      <c r="CW742" s="6"/>
      <c r="CX742" s="6"/>
      <c r="CY742" s="6"/>
      <c r="CZ742" s="6"/>
      <c r="DA742" s="6" t="s">
        <v>155</v>
      </c>
      <c r="DB742" s="6"/>
      <c r="DC742" s="6"/>
      <c r="DD742" s="6" t="s">
        <v>23</v>
      </c>
      <c r="DE742" s="93" t="s">
        <v>2948</v>
      </c>
      <c r="DF742" s="6" t="s">
        <v>640</v>
      </c>
      <c r="DG742" s="6"/>
      <c r="DH742" s="6"/>
      <c r="DI742" s="6"/>
      <c r="DJ742" s="6"/>
      <c r="DK742" s="6"/>
      <c r="DL742" s="6" t="s">
        <v>155</v>
      </c>
      <c r="DM742" s="6"/>
      <c r="DN742" s="6"/>
      <c r="DO742" s="87"/>
      <c r="DP742" s="6"/>
      <c r="DQ742" s="93" t="s">
        <v>2949</v>
      </c>
      <c r="DR742" s="6" t="s">
        <v>212</v>
      </c>
      <c r="DS742" s="87"/>
      <c r="DT742" s="17"/>
      <c r="DV742" s="34"/>
      <c r="DW742" s="57"/>
      <c r="DX742" s="57"/>
      <c r="DY742" s="57"/>
      <c r="DZ742" s="57"/>
      <c r="EA742" s="57"/>
      <c r="EB742" s="57"/>
      <c r="EC742" s="57"/>
      <c r="ED742" s="57"/>
      <c r="EE742" s="57"/>
      <c r="EF742" s="57"/>
      <c r="EG742" s="57"/>
      <c r="EH742" s="57"/>
      <c r="EI742" s="57"/>
      <c r="EJ742" s="57"/>
      <c r="EK742" s="57"/>
      <c r="EL742" s="57"/>
      <c r="EM742" s="57"/>
      <c r="EN742" s="57"/>
      <c r="EO742" s="57"/>
      <c r="EP742" s="57"/>
      <c r="EQ742" s="57"/>
      <c r="ER742" s="57"/>
      <c r="ES742" s="57"/>
    </row>
    <row r="743" spans="1:149" ht="14.55" customHeight="1" x14ac:dyDescent="0.3">
      <c r="A743" s="65">
        <v>739</v>
      </c>
      <c r="B743" s="7">
        <v>253</v>
      </c>
      <c r="C743" s="98" t="s">
        <v>2944</v>
      </c>
      <c r="D743" s="100" t="s">
        <v>2945</v>
      </c>
      <c r="E743" s="98" t="s">
        <v>2946</v>
      </c>
      <c r="F743" s="7">
        <v>2003</v>
      </c>
      <c r="G743" s="100" t="s">
        <v>807</v>
      </c>
      <c r="H743" s="98" t="s">
        <v>2947</v>
      </c>
      <c r="I743" s="6" t="s">
        <v>50</v>
      </c>
      <c r="J743" s="100" t="s">
        <v>2956</v>
      </c>
      <c r="K743" s="6" t="s">
        <v>257</v>
      </c>
      <c r="L743" s="6" t="s">
        <v>38</v>
      </c>
      <c r="M743" s="6" t="s">
        <v>100</v>
      </c>
      <c r="N743" s="6" t="s">
        <v>205</v>
      </c>
      <c r="O743" s="6" t="s">
        <v>25</v>
      </c>
      <c r="P743" s="6" t="s">
        <v>191</v>
      </c>
      <c r="Q743" s="6" t="s">
        <v>572</v>
      </c>
      <c r="R743" s="6" t="s">
        <v>572</v>
      </c>
      <c r="S743" s="6" t="s">
        <v>432</v>
      </c>
      <c r="T743" s="6" t="s">
        <v>629</v>
      </c>
      <c r="U743" s="7">
        <v>1996</v>
      </c>
      <c r="V743" s="7">
        <v>2005</v>
      </c>
      <c r="W743" s="6"/>
      <c r="X743" s="6"/>
      <c r="Y743" s="6"/>
      <c r="Z743" s="6"/>
      <c r="AA743" s="6"/>
      <c r="AB743" s="6"/>
      <c r="AC743" s="6"/>
      <c r="AD743" s="6"/>
      <c r="AE743" s="6"/>
      <c r="AF743" s="6"/>
      <c r="AG743" s="6"/>
      <c r="AH743" s="6"/>
      <c r="AI743" s="6" t="s">
        <v>155</v>
      </c>
      <c r="AJ743" s="6"/>
      <c r="AK743" s="6"/>
      <c r="AL743" s="6"/>
      <c r="AM743" s="6"/>
      <c r="AN743" s="6"/>
      <c r="AO743" s="6"/>
      <c r="AP743" s="6"/>
      <c r="AQ743" s="6"/>
      <c r="AR743" s="6"/>
      <c r="AS743" s="6"/>
      <c r="AT743" s="6"/>
      <c r="AU743" s="6"/>
      <c r="AV743" s="6"/>
      <c r="AW743" s="6" t="s">
        <v>23</v>
      </c>
      <c r="AX743" s="6"/>
      <c r="AY743" s="6"/>
      <c r="AZ743" s="6"/>
      <c r="BA743" s="6"/>
      <c r="BB743" s="6"/>
      <c r="BC743" s="6"/>
      <c r="BD743" s="6"/>
      <c r="BE743" s="6"/>
      <c r="BF743" s="6"/>
      <c r="BG743" s="6"/>
      <c r="BH743" s="6"/>
      <c r="BI743" s="6"/>
      <c r="BJ743" s="6" t="s">
        <v>78</v>
      </c>
      <c r="BK743" s="6"/>
      <c r="BL743" s="6"/>
      <c r="BM743" s="6"/>
      <c r="BN743" s="6"/>
      <c r="BO743" s="6"/>
      <c r="BP743" s="6"/>
      <c r="BQ743" s="6"/>
      <c r="BR743" s="6"/>
      <c r="BS743" s="6"/>
      <c r="BT743" s="6"/>
      <c r="BU743" s="6"/>
      <c r="BV743" s="6" t="s">
        <v>23</v>
      </c>
      <c r="BW743" s="6"/>
      <c r="BX743" s="6"/>
      <c r="BY743" s="6"/>
      <c r="BZ743" s="6"/>
      <c r="CA743" s="6"/>
      <c r="CB743" s="6"/>
      <c r="CC743" s="6"/>
      <c r="CD743" s="6"/>
      <c r="CE743" s="6"/>
      <c r="CF743" s="6"/>
      <c r="CG743" s="6"/>
      <c r="CH743" s="6"/>
      <c r="CI743" s="6" t="s">
        <v>195</v>
      </c>
      <c r="CJ743" s="6"/>
      <c r="CK743" s="6"/>
      <c r="CL743" s="6"/>
      <c r="CM743" s="6"/>
      <c r="CN743" s="6"/>
      <c r="CO743" s="6"/>
      <c r="CP743" s="6"/>
      <c r="CQ743" s="6"/>
      <c r="CR743" s="6"/>
      <c r="CS743" s="28" t="s">
        <v>23</v>
      </c>
      <c r="CT743" s="6"/>
      <c r="CU743" s="6"/>
      <c r="CV743" s="6"/>
      <c r="CW743" s="6"/>
      <c r="CX743" s="6"/>
      <c r="CY743" s="6"/>
      <c r="CZ743" s="6"/>
      <c r="DA743" s="6" t="s">
        <v>155</v>
      </c>
      <c r="DB743" s="6"/>
      <c r="DC743" s="6"/>
      <c r="DD743" s="6" t="s">
        <v>23</v>
      </c>
      <c r="DE743" s="93" t="s">
        <v>2948</v>
      </c>
      <c r="DF743" s="6" t="s">
        <v>640</v>
      </c>
      <c r="DG743" s="6"/>
      <c r="DH743" s="6"/>
      <c r="DI743" s="6"/>
      <c r="DJ743" s="6"/>
      <c r="DK743" s="6"/>
      <c r="DL743" s="6" t="s">
        <v>155</v>
      </c>
      <c r="DM743" s="6"/>
      <c r="DN743" s="6"/>
      <c r="DO743" s="87"/>
      <c r="DP743" s="6"/>
      <c r="DQ743" s="93" t="s">
        <v>2949</v>
      </c>
      <c r="DR743" s="6" t="s">
        <v>212</v>
      </c>
      <c r="DS743" s="87"/>
      <c r="DT743" s="17"/>
      <c r="DV743" s="34"/>
      <c r="DW743" s="57"/>
      <c r="DX743" s="57"/>
      <c r="DY743" s="57"/>
      <c r="DZ743" s="57"/>
      <c r="EA743" s="57"/>
      <c r="EB743" s="57"/>
      <c r="EC743" s="57"/>
      <c r="ED743" s="57"/>
      <c r="EE743" s="57"/>
      <c r="EF743" s="57"/>
      <c r="EG743" s="57"/>
      <c r="EH743" s="57"/>
      <c r="EI743" s="57"/>
      <c r="EJ743" s="57"/>
      <c r="EK743" s="57"/>
      <c r="EL743" s="57"/>
      <c r="EM743" s="57"/>
      <c r="EN743" s="57"/>
      <c r="EO743" s="57"/>
      <c r="EP743" s="57"/>
      <c r="EQ743" s="57"/>
      <c r="ER743" s="57"/>
      <c r="ES743" s="57"/>
    </row>
    <row r="744" spans="1:149" ht="14.55" customHeight="1" x14ac:dyDescent="0.3">
      <c r="A744" s="65">
        <v>740</v>
      </c>
      <c r="B744" s="7">
        <v>253</v>
      </c>
      <c r="C744" s="98" t="s">
        <v>2944</v>
      </c>
      <c r="D744" s="100" t="s">
        <v>2945</v>
      </c>
      <c r="E744" s="98" t="s">
        <v>2946</v>
      </c>
      <c r="F744" s="7">
        <v>2003</v>
      </c>
      <c r="G744" s="100" t="s">
        <v>807</v>
      </c>
      <c r="H744" s="98" t="s">
        <v>2947</v>
      </c>
      <c r="I744" s="6" t="s">
        <v>50</v>
      </c>
      <c r="J744" s="100" t="s">
        <v>2957</v>
      </c>
      <c r="K744" s="6" t="s">
        <v>257</v>
      </c>
      <c r="L744" s="6" t="s">
        <v>38</v>
      </c>
      <c r="M744" s="6" t="s">
        <v>100</v>
      </c>
      <c r="N744" s="6" t="s">
        <v>205</v>
      </c>
      <c r="O744" s="6" t="s">
        <v>25</v>
      </c>
      <c r="P744" s="6" t="s">
        <v>191</v>
      </c>
      <c r="Q744" s="6" t="s">
        <v>572</v>
      </c>
      <c r="R744" s="6" t="s">
        <v>572</v>
      </c>
      <c r="S744" s="6" t="s">
        <v>432</v>
      </c>
      <c r="T744" s="6" t="s">
        <v>629</v>
      </c>
      <c r="U744" s="7">
        <v>1996</v>
      </c>
      <c r="V744" s="7">
        <v>2005</v>
      </c>
      <c r="W744" s="6"/>
      <c r="X744" s="6"/>
      <c r="Y744" s="6"/>
      <c r="Z744" s="6"/>
      <c r="AA744" s="6"/>
      <c r="AB744" s="6"/>
      <c r="AC744" s="6"/>
      <c r="AD744" s="6"/>
      <c r="AE744" s="6"/>
      <c r="AF744" s="6"/>
      <c r="AG744" s="6"/>
      <c r="AH744" s="6"/>
      <c r="AI744" s="6" t="s">
        <v>155</v>
      </c>
      <c r="AJ744" s="6"/>
      <c r="AK744" s="6"/>
      <c r="AL744" s="6"/>
      <c r="AM744" s="6"/>
      <c r="AN744" s="6"/>
      <c r="AO744" s="6"/>
      <c r="AP744" s="6"/>
      <c r="AQ744" s="6"/>
      <c r="AR744" s="6"/>
      <c r="AS744" s="6"/>
      <c r="AT744" s="6"/>
      <c r="AU744" s="6"/>
      <c r="AV744" s="6"/>
      <c r="AW744" s="6" t="s">
        <v>23</v>
      </c>
      <c r="AX744" s="6"/>
      <c r="AY744" s="6"/>
      <c r="AZ744" s="6"/>
      <c r="BA744" s="6"/>
      <c r="BB744" s="6"/>
      <c r="BC744" s="6"/>
      <c r="BD744" s="6"/>
      <c r="BE744" s="6"/>
      <c r="BF744" s="6"/>
      <c r="BG744" s="6"/>
      <c r="BH744" s="6"/>
      <c r="BI744" s="6"/>
      <c r="BJ744" s="6" t="s">
        <v>78</v>
      </c>
      <c r="BK744" s="6"/>
      <c r="BL744" s="6"/>
      <c r="BM744" s="6"/>
      <c r="BN744" s="6"/>
      <c r="BO744" s="6"/>
      <c r="BP744" s="6"/>
      <c r="BQ744" s="6"/>
      <c r="BR744" s="6"/>
      <c r="BS744" s="6"/>
      <c r="BT744" s="6"/>
      <c r="BU744" s="6"/>
      <c r="BV744" s="6" t="s">
        <v>23</v>
      </c>
      <c r="BW744" s="6"/>
      <c r="BX744" s="6"/>
      <c r="BY744" s="6"/>
      <c r="BZ744" s="6"/>
      <c r="CA744" s="6"/>
      <c r="CB744" s="6"/>
      <c r="CC744" s="6"/>
      <c r="CD744" s="6"/>
      <c r="CE744" s="6"/>
      <c r="CF744" s="6"/>
      <c r="CG744" s="6"/>
      <c r="CH744" s="6"/>
      <c r="CI744" s="6" t="s">
        <v>195</v>
      </c>
      <c r="CJ744" s="6"/>
      <c r="CK744" s="6"/>
      <c r="CL744" s="6"/>
      <c r="CM744" s="6"/>
      <c r="CN744" s="6"/>
      <c r="CO744" s="6"/>
      <c r="CP744" s="6"/>
      <c r="CQ744" s="6"/>
      <c r="CR744" s="6"/>
      <c r="CS744" s="28" t="s">
        <v>23</v>
      </c>
      <c r="CT744" s="6"/>
      <c r="CU744" s="6"/>
      <c r="CV744" s="6"/>
      <c r="CW744" s="6"/>
      <c r="CX744" s="6"/>
      <c r="CY744" s="6"/>
      <c r="CZ744" s="6"/>
      <c r="DA744" s="6" t="s">
        <v>155</v>
      </c>
      <c r="DB744" s="6"/>
      <c r="DC744" s="6"/>
      <c r="DD744" s="6" t="s">
        <v>23</v>
      </c>
      <c r="DE744" s="93" t="s">
        <v>2948</v>
      </c>
      <c r="DF744" s="6" t="s">
        <v>640</v>
      </c>
      <c r="DG744" s="6"/>
      <c r="DH744" s="6"/>
      <c r="DI744" s="6"/>
      <c r="DJ744" s="6"/>
      <c r="DK744" s="6"/>
      <c r="DL744" s="6" t="s">
        <v>155</v>
      </c>
      <c r="DM744" s="6"/>
      <c r="DN744" s="6"/>
      <c r="DO744" s="87"/>
      <c r="DP744" s="6"/>
      <c r="DQ744" s="93" t="s">
        <v>2949</v>
      </c>
      <c r="DR744" s="6" t="s">
        <v>212</v>
      </c>
      <c r="DS744" s="87"/>
      <c r="DT744" s="17"/>
      <c r="DV744" s="34"/>
      <c r="DW744" s="57"/>
      <c r="DX744" s="57"/>
      <c r="DY744" s="57"/>
      <c r="DZ744" s="57"/>
      <c r="EA744" s="57"/>
      <c r="EB744" s="57"/>
      <c r="EC744" s="57"/>
      <c r="ED744" s="57"/>
      <c r="EE744" s="57"/>
      <c r="EF744" s="57"/>
      <c r="EG744" s="57"/>
      <c r="EH744" s="57"/>
      <c r="EI744" s="57"/>
      <c r="EJ744" s="57"/>
      <c r="EK744" s="57"/>
      <c r="EL744" s="57"/>
      <c r="EM744" s="57"/>
      <c r="EN744" s="57"/>
      <c r="EO744" s="57"/>
      <c r="EP744" s="57"/>
      <c r="EQ744" s="57"/>
      <c r="ER744" s="57"/>
      <c r="ES744" s="57"/>
    </row>
    <row r="745" spans="1:149" ht="14.55" customHeight="1" x14ac:dyDescent="0.3">
      <c r="A745" s="65">
        <v>741</v>
      </c>
      <c r="B745" s="7">
        <v>253</v>
      </c>
      <c r="C745" s="98" t="s">
        <v>2944</v>
      </c>
      <c r="D745" s="100" t="s">
        <v>2945</v>
      </c>
      <c r="E745" s="98" t="s">
        <v>2946</v>
      </c>
      <c r="F745" s="7">
        <v>2003</v>
      </c>
      <c r="G745" s="100" t="s">
        <v>807</v>
      </c>
      <c r="H745" s="98" t="s">
        <v>2947</v>
      </c>
      <c r="I745" s="6" t="s">
        <v>50</v>
      </c>
      <c r="J745" s="100" t="s">
        <v>2958</v>
      </c>
      <c r="K745" s="6" t="s">
        <v>257</v>
      </c>
      <c r="L745" s="6" t="s">
        <v>38</v>
      </c>
      <c r="M745" s="6" t="s">
        <v>100</v>
      </c>
      <c r="N745" s="6" t="s">
        <v>205</v>
      </c>
      <c r="O745" s="6" t="s">
        <v>25</v>
      </c>
      <c r="P745" s="6" t="s">
        <v>191</v>
      </c>
      <c r="Q745" s="6" t="s">
        <v>572</v>
      </c>
      <c r="R745" s="6" t="s">
        <v>572</v>
      </c>
      <c r="S745" s="6" t="s">
        <v>432</v>
      </c>
      <c r="T745" s="6" t="s">
        <v>629</v>
      </c>
      <c r="U745" s="7">
        <v>1996</v>
      </c>
      <c r="V745" s="7">
        <v>2005</v>
      </c>
      <c r="W745" s="6"/>
      <c r="X745" s="6"/>
      <c r="Y745" s="6"/>
      <c r="Z745" s="6"/>
      <c r="AA745" s="6"/>
      <c r="AB745" s="6"/>
      <c r="AC745" s="6"/>
      <c r="AD745" s="6"/>
      <c r="AE745" s="6"/>
      <c r="AF745" s="6"/>
      <c r="AG745" s="6"/>
      <c r="AH745" s="6"/>
      <c r="AI745" s="6" t="s">
        <v>155</v>
      </c>
      <c r="AJ745" s="6"/>
      <c r="AK745" s="6"/>
      <c r="AL745" s="6"/>
      <c r="AM745" s="6"/>
      <c r="AN745" s="6"/>
      <c r="AO745" s="6"/>
      <c r="AP745" s="6"/>
      <c r="AQ745" s="6"/>
      <c r="AR745" s="6"/>
      <c r="AS745" s="6"/>
      <c r="AT745" s="6"/>
      <c r="AU745" s="6"/>
      <c r="AV745" s="6"/>
      <c r="AW745" s="6" t="s">
        <v>23</v>
      </c>
      <c r="AX745" s="6"/>
      <c r="AY745" s="6"/>
      <c r="AZ745" s="6"/>
      <c r="BA745" s="6"/>
      <c r="BB745" s="6"/>
      <c r="BC745" s="6"/>
      <c r="BD745" s="6"/>
      <c r="BE745" s="6"/>
      <c r="BF745" s="6"/>
      <c r="BG745" s="6"/>
      <c r="BH745" s="6"/>
      <c r="BI745" s="6"/>
      <c r="BJ745" s="6" t="s">
        <v>78</v>
      </c>
      <c r="BK745" s="6"/>
      <c r="BL745" s="6"/>
      <c r="BM745" s="6"/>
      <c r="BN745" s="6"/>
      <c r="BO745" s="6"/>
      <c r="BP745" s="6"/>
      <c r="BQ745" s="6"/>
      <c r="BR745" s="6"/>
      <c r="BS745" s="6"/>
      <c r="BT745" s="6"/>
      <c r="BU745" s="6"/>
      <c r="BV745" s="6" t="s">
        <v>23</v>
      </c>
      <c r="BW745" s="6"/>
      <c r="BX745" s="6"/>
      <c r="BY745" s="6"/>
      <c r="BZ745" s="6"/>
      <c r="CA745" s="6"/>
      <c r="CB745" s="6"/>
      <c r="CC745" s="6"/>
      <c r="CD745" s="6"/>
      <c r="CE745" s="6"/>
      <c r="CF745" s="6"/>
      <c r="CG745" s="6"/>
      <c r="CH745" s="6"/>
      <c r="CI745" s="6" t="s">
        <v>195</v>
      </c>
      <c r="CJ745" s="6"/>
      <c r="CK745" s="6"/>
      <c r="CL745" s="6"/>
      <c r="CM745" s="6"/>
      <c r="CN745" s="6"/>
      <c r="CO745" s="6"/>
      <c r="CP745" s="6"/>
      <c r="CQ745" s="6"/>
      <c r="CR745" s="6"/>
      <c r="CS745" s="28" t="s">
        <v>23</v>
      </c>
      <c r="CT745" s="6"/>
      <c r="CU745" s="6"/>
      <c r="CV745" s="6"/>
      <c r="CW745" s="6"/>
      <c r="CX745" s="6"/>
      <c r="CY745" s="6"/>
      <c r="CZ745" s="6"/>
      <c r="DA745" s="6" t="s">
        <v>155</v>
      </c>
      <c r="DB745" s="6"/>
      <c r="DC745" s="6"/>
      <c r="DD745" s="6" t="s">
        <v>23</v>
      </c>
      <c r="DE745" s="93" t="s">
        <v>2948</v>
      </c>
      <c r="DF745" s="6" t="s">
        <v>640</v>
      </c>
      <c r="DG745" s="6"/>
      <c r="DH745" s="6"/>
      <c r="DI745" s="6"/>
      <c r="DJ745" s="6"/>
      <c r="DK745" s="6"/>
      <c r="DL745" s="6" t="s">
        <v>155</v>
      </c>
      <c r="DM745" s="6"/>
      <c r="DN745" s="6"/>
      <c r="DO745" s="87"/>
      <c r="DP745" s="6"/>
      <c r="DQ745" s="93" t="s">
        <v>2949</v>
      </c>
      <c r="DR745" s="6" t="s">
        <v>212</v>
      </c>
      <c r="DS745" s="87"/>
      <c r="DT745" s="17"/>
      <c r="DV745" s="34"/>
      <c r="DW745" s="57"/>
      <c r="DX745" s="57"/>
      <c r="DY745" s="57"/>
      <c r="DZ745" s="57"/>
      <c r="EA745" s="57"/>
      <c r="EB745" s="57"/>
      <c r="EC745" s="57"/>
      <c r="ED745" s="57"/>
      <c r="EE745" s="57"/>
      <c r="EF745" s="57"/>
      <c r="EG745" s="57"/>
      <c r="EH745" s="57"/>
      <c r="EI745" s="57"/>
      <c r="EJ745" s="57"/>
      <c r="EK745" s="57"/>
      <c r="EL745" s="57"/>
      <c r="EM745" s="57"/>
      <c r="EN745" s="57"/>
      <c r="EO745" s="57"/>
      <c r="EP745" s="57"/>
      <c r="EQ745" s="57"/>
      <c r="ER745" s="57"/>
      <c r="ES745" s="57"/>
    </row>
    <row r="746" spans="1:149" ht="14.55" customHeight="1" x14ac:dyDescent="0.3">
      <c r="A746" s="65">
        <v>742</v>
      </c>
      <c r="B746" s="7">
        <v>253</v>
      </c>
      <c r="C746" s="98" t="s">
        <v>2944</v>
      </c>
      <c r="D746" s="100" t="s">
        <v>2945</v>
      </c>
      <c r="E746" s="98" t="s">
        <v>2946</v>
      </c>
      <c r="F746" s="7">
        <v>2003</v>
      </c>
      <c r="G746" s="100" t="s">
        <v>807</v>
      </c>
      <c r="H746" s="98" t="s">
        <v>2947</v>
      </c>
      <c r="I746" s="6" t="s">
        <v>50</v>
      </c>
      <c r="J746" s="100" t="s">
        <v>2959</v>
      </c>
      <c r="K746" s="6" t="s">
        <v>257</v>
      </c>
      <c r="L746" s="6" t="s">
        <v>38</v>
      </c>
      <c r="M746" s="6" t="s">
        <v>100</v>
      </c>
      <c r="N746" s="6" t="s">
        <v>205</v>
      </c>
      <c r="O746" s="6" t="s">
        <v>25</v>
      </c>
      <c r="P746" s="6" t="s">
        <v>191</v>
      </c>
      <c r="Q746" s="6" t="s">
        <v>572</v>
      </c>
      <c r="R746" s="6" t="s">
        <v>572</v>
      </c>
      <c r="S746" s="6" t="s">
        <v>432</v>
      </c>
      <c r="T746" s="6" t="s">
        <v>629</v>
      </c>
      <c r="U746" s="7">
        <v>1996</v>
      </c>
      <c r="V746" s="7">
        <v>2005</v>
      </c>
      <c r="W746" s="6"/>
      <c r="X746" s="6"/>
      <c r="Y746" s="6"/>
      <c r="Z746" s="6"/>
      <c r="AA746" s="6"/>
      <c r="AB746" s="6"/>
      <c r="AC746" s="6"/>
      <c r="AD746" s="6"/>
      <c r="AE746" s="6"/>
      <c r="AF746" s="6"/>
      <c r="AG746" s="6"/>
      <c r="AH746" s="6"/>
      <c r="AI746" s="6" t="s">
        <v>155</v>
      </c>
      <c r="AJ746" s="6"/>
      <c r="AK746" s="6"/>
      <c r="AL746" s="6"/>
      <c r="AM746" s="6"/>
      <c r="AN746" s="6"/>
      <c r="AO746" s="6"/>
      <c r="AP746" s="6"/>
      <c r="AQ746" s="6"/>
      <c r="AR746" s="6"/>
      <c r="AS746" s="6"/>
      <c r="AT746" s="6"/>
      <c r="AU746" s="6"/>
      <c r="AV746" s="6"/>
      <c r="AW746" s="6" t="s">
        <v>23</v>
      </c>
      <c r="AX746" s="6"/>
      <c r="AY746" s="6"/>
      <c r="AZ746" s="6"/>
      <c r="BA746" s="6"/>
      <c r="BB746" s="6"/>
      <c r="BC746" s="6"/>
      <c r="BD746" s="6"/>
      <c r="BE746" s="6"/>
      <c r="BF746" s="6"/>
      <c r="BG746" s="6"/>
      <c r="BH746" s="6"/>
      <c r="BI746" s="6"/>
      <c r="BJ746" s="6" t="s">
        <v>78</v>
      </c>
      <c r="BK746" s="6"/>
      <c r="BL746" s="6"/>
      <c r="BM746" s="6"/>
      <c r="BN746" s="6"/>
      <c r="BO746" s="6"/>
      <c r="BP746" s="6"/>
      <c r="BQ746" s="6"/>
      <c r="BR746" s="6"/>
      <c r="BS746" s="6"/>
      <c r="BT746" s="6"/>
      <c r="BU746" s="6"/>
      <c r="BV746" s="6" t="s">
        <v>23</v>
      </c>
      <c r="BW746" s="6"/>
      <c r="BX746" s="6"/>
      <c r="BY746" s="6"/>
      <c r="BZ746" s="6"/>
      <c r="CA746" s="6"/>
      <c r="CB746" s="6"/>
      <c r="CC746" s="6"/>
      <c r="CD746" s="6"/>
      <c r="CE746" s="6"/>
      <c r="CF746" s="6"/>
      <c r="CG746" s="6"/>
      <c r="CH746" s="6"/>
      <c r="CI746" s="6" t="s">
        <v>195</v>
      </c>
      <c r="CJ746" s="6"/>
      <c r="CK746" s="6"/>
      <c r="CL746" s="6"/>
      <c r="CM746" s="6"/>
      <c r="CN746" s="6"/>
      <c r="CO746" s="6"/>
      <c r="CP746" s="6"/>
      <c r="CQ746" s="6"/>
      <c r="CR746" s="6"/>
      <c r="CS746" s="28" t="s">
        <v>23</v>
      </c>
      <c r="CT746" s="6"/>
      <c r="CU746" s="6"/>
      <c r="CV746" s="6"/>
      <c r="CW746" s="6"/>
      <c r="CX746" s="6"/>
      <c r="CY746" s="6"/>
      <c r="CZ746" s="6"/>
      <c r="DA746" s="6" t="s">
        <v>155</v>
      </c>
      <c r="DB746" s="6"/>
      <c r="DC746" s="6"/>
      <c r="DD746" s="6" t="s">
        <v>23</v>
      </c>
      <c r="DE746" s="93" t="s">
        <v>2948</v>
      </c>
      <c r="DF746" s="6" t="s">
        <v>640</v>
      </c>
      <c r="DG746" s="6"/>
      <c r="DH746" s="6"/>
      <c r="DI746" s="6"/>
      <c r="DJ746" s="6"/>
      <c r="DK746" s="6"/>
      <c r="DL746" s="6" t="s">
        <v>155</v>
      </c>
      <c r="DM746" s="6"/>
      <c r="DN746" s="6"/>
      <c r="DO746" s="87"/>
      <c r="DP746" s="6"/>
      <c r="DQ746" s="93" t="s">
        <v>2949</v>
      </c>
      <c r="DR746" s="6" t="s">
        <v>212</v>
      </c>
      <c r="DS746" s="87"/>
      <c r="DT746" s="17"/>
      <c r="DV746" s="34"/>
      <c r="DW746" s="57"/>
      <c r="DX746" s="57"/>
      <c r="DY746" s="57"/>
      <c r="DZ746" s="57"/>
      <c r="EA746" s="57"/>
      <c r="EB746" s="57"/>
      <c r="EC746" s="57"/>
      <c r="ED746" s="57"/>
      <c r="EE746" s="57"/>
      <c r="EF746" s="57"/>
      <c r="EG746" s="57"/>
      <c r="EH746" s="57"/>
      <c r="EI746" s="57"/>
      <c r="EJ746" s="57"/>
      <c r="EK746" s="57"/>
      <c r="EL746" s="57"/>
      <c r="EM746" s="57"/>
      <c r="EN746" s="57"/>
      <c r="EO746" s="57"/>
      <c r="EP746" s="57"/>
      <c r="EQ746" s="57"/>
      <c r="ER746" s="57"/>
      <c r="ES746" s="57"/>
    </row>
    <row r="747" spans="1:149" ht="14.55" customHeight="1" x14ac:dyDescent="0.3">
      <c r="A747" s="65">
        <v>743</v>
      </c>
      <c r="B747" s="7">
        <v>253</v>
      </c>
      <c r="C747" s="98" t="s">
        <v>2944</v>
      </c>
      <c r="D747" s="100" t="s">
        <v>2945</v>
      </c>
      <c r="E747" s="98" t="s">
        <v>2946</v>
      </c>
      <c r="F747" s="7">
        <v>2003</v>
      </c>
      <c r="G747" s="100" t="s">
        <v>807</v>
      </c>
      <c r="H747" s="98" t="s">
        <v>2947</v>
      </c>
      <c r="I747" s="6" t="s">
        <v>50</v>
      </c>
      <c r="J747" s="100" t="s">
        <v>2960</v>
      </c>
      <c r="K747" s="6" t="s">
        <v>935</v>
      </c>
      <c r="L747" s="6" t="s">
        <v>38</v>
      </c>
      <c r="M747" s="6" t="s">
        <v>100</v>
      </c>
      <c r="N747" s="6" t="s">
        <v>205</v>
      </c>
      <c r="O747" s="6" t="s">
        <v>25</v>
      </c>
      <c r="P747" s="6" t="s">
        <v>191</v>
      </c>
      <c r="Q747" s="6" t="s">
        <v>572</v>
      </c>
      <c r="R747" s="6" t="s">
        <v>572</v>
      </c>
      <c r="S747" s="6" t="s">
        <v>432</v>
      </c>
      <c r="T747" s="6" t="s">
        <v>629</v>
      </c>
      <c r="U747" s="7">
        <v>1996</v>
      </c>
      <c r="V747" s="7">
        <v>2005</v>
      </c>
      <c r="W747" s="6"/>
      <c r="X747" s="6"/>
      <c r="Y747" s="6"/>
      <c r="Z747" s="6"/>
      <c r="AA747" s="6"/>
      <c r="AB747" s="6"/>
      <c r="AC747" s="6"/>
      <c r="AD747" s="6"/>
      <c r="AE747" s="6"/>
      <c r="AF747" s="6"/>
      <c r="AG747" s="6"/>
      <c r="AH747" s="6"/>
      <c r="AI747" s="6" t="s">
        <v>155</v>
      </c>
      <c r="AJ747" s="6"/>
      <c r="AK747" s="6"/>
      <c r="AL747" s="6"/>
      <c r="AM747" s="6"/>
      <c r="AN747" s="6"/>
      <c r="AO747" s="6"/>
      <c r="AP747" s="6"/>
      <c r="AQ747" s="6"/>
      <c r="AR747" s="6"/>
      <c r="AS747" s="6"/>
      <c r="AT747" s="6"/>
      <c r="AU747" s="6"/>
      <c r="AV747" s="6"/>
      <c r="AW747" s="6" t="s">
        <v>23</v>
      </c>
      <c r="AX747" s="6"/>
      <c r="AY747" s="6"/>
      <c r="AZ747" s="6"/>
      <c r="BA747" s="6"/>
      <c r="BB747" s="6"/>
      <c r="BC747" s="6"/>
      <c r="BD747" s="6"/>
      <c r="BE747" s="6"/>
      <c r="BF747" s="6"/>
      <c r="BG747" s="6"/>
      <c r="BH747" s="6"/>
      <c r="BI747" s="6"/>
      <c r="BJ747" s="6" t="s">
        <v>124</v>
      </c>
      <c r="BK747" s="6"/>
      <c r="BL747" s="6"/>
      <c r="BM747" s="6"/>
      <c r="BN747" s="6"/>
      <c r="BO747" s="6"/>
      <c r="BP747" s="6"/>
      <c r="BQ747" s="6"/>
      <c r="BR747" s="6"/>
      <c r="BS747" s="6"/>
      <c r="BT747" s="6"/>
      <c r="BU747" s="6"/>
      <c r="BV747" s="6" t="s">
        <v>23</v>
      </c>
      <c r="BW747" s="6"/>
      <c r="BX747" s="6"/>
      <c r="BY747" s="6"/>
      <c r="BZ747" s="6"/>
      <c r="CA747" s="6"/>
      <c r="CB747" s="6"/>
      <c r="CC747" s="6"/>
      <c r="CD747" s="6"/>
      <c r="CE747" s="6"/>
      <c r="CF747" s="6"/>
      <c r="CG747" s="6"/>
      <c r="CH747" s="6"/>
      <c r="CI747" s="6" t="s">
        <v>233</v>
      </c>
      <c r="CJ747" s="6"/>
      <c r="CK747" s="6"/>
      <c r="CL747" s="6"/>
      <c r="CM747" s="6"/>
      <c r="CN747" s="6"/>
      <c r="CO747" s="6"/>
      <c r="CP747" s="6"/>
      <c r="CQ747" s="6"/>
      <c r="CR747" s="6"/>
      <c r="CS747" s="28" t="s">
        <v>23</v>
      </c>
      <c r="CT747" s="6"/>
      <c r="CU747" s="6"/>
      <c r="CV747" s="6"/>
      <c r="CW747" s="6"/>
      <c r="CX747" s="6"/>
      <c r="CY747" s="6"/>
      <c r="CZ747" s="6"/>
      <c r="DA747" s="6" t="s">
        <v>155</v>
      </c>
      <c r="DB747" s="6"/>
      <c r="DC747" s="6"/>
      <c r="DD747" s="6" t="s">
        <v>23</v>
      </c>
      <c r="DE747" s="93" t="s">
        <v>2948</v>
      </c>
      <c r="DF747" s="6" t="s">
        <v>640</v>
      </c>
      <c r="DG747" s="6"/>
      <c r="DH747" s="6"/>
      <c r="DI747" s="6"/>
      <c r="DJ747" s="6"/>
      <c r="DK747" s="6"/>
      <c r="DL747" s="6" t="s">
        <v>155</v>
      </c>
      <c r="DM747" s="6"/>
      <c r="DN747" s="6"/>
      <c r="DO747" s="87"/>
      <c r="DP747" s="6"/>
      <c r="DQ747" s="93" t="s">
        <v>2949</v>
      </c>
      <c r="DR747" s="6" t="s">
        <v>212</v>
      </c>
      <c r="DS747" s="87"/>
      <c r="DT747" s="17"/>
      <c r="DV747" s="34"/>
      <c r="DW747" s="57"/>
      <c r="DX747" s="57"/>
      <c r="DY747" s="57"/>
      <c r="DZ747" s="57"/>
      <c r="EA747" s="57"/>
      <c r="EB747" s="57"/>
      <c r="EC747" s="57"/>
      <c r="ED747" s="57"/>
      <c r="EE747" s="57"/>
      <c r="EF747" s="57"/>
      <c r="EG747" s="57"/>
      <c r="EH747" s="57"/>
      <c r="EI747" s="57"/>
      <c r="EJ747" s="57"/>
      <c r="EK747" s="57"/>
      <c r="EL747" s="57"/>
      <c r="EM747" s="57"/>
      <c r="EN747" s="57"/>
      <c r="EO747" s="57"/>
      <c r="EP747" s="57"/>
      <c r="EQ747" s="57"/>
      <c r="ER747" s="57"/>
      <c r="ES747" s="57"/>
    </row>
    <row r="748" spans="1:149" ht="14.55" customHeight="1" x14ac:dyDescent="0.3">
      <c r="A748" s="65">
        <v>744</v>
      </c>
      <c r="B748" s="7">
        <v>253</v>
      </c>
      <c r="C748" s="98" t="s">
        <v>2944</v>
      </c>
      <c r="D748" s="100" t="s">
        <v>2945</v>
      </c>
      <c r="E748" s="98" t="s">
        <v>2946</v>
      </c>
      <c r="F748" s="7">
        <v>2003</v>
      </c>
      <c r="G748" s="100" t="s">
        <v>807</v>
      </c>
      <c r="H748" s="98" t="s">
        <v>2947</v>
      </c>
      <c r="I748" s="6" t="s">
        <v>50</v>
      </c>
      <c r="J748" s="100" t="s">
        <v>2961</v>
      </c>
      <c r="K748" s="6" t="s">
        <v>935</v>
      </c>
      <c r="L748" s="6" t="s">
        <v>38</v>
      </c>
      <c r="M748" s="6" t="s">
        <v>100</v>
      </c>
      <c r="N748" s="6" t="s">
        <v>205</v>
      </c>
      <c r="O748" s="6" t="s">
        <v>25</v>
      </c>
      <c r="P748" s="6" t="s">
        <v>191</v>
      </c>
      <c r="Q748" s="6" t="s">
        <v>572</v>
      </c>
      <c r="R748" s="6" t="s">
        <v>572</v>
      </c>
      <c r="S748" s="6" t="s">
        <v>432</v>
      </c>
      <c r="T748" s="6" t="s">
        <v>629</v>
      </c>
      <c r="U748" s="7">
        <v>1996</v>
      </c>
      <c r="V748" s="7">
        <v>2005</v>
      </c>
      <c r="W748" s="6"/>
      <c r="X748" s="6"/>
      <c r="Y748" s="6"/>
      <c r="Z748" s="6"/>
      <c r="AA748" s="6"/>
      <c r="AB748" s="6"/>
      <c r="AC748" s="6"/>
      <c r="AD748" s="6"/>
      <c r="AE748" s="6"/>
      <c r="AF748" s="6"/>
      <c r="AG748" s="6"/>
      <c r="AH748" s="6"/>
      <c r="AI748" s="6" t="s">
        <v>155</v>
      </c>
      <c r="AJ748" s="6"/>
      <c r="AK748" s="6"/>
      <c r="AL748" s="6"/>
      <c r="AM748" s="6"/>
      <c r="AN748" s="6"/>
      <c r="AO748" s="6"/>
      <c r="AP748" s="6"/>
      <c r="AQ748" s="6"/>
      <c r="AR748" s="6"/>
      <c r="AS748" s="6"/>
      <c r="AT748" s="6"/>
      <c r="AU748" s="6"/>
      <c r="AV748" s="6"/>
      <c r="AW748" s="6" t="s">
        <v>23</v>
      </c>
      <c r="AX748" s="6"/>
      <c r="AY748" s="6"/>
      <c r="AZ748" s="6"/>
      <c r="BA748" s="6"/>
      <c r="BB748" s="6"/>
      <c r="BC748" s="6"/>
      <c r="BD748" s="6"/>
      <c r="BE748" s="6"/>
      <c r="BF748" s="6"/>
      <c r="BG748" s="6"/>
      <c r="BH748" s="6"/>
      <c r="BI748" s="6"/>
      <c r="BJ748" s="6" t="s">
        <v>78</v>
      </c>
      <c r="BK748" s="6"/>
      <c r="BL748" s="6"/>
      <c r="BM748" s="6"/>
      <c r="BN748" s="6"/>
      <c r="BO748" s="6"/>
      <c r="BP748" s="6"/>
      <c r="BQ748" s="6"/>
      <c r="BR748" s="6"/>
      <c r="BS748" s="6"/>
      <c r="BT748" s="6"/>
      <c r="BU748" s="6"/>
      <c r="BV748" s="6" t="s">
        <v>23</v>
      </c>
      <c r="BW748" s="6"/>
      <c r="BX748" s="6"/>
      <c r="BY748" s="6"/>
      <c r="BZ748" s="6"/>
      <c r="CA748" s="6"/>
      <c r="CB748" s="6"/>
      <c r="CC748" s="6"/>
      <c r="CD748" s="6"/>
      <c r="CE748" s="6"/>
      <c r="CF748" s="6"/>
      <c r="CG748" s="6"/>
      <c r="CH748" s="6"/>
      <c r="CI748" s="6" t="s">
        <v>195</v>
      </c>
      <c r="CJ748" s="6"/>
      <c r="CK748" s="6"/>
      <c r="CL748" s="6"/>
      <c r="CM748" s="6"/>
      <c r="CN748" s="6"/>
      <c r="CO748" s="6"/>
      <c r="CP748" s="6"/>
      <c r="CQ748" s="6"/>
      <c r="CR748" s="6"/>
      <c r="CS748" s="28" t="s">
        <v>23</v>
      </c>
      <c r="CT748" s="6"/>
      <c r="CU748" s="6"/>
      <c r="CV748" s="6"/>
      <c r="CW748" s="6"/>
      <c r="CX748" s="6"/>
      <c r="CY748" s="6"/>
      <c r="CZ748" s="6"/>
      <c r="DA748" s="6" t="s">
        <v>155</v>
      </c>
      <c r="DB748" s="6"/>
      <c r="DC748" s="6"/>
      <c r="DD748" s="6" t="s">
        <v>23</v>
      </c>
      <c r="DE748" s="93" t="s">
        <v>2948</v>
      </c>
      <c r="DF748" s="6" t="s">
        <v>640</v>
      </c>
      <c r="DG748" s="6"/>
      <c r="DH748" s="6"/>
      <c r="DI748" s="6"/>
      <c r="DJ748" s="6"/>
      <c r="DK748" s="6"/>
      <c r="DL748" s="6" t="s">
        <v>155</v>
      </c>
      <c r="DM748" s="6"/>
      <c r="DN748" s="6"/>
      <c r="DO748" s="87"/>
      <c r="DP748" s="6"/>
      <c r="DQ748" s="93" t="s">
        <v>2949</v>
      </c>
      <c r="DR748" s="6" t="s">
        <v>212</v>
      </c>
      <c r="DS748" s="87"/>
      <c r="DT748" s="17"/>
      <c r="DV748" s="34"/>
      <c r="DW748" s="57"/>
      <c r="DX748" s="57"/>
      <c r="DY748" s="57"/>
      <c r="DZ748" s="57"/>
      <c r="EA748" s="57"/>
      <c r="EB748" s="57"/>
      <c r="EC748" s="57"/>
      <c r="ED748" s="57"/>
      <c r="EE748" s="57"/>
      <c r="EF748" s="57"/>
      <c r="EG748" s="57"/>
      <c r="EH748" s="57"/>
      <c r="EI748" s="57"/>
      <c r="EJ748" s="57"/>
      <c r="EK748" s="57"/>
      <c r="EL748" s="57"/>
      <c r="EM748" s="57"/>
      <c r="EN748" s="57"/>
      <c r="EO748" s="57"/>
      <c r="EP748" s="57"/>
      <c r="EQ748" s="57"/>
      <c r="ER748" s="57"/>
      <c r="ES748" s="57"/>
    </row>
    <row r="749" spans="1:149" ht="14.55" customHeight="1" x14ac:dyDescent="0.3">
      <c r="A749" s="65">
        <v>745</v>
      </c>
      <c r="B749" s="7">
        <v>253</v>
      </c>
      <c r="C749" s="98" t="s">
        <v>2944</v>
      </c>
      <c r="D749" s="100" t="s">
        <v>2945</v>
      </c>
      <c r="E749" s="98" t="s">
        <v>2946</v>
      </c>
      <c r="F749" s="7">
        <v>2003</v>
      </c>
      <c r="G749" s="100" t="s">
        <v>807</v>
      </c>
      <c r="H749" s="98" t="s">
        <v>2947</v>
      </c>
      <c r="I749" s="6" t="s">
        <v>50</v>
      </c>
      <c r="J749" s="100" t="s">
        <v>2962</v>
      </c>
      <c r="K749" s="6" t="s">
        <v>935</v>
      </c>
      <c r="L749" s="6" t="s">
        <v>38</v>
      </c>
      <c r="M749" s="6" t="s">
        <v>100</v>
      </c>
      <c r="N749" s="6" t="s">
        <v>205</v>
      </c>
      <c r="O749" s="6" t="s">
        <v>25</v>
      </c>
      <c r="P749" s="6" t="s">
        <v>191</v>
      </c>
      <c r="Q749" s="6" t="s">
        <v>572</v>
      </c>
      <c r="R749" s="6" t="s">
        <v>572</v>
      </c>
      <c r="S749" s="6" t="s">
        <v>432</v>
      </c>
      <c r="T749" s="6" t="s">
        <v>629</v>
      </c>
      <c r="U749" s="7">
        <v>1996</v>
      </c>
      <c r="V749" s="7">
        <v>2005</v>
      </c>
      <c r="W749" s="6"/>
      <c r="X749" s="6"/>
      <c r="Y749" s="6"/>
      <c r="Z749" s="6"/>
      <c r="AA749" s="6"/>
      <c r="AB749" s="6"/>
      <c r="AC749" s="6"/>
      <c r="AD749" s="6"/>
      <c r="AE749" s="6"/>
      <c r="AF749" s="6"/>
      <c r="AG749" s="6"/>
      <c r="AH749" s="6"/>
      <c r="AI749" s="6" t="s">
        <v>155</v>
      </c>
      <c r="AJ749" s="6"/>
      <c r="AK749" s="6"/>
      <c r="AL749" s="6"/>
      <c r="AM749" s="6"/>
      <c r="AN749" s="6"/>
      <c r="AO749" s="6"/>
      <c r="AP749" s="6"/>
      <c r="AQ749" s="6"/>
      <c r="AR749" s="6"/>
      <c r="AS749" s="6"/>
      <c r="AT749" s="6"/>
      <c r="AU749" s="6"/>
      <c r="AV749" s="6"/>
      <c r="AW749" s="6" t="s">
        <v>23</v>
      </c>
      <c r="AX749" s="6"/>
      <c r="AY749" s="6"/>
      <c r="AZ749" s="6"/>
      <c r="BA749" s="6"/>
      <c r="BB749" s="6"/>
      <c r="BC749" s="6"/>
      <c r="BD749" s="6"/>
      <c r="BE749" s="6"/>
      <c r="BF749" s="6"/>
      <c r="BG749" s="6"/>
      <c r="BH749" s="6"/>
      <c r="BI749" s="6"/>
      <c r="BJ749" s="6" t="s">
        <v>78</v>
      </c>
      <c r="BK749" s="6"/>
      <c r="BL749" s="6"/>
      <c r="BM749" s="6"/>
      <c r="BN749" s="6"/>
      <c r="BO749" s="6"/>
      <c r="BP749" s="6"/>
      <c r="BQ749" s="6"/>
      <c r="BR749" s="6"/>
      <c r="BS749" s="6"/>
      <c r="BT749" s="6"/>
      <c r="BU749" s="6"/>
      <c r="BV749" s="6" t="s">
        <v>23</v>
      </c>
      <c r="BW749" s="6"/>
      <c r="BX749" s="6"/>
      <c r="BY749" s="6"/>
      <c r="BZ749" s="6"/>
      <c r="CA749" s="6"/>
      <c r="CB749" s="6"/>
      <c r="CC749" s="6"/>
      <c r="CD749" s="6"/>
      <c r="CE749" s="6"/>
      <c r="CF749" s="6"/>
      <c r="CG749" s="6"/>
      <c r="CH749" s="6"/>
      <c r="CI749" s="6" t="s">
        <v>195</v>
      </c>
      <c r="CJ749" s="6"/>
      <c r="CK749" s="6"/>
      <c r="CL749" s="6"/>
      <c r="CM749" s="6"/>
      <c r="CN749" s="6"/>
      <c r="CO749" s="6"/>
      <c r="CP749" s="6"/>
      <c r="CQ749" s="6"/>
      <c r="CR749" s="6"/>
      <c r="CS749" s="28" t="s">
        <v>23</v>
      </c>
      <c r="CT749" s="6"/>
      <c r="CU749" s="6"/>
      <c r="CV749" s="6"/>
      <c r="CW749" s="6"/>
      <c r="CX749" s="6"/>
      <c r="CY749" s="6"/>
      <c r="CZ749" s="6"/>
      <c r="DA749" s="6" t="s">
        <v>155</v>
      </c>
      <c r="DB749" s="6"/>
      <c r="DC749" s="6"/>
      <c r="DD749" s="6" t="s">
        <v>23</v>
      </c>
      <c r="DE749" s="93" t="s">
        <v>2948</v>
      </c>
      <c r="DF749" s="6" t="s">
        <v>640</v>
      </c>
      <c r="DG749" s="6"/>
      <c r="DH749" s="6"/>
      <c r="DI749" s="6"/>
      <c r="DJ749" s="6"/>
      <c r="DK749" s="6"/>
      <c r="DL749" s="6" t="s">
        <v>155</v>
      </c>
      <c r="DM749" s="6"/>
      <c r="DN749" s="6"/>
      <c r="DO749" s="87"/>
      <c r="DP749" s="6"/>
      <c r="DQ749" s="93" t="s">
        <v>2949</v>
      </c>
      <c r="DR749" s="6" t="s">
        <v>212</v>
      </c>
      <c r="DS749" s="87"/>
      <c r="DT749" s="17"/>
      <c r="DV749" s="34"/>
      <c r="DW749" s="57"/>
      <c r="DX749" s="57"/>
      <c r="DY749" s="57"/>
      <c r="DZ749" s="57"/>
      <c r="EA749" s="57"/>
      <c r="EB749" s="57"/>
      <c r="EC749" s="57"/>
      <c r="ED749" s="57"/>
      <c r="EE749" s="57"/>
      <c r="EF749" s="57"/>
      <c r="EG749" s="57"/>
      <c r="EH749" s="57"/>
      <c r="EI749" s="57"/>
      <c r="EJ749" s="57"/>
      <c r="EK749" s="57"/>
      <c r="EL749" s="57"/>
      <c r="EM749" s="57"/>
      <c r="EN749" s="57"/>
      <c r="EO749" s="57"/>
      <c r="EP749" s="57"/>
      <c r="EQ749" s="57"/>
      <c r="ER749" s="57"/>
      <c r="ES749" s="57"/>
    </row>
    <row r="750" spans="1:149" ht="14.55" customHeight="1" x14ac:dyDescent="0.3">
      <c r="A750" s="65">
        <v>746</v>
      </c>
      <c r="B750" s="7">
        <v>253</v>
      </c>
      <c r="C750" s="98" t="s">
        <v>2944</v>
      </c>
      <c r="D750" s="100" t="s">
        <v>2945</v>
      </c>
      <c r="E750" s="98" t="s">
        <v>2946</v>
      </c>
      <c r="F750" s="7">
        <v>2003</v>
      </c>
      <c r="G750" s="100" t="s">
        <v>807</v>
      </c>
      <c r="H750" s="98" t="s">
        <v>2947</v>
      </c>
      <c r="I750" s="6" t="s">
        <v>50</v>
      </c>
      <c r="J750" s="100" t="s">
        <v>2963</v>
      </c>
      <c r="K750" s="6" t="s">
        <v>935</v>
      </c>
      <c r="L750" s="6" t="s">
        <v>38</v>
      </c>
      <c r="M750" s="6" t="s">
        <v>100</v>
      </c>
      <c r="N750" s="6" t="s">
        <v>205</v>
      </c>
      <c r="O750" s="6" t="s">
        <v>25</v>
      </c>
      <c r="P750" s="6" t="s">
        <v>191</v>
      </c>
      <c r="Q750" s="6" t="s">
        <v>572</v>
      </c>
      <c r="R750" s="6" t="s">
        <v>572</v>
      </c>
      <c r="S750" s="6" t="s">
        <v>432</v>
      </c>
      <c r="T750" s="6" t="s">
        <v>629</v>
      </c>
      <c r="U750" s="7">
        <v>1996</v>
      </c>
      <c r="V750" s="7">
        <v>2005</v>
      </c>
      <c r="W750" s="6"/>
      <c r="X750" s="6"/>
      <c r="Y750" s="6"/>
      <c r="Z750" s="6"/>
      <c r="AA750" s="6"/>
      <c r="AB750" s="6"/>
      <c r="AC750" s="6"/>
      <c r="AD750" s="6"/>
      <c r="AE750" s="6"/>
      <c r="AF750" s="6"/>
      <c r="AG750" s="6"/>
      <c r="AH750" s="6"/>
      <c r="AI750" s="6" t="s">
        <v>155</v>
      </c>
      <c r="AJ750" s="6"/>
      <c r="AK750" s="6"/>
      <c r="AL750" s="6"/>
      <c r="AM750" s="6"/>
      <c r="AN750" s="6"/>
      <c r="AO750" s="6"/>
      <c r="AP750" s="6"/>
      <c r="AQ750" s="6"/>
      <c r="AR750" s="6"/>
      <c r="AS750" s="6"/>
      <c r="AT750" s="6"/>
      <c r="AU750" s="6"/>
      <c r="AV750" s="6"/>
      <c r="AW750" s="6" t="s">
        <v>23</v>
      </c>
      <c r="AX750" s="6"/>
      <c r="AY750" s="6"/>
      <c r="AZ750" s="6"/>
      <c r="BA750" s="6"/>
      <c r="BB750" s="6"/>
      <c r="BC750" s="6"/>
      <c r="BD750" s="6"/>
      <c r="BE750" s="6"/>
      <c r="BF750" s="6"/>
      <c r="BG750" s="6"/>
      <c r="BH750" s="6"/>
      <c r="BI750" s="6"/>
      <c r="BJ750" s="6" t="s">
        <v>78</v>
      </c>
      <c r="BK750" s="6"/>
      <c r="BL750" s="6"/>
      <c r="BM750" s="6"/>
      <c r="BN750" s="6"/>
      <c r="BO750" s="6"/>
      <c r="BP750" s="6"/>
      <c r="BQ750" s="6"/>
      <c r="BR750" s="6"/>
      <c r="BS750" s="6"/>
      <c r="BT750" s="6"/>
      <c r="BU750" s="6"/>
      <c r="BV750" s="6" t="s">
        <v>23</v>
      </c>
      <c r="BW750" s="6"/>
      <c r="BX750" s="6"/>
      <c r="BY750" s="6"/>
      <c r="BZ750" s="6"/>
      <c r="CA750" s="6"/>
      <c r="CB750" s="6"/>
      <c r="CC750" s="6"/>
      <c r="CD750" s="6"/>
      <c r="CE750" s="6"/>
      <c r="CF750" s="6"/>
      <c r="CG750" s="6"/>
      <c r="CH750" s="6"/>
      <c r="CI750" s="6" t="s">
        <v>195</v>
      </c>
      <c r="CJ750" s="6"/>
      <c r="CK750" s="6"/>
      <c r="CL750" s="6"/>
      <c r="CM750" s="6"/>
      <c r="CN750" s="6"/>
      <c r="CO750" s="6"/>
      <c r="CP750" s="6"/>
      <c r="CQ750" s="6"/>
      <c r="CR750" s="6"/>
      <c r="CS750" s="28" t="s">
        <v>23</v>
      </c>
      <c r="CT750" s="6"/>
      <c r="CU750" s="6"/>
      <c r="CV750" s="6"/>
      <c r="CW750" s="6"/>
      <c r="CX750" s="6"/>
      <c r="CY750" s="6"/>
      <c r="CZ750" s="6"/>
      <c r="DA750" s="6" t="s">
        <v>155</v>
      </c>
      <c r="DB750" s="6"/>
      <c r="DC750" s="6"/>
      <c r="DD750" s="6" t="s">
        <v>23</v>
      </c>
      <c r="DE750" s="93" t="s">
        <v>2948</v>
      </c>
      <c r="DF750" s="6" t="s">
        <v>640</v>
      </c>
      <c r="DG750" s="6"/>
      <c r="DH750" s="6"/>
      <c r="DI750" s="6"/>
      <c r="DJ750" s="6"/>
      <c r="DK750" s="6"/>
      <c r="DL750" s="6" t="s">
        <v>155</v>
      </c>
      <c r="DM750" s="6"/>
      <c r="DN750" s="6"/>
      <c r="DO750" s="87"/>
      <c r="DP750" s="6"/>
      <c r="DQ750" s="93" t="s">
        <v>2949</v>
      </c>
      <c r="DR750" s="6" t="s">
        <v>212</v>
      </c>
      <c r="DS750" s="87"/>
      <c r="DT750" s="17"/>
      <c r="DV750" s="34"/>
      <c r="DW750" s="57"/>
      <c r="DX750" s="57"/>
      <c r="DY750" s="57"/>
      <c r="DZ750" s="57"/>
      <c r="EA750" s="57"/>
      <c r="EB750" s="57"/>
      <c r="EC750" s="57"/>
      <c r="ED750" s="57"/>
      <c r="EE750" s="57"/>
      <c r="EF750" s="57"/>
      <c r="EG750" s="57"/>
      <c r="EH750" s="57"/>
      <c r="EI750" s="57"/>
      <c r="EJ750" s="57"/>
      <c r="EK750" s="57"/>
      <c r="EL750" s="57"/>
      <c r="EM750" s="57"/>
      <c r="EN750" s="57"/>
      <c r="EO750" s="57"/>
      <c r="EP750" s="57"/>
      <c r="EQ750" s="57"/>
      <c r="ER750" s="57"/>
      <c r="ES750" s="57"/>
    </row>
    <row r="751" spans="1:149" ht="14.55" customHeight="1" x14ac:dyDescent="0.3">
      <c r="A751" s="65">
        <v>747</v>
      </c>
      <c r="B751" s="7">
        <v>253</v>
      </c>
      <c r="C751" s="98" t="s">
        <v>2944</v>
      </c>
      <c r="D751" s="100" t="s">
        <v>2945</v>
      </c>
      <c r="E751" s="98" t="s">
        <v>2946</v>
      </c>
      <c r="F751" s="7">
        <v>2003</v>
      </c>
      <c r="G751" s="100" t="s">
        <v>807</v>
      </c>
      <c r="H751" s="98" t="s">
        <v>2947</v>
      </c>
      <c r="I751" s="6" t="s">
        <v>50</v>
      </c>
      <c r="J751" s="100" t="s">
        <v>2964</v>
      </c>
      <c r="K751" s="6" t="s">
        <v>1324</v>
      </c>
      <c r="L751" s="6" t="s">
        <v>38</v>
      </c>
      <c r="M751" s="6" t="s">
        <v>100</v>
      </c>
      <c r="N751" s="6" t="s">
        <v>205</v>
      </c>
      <c r="O751" s="6" t="s">
        <v>25</v>
      </c>
      <c r="P751" s="6" t="s">
        <v>191</v>
      </c>
      <c r="Q751" s="6" t="s">
        <v>572</v>
      </c>
      <c r="R751" s="6" t="s">
        <v>572</v>
      </c>
      <c r="S751" s="6" t="s">
        <v>432</v>
      </c>
      <c r="T751" s="6" t="s">
        <v>629</v>
      </c>
      <c r="U751" s="7">
        <v>1996</v>
      </c>
      <c r="V751" s="7">
        <v>2005</v>
      </c>
      <c r="W751" s="6"/>
      <c r="X751" s="6"/>
      <c r="Y751" s="6"/>
      <c r="Z751" s="6"/>
      <c r="AA751" s="6"/>
      <c r="AB751" s="6"/>
      <c r="AC751" s="6"/>
      <c r="AD751" s="6"/>
      <c r="AE751" s="6"/>
      <c r="AF751" s="6"/>
      <c r="AG751" s="6"/>
      <c r="AH751" s="6"/>
      <c r="AI751" s="6" t="s">
        <v>155</v>
      </c>
      <c r="AJ751" s="6"/>
      <c r="AK751" s="6"/>
      <c r="AL751" s="6"/>
      <c r="AM751" s="6"/>
      <c r="AN751" s="6"/>
      <c r="AO751" s="6"/>
      <c r="AP751" s="6"/>
      <c r="AQ751" s="6"/>
      <c r="AR751" s="6"/>
      <c r="AS751" s="6"/>
      <c r="AT751" s="6"/>
      <c r="AU751" s="6"/>
      <c r="AV751" s="6"/>
      <c r="AW751" s="6" t="s">
        <v>23</v>
      </c>
      <c r="AX751" s="6"/>
      <c r="AY751" s="6"/>
      <c r="AZ751" s="6"/>
      <c r="BA751" s="6"/>
      <c r="BB751" s="6"/>
      <c r="BC751" s="6"/>
      <c r="BD751" s="6"/>
      <c r="BE751" s="6"/>
      <c r="BF751" s="6"/>
      <c r="BG751" s="6"/>
      <c r="BH751" s="6"/>
      <c r="BI751" s="6"/>
      <c r="BJ751" s="6" t="s">
        <v>124</v>
      </c>
      <c r="BK751" s="6"/>
      <c r="BL751" s="6"/>
      <c r="BM751" s="6"/>
      <c r="BN751" s="6"/>
      <c r="BO751" s="6"/>
      <c r="BP751" s="6"/>
      <c r="BQ751" s="6"/>
      <c r="BR751" s="6"/>
      <c r="BS751" s="6"/>
      <c r="BT751" s="6"/>
      <c r="BU751" s="6"/>
      <c r="BV751" s="6" t="s">
        <v>23</v>
      </c>
      <c r="BW751" s="6"/>
      <c r="BX751" s="6"/>
      <c r="BY751" s="6"/>
      <c r="BZ751" s="6"/>
      <c r="CA751" s="6"/>
      <c r="CB751" s="6"/>
      <c r="CC751" s="6"/>
      <c r="CD751" s="6"/>
      <c r="CE751" s="6"/>
      <c r="CF751" s="6"/>
      <c r="CG751" s="6"/>
      <c r="CH751" s="6"/>
      <c r="CI751" s="6" t="s">
        <v>233</v>
      </c>
      <c r="CJ751" s="6"/>
      <c r="CK751" s="6"/>
      <c r="CL751" s="6"/>
      <c r="CM751" s="6"/>
      <c r="CN751" s="6"/>
      <c r="CO751" s="6"/>
      <c r="CP751" s="6"/>
      <c r="CQ751" s="6"/>
      <c r="CR751" s="6"/>
      <c r="CS751" s="28" t="s">
        <v>23</v>
      </c>
      <c r="CT751" s="6"/>
      <c r="CU751" s="6"/>
      <c r="CV751" s="6"/>
      <c r="CW751" s="6"/>
      <c r="CX751" s="6"/>
      <c r="CY751" s="6"/>
      <c r="CZ751" s="6"/>
      <c r="DA751" s="6" t="s">
        <v>155</v>
      </c>
      <c r="DB751" s="6"/>
      <c r="DC751" s="6"/>
      <c r="DD751" s="6" t="s">
        <v>23</v>
      </c>
      <c r="DE751" s="93" t="s">
        <v>2948</v>
      </c>
      <c r="DF751" s="6" t="s">
        <v>640</v>
      </c>
      <c r="DG751" s="6"/>
      <c r="DH751" s="6"/>
      <c r="DI751" s="6"/>
      <c r="DJ751" s="6"/>
      <c r="DK751" s="6"/>
      <c r="DL751" s="6" t="s">
        <v>155</v>
      </c>
      <c r="DM751" s="6"/>
      <c r="DN751" s="6"/>
      <c r="DO751" s="87"/>
      <c r="DP751" s="6"/>
      <c r="DQ751" s="93" t="s">
        <v>2949</v>
      </c>
      <c r="DR751" s="6" t="s">
        <v>212</v>
      </c>
      <c r="DS751" s="87"/>
      <c r="DT751" s="17"/>
      <c r="DV751" s="34"/>
      <c r="DW751" s="57"/>
      <c r="DX751" s="57"/>
      <c r="DY751" s="57"/>
      <c r="DZ751" s="57"/>
      <c r="EA751" s="57"/>
      <c r="EB751" s="57"/>
      <c r="EC751" s="57"/>
      <c r="ED751" s="57"/>
      <c r="EE751" s="57"/>
      <c r="EF751" s="57"/>
      <c r="EG751" s="57"/>
      <c r="EH751" s="57"/>
      <c r="EI751" s="57"/>
      <c r="EJ751" s="57"/>
      <c r="EK751" s="57"/>
      <c r="EL751" s="57"/>
      <c r="EM751" s="57"/>
      <c r="EN751" s="57"/>
      <c r="EO751" s="57"/>
      <c r="EP751" s="57"/>
      <c r="EQ751" s="57"/>
      <c r="ER751" s="57"/>
      <c r="ES751" s="57"/>
    </row>
    <row r="752" spans="1:149" ht="14.55" customHeight="1" x14ac:dyDescent="0.3">
      <c r="A752" s="65">
        <v>748</v>
      </c>
      <c r="B752" s="7">
        <v>253</v>
      </c>
      <c r="C752" s="98" t="s">
        <v>2944</v>
      </c>
      <c r="D752" s="100" t="s">
        <v>2945</v>
      </c>
      <c r="E752" s="98" t="s">
        <v>2946</v>
      </c>
      <c r="F752" s="7">
        <v>2003</v>
      </c>
      <c r="G752" s="100" t="s">
        <v>807</v>
      </c>
      <c r="H752" s="98" t="s">
        <v>2947</v>
      </c>
      <c r="I752" s="6" t="s">
        <v>50</v>
      </c>
      <c r="J752" s="100" t="s">
        <v>2965</v>
      </c>
      <c r="K752" s="6" t="s">
        <v>1324</v>
      </c>
      <c r="L752" s="6" t="s">
        <v>38</v>
      </c>
      <c r="M752" s="6" t="s">
        <v>100</v>
      </c>
      <c r="N752" s="6" t="s">
        <v>205</v>
      </c>
      <c r="O752" s="6" t="s">
        <v>25</v>
      </c>
      <c r="P752" s="6" t="s">
        <v>191</v>
      </c>
      <c r="Q752" s="6" t="s">
        <v>572</v>
      </c>
      <c r="R752" s="6" t="s">
        <v>572</v>
      </c>
      <c r="S752" s="6" t="s">
        <v>432</v>
      </c>
      <c r="T752" s="6" t="s">
        <v>629</v>
      </c>
      <c r="U752" s="7">
        <v>1996</v>
      </c>
      <c r="V752" s="7">
        <v>2005</v>
      </c>
      <c r="W752" s="6"/>
      <c r="X752" s="6"/>
      <c r="Y752" s="6"/>
      <c r="Z752" s="6"/>
      <c r="AA752" s="6"/>
      <c r="AB752" s="6"/>
      <c r="AC752" s="6"/>
      <c r="AD752" s="6"/>
      <c r="AE752" s="6"/>
      <c r="AF752" s="6"/>
      <c r="AG752" s="6"/>
      <c r="AH752" s="6"/>
      <c r="AI752" s="6" t="s">
        <v>155</v>
      </c>
      <c r="AJ752" s="6"/>
      <c r="AK752" s="6"/>
      <c r="AL752" s="6"/>
      <c r="AM752" s="6"/>
      <c r="AN752" s="6"/>
      <c r="AO752" s="6"/>
      <c r="AP752" s="6"/>
      <c r="AQ752" s="6"/>
      <c r="AR752" s="6"/>
      <c r="AS752" s="6"/>
      <c r="AT752" s="6"/>
      <c r="AU752" s="6"/>
      <c r="AV752" s="6"/>
      <c r="AW752" s="6" t="s">
        <v>23</v>
      </c>
      <c r="AX752" s="6"/>
      <c r="AY752" s="6"/>
      <c r="AZ752" s="6"/>
      <c r="BA752" s="6"/>
      <c r="BB752" s="6"/>
      <c r="BC752" s="6"/>
      <c r="BD752" s="6"/>
      <c r="BE752" s="6"/>
      <c r="BF752" s="6"/>
      <c r="BG752" s="6"/>
      <c r="BH752" s="6"/>
      <c r="BI752" s="6"/>
      <c r="BJ752" s="6" t="s">
        <v>78</v>
      </c>
      <c r="BK752" s="6"/>
      <c r="BL752" s="6"/>
      <c r="BM752" s="6"/>
      <c r="BN752" s="6"/>
      <c r="BO752" s="6"/>
      <c r="BP752" s="6"/>
      <c r="BQ752" s="6"/>
      <c r="BR752" s="6"/>
      <c r="BS752" s="6"/>
      <c r="BT752" s="6"/>
      <c r="BU752" s="6"/>
      <c r="BV752" s="6" t="s">
        <v>23</v>
      </c>
      <c r="BW752" s="6"/>
      <c r="BX752" s="6"/>
      <c r="BY752" s="6"/>
      <c r="BZ752" s="6"/>
      <c r="CA752" s="6"/>
      <c r="CB752" s="6"/>
      <c r="CC752" s="6"/>
      <c r="CD752" s="6"/>
      <c r="CE752" s="6"/>
      <c r="CF752" s="6"/>
      <c r="CG752" s="6"/>
      <c r="CH752" s="6"/>
      <c r="CI752" s="6" t="s">
        <v>195</v>
      </c>
      <c r="CJ752" s="6"/>
      <c r="CK752" s="6"/>
      <c r="CL752" s="6"/>
      <c r="CM752" s="6"/>
      <c r="CN752" s="6"/>
      <c r="CO752" s="6"/>
      <c r="CP752" s="6"/>
      <c r="CQ752" s="6"/>
      <c r="CR752" s="6"/>
      <c r="CS752" s="28" t="s">
        <v>23</v>
      </c>
      <c r="CT752" s="6"/>
      <c r="CU752" s="6"/>
      <c r="CV752" s="6"/>
      <c r="CW752" s="6"/>
      <c r="CX752" s="6"/>
      <c r="CY752" s="6"/>
      <c r="CZ752" s="6"/>
      <c r="DA752" s="6" t="s">
        <v>155</v>
      </c>
      <c r="DB752" s="6"/>
      <c r="DC752" s="6"/>
      <c r="DD752" s="6" t="s">
        <v>23</v>
      </c>
      <c r="DE752" s="93" t="s">
        <v>2948</v>
      </c>
      <c r="DF752" s="6" t="s">
        <v>640</v>
      </c>
      <c r="DG752" s="6"/>
      <c r="DH752" s="6"/>
      <c r="DI752" s="6"/>
      <c r="DJ752" s="6"/>
      <c r="DK752" s="6"/>
      <c r="DL752" s="6" t="s">
        <v>155</v>
      </c>
      <c r="DM752" s="6"/>
      <c r="DN752" s="6"/>
      <c r="DO752" s="87"/>
      <c r="DP752" s="6"/>
      <c r="DQ752" s="93" t="s">
        <v>2949</v>
      </c>
      <c r="DR752" s="6" t="s">
        <v>212</v>
      </c>
      <c r="DS752" s="87"/>
      <c r="DT752" s="17"/>
      <c r="DV752" s="34"/>
      <c r="DW752" s="57"/>
      <c r="DX752" s="57"/>
      <c r="DY752" s="57"/>
      <c r="DZ752" s="57"/>
      <c r="EA752" s="57"/>
      <c r="EB752" s="57"/>
      <c r="EC752" s="57"/>
      <c r="ED752" s="57"/>
      <c r="EE752" s="57"/>
      <c r="EF752" s="57"/>
      <c r="EG752" s="57"/>
      <c r="EH752" s="57"/>
      <c r="EI752" s="57"/>
      <c r="EJ752" s="57"/>
      <c r="EK752" s="57"/>
      <c r="EL752" s="57"/>
      <c r="EM752" s="57"/>
      <c r="EN752" s="57"/>
      <c r="EO752" s="57"/>
      <c r="EP752" s="57"/>
      <c r="EQ752" s="57"/>
      <c r="ER752" s="57"/>
      <c r="ES752" s="57"/>
    </row>
    <row r="753" spans="1:149" ht="14.55" customHeight="1" x14ac:dyDescent="0.3">
      <c r="A753" s="65">
        <v>749</v>
      </c>
      <c r="B753" s="7">
        <v>253</v>
      </c>
      <c r="C753" s="98" t="s">
        <v>2944</v>
      </c>
      <c r="D753" s="100" t="s">
        <v>2945</v>
      </c>
      <c r="E753" s="98" t="s">
        <v>2946</v>
      </c>
      <c r="F753" s="7">
        <v>2003</v>
      </c>
      <c r="G753" s="100" t="s">
        <v>807</v>
      </c>
      <c r="H753" s="98" t="s">
        <v>2947</v>
      </c>
      <c r="I753" s="6" t="s">
        <v>50</v>
      </c>
      <c r="J753" s="100" t="s">
        <v>2966</v>
      </c>
      <c r="K753" s="6" t="s">
        <v>1324</v>
      </c>
      <c r="L753" s="6" t="s">
        <v>38</v>
      </c>
      <c r="M753" s="6" t="s">
        <v>100</v>
      </c>
      <c r="N753" s="6" t="s">
        <v>205</v>
      </c>
      <c r="O753" s="6" t="s">
        <v>25</v>
      </c>
      <c r="P753" s="6" t="s">
        <v>191</v>
      </c>
      <c r="Q753" s="6" t="s">
        <v>572</v>
      </c>
      <c r="R753" s="6" t="s">
        <v>572</v>
      </c>
      <c r="S753" s="6" t="s">
        <v>432</v>
      </c>
      <c r="T753" s="6" t="s">
        <v>629</v>
      </c>
      <c r="U753" s="7">
        <v>1996</v>
      </c>
      <c r="V753" s="7">
        <v>2005</v>
      </c>
      <c r="W753" s="6"/>
      <c r="X753" s="6"/>
      <c r="Y753" s="6"/>
      <c r="Z753" s="6"/>
      <c r="AA753" s="6"/>
      <c r="AB753" s="6"/>
      <c r="AC753" s="6"/>
      <c r="AD753" s="6"/>
      <c r="AE753" s="6"/>
      <c r="AF753" s="6"/>
      <c r="AG753" s="6"/>
      <c r="AH753" s="6"/>
      <c r="AI753" s="6" t="s">
        <v>155</v>
      </c>
      <c r="AJ753" s="6"/>
      <c r="AK753" s="6"/>
      <c r="AL753" s="6"/>
      <c r="AM753" s="6"/>
      <c r="AN753" s="6"/>
      <c r="AO753" s="6"/>
      <c r="AP753" s="6"/>
      <c r="AQ753" s="6"/>
      <c r="AR753" s="6"/>
      <c r="AS753" s="6"/>
      <c r="AT753" s="6"/>
      <c r="AU753" s="6"/>
      <c r="AV753" s="6"/>
      <c r="AW753" s="6" t="s">
        <v>23</v>
      </c>
      <c r="AX753" s="6"/>
      <c r="AY753" s="6"/>
      <c r="AZ753" s="6"/>
      <c r="BA753" s="6"/>
      <c r="BB753" s="6"/>
      <c r="BC753" s="6"/>
      <c r="BD753" s="6"/>
      <c r="BE753" s="6"/>
      <c r="BF753" s="6"/>
      <c r="BG753" s="6"/>
      <c r="BH753" s="6"/>
      <c r="BI753" s="6"/>
      <c r="BJ753" s="6" t="s">
        <v>78</v>
      </c>
      <c r="BK753" s="6"/>
      <c r="BL753" s="6"/>
      <c r="BM753" s="6"/>
      <c r="BN753" s="6"/>
      <c r="BO753" s="6"/>
      <c r="BP753" s="6"/>
      <c r="BQ753" s="6"/>
      <c r="BR753" s="6"/>
      <c r="BS753" s="6"/>
      <c r="BT753" s="6"/>
      <c r="BU753" s="6"/>
      <c r="BV753" s="6" t="s">
        <v>23</v>
      </c>
      <c r="BW753" s="6"/>
      <c r="BX753" s="6"/>
      <c r="BY753" s="6"/>
      <c r="BZ753" s="6"/>
      <c r="CA753" s="6"/>
      <c r="CB753" s="6"/>
      <c r="CC753" s="6"/>
      <c r="CD753" s="6"/>
      <c r="CE753" s="6"/>
      <c r="CF753" s="6"/>
      <c r="CG753" s="6"/>
      <c r="CH753" s="6"/>
      <c r="CI753" s="6" t="s">
        <v>195</v>
      </c>
      <c r="CJ753" s="6"/>
      <c r="CK753" s="6"/>
      <c r="CL753" s="6"/>
      <c r="CM753" s="6"/>
      <c r="CN753" s="6"/>
      <c r="CO753" s="6"/>
      <c r="CP753" s="6"/>
      <c r="CQ753" s="6"/>
      <c r="CR753" s="6"/>
      <c r="CS753" s="28" t="s">
        <v>23</v>
      </c>
      <c r="CT753" s="6"/>
      <c r="CU753" s="6"/>
      <c r="CV753" s="6"/>
      <c r="CW753" s="6"/>
      <c r="CX753" s="6"/>
      <c r="CY753" s="6"/>
      <c r="CZ753" s="6"/>
      <c r="DA753" s="6" t="s">
        <v>155</v>
      </c>
      <c r="DB753" s="6"/>
      <c r="DC753" s="6"/>
      <c r="DD753" s="6" t="s">
        <v>23</v>
      </c>
      <c r="DE753" s="93" t="s">
        <v>2948</v>
      </c>
      <c r="DF753" s="6" t="s">
        <v>640</v>
      </c>
      <c r="DG753" s="6"/>
      <c r="DH753" s="6"/>
      <c r="DI753" s="6"/>
      <c r="DJ753" s="6"/>
      <c r="DK753" s="6"/>
      <c r="DL753" s="6" t="s">
        <v>155</v>
      </c>
      <c r="DM753" s="6"/>
      <c r="DN753" s="6"/>
      <c r="DO753" s="87"/>
      <c r="DP753" s="6"/>
      <c r="DQ753" s="93" t="s">
        <v>2949</v>
      </c>
      <c r="DR753" s="6" t="s">
        <v>212</v>
      </c>
      <c r="DS753" s="87"/>
      <c r="DT753" s="17"/>
      <c r="DV753" s="34"/>
      <c r="DW753" s="57"/>
      <c r="DX753" s="57"/>
      <c r="DY753" s="57"/>
      <c r="DZ753" s="57"/>
      <c r="EA753" s="57"/>
      <c r="EB753" s="57"/>
      <c r="EC753" s="57"/>
      <c r="ED753" s="57"/>
      <c r="EE753" s="57"/>
      <c r="EF753" s="57"/>
      <c r="EG753" s="57"/>
      <c r="EH753" s="57"/>
      <c r="EI753" s="57"/>
      <c r="EJ753" s="57"/>
      <c r="EK753" s="57"/>
      <c r="EL753" s="57"/>
      <c r="EM753" s="57"/>
      <c r="EN753" s="57"/>
      <c r="EO753" s="57"/>
      <c r="EP753" s="57"/>
      <c r="EQ753" s="57"/>
      <c r="ER753" s="57"/>
      <c r="ES753" s="57"/>
    </row>
    <row r="754" spans="1:149" ht="14.55" customHeight="1" x14ac:dyDescent="0.3">
      <c r="A754" s="65">
        <v>750</v>
      </c>
      <c r="B754" s="7">
        <v>253</v>
      </c>
      <c r="C754" s="98" t="s">
        <v>2944</v>
      </c>
      <c r="D754" s="100" t="s">
        <v>2945</v>
      </c>
      <c r="E754" s="98" t="s">
        <v>2946</v>
      </c>
      <c r="F754" s="7">
        <v>2003</v>
      </c>
      <c r="G754" s="100" t="s">
        <v>807</v>
      </c>
      <c r="H754" s="98" t="s">
        <v>2947</v>
      </c>
      <c r="I754" s="6" t="s">
        <v>50</v>
      </c>
      <c r="J754" s="100" t="s">
        <v>2967</v>
      </c>
      <c r="K754" s="6" t="s">
        <v>288</v>
      </c>
      <c r="L754" s="6" t="s">
        <v>38</v>
      </c>
      <c r="M754" s="6" t="s">
        <v>100</v>
      </c>
      <c r="N754" s="6" t="s">
        <v>205</v>
      </c>
      <c r="O754" s="6" t="s">
        <v>25</v>
      </c>
      <c r="P754" s="6" t="s">
        <v>191</v>
      </c>
      <c r="Q754" s="6" t="s">
        <v>572</v>
      </c>
      <c r="R754" s="6" t="s">
        <v>572</v>
      </c>
      <c r="S754" s="6" t="s">
        <v>432</v>
      </c>
      <c r="T754" s="6" t="s">
        <v>629</v>
      </c>
      <c r="U754" s="7">
        <v>1996</v>
      </c>
      <c r="V754" s="7">
        <v>2005</v>
      </c>
      <c r="W754" s="6"/>
      <c r="X754" s="6"/>
      <c r="Y754" s="6"/>
      <c r="Z754" s="6"/>
      <c r="AA754" s="6"/>
      <c r="AB754" s="6"/>
      <c r="AC754" s="6"/>
      <c r="AD754" s="6"/>
      <c r="AE754" s="6"/>
      <c r="AF754" s="6"/>
      <c r="AG754" s="6"/>
      <c r="AH754" s="6"/>
      <c r="AI754" s="6" t="s">
        <v>155</v>
      </c>
      <c r="AJ754" s="6"/>
      <c r="AK754" s="6"/>
      <c r="AL754" s="6"/>
      <c r="AM754" s="6"/>
      <c r="AN754" s="6"/>
      <c r="AO754" s="6"/>
      <c r="AP754" s="6"/>
      <c r="AQ754" s="6"/>
      <c r="AR754" s="6"/>
      <c r="AS754" s="6"/>
      <c r="AT754" s="6"/>
      <c r="AU754" s="6"/>
      <c r="AV754" s="6"/>
      <c r="AW754" s="6" t="s">
        <v>23</v>
      </c>
      <c r="AX754" s="6"/>
      <c r="AY754" s="6"/>
      <c r="AZ754" s="6"/>
      <c r="BA754" s="6"/>
      <c r="BB754" s="6"/>
      <c r="BC754" s="6"/>
      <c r="BD754" s="6"/>
      <c r="BE754" s="6"/>
      <c r="BF754" s="6"/>
      <c r="BG754" s="6"/>
      <c r="BH754" s="6"/>
      <c r="BI754" s="6"/>
      <c r="BJ754" s="6" t="s">
        <v>78</v>
      </c>
      <c r="BK754" s="6"/>
      <c r="BL754" s="6"/>
      <c r="BM754" s="6"/>
      <c r="BN754" s="6"/>
      <c r="BO754" s="6"/>
      <c r="BP754" s="6"/>
      <c r="BQ754" s="6"/>
      <c r="BR754" s="6"/>
      <c r="BS754" s="6"/>
      <c r="BT754" s="6"/>
      <c r="BU754" s="6"/>
      <c r="BV754" s="6" t="s">
        <v>23</v>
      </c>
      <c r="BW754" s="6"/>
      <c r="BX754" s="6"/>
      <c r="BY754" s="6"/>
      <c r="BZ754" s="6"/>
      <c r="CA754" s="6"/>
      <c r="CB754" s="6"/>
      <c r="CC754" s="6"/>
      <c r="CD754" s="6"/>
      <c r="CE754" s="6"/>
      <c r="CF754" s="6"/>
      <c r="CG754" s="6"/>
      <c r="CH754" s="6"/>
      <c r="CI754" s="6" t="s">
        <v>195</v>
      </c>
      <c r="CJ754" s="6"/>
      <c r="CK754" s="6"/>
      <c r="CL754" s="6"/>
      <c r="CM754" s="6"/>
      <c r="CN754" s="6"/>
      <c r="CO754" s="6"/>
      <c r="CP754" s="6"/>
      <c r="CQ754" s="6"/>
      <c r="CR754" s="6"/>
      <c r="CS754" s="28" t="s">
        <v>23</v>
      </c>
      <c r="CT754" s="6"/>
      <c r="CU754" s="6"/>
      <c r="CV754" s="6"/>
      <c r="CW754" s="6"/>
      <c r="CX754" s="6"/>
      <c r="CY754" s="6"/>
      <c r="CZ754" s="6"/>
      <c r="DA754" s="6" t="s">
        <v>155</v>
      </c>
      <c r="DB754" s="6"/>
      <c r="DC754" s="6"/>
      <c r="DD754" s="6" t="s">
        <v>23</v>
      </c>
      <c r="DE754" s="93" t="s">
        <v>2948</v>
      </c>
      <c r="DF754" s="6" t="s">
        <v>640</v>
      </c>
      <c r="DG754" s="6"/>
      <c r="DH754" s="6"/>
      <c r="DI754" s="6"/>
      <c r="DJ754" s="6"/>
      <c r="DK754" s="6"/>
      <c r="DL754" s="6" t="s">
        <v>155</v>
      </c>
      <c r="DM754" s="6"/>
      <c r="DN754" s="6"/>
      <c r="DO754" s="87"/>
      <c r="DP754" s="6"/>
      <c r="DQ754" s="93" t="s">
        <v>2949</v>
      </c>
      <c r="DR754" s="6" t="s">
        <v>212</v>
      </c>
      <c r="DS754" s="87"/>
      <c r="DT754" s="17"/>
      <c r="DV754" s="34"/>
      <c r="DW754" s="57"/>
      <c r="DX754" s="57"/>
      <c r="DY754" s="57"/>
      <c r="DZ754" s="57"/>
      <c r="EA754" s="57"/>
      <c r="EB754" s="57"/>
      <c r="EC754" s="57"/>
      <c r="ED754" s="57"/>
      <c r="EE754" s="57"/>
      <c r="EF754" s="57"/>
      <c r="EG754" s="57"/>
      <c r="EH754" s="57"/>
      <c r="EI754" s="57"/>
      <c r="EJ754" s="57"/>
      <c r="EK754" s="57"/>
      <c r="EL754" s="57"/>
      <c r="EM754" s="57"/>
      <c r="EN754" s="57"/>
      <c r="EO754" s="57"/>
      <c r="EP754" s="57"/>
      <c r="EQ754" s="57"/>
      <c r="ER754" s="57"/>
      <c r="ES754" s="57"/>
    </row>
    <row r="755" spans="1:149" ht="14.55" customHeight="1" x14ac:dyDescent="0.3">
      <c r="A755" s="65">
        <v>751</v>
      </c>
      <c r="B755" s="7">
        <v>253</v>
      </c>
      <c r="C755" s="98" t="s">
        <v>2944</v>
      </c>
      <c r="D755" s="100" t="s">
        <v>2945</v>
      </c>
      <c r="E755" s="98" t="s">
        <v>2946</v>
      </c>
      <c r="F755" s="7">
        <v>2003</v>
      </c>
      <c r="G755" s="100" t="s">
        <v>807</v>
      </c>
      <c r="H755" s="98" t="s">
        <v>2947</v>
      </c>
      <c r="I755" s="6" t="s">
        <v>50</v>
      </c>
      <c r="J755" s="100" t="s">
        <v>2968</v>
      </c>
      <c r="K755" s="6" t="s">
        <v>288</v>
      </c>
      <c r="L755" s="6" t="s">
        <v>38</v>
      </c>
      <c r="M755" s="6" t="s">
        <v>100</v>
      </c>
      <c r="N755" s="6" t="s">
        <v>205</v>
      </c>
      <c r="O755" s="6" t="s">
        <v>25</v>
      </c>
      <c r="P755" s="6" t="s">
        <v>191</v>
      </c>
      <c r="Q755" s="6" t="s">
        <v>572</v>
      </c>
      <c r="R755" s="6" t="s">
        <v>572</v>
      </c>
      <c r="S755" s="6" t="s">
        <v>432</v>
      </c>
      <c r="T755" s="6" t="s">
        <v>629</v>
      </c>
      <c r="U755" s="7">
        <v>1996</v>
      </c>
      <c r="V755" s="7">
        <v>2005</v>
      </c>
      <c r="W755" s="6"/>
      <c r="X755" s="6"/>
      <c r="Y755" s="6"/>
      <c r="Z755" s="6"/>
      <c r="AA755" s="6"/>
      <c r="AB755" s="6"/>
      <c r="AC755" s="6"/>
      <c r="AD755" s="6"/>
      <c r="AE755" s="6"/>
      <c r="AF755" s="6"/>
      <c r="AG755" s="6"/>
      <c r="AH755" s="6"/>
      <c r="AI755" s="6" t="s">
        <v>155</v>
      </c>
      <c r="AJ755" s="6"/>
      <c r="AK755" s="6"/>
      <c r="AL755" s="6"/>
      <c r="AM755" s="6"/>
      <c r="AN755" s="6"/>
      <c r="AO755" s="6"/>
      <c r="AP755" s="6"/>
      <c r="AQ755" s="6"/>
      <c r="AR755" s="6"/>
      <c r="AS755" s="6"/>
      <c r="AT755" s="6"/>
      <c r="AU755" s="6"/>
      <c r="AV755" s="6"/>
      <c r="AW755" s="6" t="s">
        <v>23</v>
      </c>
      <c r="AX755" s="6"/>
      <c r="AY755" s="6"/>
      <c r="AZ755" s="6"/>
      <c r="BA755" s="6"/>
      <c r="BB755" s="6"/>
      <c r="BC755" s="6"/>
      <c r="BD755" s="6"/>
      <c r="BE755" s="6"/>
      <c r="BF755" s="6"/>
      <c r="BG755" s="6"/>
      <c r="BH755" s="6"/>
      <c r="BI755" s="6"/>
      <c r="BJ755" s="6" t="s">
        <v>78</v>
      </c>
      <c r="BK755" s="6"/>
      <c r="BL755" s="6"/>
      <c r="BM755" s="6"/>
      <c r="BN755" s="6"/>
      <c r="BO755" s="6"/>
      <c r="BP755" s="6"/>
      <c r="BQ755" s="6"/>
      <c r="BR755" s="6"/>
      <c r="BS755" s="6"/>
      <c r="BT755" s="6"/>
      <c r="BU755" s="6"/>
      <c r="BV755" s="6" t="s">
        <v>23</v>
      </c>
      <c r="BW755" s="6"/>
      <c r="BX755" s="6"/>
      <c r="BY755" s="6"/>
      <c r="BZ755" s="6"/>
      <c r="CA755" s="6"/>
      <c r="CB755" s="6"/>
      <c r="CC755" s="6"/>
      <c r="CD755" s="6"/>
      <c r="CE755" s="6"/>
      <c r="CF755" s="6"/>
      <c r="CG755" s="6"/>
      <c r="CH755" s="6"/>
      <c r="CI755" s="6" t="s">
        <v>195</v>
      </c>
      <c r="CJ755" s="6"/>
      <c r="CK755" s="6"/>
      <c r="CL755" s="6"/>
      <c r="CM755" s="6"/>
      <c r="CN755" s="6"/>
      <c r="CO755" s="6"/>
      <c r="CP755" s="6"/>
      <c r="CQ755" s="6"/>
      <c r="CR755" s="6"/>
      <c r="CS755" s="28" t="s">
        <v>23</v>
      </c>
      <c r="CT755" s="6"/>
      <c r="CU755" s="6"/>
      <c r="CV755" s="6"/>
      <c r="CW755" s="6"/>
      <c r="CX755" s="6"/>
      <c r="CY755" s="6"/>
      <c r="CZ755" s="6"/>
      <c r="DA755" s="6" t="s">
        <v>155</v>
      </c>
      <c r="DB755" s="6"/>
      <c r="DC755" s="6"/>
      <c r="DD755" s="6" t="s">
        <v>23</v>
      </c>
      <c r="DE755" s="93" t="s">
        <v>2948</v>
      </c>
      <c r="DF755" s="6" t="s">
        <v>640</v>
      </c>
      <c r="DG755" s="6"/>
      <c r="DH755" s="6"/>
      <c r="DI755" s="6"/>
      <c r="DJ755" s="6"/>
      <c r="DK755" s="6"/>
      <c r="DL755" s="6" t="s">
        <v>155</v>
      </c>
      <c r="DM755" s="6"/>
      <c r="DN755" s="6"/>
      <c r="DO755" s="87"/>
      <c r="DP755" s="6"/>
      <c r="DQ755" s="93" t="s">
        <v>2949</v>
      </c>
      <c r="DR755" s="6" t="s">
        <v>212</v>
      </c>
      <c r="DS755" s="87"/>
      <c r="DT755" s="17"/>
      <c r="DV755" s="34"/>
      <c r="DW755" s="57"/>
      <c r="DX755" s="57"/>
      <c r="DY755" s="57"/>
      <c r="DZ755" s="57"/>
      <c r="EA755" s="57"/>
      <c r="EB755" s="57"/>
      <c r="EC755" s="57"/>
      <c r="ED755" s="57"/>
      <c r="EE755" s="57"/>
      <c r="EF755" s="57"/>
      <c r="EG755" s="57"/>
      <c r="EH755" s="57"/>
      <c r="EI755" s="57"/>
      <c r="EJ755" s="57"/>
      <c r="EK755" s="57"/>
      <c r="EL755" s="57"/>
      <c r="EM755" s="57"/>
      <c r="EN755" s="57"/>
      <c r="EO755" s="57"/>
      <c r="EP755" s="57"/>
      <c r="EQ755" s="57"/>
      <c r="ER755" s="57"/>
      <c r="ES755" s="57"/>
    </row>
    <row r="756" spans="1:149" ht="14.55" customHeight="1" x14ac:dyDescent="0.3">
      <c r="A756" s="65">
        <v>752</v>
      </c>
      <c r="B756" s="7">
        <v>253</v>
      </c>
      <c r="C756" s="98" t="s">
        <v>2944</v>
      </c>
      <c r="D756" s="100" t="s">
        <v>2945</v>
      </c>
      <c r="E756" s="98" t="s">
        <v>2946</v>
      </c>
      <c r="F756" s="7">
        <v>2003</v>
      </c>
      <c r="G756" s="100" t="s">
        <v>807</v>
      </c>
      <c r="H756" s="98" t="s">
        <v>2947</v>
      </c>
      <c r="I756" s="6" t="s">
        <v>50</v>
      </c>
      <c r="J756" s="100" t="s">
        <v>2969</v>
      </c>
      <c r="K756" s="6" t="s">
        <v>288</v>
      </c>
      <c r="L756" s="6" t="s">
        <v>38</v>
      </c>
      <c r="M756" s="6" t="s">
        <v>100</v>
      </c>
      <c r="N756" s="6" t="s">
        <v>205</v>
      </c>
      <c r="O756" s="6" t="s">
        <v>25</v>
      </c>
      <c r="P756" s="6" t="s">
        <v>191</v>
      </c>
      <c r="Q756" s="6" t="s">
        <v>572</v>
      </c>
      <c r="R756" s="6" t="s">
        <v>572</v>
      </c>
      <c r="S756" s="6" t="s">
        <v>432</v>
      </c>
      <c r="T756" s="6" t="s">
        <v>629</v>
      </c>
      <c r="U756" s="7">
        <v>1996</v>
      </c>
      <c r="V756" s="7">
        <v>2005</v>
      </c>
      <c r="W756" s="6"/>
      <c r="X756" s="6"/>
      <c r="Y756" s="6"/>
      <c r="Z756" s="6"/>
      <c r="AA756" s="6"/>
      <c r="AB756" s="6"/>
      <c r="AC756" s="6"/>
      <c r="AD756" s="6"/>
      <c r="AE756" s="6"/>
      <c r="AF756" s="6"/>
      <c r="AG756" s="6"/>
      <c r="AH756" s="6"/>
      <c r="AI756" s="6" t="s">
        <v>155</v>
      </c>
      <c r="AJ756" s="6"/>
      <c r="AK756" s="6"/>
      <c r="AL756" s="6"/>
      <c r="AM756" s="6"/>
      <c r="AN756" s="6"/>
      <c r="AO756" s="6"/>
      <c r="AP756" s="6"/>
      <c r="AQ756" s="6"/>
      <c r="AR756" s="6"/>
      <c r="AS756" s="6"/>
      <c r="AT756" s="6"/>
      <c r="AU756" s="6"/>
      <c r="AV756" s="6"/>
      <c r="AW756" s="6" t="s">
        <v>23</v>
      </c>
      <c r="AX756" s="6"/>
      <c r="AY756" s="6"/>
      <c r="AZ756" s="6"/>
      <c r="BA756" s="6"/>
      <c r="BB756" s="6"/>
      <c r="BC756" s="6"/>
      <c r="BD756" s="6"/>
      <c r="BE756" s="6"/>
      <c r="BF756" s="6"/>
      <c r="BG756" s="6"/>
      <c r="BH756" s="6"/>
      <c r="BI756" s="6"/>
      <c r="BJ756" s="6" t="s">
        <v>78</v>
      </c>
      <c r="BK756" s="6"/>
      <c r="BL756" s="6"/>
      <c r="BM756" s="6"/>
      <c r="BN756" s="6"/>
      <c r="BO756" s="6"/>
      <c r="BP756" s="6"/>
      <c r="BQ756" s="6"/>
      <c r="BR756" s="6"/>
      <c r="BS756" s="6"/>
      <c r="BT756" s="6"/>
      <c r="BU756" s="6"/>
      <c r="BV756" s="6" t="s">
        <v>23</v>
      </c>
      <c r="BW756" s="6"/>
      <c r="BX756" s="6"/>
      <c r="BY756" s="6"/>
      <c r="BZ756" s="6"/>
      <c r="CA756" s="6"/>
      <c r="CB756" s="6"/>
      <c r="CC756" s="6"/>
      <c r="CD756" s="6"/>
      <c r="CE756" s="6"/>
      <c r="CF756" s="6"/>
      <c r="CG756" s="6"/>
      <c r="CH756" s="6"/>
      <c r="CI756" s="6" t="s">
        <v>195</v>
      </c>
      <c r="CJ756" s="6"/>
      <c r="CK756" s="6"/>
      <c r="CL756" s="6"/>
      <c r="CM756" s="6"/>
      <c r="CN756" s="6"/>
      <c r="CO756" s="6"/>
      <c r="CP756" s="6"/>
      <c r="CQ756" s="6"/>
      <c r="CR756" s="6"/>
      <c r="CS756" s="28" t="s">
        <v>23</v>
      </c>
      <c r="CT756" s="6"/>
      <c r="CU756" s="6"/>
      <c r="CV756" s="6"/>
      <c r="CW756" s="6"/>
      <c r="CX756" s="6"/>
      <c r="CY756" s="6"/>
      <c r="CZ756" s="6"/>
      <c r="DA756" s="6" t="s">
        <v>155</v>
      </c>
      <c r="DB756" s="6"/>
      <c r="DC756" s="6"/>
      <c r="DD756" s="6" t="s">
        <v>23</v>
      </c>
      <c r="DE756" s="93" t="s">
        <v>2948</v>
      </c>
      <c r="DF756" s="6" t="s">
        <v>640</v>
      </c>
      <c r="DG756" s="6"/>
      <c r="DH756" s="6"/>
      <c r="DI756" s="6"/>
      <c r="DJ756" s="6"/>
      <c r="DK756" s="6"/>
      <c r="DL756" s="6" t="s">
        <v>155</v>
      </c>
      <c r="DM756" s="6"/>
      <c r="DN756" s="6"/>
      <c r="DO756" s="87"/>
      <c r="DP756" s="6"/>
      <c r="DQ756" s="93" t="s">
        <v>2949</v>
      </c>
      <c r="DR756" s="6" t="s">
        <v>212</v>
      </c>
      <c r="DS756" s="87"/>
      <c r="DT756" s="17"/>
      <c r="DV756" s="34"/>
      <c r="DW756" s="57"/>
      <c r="DX756" s="57"/>
      <c r="DY756" s="57"/>
      <c r="DZ756" s="57"/>
      <c r="EA756" s="57"/>
      <c r="EB756" s="57"/>
      <c r="EC756" s="57"/>
      <c r="ED756" s="57"/>
      <c r="EE756" s="57"/>
      <c r="EF756" s="57"/>
      <c r="EG756" s="57"/>
      <c r="EH756" s="57"/>
      <c r="EI756" s="57"/>
      <c r="EJ756" s="57"/>
      <c r="EK756" s="57"/>
      <c r="EL756" s="57"/>
      <c r="EM756" s="57"/>
      <c r="EN756" s="57"/>
      <c r="EO756" s="57"/>
      <c r="EP756" s="57"/>
      <c r="EQ756" s="57"/>
      <c r="ER756" s="57"/>
      <c r="ES756" s="57"/>
    </row>
    <row r="757" spans="1:149" ht="14.55" customHeight="1" x14ac:dyDescent="0.3">
      <c r="A757" s="65">
        <v>753</v>
      </c>
      <c r="B757" s="7">
        <v>253</v>
      </c>
      <c r="C757" s="98" t="s">
        <v>2944</v>
      </c>
      <c r="D757" s="100" t="s">
        <v>2945</v>
      </c>
      <c r="E757" s="98" t="s">
        <v>2946</v>
      </c>
      <c r="F757" s="7">
        <v>2003</v>
      </c>
      <c r="G757" s="100" t="s">
        <v>807</v>
      </c>
      <c r="H757" s="98" t="s">
        <v>2947</v>
      </c>
      <c r="I757" s="6" t="s">
        <v>50</v>
      </c>
      <c r="J757" s="100" t="s">
        <v>2970</v>
      </c>
      <c r="K757" s="6" t="s">
        <v>666</v>
      </c>
      <c r="L757" s="6" t="s">
        <v>38</v>
      </c>
      <c r="M757" s="6" t="s">
        <v>100</v>
      </c>
      <c r="N757" s="6" t="s">
        <v>205</v>
      </c>
      <c r="O757" s="6" t="s">
        <v>25</v>
      </c>
      <c r="P757" s="6" t="s">
        <v>191</v>
      </c>
      <c r="Q757" s="6" t="s">
        <v>572</v>
      </c>
      <c r="R757" s="6" t="s">
        <v>572</v>
      </c>
      <c r="S757" s="6" t="s">
        <v>432</v>
      </c>
      <c r="T757" s="6" t="s">
        <v>629</v>
      </c>
      <c r="U757" s="7">
        <v>1996</v>
      </c>
      <c r="V757" s="7">
        <v>2005</v>
      </c>
      <c r="W757" s="6"/>
      <c r="X757" s="6"/>
      <c r="Y757" s="6"/>
      <c r="Z757" s="6"/>
      <c r="AA757" s="6"/>
      <c r="AB757" s="6"/>
      <c r="AC757" s="6"/>
      <c r="AD757" s="6"/>
      <c r="AE757" s="6"/>
      <c r="AF757" s="6"/>
      <c r="AG757" s="6"/>
      <c r="AH757" s="6"/>
      <c r="AI757" s="6" t="s">
        <v>155</v>
      </c>
      <c r="AJ757" s="6"/>
      <c r="AK757" s="6"/>
      <c r="AL757" s="6"/>
      <c r="AM757" s="6"/>
      <c r="AN757" s="6"/>
      <c r="AO757" s="6"/>
      <c r="AP757" s="6"/>
      <c r="AQ757" s="6"/>
      <c r="AR757" s="6"/>
      <c r="AS757" s="6"/>
      <c r="AT757" s="6"/>
      <c r="AU757" s="6"/>
      <c r="AV757" s="6"/>
      <c r="AW757" s="6" t="s">
        <v>23</v>
      </c>
      <c r="AX757" s="6"/>
      <c r="AY757" s="6"/>
      <c r="AZ757" s="6"/>
      <c r="BA757" s="6"/>
      <c r="BB757" s="6"/>
      <c r="BC757" s="6"/>
      <c r="BD757" s="6"/>
      <c r="BE757" s="6"/>
      <c r="BF757" s="6"/>
      <c r="BG757" s="6"/>
      <c r="BH757" s="6"/>
      <c r="BI757" s="6"/>
      <c r="BJ757" s="6" t="s">
        <v>78</v>
      </c>
      <c r="BK757" s="6"/>
      <c r="BL757" s="6"/>
      <c r="BM757" s="6"/>
      <c r="BN757" s="6"/>
      <c r="BO757" s="6"/>
      <c r="BP757" s="6"/>
      <c r="BQ757" s="6"/>
      <c r="BR757" s="6"/>
      <c r="BS757" s="6"/>
      <c r="BT757" s="6"/>
      <c r="BU757" s="6"/>
      <c r="BV757" s="6" t="s">
        <v>23</v>
      </c>
      <c r="BW757" s="6"/>
      <c r="BX757" s="6"/>
      <c r="BY757" s="6"/>
      <c r="BZ757" s="6"/>
      <c r="CA757" s="6"/>
      <c r="CB757" s="6"/>
      <c r="CC757" s="6"/>
      <c r="CD757" s="6"/>
      <c r="CE757" s="6"/>
      <c r="CF757" s="6"/>
      <c r="CG757" s="6"/>
      <c r="CH757" s="6"/>
      <c r="CI757" s="6" t="s">
        <v>195</v>
      </c>
      <c r="CJ757" s="6"/>
      <c r="CK757" s="6"/>
      <c r="CL757" s="6"/>
      <c r="CM757" s="6"/>
      <c r="CN757" s="6"/>
      <c r="CO757" s="6"/>
      <c r="CP757" s="6"/>
      <c r="CQ757" s="6"/>
      <c r="CR757" s="6"/>
      <c r="CS757" s="28" t="s">
        <v>23</v>
      </c>
      <c r="CT757" s="6"/>
      <c r="CU757" s="6"/>
      <c r="CV757" s="6"/>
      <c r="CW757" s="6"/>
      <c r="CX757" s="6"/>
      <c r="CY757" s="6"/>
      <c r="CZ757" s="6"/>
      <c r="DA757" s="6" t="s">
        <v>155</v>
      </c>
      <c r="DB757" s="6"/>
      <c r="DC757" s="6"/>
      <c r="DD757" s="6" t="s">
        <v>23</v>
      </c>
      <c r="DE757" s="93" t="s">
        <v>2948</v>
      </c>
      <c r="DF757" s="6" t="s">
        <v>640</v>
      </c>
      <c r="DG757" s="6"/>
      <c r="DH757" s="6"/>
      <c r="DI757" s="6"/>
      <c r="DJ757" s="6"/>
      <c r="DK757" s="6"/>
      <c r="DL757" s="6" t="s">
        <v>155</v>
      </c>
      <c r="DM757" s="6"/>
      <c r="DN757" s="6"/>
      <c r="DO757" s="87"/>
      <c r="DP757" s="6"/>
      <c r="DQ757" s="93"/>
      <c r="DR757" s="6"/>
      <c r="DS757" s="87"/>
      <c r="DT757" s="17"/>
      <c r="DV757" s="34"/>
      <c r="DW757" s="57"/>
      <c r="DX757" s="57"/>
      <c r="DY757" s="57"/>
      <c r="DZ757" s="57"/>
      <c r="EA757" s="57"/>
      <c r="EB757" s="57"/>
      <c r="EC757" s="57"/>
      <c r="ED757" s="57"/>
      <c r="EE757" s="57"/>
      <c r="EF757" s="57"/>
      <c r="EG757" s="57"/>
      <c r="EH757" s="57"/>
      <c r="EI757" s="57"/>
      <c r="EJ757" s="57"/>
      <c r="EK757" s="57"/>
      <c r="EL757" s="57"/>
      <c r="EM757" s="57"/>
      <c r="EN757" s="57"/>
      <c r="EO757" s="57"/>
      <c r="EP757" s="57"/>
      <c r="EQ757" s="57"/>
      <c r="ER757" s="57"/>
      <c r="ES757" s="57"/>
    </row>
    <row r="758" spans="1:149" ht="14.55" customHeight="1" x14ac:dyDescent="0.3">
      <c r="A758" s="65">
        <v>754</v>
      </c>
      <c r="B758" s="7">
        <v>253</v>
      </c>
      <c r="C758" s="98" t="s">
        <v>2944</v>
      </c>
      <c r="D758" s="100" t="s">
        <v>2945</v>
      </c>
      <c r="E758" s="98" t="s">
        <v>2946</v>
      </c>
      <c r="F758" s="7">
        <v>2003</v>
      </c>
      <c r="G758" s="100" t="s">
        <v>807</v>
      </c>
      <c r="H758" s="98" t="s">
        <v>2947</v>
      </c>
      <c r="I758" s="6" t="s">
        <v>50</v>
      </c>
      <c r="J758" s="100" t="s">
        <v>4174</v>
      </c>
      <c r="K758" s="6" t="s">
        <v>980</v>
      </c>
      <c r="L758" s="6" t="s">
        <v>23</v>
      </c>
      <c r="M758" s="6" t="s">
        <v>100</v>
      </c>
      <c r="N758" s="6" t="s">
        <v>205</v>
      </c>
      <c r="O758" s="6" t="s">
        <v>25</v>
      </c>
      <c r="P758" s="6" t="s">
        <v>191</v>
      </c>
      <c r="Q758" s="6" t="s">
        <v>572</v>
      </c>
      <c r="R758" s="6" t="s">
        <v>572</v>
      </c>
      <c r="S758" s="6" t="s">
        <v>432</v>
      </c>
      <c r="T758" s="6" t="s">
        <v>629</v>
      </c>
      <c r="U758" s="7">
        <v>1996</v>
      </c>
      <c r="V758" s="7">
        <v>2005</v>
      </c>
      <c r="W758" s="6"/>
      <c r="X758" s="6"/>
      <c r="Y758" s="6"/>
      <c r="Z758" s="6"/>
      <c r="AA758" s="6"/>
      <c r="AB758" s="6"/>
      <c r="AC758" s="6"/>
      <c r="AD758" s="6"/>
      <c r="AE758" s="6"/>
      <c r="AF758" s="6"/>
      <c r="AG758" s="6"/>
      <c r="AH758" s="6"/>
      <c r="AI758" s="6" t="s">
        <v>155</v>
      </c>
      <c r="AJ758" s="6"/>
      <c r="AK758" s="6"/>
      <c r="AL758" s="6"/>
      <c r="AM758" s="6"/>
      <c r="AN758" s="6"/>
      <c r="AO758" s="6"/>
      <c r="AP758" s="6"/>
      <c r="AQ758" s="6"/>
      <c r="AR758" s="6"/>
      <c r="AS758" s="6"/>
      <c r="AT758" s="6"/>
      <c r="AU758" s="6"/>
      <c r="AV758" s="6"/>
      <c r="AW758" s="6" t="s">
        <v>23</v>
      </c>
      <c r="AX758" s="6"/>
      <c r="AY758" s="6"/>
      <c r="AZ758" s="6"/>
      <c r="BA758" s="6"/>
      <c r="BB758" s="6"/>
      <c r="BC758" s="6"/>
      <c r="BD758" s="6"/>
      <c r="BE758" s="6"/>
      <c r="BF758" s="6"/>
      <c r="BG758" s="6"/>
      <c r="BH758" s="6"/>
      <c r="BI758" s="6"/>
      <c r="BJ758" s="6" t="s">
        <v>78</v>
      </c>
      <c r="BK758" s="6"/>
      <c r="BL758" s="6"/>
      <c r="BM758" s="6"/>
      <c r="BN758" s="6"/>
      <c r="BO758" s="6"/>
      <c r="BP758" s="6"/>
      <c r="BQ758" s="6"/>
      <c r="BR758" s="6"/>
      <c r="BS758" s="6"/>
      <c r="BT758" s="6"/>
      <c r="BU758" s="6"/>
      <c r="BV758" s="6" t="s">
        <v>23</v>
      </c>
      <c r="BW758" s="6"/>
      <c r="BX758" s="6"/>
      <c r="BY758" s="6"/>
      <c r="BZ758" s="6"/>
      <c r="CA758" s="6"/>
      <c r="CB758" s="6"/>
      <c r="CC758" s="6"/>
      <c r="CD758" s="6"/>
      <c r="CE758" s="6"/>
      <c r="CF758" s="6"/>
      <c r="CG758" s="6"/>
      <c r="CH758" s="6"/>
      <c r="CI758" s="6" t="s">
        <v>195</v>
      </c>
      <c r="CJ758" s="6"/>
      <c r="CK758" s="6"/>
      <c r="CL758" s="6"/>
      <c r="CM758" s="6"/>
      <c r="CN758" s="6"/>
      <c r="CO758" s="6"/>
      <c r="CP758" s="6"/>
      <c r="CQ758" s="6"/>
      <c r="CR758" s="6"/>
      <c r="CS758" s="28" t="s">
        <v>23</v>
      </c>
      <c r="CT758" s="6"/>
      <c r="CU758" s="6"/>
      <c r="CV758" s="6"/>
      <c r="CW758" s="6"/>
      <c r="CX758" s="6"/>
      <c r="CY758" s="6"/>
      <c r="CZ758" s="6"/>
      <c r="DA758" s="6" t="s">
        <v>155</v>
      </c>
      <c r="DB758" s="6"/>
      <c r="DC758" s="6"/>
      <c r="DD758" s="6" t="s">
        <v>23</v>
      </c>
      <c r="DE758" s="93" t="s">
        <v>2948</v>
      </c>
      <c r="DF758" s="6" t="s">
        <v>640</v>
      </c>
      <c r="DG758" s="6"/>
      <c r="DH758" s="6"/>
      <c r="DI758" s="6"/>
      <c r="DJ758" s="6"/>
      <c r="DK758" s="6"/>
      <c r="DL758" s="6" t="s">
        <v>155</v>
      </c>
      <c r="DM758" s="6"/>
      <c r="DN758" s="6"/>
      <c r="DO758" s="87"/>
      <c r="DP758" s="6"/>
      <c r="DQ758" s="93" t="s">
        <v>2949</v>
      </c>
      <c r="DR758" s="6" t="s">
        <v>212</v>
      </c>
      <c r="DS758" s="87"/>
      <c r="DT758" s="17"/>
      <c r="DV758" s="34"/>
      <c r="DW758" s="57"/>
      <c r="DX758" s="57"/>
      <c r="DY758" s="57"/>
      <c r="DZ758" s="57"/>
      <c r="EA758" s="57"/>
      <c r="EB758" s="57"/>
      <c r="EC758" s="57"/>
      <c r="ED758" s="57"/>
      <c r="EE758" s="57"/>
      <c r="EF758" s="57"/>
      <c r="EG758" s="57"/>
      <c r="EH758" s="57"/>
      <c r="EI758" s="57"/>
      <c r="EJ758" s="57"/>
      <c r="EK758" s="57"/>
      <c r="EL758" s="57"/>
      <c r="EM758" s="57"/>
      <c r="EN758" s="57"/>
      <c r="EO758" s="57"/>
      <c r="EP758" s="57"/>
      <c r="EQ758" s="57"/>
      <c r="ER758" s="57"/>
      <c r="ES758" s="57"/>
    </row>
    <row r="759" spans="1:149" ht="14.55" customHeight="1" x14ac:dyDescent="0.3">
      <c r="A759" s="65">
        <v>755</v>
      </c>
      <c r="B759" s="7">
        <v>253</v>
      </c>
      <c r="C759" s="98" t="s">
        <v>2944</v>
      </c>
      <c r="D759" s="100" t="s">
        <v>2945</v>
      </c>
      <c r="E759" s="98" t="s">
        <v>2946</v>
      </c>
      <c r="F759" s="7">
        <v>2003</v>
      </c>
      <c r="G759" s="100" t="s">
        <v>807</v>
      </c>
      <c r="H759" s="98" t="s">
        <v>2947</v>
      </c>
      <c r="I759" s="6" t="s">
        <v>50</v>
      </c>
      <c r="J759" s="100" t="s">
        <v>2971</v>
      </c>
      <c r="K759" s="6" t="s">
        <v>2972</v>
      </c>
      <c r="L759" s="6" t="s">
        <v>23</v>
      </c>
      <c r="M759" s="6" t="s">
        <v>100</v>
      </c>
      <c r="N759" s="6" t="s">
        <v>205</v>
      </c>
      <c r="O759" s="6" t="s">
        <v>25</v>
      </c>
      <c r="P759" s="6" t="s">
        <v>191</v>
      </c>
      <c r="Q759" s="6" t="s">
        <v>572</v>
      </c>
      <c r="R759" s="6" t="s">
        <v>572</v>
      </c>
      <c r="S759" s="6" t="s">
        <v>432</v>
      </c>
      <c r="T759" s="6" t="s">
        <v>629</v>
      </c>
      <c r="U759" s="7">
        <v>1996</v>
      </c>
      <c r="V759" s="7">
        <v>2005</v>
      </c>
      <c r="W759" s="6"/>
      <c r="X759" s="6"/>
      <c r="Y759" s="6"/>
      <c r="Z759" s="6"/>
      <c r="AA759" s="6"/>
      <c r="AB759" s="6"/>
      <c r="AC759" s="6"/>
      <c r="AD759" s="6"/>
      <c r="AE759" s="6"/>
      <c r="AF759" s="6"/>
      <c r="AG759" s="6"/>
      <c r="AH759" s="6"/>
      <c r="AI759" s="6" t="s">
        <v>155</v>
      </c>
      <c r="AJ759" s="6"/>
      <c r="AK759" s="6"/>
      <c r="AL759" s="6"/>
      <c r="AM759" s="6"/>
      <c r="AN759" s="6"/>
      <c r="AO759" s="6"/>
      <c r="AP759" s="6"/>
      <c r="AQ759" s="6"/>
      <c r="AR759" s="6"/>
      <c r="AS759" s="6"/>
      <c r="AT759" s="6"/>
      <c r="AU759" s="6"/>
      <c r="AV759" s="6"/>
      <c r="AW759" s="6" t="s">
        <v>23</v>
      </c>
      <c r="AX759" s="6"/>
      <c r="AY759" s="6"/>
      <c r="AZ759" s="6"/>
      <c r="BA759" s="6"/>
      <c r="BB759" s="6"/>
      <c r="BC759" s="6"/>
      <c r="BD759" s="6"/>
      <c r="BE759" s="6"/>
      <c r="BF759" s="6"/>
      <c r="BG759" s="6"/>
      <c r="BH759" s="6"/>
      <c r="BI759" s="6"/>
      <c r="BJ759" s="6" t="s">
        <v>78</v>
      </c>
      <c r="BK759" s="6"/>
      <c r="BL759" s="6"/>
      <c r="BM759" s="6"/>
      <c r="BN759" s="6"/>
      <c r="BO759" s="6"/>
      <c r="BP759" s="6"/>
      <c r="BQ759" s="6"/>
      <c r="BR759" s="6"/>
      <c r="BS759" s="6"/>
      <c r="BT759" s="6"/>
      <c r="BU759" s="6"/>
      <c r="BV759" s="6" t="s">
        <v>23</v>
      </c>
      <c r="BW759" s="6"/>
      <c r="BX759" s="6"/>
      <c r="BY759" s="6"/>
      <c r="BZ759" s="6"/>
      <c r="CA759" s="6"/>
      <c r="CB759" s="6"/>
      <c r="CC759" s="6"/>
      <c r="CD759" s="6"/>
      <c r="CE759" s="6"/>
      <c r="CF759" s="6"/>
      <c r="CG759" s="6"/>
      <c r="CH759" s="6"/>
      <c r="CI759" s="6" t="s">
        <v>195</v>
      </c>
      <c r="CJ759" s="6"/>
      <c r="CK759" s="6"/>
      <c r="CL759" s="6"/>
      <c r="CM759" s="6"/>
      <c r="CN759" s="6"/>
      <c r="CO759" s="6"/>
      <c r="CP759" s="6"/>
      <c r="CQ759" s="6"/>
      <c r="CR759" s="6"/>
      <c r="CS759" s="28" t="s">
        <v>23</v>
      </c>
      <c r="CT759" s="6"/>
      <c r="CU759" s="6"/>
      <c r="CV759" s="6"/>
      <c r="CW759" s="6"/>
      <c r="CX759" s="6"/>
      <c r="CY759" s="6"/>
      <c r="CZ759" s="6"/>
      <c r="DA759" s="6" t="s">
        <v>155</v>
      </c>
      <c r="DB759" s="6"/>
      <c r="DC759" s="6"/>
      <c r="DD759" s="6" t="s">
        <v>23</v>
      </c>
      <c r="DE759" s="93" t="s">
        <v>2948</v>
      </c>
      <c r="DF759" s="6" t="s">
        <v>640</v>
      </c>
      <c r="DG759" s="6"/>
      <c r="DH759" s="6"/>
      <c r="DI759" s="6"/>
      <c r="DJ759" s="6"/>
      <c r="DK759" s="6"/>
      <c r="DL759" s="6" t="s">
        <v>155</v>
      </c>
      <c r="DM759" s="6"/>
      <c r="DN759" s="6"/>
      <c r="DO759" s="87"/>
      <c r="DP759" s="6"/>
      <c r="DQ759" s="93" t="s">
        <v>2949</v>
      </c>
      <c r="DR759" s="6" t="s">
        <v>212</v>
      </c>
      <c r="DS759" s="87"/>
      <c r="DT759" s="17"/>
      <c r="DV759" s="34"/>
      <c r="DW759" s="57"/>
      <c r="DX759" s="57"/>
      <c r="DY759" s="57"/>
      <c r="DZ759" s="57"/>
      <c r="EA759" s="57"/>
      <c r="EB759" s="57"/>
      <c r="EC759" s="57"/>
      <c r="ED759" s="57"/>
      <c r="EE759" s="57"/>
      <c r="EF759" s="57"/>
      <c r="EG759" s="57"/>
      <c r="EH759" s="57"/>
      <c r="EI759" s="57"/>
      <c r="EJ759" s="57"/>
      <c r="EK759" s="57"/>
      <c r="EL759" s="57"/>
      <c r="EM759" s="57"/>
      <c r="EN759" s="57"/>
      <c r="EO759" s="57"/>
      <c r="EP759" s="57"/>
      <c r="EQ759" s="57"/>
      <c r="ER759" s="57"/>
      <c r="ES759" s="57"/>
    </row>
    <row r="760" spans="1:149" ht="14.55" customHeight="1" x14ac:dyDescent="0.3">
      <c r="A760" s="65">
        <v>756</v>
      </c>
      <c r="B760" s="7">
        <v>253</v>
      </c>
      <c r="C760" s="98" t="s">
        <v>2944</v>
      </c>
      <c r="D760" s="100" t="s">
        <v>2945</v>
      </c>
      <c r="E760" s="98" t="s">
        <v>2946</v>
      </c>
      <c r="F760" s="7">
        <v>2003</v>
      </c>
      <c r="G760" s="100" t="s">
        <v>807</v>
      </c>
      <c r="H760" s="98" t="s">
        <v>2947</v>
      </c>
      <c r="I760" s="6" t="s">
        <v>50</v>
      </c>
      <c r="J760" s="100" t="s">
        <v>2973</v>
      </c>
      <c r="K760" s="6" t="s">
        <v>2972</v>
      </c>
      <c r="L760" s="6" t="s">
        <v>23</v>
      </c>
      <c r="M760" s="6" t="s">
        <v>100</v>
      </c>
      <c r="N760" s="6" t="s">
        <v>205</v>
      </c>
      <c r="O760" s="6" t="s">
        <v>25</v>
      </c>
      <c r="P760" s="6" t="s">
        <v>191</v>
      </c>
      <c r="Q760" s="6" t="s">
        <v>572</v>
      </c>
      <c r="R760" s="6" t="s">
        <v>572</v>
      </c>
      <c r="S760" s="6" t="s">
        <v>432</v>
      </c>
      <c r="T760" s="6" t="s">
        <v>629</v>
      </c>
      <c r="U760" s="7">
        <v>1996</v>
      </c>
      <c r="V760" s="7">
        <v>2005</v>
      </c>
      <c r="W760" s="6"/>
      <c r="X760" s="6"/>
      <c r="Y760" s="6"/>
      <c r="Z760" s="6"/>
      <c r="AA760" s="6"/>
      <c r="AB760" s="6"/>
      <c r="AC760" s="6"/>
      <c r="AD760" s="6"/>
      <c r="AE760" s="6"/>
      <c r="AF760" s="6"/>
      <c r="AG760" s="6"/>
      <c r="AH760" s="6"/>
      <c r="AI760" s="6" t="s">
        <v>155</v>
      </c>
      <c r="AJ760" s="6"/>
      <c r="AK760" s="6"/>
      <c r="AL760" s="6"/>
      <c r="AM760" s="6"/>
      <c r="AN760" s="6"/>
      <c r="AO760" s="6"/>
      <c r="AP760" s="6"/>
      <c r="AQ760" s="6"/>
      <c r="AR760" s="6"/>
      <c r="AS760" s="6"/>
      <c r="AT760" s="6"/>
      <c r="AU760" s="6"/>
      <c r="AV760" s="6"/>
      <c r="AW760" s="6" t="s">
        <v>23</v>
      </c>
      <c r="AX760" s="6"/>
      <c r="AY760" s="6"/>
      <c r="AZ760" s="6"/>
      <c r="BA760" s="6"/>
      <c r="BB760" s="6"/>
      <c r="BC760" s="6"/>
      <c r="BD760" s="6"/>
      <c r="BE760" s="6"/>
      <c r="BF760" s="6"/>
      <c r="BG760" s="6"/>
      <c r="BH760" s="6"/>
      <c r="BI760" s="6"/>
      <c r="BJ760" s="6" t="s">
        <v>78</v>
      </c>
      <c r="BK760" s="6"/>
      <c r="BL760" s="6"/>
      <c r="BM760" s="6"/>
      <c r="BN760" s="6"/>
      <c r="BO760" s="6"/>
      <c r="BP760" s="6"/>
      <c r="BQ760" s="6"/>
      <c r="BR760" s="6"/>
      <c r="BS760" s="6"/>
      <c r="BT760" s="6"/>
      <c r="BU760" s="6"/>
      <c r="BV760" s="6" t="s">
        <v>23</v>
      </c>
      <c r="BW760" s="6"/>
      <c r="BX760" s="6"/>
      <c r="BY760" s="6"/>
      <c r="BZ760" s="6"/>
      <c r="CA760" s="6"/>
      <c r="CB760" s="6"/>
      <c r="CC760" s="6"/>
      <c r="CD760" s="6"/>
      <c r="CE760" s="6"/>
      <c r="CF760" s="6"/>
      <c r="CG760" s="6"/>
      <c r="CH760" s="6"/>
      <c r="CI760" s="6" t="s">
        <v>195</v>
      </c>
      <c r="CJ760" s="6"/>
      <c r="CK760" s="6"/>
      <c r="CL760" s="6"/>
      <c r="CM760" s="6"/>
      <c r="CN760" s="6"/>
      <c r="CO760" s="6"/>
      <c r="CP760" s="6"/>
      <c r="CQ760" s="6"/>
      <c r="CR760" s="6"/>
      <c r="CS760" s="28" t="s">
        <v>23</v>
      </c>
      <c r="CT760" s="6"/>
      <c r="CU760" s="6"/>
      <c r="CV760" s="6"/>
      <c r="CW760" s="6"/>
      <c r="CX760" s="6"/>
      <c r="CY760" s="6"/>
      <c r="CZ760" s="6"/>
      <c r="DA760" s="6" t="s">
        <v>155</v>
      </c>
      <c r="DB760" s="6"/>
      <c r="DC760" s="6"/>
      <c r="DD760" s="6" t="s">
        <v>23</v>
      </c>
      <c r="DE760" s="93" t="s">
        <v>2948</v>
      </c>
      <c r="DF760" s="6" t="s">
        <v>640</v>
      </c>
      <c r="DG760" s="6"/>
      <c r="DH760" s="6"/>
      <c r="DI760" s="6"/>
      <c r="DJ760" s="6"/>
      <c r="DK760" s="6"/>
      <c r="DL760" s="6" t="s">
        <v>155</v>
      </c>
      <c r="DM760" s="6"/>
      <c r="DN760" s="6"/>
      <c r="DO760" s="87"/>
      <c r="DP760" s="6"/>
      <c r="DQ760" s="93" t="s">
        <v>2949</v>
      </c>
      <c r="DR760" s="6" t="s">
        <v>212</v>
      </c>
      <c r="DS760" s="87"/>
      <c r="DT760" s="17"/>
      <c r="DV760" s="34"/>
      <c r="DW760" s="57"/>
      <c r="DX760" s="57"/>
      <c r="DY760" s="57"/>
      <c r="DZ760" s="57"/>
      <c r="EA760" s="57"/>
      <c r="EB760" s="57"/>
      <c r="EC760" s="57"/>
      <c r="ED760" s="57"/>
      <c r="EE760" s="57"/>
      <c r="EF760" s="57"/>
      <c r="EG760" s="57"/>
      <c r="EH760" s="57"/>
      <c r="EI760" s="57"/>
      <c r="EJ760" s="57"/>
      <c r="EK760" s="57"/>
      <c r="EL760" s="57"/>
      <c r="EM760" s="57"/>
      <c r="EN760" s="57"/>
      <c r="EO760" s="57"/>
      <c r="EP760" s="57"/>
      <c r="EQ760" s="57"/>
      <c r="ER760" s="57"/>
      <c r="ES760" s="57"/>
    </row>
    <row r="761" spans="1:149" ht="14.55" customHeight="1" x14ac:dyDescent="0.3">
      <c r="A761" s="65">
        <v>757</v>
      </c>
      <c r="B761" s="7">
        <v>253</v>
      </c>
      <c r="C761" s="98" t="s">
        <v>2944</v>
      </c>
      <c r="D761" s="100" t="s">
        <v>2945</v>
      </c>
      <c r="E761" s="98" t="s">
        <v>2946</v>
      </c>
      <c r="F761" s="7">
        <v>2003</v>
      </c>
      <c r="G761" s="100" t="s">
        <v>807</v>
      </c>
      <c r="H761" s="98" t="s">
        <v>2947</v>
      </c>
      <c r="I761" s="6" t="s">
        <v>50</v>
      </c>
      <c r="J761" s="100" t="s">
        <v>2974</v>
      </c>
      <c r="K761" s="6" t="s">
        <v>2975</v>
      </c>
      <c r="L761" s="6" t="s">
        <v>23</v>
      </c>
      <c r="M761" s="6" t="s">
        <v>100</v>
      </c>
      <c r="N761" s="6" t="s">
        <v>205</v>
      </c>
      <c r="O761" s="6" t="s">
        <v>25</v>
      </c>
      <c r="P761" s="6" t="s">
        <v>191</v>
      </c>
      <c r="Q761" s="6" t="s">
        <v>572</v>
      </c>
      <c r="R761" s="6" t="s">
        <v>572</v>
      </c>
      <c r="S761" s="6" t="s">
        <v>432</v>
      </c>
      <c r="T761" s="6" t="s">
        <v>629</v>
      </c>
      <c r="U761" s="7">
        <v>1996</v>
      </c>
      <c r="V761" s="7">
        <v>2005</v>
      </c>
      <c r="W761" s="6"/>
      <c r="X761" s="6"/>
      <c r="Y761" s="6"/>
      <c r="Z761" s="6"/>
      <c r="AA761" s="6"/>
      <c r="AB761" s="6"/>
      <c r="AC761" s="6"/>
      <c r="AD761" s="6"/>
      <c r="AE761" s="6"/>
      <c r="AF761" s="6"/>
      <c r="AG761" s="6"/>
      <c r="AH761" s="6"/>
      <c r="AI761" s="6" t="s">
        <v>155</v>
      </c>
      <c r="AJ761" s="6"/>
      <c r="AK761" s="6"/>
      <c r="AL761" s="6"/>
      <c r="AM761" s="6"/>
      <c r="AN761" s="6"/>
      <c r="AO761" s="6"/>
      <c r="AP761" s="6"/>
      <c r="AQ761" s="6"/>
      <c r="AR761" s="6"/>
      <c r="AS761" s="6"/>
      <c r="AT761" s="6"/>
      <c r="AU761" s="6"/>
      <c r="AV761" s="6"/>
      <c r="AW761" s="6" t="s">
        <v>23</v>
      </c>
      <c r="AX761" s="6"/>
      <c r="AY761" s="6"/>
      <c r="AZ761" s="6"/>
      <c r="BA761" s="6"/>
      <c r="BB761" s="6"/>
      <c r="BC761" s="6"/>
      <c r="BD761" s="6"/>
      <c r="BE761" s="6"/>
      <c r="BF761" s="6"/>
      <c r="BG761" s="6"/>
      <c r="BH761" s="6"/>
      <c r="BI761" s="6"/>
      <c r="BJ761" s="6" t="s">
        <v>78</v>
      </c>
      <c r="BK761" s="6"/>
      <c r="BL761" s="6"/>
      <c r="BM761" s="6"/>
      <c r="BN761" s="6"/>
      <c r="BO761" s="6"/>
      <c r="BP761" s="6"/>
      <c r="BQ761" s="6"/>
      <c r="BR761" s="6"/>
      <c r="BS761" s="6"/>
      <c r="BT761" s="6"/>
      <c r="BU761" s="6"/>
      <c r="BV761" s="6" t="s">
        <v>23</v>
      </c>
      <c r="BW761" s="6"/>
      <c r="BX761" s="6"/>
      <c r="BY761" s="6"/>
      <c r="BZ761" s="6"/>
      <c r="CA761" s="6"/>
      <c r="CB761" s="6"/>
      <c r="CC761" s="6"/>
      <c r="CD761" s="6"/>
      <c r="CE761" s="6"/>
      <c r="CF761" s="6"/>
      <c r="CG761" s="6"/>
      <c r="CH761" s="6"/>
      <c r="CI761" s="6" t="s">
        <v>195</v>
      </c>
      <c r="CJ761" s="6"/>
      <c r="CK761" s="6"/>
      <c r="CL761" s="6"/>
      <c r="CM761" s="6"/>
      <c r="CN761" s="6"/>
      <c r="CO761" s="6"/>
      <c r="CP761" s="6"/>
      <c r="CQ761" s="6"/>
      <c r="CR761" s="6"/>
      <c r="CS761" s="28" t="s">
        <v>23</v>
      </c>
      <c r="CT761" s="6"/>
      <c r="CU761" s="6"/>
      <c r="CV761" s="6"/>
      <c r="CW761" s="6"/>
      <c r="CX761" s="6"/>
      <c r="CY761" s="6"/>
      <c r="CZ761" s="6"/>
      <c r="DA761" s="6" t="s">
        <v>155</v>
      </c>
      <c r="DB761" s="6"/>
      <c r="DC761" s="6"/>
      <c r="DD761" s="6" t="s">
        <v>23</v>
      </c>
      <c r="DE761" s="93" t="s">
        <v>2948</v>
      </c>
      <c r="DF761" s="6" t="s">
        <v>640</v>
      </c>
      <c r="DG761" s="6"/>
      <c r="DH761" s="6"/>
      <c r="DI761" s="6"/>
      <c r="DJ761" s="6"/>
      <c r="DK761" s="6"/>
      <c r="DL761" s="6" t="s">
        <v>155</v>
      </c>
      <c r="DM761" s="6"/>
      <c r="DN761" s="6"/>
      <c r="DO761" s="87"/>
      <c r="DP761" s="6"/>
      <c r="DQ761" s="93" t="s">
        <v>2949</v>
      </c>
      <c r="DR761" s="6" t="s">
        <v>212</v>
      </c>
      <c r="DS761" s="87"/>
      <c r="DT761" s="17"/>
      <c r="DV761" s="34"/>
      <c r="DW761" s="57"/>
      <c r="DX761" s="57"/>
      <c r="DY761" s="57"/>
      <c r="DZ761" s="57"/>
      <c r="EA761" s="57"/>
      <c r="EB761" s="57"/>
      <c r="EC761" s="57"/>
      <c r="ED761" s="57"/>
      <c r="EE761" s="57"/>
      <c r="EF761" s="57"/>
      <c r="EG761" s="57"/>
      <c r="EH761" s="57"/>
      <c r="EI761" s="57"/>
      <c r="EJ761" s="57"/>
      <c r="EK761" s="57"/>
      <c r="EL761" s="57"/>
      <c r="EM761" s="57"/>
      <c r="EN761" s="57"/>
      <c r="EO761" s="57"/>
      <c r="EP761" s="57"/>
      <c r="EQ761" s="57"/>
      <c r="ER761" s="57"/>
      <c r="ES761" s="57"/>
    </row>
    <row r="762" spans="1:149" ht="14.55" customHeight="1" x14ac:dyDescent="0.3">
      <c r="A762" s="65">
        <v>758</v>
      </c>
      <c r="B762" s="7">
        <v>253</v>
      </c>
      <c r="C762" s="98" t="s">
        <v>2944</v>
      </c>
      <c r="D762" s="100" t="s">
        <v>2945</v>
      </c>
      <c r="E762" s="98" t="s">
        <v>2946</v>
      </c>
      <c r="F762" s="7">
        <v>2003</v>
      </c>
      <c r="G762" s="100" t="s">
        <v>807</v>
      </c>
      <c r="H762" s="98" t="s">
        <v>2947</v>
      </c>
      <c r="I762" s="6" t="s">
        <v>50</v>
      </c>
      <c r="J762" s="100" t="s">
        <v>2976</v>
      </c>
      <c r="K762" s="6" t="s">
        <v>1338</v>
      </c>
      <c r="L762" s="6" t="s">
        <v>23</v>
      </c>
      <c r="M762" s="6" t="s">
        <v>100</v>
      </c>
      <c r="N762" s="6" t="s">
        <v>205</v>
      </c>
      <c r="O762" s="6" t="s">
        <v>25</v>
      </c>
      <c r="P762" s="6" t="s">
        <v>191</v>
      </c>
      <c r="Q762" s="6" t="s">
        <v>572</v>
      </c>
      <c r="R762" s="6" t="s">
        <v>572</v>
      </c>
      <c r="S762" s="6" t="s">
        <v>432</v>
      </c>
      <c r="T762" s="6" t="s">
        <v>629</v>
      </c>
      <c r="U762" s="7">
        <v>1996</v>
      </c>
      <c r="V762" s="7">
        <v>2005</v>
      </c>
      <c r="W762" s="6"/>
      <c r="X762" s="6"/>
      <c r="Y762" s="6"/>
      <c r="Z762" s="6"/>
      <c r="AA762" s="6"/>
      <c r="AB762" s="6"/>
      <c r="AC762" s="6"/>
      <c r="AD762" s="6"/>
      <c r="AE762" s="6"/>
      <c r="AF762" s="6"/>
      <c r="AG762" s="6"/>
      <c r="AH762" s="6"/>
      <c r="AI762" s="6" t="s">
        <v>155</v>
      </c>
      <c r="AJ762" s="6"/>
      <c r="AK762" s="6"/>
      <c r="AL762" s="6"/>
      <c r="AM762" s="6"/>
      <c r="AN762" s="6"/>
      <c r="AO762" s="6"/>
      <c r="AP762" s="6"/>
      <c r="AQ762" s="6"/>
      <c r="AR762" s="6"/>
      <c r="AS762" s="6"/>
      <c r="AT762" s="6"/>
      <c r="AU762" s="6"/>
      <c r="AV762" s="6"/>
      <c r="AW762" s="6" t="s">
        <v>23</v>
      </c>
      <c r="AX762" s="6"/>
      <c r="AY762" s="6"/>
      <c r="AZ762" s="6"/>
      <c r="BA762" s="6"/>
      <c r="BB762" s="6"/>
      <c r="BC762" s="6"/>
      <c r="BD762" s="6"/>
      <c r="BE762" s="6"/>
      <c r="BF762" s="6"/>
      <c r="BG762" s="6"/>
      <c r="BH762" s="6"/>
      <c r="BI762" s="6"/>
      <c r="BJ762" s="6" t="s">
        <v>78</v>
      </c>
      <c r="BK762" s="6"/>
      <c r="BL762" s="6"/>
      <c r="BM762" s="6"/>
      <c r="BN762" s="6"/>
      <c r="BO762" s="6"/>
      <c r="BP762" s="6"/>
      <c r="BQ762" s="6"/>
      <c r="BR762" s="6"/>
      <c r="BS762" s="6"/>
      <c r="BT762" s="6"/>
      <c r="BU762" s="6"/>
      <c r="BV762" s="6" t="s">
        <v>23</v>
      </c>
      <c r="BW762" s="6"/>
      <c r="BX762" s="6"/>
      <c r="BY762" s="6"/>
      <c r="BZ762" s="6"/>
      <c r="CA762" s="6"/>
      <c r="CB762" s="6"/>
      <c r="CC762" s="6"/>
      <c r="CD762" s="6"/>
      <c r="CE762" s="6"/>
      <c r="CF762" s="6"/>
      <c r="CG762" s="6"/>
      <c r="CH762" s="6"/>
      <c r="CI762" s="6" t="s">
        <v>195</v>
      </c>
      <c r="CJ762" s="6"/>
      <c r="CK762" s="6"/>
      <c r="CL762" s="6"/>
      <c r="CM762" s="6"/>
      <c r="CN762" s="6"/>
      <c r="CO762" s="6"/>
      <c r="CP762" s="6"/>
      <c r="CQ762" s="6"/>
      <c r="CR762" s="6"/>
      <c r="CS762" s="28" t="s">
        <v>23</v>
      </c>
      <c r="CT762" s="6"/>
      <c r="CU762" s="6"/>
      <c r="CV762" s="6"/>
      <c r="CW762" s="6"/>
      <c r="CX762" s="6"/>
      <c r="CY762" s="6"/>
      <c r="CZ762" s="6"/>
      <c r="DA762" s="6" t="s">
        <v>155</v>
      </c>
      <c r="DB762" s="6"/>
      <c r="DC762" s="6"/>
      <c r="DD762" s="6" t="s">
        <v>23</v>
      </c>
      <c r="DE762" s="93" t="s">
        <v>2948</v>
      </c>
      <c r="DF762" s="6" t="s">
        <v>640</v>
      </c>
      <c r="DG762" s="6"/>
      <c r="DH762" s="6"/>
      <c r="DI762" s="6"/>
      <c r="DJ762" s="6"/>
      <c r="DK762" s="6"/>
      <c r="DL762" s="6" t="s">
        <v>155</v>
      </c>
      <c r="DM762" s="6"/>
      <c r="DN762" s="6"/>
      <c r="DO762" s="87"/>
      <c r="DP762" s="6"/>
      <c r="DQ762" s="93" t="s">
        <v>2949</v>
      </c>
      <c r="DR762" s="6" t="s">
        <v>212</v>
      </c>
      <c r="DS762" s="87"/>
      <c r="DT762" s="17"/>
      <c r="DV762" s="34"/>
      <c r="DW762" s="57"/>
      <c r="DX762" s="57"/>
      <c r="DY762" s="57"/>
      <c r="DZ762" s="57"/>
      <c r="EA762" s="57"/>
      <c r="EB762" s="57"/>
      <c r="EC762" s="57"/>
      <c r="ED762" s="57"/>
      <c r="EE762" s="57"/>
      <c r="EF762" s="57"/>
      <c r="EG762" s="57"/>
      <c r="EH762" s="57"/>
      <c r="EI762" s="57"/>
      <c r="EJ762" s="57"/>
      <c r="EK762" s="57"/>
      <c r="EL762" s="57"/>
      <c r="EM762" s="57"/>
      <c r="EN762" s="57"/>
      <c r="EO762" s="57"/>
      <c r="EP762" s="57"/>
      <c r="EQ762" s="57"/>
      <c r="ER762" s="57"/>
      <c r="ES762" s="57"/>
    </row>
    <row r="763" spans="1:149" ht="14.55" customHeight="1" x14ac:dyDescent="0.3">
      <c r="A763" s="65">
        <v>759</v>
      </c>
      <c r="B763" s="7">
        <v>253</v>
      </c>
      <c r="C763" s="98" t="s">
        <v>2944</v>
      </c>
      <c r="D763" s="100" t="s">
        <v>2945</v>
      </c>
      <c r="E763" s="98" t="s">
        <v>2946</v>
      </c>
      <c r="F763" s="7">
        <v>2003</v>
      </c>
      <c r="G763" s="100" t="s">
        <v>807</v>
      </c>
      <c r="H763" s="98" t="s">
        <v>2947</v>
      </c>
      <c r="I763" s="6" t="s">
        <v>50</v>
      </c>
      <c r="J763" s="100" t="s">
        <v>2977</v>
      </c>
      <c r="K763" s="6" t="s">
        <v>2975</v>
      </c>
      <c r="L763" s="6" t="s">
        <v>23</v>
      </c>
      <c r="M763" s="6" t="s">
        <v>100</v>
      </c>
      <c r="N763" s="6" t="s">
        <v>205</v>
      </c>
      <c r="O763" s="6" t="s">
        <v>25</v>
      </c>
      <c r="P763" s="6" t="s">
        <v>191</v>
      </c>
      <c r="Q763" s="6" t="s">
        <v>572</v>
      </c>
      <c r="R763" s="6" t="s">
        <v>572</v>
      </c>
      <c r="S763" s="6" t="s">
        <v>432</v>
      </c>
      <c r="T763" s="6" t="s">
        <v>629</v>
      </c>
      <c r="U763" s="7">
        <v>1996</v>
      </c>
      <c r="V763" s="7">
        <v>2005</v>
      </c>
      <c r="W763" s="6"/>
      <c r="X763" s="6"/>
      <c r="Y763" s="6"/>
      <c r="Z763" s="6"/>
      <c r="AA763" s="6"/>
      <c r="AB763" s="6"/>
      <c r="AC763" s="6"/>
      <c r="AD763" s="6"/>
      <c r="AE763" s="6"/>
      <c r="AF763" s="6"/>
      <c r="AG763" s="6"/>
      <c r="AH763" s="6"/>
      <c r="AI763" s="6" t="s">
        <v>155</v>
      </c>
      <c r="AJ763" s="6"/>
      <c r="AK763" s="6"/>
      <c r="AL763" s="6"/>
      <c r="AM763" s="6"/>
      <c r="AN763" s="6"/>
      <c r="AO763" s="6"/>
      <c r="AP763" s="6"/>
      <c r="AQ763" s="6"/>
      <c r="AR763" s="6"/>
      <c r="AS763" s="6"/>
      <c r="AT763" s="6"/>
      <c r="AU763" s="6"/>
      <c r="AV763" s="6"/>
      <c r="AW763" s="6" t="s">
        <v>23</v>
      </c>
      <c r="AX763" s="6"/>
      <c r="AY763" s="6"/>
      <c r="AZ763" s="6"/>
      <c r="BA763" s="6"/>
      <c r="BB763" s="6"/>
      <c r="BC763" s="6"/>
      <c r="BD763" s="6"/>
      <c r="BE763" s="6"/>
      <c r="BF763" s="6"/>
      <c r="BG763" s="6"/>
      <c r="BH763" s="6"/>
      <c r="BI763" s="6"/>
      <c r="BJ763" s="6" t="s">
        <v>78</v>
      </c>
      <c r="BK763" s="6"/>
      <c r="BL763" s="6"/>
      <c r="BM763" s="6"/>
      <c r="BN763" s="6"/>
      <c r="BO763" s="6"/>
      <c r="BP763" s="6"/>
      <c r="BQ763" s="6"/>
      <c r="BR763" s="6"/>
      <c r="BS763" s="6"/>
      <c r="BT763" s="6"/>
      <c r="BU763" s="6"/>
      <c r="BV763" s="6" t="s">
        <v>23</v>
      </c>
      <c r="BW763" s="6"/>
      <c r="BX763" s="6"/>
      <c r="BY763" s="6"/>
      <c r="BZ763" s="6"/>
      <c r="CA763" s="6"/>
      <c r="CB763" s="6"/>
      <c r="CC763" s="6"/>
      <c r="CD763" s="6"/>
      <c r="CE763" s="6"/>
      <c r="CF763" s="6"/>
      <c r="CG763" s="6"/>
      <c r="CH763" s="6"/>
      <c r="CI763" s="6" t="s">
        <v>195</v>
      </c>
      <c r="CJ763" s="6"/>
      <c r="CK763" s="6"/>
      <c r="CL763" s="6"/>
      <c r="CM763" s="6"/>
      <c r="CN763" s="6"/>
      <c r="CO763" s="6"/>
      <c r="CP763" s="6"/>
      <c r="CQ763" s="6"/>
      <c r="CR763" s="6"/>
      <c r="CS763" s="28" t="s">
        <v>23</v>
      </c>
      <c r="CT763" s="6"/>
      <c r="CU763" s="6"/>
      <c r="CV763" s="6"/>
      <c r="CW763" s="6"/>
      <c r="CX763" s="6"/>
      <c r="CY763" s="6"/>
      <c r="CZ763" s="6"/>
      <c r="DA763" s="6" t="s">
        <v>155</v>
      </c>
      <c r="DB763" s="6"/>
      <c r="DC763" s="6"/>
      <c r="DD763" s="6" t="s">
        <v>23</v>
      </c>
      <c r="DE763" s="93" t="s">
        <v>2948</v>
      </c>
      <c r="DF763" s="6" t="s">
        <v>640</v>
      </c>
      <c r="DG763" s="6"/>
      <c r="DH763" s="6"/>
      <c r="DI763" s="6"/>
      <c r="DJ763" s="6"/>
      <c r="DK763" s="6"/>
      <c r="DL763" s="6" t="s">
        <v>155</v>
      </c>
      <c r="DM763" s="6"/>
      <c r="DN763" s="6"/>
      <c r="DO763" s="87"/>
      <c r="DP763" s="6"/>
      <c r="DQ763" s="93" t="s">
        <v>2949</v>
      </c>
      <c r="DR763" s="6" t="s">
        <v>212</v>
      </c>
      <c r="DS763" s="87"/>
      <c r="DT763" s="17"/>
      <c r="DV763" s="34"/>
      <c r="DW763" s="57"/>
      <c r="DX763" s="57"/>
      <c r="DY763" s="57"/>
      <c r="DZ763" s="57"/>
      <c r="EA763" s="57"/>
      <c r="EB763" s="57"/>
      <c r="EC763" s="57"/>
      <c r="ED763" s="57"/>
      <c r="EE763" s="57"/>
      <c r="EF763" s="57"/>
      <c r="EG763" s="57"/>
      <c r="EH763" s="57"/>
      <c r="EI763" s="57"/>
      <c r="EJ763" s="57"/>
      <c r="EK763" s="57"/>
      <c r="EL763" s="57"/>
      <c r="EM763" s="57"/>
      <c r="EN763" s="57"/>
      <c r="EO763" s="57"/>
      <c r="EP763" s="57"/>
      <c r="EQ763" s="57"/>
      <c r="ER763" s="57"/>
      <c r="ES763" s="57"/>
    </row>
    <row r="764" spans="1:149" ht="14.55" customHeight="1" x14ac:dyDescent="0.3">
      <c r="A764" s="65">
        <v>760</v>
      </c>
      <c r="B764" s="7">
        <v>253</v>
      </c>
      <c r="C764" s="98" t="s">
        <v>2944</v>
      </c>
      <c r="D764" s="100" t="s">
        <v>2945</v>
      </c>
      <c r="E764" s="98" t="s">
        <v>2946</v>
      </c>
      <c r="F764" s="7">
        <v>2003</v>
      </c>
      <c r="G764" s="100" t="s">
        <v>807</v>
      </c>
      <c r="H764" s="98" t="s">
        <v>2947</v>
      </c>
      <c r="I764" s="6" t="s">
        <v>50</v>
      </c>
      <c r="J764" s="100" t="s">
        <v>2978</v>
      </c>
      <c r="K764" s="6" t="s">
        <v>2979</v>
      </c>
      <c r="L764" s="6" t="s">
        <v>23</v>
      </c>
      <c r="M764" s="6" t="s">
        <v>100</v>
      </c>
      <c r="N764" s="6" t="s">
        <v>205</v>
      </c>
      <c r="O764" s="6" t="s">
        <v>25</v>
      </c>
      <c r="P764" s="6" t="s">
        <v>191</v>
      </c>
      <c r="Q764" s="6" t="s">
        <v>572</v>
      </c>
      <c r="R764" s="6" t="s">
        <v>572</v>
      </c>
      <c r="S764" s="6" t="s">
        <v>432</v>
      </c>
      <c r="T764" s="6" t="s">
        <v>629</v>
      </c>
      <c r="U764" s="7">
        <v>1996</v>
      </c>
      <c r="V764" s="7">
        <v>2005</v>
      </c>
      <c r="W764" s="6"/>
      <c r="X764" s="6"/>
      <c r="Y764" s="6"/>
      <c r="Z764" s="6"/>
      <c r="AA764" s="6"/>
      <c r="AB764" s="6"/>
      <c r="AC764" s="6"/>
      <c r="AD764" s="6"/>
      <c r="AE764" s="6"/>
      <c r="AF764" s="6"/>
      <c r="AG764" s="6"/>
      <c r="AH764" s="6"/>
      <c r="AI764" s="6" t="s">
        <v>155</v>
      </c>
      <c r="AJ764" s="6"/>
      <c r="AK764" s="6"/>
      <c r="AL764" s="6"/>
      <c r="AM764" s="6"/>
      <c r="AN764" s="6"/>
      <c r="AO764" s="6"/>
      <c r="AP764" s="6"/>
      <c r="AQ764" s="6"/>
      <c r="AR764" s="6"/>
      <c r="AS764" s="6"/>
      <c r="AT764" s="6"/>
      <c r="AU764" s="6"/>
      <c r="AV764" s="6"/>
      <c r="AW764" s="6" t="s">
        <v>23</v>
      </c>
      <c r="AX764" s="6"/>
      <c r="AY764" s="6"/>
      <c r="AZ764" s="6"/>
      <c r="BA764" s="6"/>
      <c r="BB764" s="6"/>
      <c r="BC764" s="6"/>
      <c r="BD764" s="6"/>
      <c r="BE764" s="6"/>
      <c r="BF764" s="6"/>
      <c r="BG764" s="6"/>
      <c r="BH764" s="6"/>
      <c r="BI764" s="6"/>
      <c r="BJ764" s="6" t="s">
        <v>78</v>
      </c>
      <c r="BK764" s="6"/>
      <c r="BL764" s="6"/>
      <c r="BM764" s="6"/>
      <c r="BN764" s="6"/>
      <c r="BO764" s="6"/>
      <c r="BP764" s="6"/>
      <c r="BQ764" s="6"/>
      <c r="BR764" s="6"/>
      <c r="BS764" s="6"/>
      <c r="BT764" s="6"/>
      <c r="BU764" s="6"/>
      <c r="BV764" s="6" t="s">
        <v>23</v>
      </c>
      <c r="BW764" s="6"/>
      <c r="BX764" s="6"/>
      <c r="BY764" s="6"/>
      <c r="BZ764" s="6"/>
      <c r="CA764" s="6"/>
      <c r="CB764" s="6"/>
      <c r="CC764" s="6"/>
      <c r="CD764" s="6"/>
      <c r="CE764" s="6"/>
      <c r="CF764" s="6"/>
      <c r="CG764" s="6"/>
      <c r="CH764" s="6"/>
      <c r="CI764" s="6" t="s">
        <v>195</v>
      </c>
      <c r="CJ764" s="6"/>
      <c r="CK764" s="6"/>
      <c r="CL764" s="6"/>
      <c r="CM764" s="6"/>
      <c r="CN764" s="6"/>
      <c r="CO764" s="6"/>
      <c r="CP764" s="6"/>
      <c r="CQ764" s="6"/>
      <c r="CR764" s="6"/>
      <c r="CS764" s="28" t="s">
        <v>23</v>
      </c>
      <c r="CT764" s="6"/>
      <c r="CU764" s="6"/>
      <c r="CV764" s="6"/>
      <c r="CW764" s="6"/>
      <c r="CX764" s="6"/>
      <c r="CY764" s="6"/>
      <c r="CZ764" s="6"/>
      <c r="DA764" s="6" t="s">
        <v>155</v>
      </c>
      <c r="DB764" s="6"/>
      <c r="DC764" s="6"/>
      <c r="DD764" s="6" t="s">
        <v>23</v>
      </c>
      <c r="DE764" s="93" t="s">
        <v>2948</v>
      </c>
      <c r="DF764" s="6" t="s">
        <v>640</v>
      </c>
      <c r="DG764" s="6"/>
      <c r="DH764" s="6"/>
      <c r="DI764" s="6"/>
      <c r="DJ764" s="6"/>
      <c r="DK764" s="6"/>
      <c r="DL764" s="6" t="s">
        <v>155</v>
      </c>
      <c r="DM764" s="6"/>
      <c r="DN764" s="6"/>
      <c r="DO764" s="87"/>
      <c r="DP764" s="6"/>
      <c r="DQ764" s="93" t="s">
        <v>2949</v>
      </c>
      <c r="DR764" s="6" t="s">
        <v>212</v>
      </c>
      <c r="DS764" s="87"/>
      <c r="DT764" s="17"/>
      <c r="DV764" s="34"/>
      <c r="DW764" s="57"/>
      <c r="DX764" s="57"/>
      <c r="DY764" s="57"/>
      <c r="DZ764" s="57"/>
      <c r="EA764" s="57"/>
      <c r="EB764" s="57"/>
      <c r="EC764" s="57"/>
      <c r="ED764" s="57"/>
      <c r="EE764" s="57"/>
      <c r="EF764" s="57"/>
      <c r="EG764" s="57"/>
      <c r="EH764" s="57"/>
      <c r="EI764" s="57"/>
      <c r="EJ764" s="57"/>
      <c r="EK764" s="57"/>
      <c r="EL764" s="57"/>
      <c r="EM764" s="57"/>
      <c r="EN764" s="57"/>
      <c r="EO764" s="57"/>
      <c r="EP764" s="57"/>
      <c r="EQ764" s="57"/>
      <c r="ER764" s="57"/>
      <c r="ES764" s="57"/>
    </row>
    <row r="765" spans="1:149" ht="14.55" customHeight="1" x14ac:dyDescent="0.3">
      <c r="A765" s="65">
        <v>761</v>
      </c>
      <c r="B765" s="7">
        <v>253</v>
      </c>
      <c r="C765" s="98" t="s">
        <v>2944</v>
      </c>
      <c r="D765" s="100" t="s">
        <v>2945</v>
      </c>
      <c r="E765" s="98" t="s">
        <v>2946</v>
      </c>
      <c r="F765" s="7">
        <v>2003</v>
      </c>
      <c r="G765" s="100" t="s">
        <v>807</v>
      </c>
      <c r="H765" s="98" t="s">
        <v>2947</v>
      </c>
      <c r="I765" s="6" t="s">
        <v>50</v>
      </c>
      <c r="J765" s="100" t="s">
        <v>2980</v>
      </c>
      <c r="K765" s="6" t="s">
        <v>2981</v>
      </c>
      <c r="L765" s="6" t="s">
        <v>23</v>
      </c>
      <c r="M765" s="6" t="s">
        <v>100</v>
      </c>
      <c r="N765" s="6" t="s">
        <v>205</v>
      </c>
      <c r="O765" s="6" t="s">
        <v>25</v>
      </c>
      <c r="P765" s="6" t="s">
        <v>191</v>
      </c>
      <c r="Q765" s="6" t="s">
        <v>572</v>
      </c>
      <c r="R765" s="6" t="s">
        <v>572</v>
      </c>
      <c r="S765" s="6" t="s">
        <v>432</v>
      </c>
      <c r="T765" s="6" t="s">
        <v>629</v>
      </c>
      <c r="U765" s="7">
        <v>1996</v>
      </c>
      <c r="V765" s="7">
        <v>2005</v>
      </c>
      <c r="W765" s="6"/>
      <c r="X765" s="6"/>
      <c r="Y765" s="6"/>
      <c r="Z765" s="6"/>
      <c r="AA765" s="6"/>
      <c r="AB765" s="6"/>
      <c r="AC765" s="6"/>
      <c r="AD765" s="6"/>
      <c r="AE765" s="6"/>
      <c r="AF765" s="6"/>
      <c r="AG765" s="6"/>
      <c r="AH765" s="6"/>
      <c r="AI765" s="6" t="s">
        <v>155</v>
      </c>
      <c r="AJ765" s="6"/>
      <c r="AK765" s="6"/>
      <c r="AL765" s="6"/>
      <c r="AM765" s="6"/>
      <c r="AN765" s="6"/>
      <c r="AO765" s="6"/>
      <c r="AP765" s="6"/>
      <c r="AQ765" s="6"/>
      <c r="AR765" s="6"/>
      <c r="AS765" s="6"/>
      <c r="AT765" s="6"/>
      <c r="AU765" s="6"/>
      <c r="AV765" s="6"/>
      <c r="AW765" s="6" t="s">
        <v>23</v>
      </c>
      <c r="AX765" s="6"/>
      <c r="AY765" s="6"/>
      <c r="AZ765" s="6"/>
      <c r="BA765" s="6"/>
      <c r="BB765" s="6"/>
      <c r="BC765" s="6"/>
      <c r="BD765" s="6"/>
      <c r="BE765" s="6"/>
      <c r="BF765" s="6"/>
      <c r="BG765" s="6"/>
      <c r="BH765" s="6"/>
      <c r="BI765" s="6"/>
      <c r="BJ765" s="6" t="s">
        <v>78</v>
      </c>
      <c r="BK765" s="6"/>
      <c r="BL765" s="6"/>
      <c r="BM765" s="6"/>
      <c r="BN765" s="6"/>
      <c r="BO765" s="6"/>
      <c r="BP765" s="6"/>
      <c r="BQ765" s="6"/>
      <c r="BR765" s="6"/>
      <c r="BS765" s="6"/>
      <c r="BT765" s="6"/>
      <c r="BU765" s="6"/>
      <c r="BV765" s="6" t="s">
        <v>23</v>
      </c>
      <c r="BW765" s="6"/>
      <c r="BX765" s="6"/>
      <c r="BY765" s="6"/>
      <c r="BZ765" s="6"/>
      <c r="CA765" s="6"/>
      <c r="CB765" s="6"/>
      <c r="CC765" s="6"/>
      <c r="CD765" s="6"/>
      <c r="CE765" s="6"/>
      <c r="CF765" s="6"/>
      <c r="CG765" s="6"/>
      <c r="CH765" s="6"/>
      <c r="CI765" s="6" t="s">
        <v>195</v>
      </c>
      <c r="CJ765" s="6"/>
      <c r="CK765" s="6"/>
      <c r="CL765" s="6"/>
      <c r="CM765" s="6"/>
      <c r="CN765" s="6"/>
      <c r="CO765" s="6"/>
      <c r="CP765" s="6"/>
      <c r="CQ765" s="6"/>
      <c r="CR765" s="6"/>
      <c r="CS765" s="28" t="s">
        <v>23</v>
      </c>
      <c r="CT765" s="6"/>
      <c r="CU765" s="6"/>
      <c r="CV765" s="6"/>
      <c r="CW765" s="6"/>
      <c r="CX765" s="6"/>
      <c r="CY765" s="6"/>
      <c r="CZ765" s="6"/>
      <c r="DA765" s="6" t="s">
        <v>155</v>
      </c>
      <c r="DB765" s="6"/>
      <c r="DC765" s="6"/>
      <c r="DD765" s="6" t="s">
        <v>23</v>
      </c>
      <c r="DE765" s="93" t="s">
        <v>2948</v>
      </c>
      <c r="DF765" s="6" t="s">
        <v>640</v>
      </c>
      <c r="DG765" s="6"/>
      <c r="DH765" s="6"/>
      <c r="DI765" s="6"/>
      <c r="DJ765" s="6"/>
      <c r="DK765" s="6"/>
      <c r="DL765" s="6" t="s">
        <v>155</v>
      </c>
      <c r="DM765" s="6"/>
      <c r="DN765" s="6"/>
      <c r="DO765" s="87"/>
      <c r="DP765" s="6"/>
      <c r="DQ765" s="93" t="s">
        <v>2949</v>
      </c>
      <c r="DR765" s="6" t="s">
        <v>212</v>
      </c>
      <c r="DS765" s="87"/>
      <c r="DT765" s="17"/>
      <c r="DV765" s="34"/>
      <c r="DW765" s="57"/>
      <c r="DX765" s="57"/>
      <c r="DY765" s="57"/>
      <c r="DZ765" s="57"/>
      <c r="EA765" s="57"/>
      <c r="EB765" s="57"/>
      <c r="EC765" s="57"/>
      <c r="ED765" s="57"/>
      <c r="EE765" s="57"/>
      <c r="EF765" s="57"/>
      <c r="EG765" s="57"/>
      <c r="EH765" s="57"/>
      <c r="EI765" s="57"/>
      <c r="EJ765" s="57"/>
      <c r="EK765" s="57"/>
      <c r="EL765" s="57"/>
      <c r="EM765" s="57"/>
      <c r="EN765" s="57"/>
      <c r="EO765" s="57"/>
      <c r="EP765" s="57"/>
      <c r="EQ765" s="57"/>
      <c r="ER765" s="57"/>
      <c r="ES765" s="57"/>
    </row>
    <row r="766" spans="1:149" ht="14.55" customHeight="1" x14ac:dyDescent="0.3">
      <c r="A766" s="65">
        <v>762</v>
      </c>
      <c r="B766" s="7">
        <v>253</v>
      </c>
      <c r="C766" s="98" t="s">
        <v>2944</v>
      </c>
      <c r="D766" s="100" t="s">
        <v>2945</v>
      </c>
      <c r="E766" s="98" t="s">
        <v>2946</v>
      </c>
      <c r="F766" s="7">
        <v>2003</v>
      </c>
      <c r="G766" s="100" t="s">
        <v>807</v>
      </c>
      <c r="H766" s="98" t="s">
        <v>2947</v>
      </c>
      <c r="I766" s="6" t="s">
        <v>50</v>
      </c>
      <c r="J766" s="100" t="s">
        <v>2982</v>
      </c>
      <c r="K766" s="6" t="s">
        <v>2981</v>
      </c>
      <c r="L766" s="6" t="s">
        <v>23</v>
      </c>
      <c r="M766" s="6" t="s">
        <v>100</v>
      </c>
      <c r="N766" s="6" t="s">
        <v>205</v>
      </c>
      <c r="O766" s="6" t="s">
        <v>25</v>
      </c>
      <c r="P766" s="6" t="s">
        <v>191</v>
      </c>
      <c r="Q766" s="6" t="s">
        <v>572</v>
      </c>
      <c r="R766" s="6" t="s">
        <v>572</v>
      </c>
      <c r="S766" s="6" t="s">
        <v>432</v>
      </c>
      <c r="T766" s="6" t="s">
        <v>629</v>
      </c>
      <c r="U766" s="7">
        <v>1996</v>
      </c>
      <c r="V766" s="7">
        <v>2005</v>
      </c>
      <c r="W766" s="6"/>
      <c r="X766" s="6"/>
      <c r="Y766" s="6"/>
      <c r="Z766" s="6"/>
      <c r="AA766" s="6"/>
      <c r="AB766" s="6"/>
      <c r="AC766" s="6"/>
      <c r="AD766" s="6"/>
      <c r="AE766" s="6"/>
      <c r="AF766" s="6"/>
      <c r="AG766" s="6"/>
      <c r="AH766" s="6"/>
      <c r="AI766" s="6" t="s">
        <v>155</v>
      </c>
      <c r="AJ766" s="6"/>
      <c r="AK766" s="6"/>
      <c r="AL766" s="6"/>
      <c r="AM766" s="6"/>
      <c r="AN766" s="6"/>
      <c r="AO766" s="6"/>
      <c r="AP766" s="6"/>
      <c r="AQ766" s="6"/>
      <c r="AR766" s="6"/>
      <c r="AS766" s="6"/>
      <c r="AT766" s="6"/>
      <c r="AU766" s="6"/>
      <c r="AV766" s="6"/>
      <c r="AW766" s="6" t="s">
        <v>23</v>
      </c>
      <c r="AX766" s="6"/>
      <c r="AY766" s="6"/>
      <c r="AZ766" s="6"/>
      <c r="BA766" s="6"/>
      <c r="BB766" s="6"/>
      <c r="BC766" s="6"/>
      <c r="BD766" s="6"/>
      <c r="BE766" s="6"/>
      <c r="BF766" s="6"/>
      <c r="BG766" s="6"/>
      <c r="BH766" s="6"/>
      <c r="BI766" s="6"/>
      <c r="BJ766" s="6" t="s">
        <v>78</v>
      </c>
      <c r="BK766" s="6"/>
      <c r="BL766" s="6"/>
      <c r="BM766" s="6"/>
      <c r="BN766" s="6"/>
      <c r="BO766" s="6"/>
      <c r="BP766" s="6"/>
      <c r="BQ766" s="6"/>
      <c r="BR766" s="6"/>
      <c r="BS766" s="6"/>
      <c r="BT766" s="6"/>
      <c r="BU766" s="6"/>
      <c r="BV766" s="6" t="s">
        <v>23</v>
      </c>
      <c r="BW766" s="6"/>
      <c r="BX766" s="6"/>
      <c r="BY766" s="6"/>
      <c r="BZ766" s="6"/>
      <c r="CA766" s="6"/>
      <c r="CB766" s="6"/>
      <c r="CC766" s="6"/>
      <c r="CD766" s="6"/>
      <c r="CE766" s="6"/>
      <c r="CF766" s="6"/>
      <c r="CG766" s="6"/>
      <c r="CH766" s="6"/>
      <c r="CI766" s="6" t="s">
        <v>195</v>
      </c>
      <c r="CJ766" s="6"/>
      <c r="CK766" s="6"/>
      <c r="CL766" s="6"/>
      <c r="CM766" s="6"/>
      <c r="CN766" s="6"/>
      <c r="CO766" s="6"/>
      <c r="CP766" s="6"/>
      <c r="CQ766" s="6"/>
      <c r="CR766" s="6"/>
      <c r="CS766" s="28" t="s">
        <v>23</v>
      </c>
      <c r="CT766" s="6"/>
      <c r="CU766" s="6"/>
      <c r="CV766" s="6"/>
      <c r="CW766" s="6"/>
      <c r="CX766" s="6"/>
      <c r="CY766" s="6"/>
      <c r="CZ766" s="6"/>
      <c r="DA766" s="6" t="s">
        <v>155</v>
      </c>
      <c r="DB766" s="6"/>
      <c r="DC766" s="6"/>
      <c r="DD766" s="6" t="s">
        <v>23</v>
      </c>
      <c r="DE766" s="93" t="s">
        <v>2948</v>
      </c>
      <c r="DF766" s="6" t="s">
        <v>640</v>
      </c>
      <c r="DG766" s="6"/>
      <c r="DH766" s="6"/>
      <c r="DI766" s="6"/>
      <c r="DJ766" s="6"/>
      <c r="DK766" s="6"/>
      <c r="DL766" s="6" t="s">
        <v>155</v>
      </c>
      <c r="DM766" s="6"/>
      <c r="DN766" s="6"/>
      <c r="DO766" s="87"/>
      <c r="DP766" s="6"/>
      <c r="DQ766" s="93" t="s">
        <v>2949</v>
      </c>
      <c r="DR766" s="6" t="s">
        <v>212</v>
      </c>
      <c r="DS766" s="87"/>
      <c r="DT766" s="17"/>
      <c r="DV766" s="34"/>
      <c r="DW766" s="57"/>
      <c r="DX766" s="57"/>
      <c r="DY766" s="57"/>
      <c r="DZ766" s="57"/>
      <c r="EA766" s="57"/>
      <c r="EB766" s="57"/>
      <c r="EC766" s="57"/>
      <c r="ED766" s="57"/>
      <c r="EE766" s="57"/>
      <c r="EF766" s="57"/>
      <c r="EG766" s="57"/>
      <c r="EH766" s="57"/>
      <c r="EI766" s="57"/>
      <c r="EJ766" s="57"/>
      <c r="EK766" s="57"/>
      <c r="EL766" s="57"/>
      <c r="EM766" s="57"/>
      <c r="EN766" s="57"/>
      <c r="EO766" s="57"/>
      <c r="EP766" s="57"/>
      <c r="EQ766" s="57"/>
      <c r="ER766" s="57"/>
      <c r="ES766" s="57"/>
    </row>
    <row r="767" spans="1:149" ht="14.55" customHeight="1" x14ac:dyDescent="0.3">
      <c r="A767" s="65">
        <v>763</v>
      </c>
      <c r="B767" s="7">
        <v>253</v>
      </c>
      <c r="C767" s="98" t="s">
        <v>2944</v>
      </c>
      <c r="D767" s="100" t="s">
        <v>2945</v>
      </c>
      <c r="E767" s="98" t="s">
        <v>2946</v>
      </c>
      <c r="F767" s="7">
        <v>2003</v>
      </c>
      <c r="G767" s="100" t="s">
        <v>807</v>
      </c>
      <c r="H767" s="98" t="s">
        <v>2947</v>
      </c>
      <c r="I767" s="6" t="s">
        <v>50</v>
      </c>
      <c r="J767" s="100" t="s">
        <v>2983</v>
      </c>
      <c r="K767" s="6" t="s">
        <v>2981</v>
      </c>
      <c r="L767" s="6" t="s">
        <v>23</v>
      </c>
      <c r="M767" s="6" t="s">
        <v>100</v>
      </c>
      <c r="N767" s="6" t="s">
        <v>205</v>
      </c>
      <c r="O767" s="6" t="s">
        <v>25</v>
      </c>
      <c r="P767" s="6" t="s">
        <v>191</v>
      </c>
      <c r="Q767" s="6" t="s">
        <v>572</v>
      </c>
      <c r="R767" s="6" t="s">
        <v>572</v>
      </c>
      <c r="S767" s="6" t="s">
        <v>432</v>
      </c>
      <c r="T767" s="6" t="s">
        <v>629</v>
      </c>
      <c r="U767" s="7">
        <v>1996</v>
      </c>
      <c r="V767" s="7">
        <v>2005</v>
      </c>
      <c r="W767" s="6"/>
      <c r="X767" s="6"/>
      <c r="Y767" s="6"/>
      <c r="Z767" s="6"/>
      <c r="AA767" s="6"/>
      <c r="AB767" s="6"/>
      <c r="AC767" s="6"/>
      <c r="AD767" s="6"/>
      <c r="AE767" s="6"/>
      <c r="AF767" s="6"/>
      <c r="AG767" s="6"/>
      <c r="AH767" s="6"/>
      <c r="AI767" s="6" t="s">
        <v>155</v>
      </c>
      <c r="AJ767" s="6"/>
      <c r="AK767" s="6"/>
      <c r="AL767" s="6"/>
      <c r="AM767" s="6"/>
      <c r="AN767" s="6"/>
      <c r="AO767" s="6"/>
      <c r="AP767" s="6"/>
      <c r="AQ767" s="6"/>
      <c r="AR767" s="6"/>
      <c r="AS767" s="6"/>
      <c r="AT767" s="6"/>
      <c r="AU767" s="6"/>
      <c r="AV767" s="6"/>
      <c r="AW767" s="6" t="s">
        <v>23</v>
      </c>
      <c r="AX767" s="6"/>
      <c r="AY767" s="6"/>
      <c r="AZ767" s="6"/>
      <c r="BA767" s="6"/>
      <c r="BB767" s="6"/>
      <c r="BC767" s="6"/>
      <c r="BD767" s="6"/>
      <c r="BE767" s="6"/>
      <c r="BF767" s="6"/>
      <c r="BG767" s="6"/>
      <c r="BH767" s="6"/>
      <c r="BI767" s="6"/>
      <c r="BJ767" s="6" t="s">
        <v>78</v>
      </c>
      <c r="BK767" s="6"/>
      <c r="BL767" s="6"/>
      <c r="BM767" s="6"/>
      <c r="BN767" s="6"/>
      <c r="BO767" s="6"/>
      <c r="BP767" s="6"/>
      <c r="BQ767" s="6"/>
      <c r="BR767" s="6"/>
      <c r="BS767" s="6"/>
      <c r="BT767" s="6"/>
      <c r="BU767" s="6"/>
      <c r="BV767" s="6" t="s">
        <v>23</v>
      </c>
      <c r="BW767" s="6"/>
      <c r="BX767" s="6"/>
      <c r="BY767" s="6"/>
      <c r="BZ767" s="6"/>
      <c r="CA767" s="6"/>
      <c r="CB767" s="6"/>
      <c r="CC767" s="6"/>
      <c r="CD767" s="6"/>
      <c r="CE767" s="6"/>
      <c r="CF767" s="6"/>
      <c r="CG767" s="6"/>
      <c r="CH767" s="6"/>
      <c r="CI767" s="6" t="s">
        <v>195</v>
      </c>
      <c r="CJ767" s="6"/>
      <c r="CK767" s="6"/>
      <c r="CL767" s="6"/>
      <c r="CM767" s="6"/>
      <c r="CN767" s="6"/>
      <c r="CO767" s="6"/>
      <c r="CP767" s="6"/>
      <c r="CQ767" s="6"/>
      <c r="CR767" s="6"/>
      <c r="CS767" s="28" t="s">
        <v>23</v>
      </c>
      <c r="CT767" s="6"/>
      <c r="CU767" s="6"/>
      <c r="CV767" s="6"/>
      <c r="CW767" s="6"/>
      <c r="CX767" s="6"/>
      <c r="CY767" s="6"/>
      <c r="CZ767" s="6"/>
      <c r="DA767" s="6" t="s">
        <v>155</v>
      </c>
      <c r="DB767" s="6"/>
      <c r="DC767" s="6"/>
      <c r="DD767" s="6" t="s">
        <v>23</v>
      </c>
      <c r="DE767" s="93" t="s">
        <v>2948</v>
      </c>
      <c r="DF767" s="6" t="s">
        <v>640</v>
      </c>
      <c r="DG767" s="6"/>
      <c r="DH767" s="6"/>
      <c r="DI767" s="6"/>
      <c r="DJ767" s="6"/>
      <c r="DK767" s="6"/>
      <c r="DL767" s="6" t="s">
        <v>155</v>
      </c>
      <c r="DM767" s="6"/>
      <c r="DN767" s="6"/>
      <c r="DO767" s="87"/>
      <c r="DP767" s="6"/>
      <c r="DQ767" s="93" t="s">
        <v>2949</v>
      </c>
      <c r="DR767" s="6" t="s">
        <v>212</v>
      </c>
      <c r="DS767" s="87"/>
      <c r="DT767" s="17"/>
      <c r="DV767" s="34"/>
      <c r="DW767" s="57"/>
      <c r="DX767" s="57"/>
      <c r="DY767" s="57"/>
      <c r="DZ767" s="57"/>
      <c r="EA767" s="57"/>
      <c r="EB767" s="57"/>
      <c r="EC767" s="57"/>
      <c r="ED767" s="57"/>
      <c r="EE767" s="57"/>
      <c r="EF767" s="57"/>
      <c r="EG767" s="57"/>
      <c r="EH767" s="57"/>
      <c r="EI767" s="57"/>
      <c r="EJ767" s="57"/>
      <c r="EK767" s="57"/>
      <c r="EL767" s="57"/>
      <c r="EM767" s="57"/>
      <c r="EN767" s="57"/>
      <c r="EO767" s="57"/>
      <c r="EP767" s="57"/>
      <c r="EQ767" s="57"/>
      <c r="ER767" s="57"/>
      <c r="ES767" s="57"/>
    </row>
    <row r="768" spans="1:149" ht="14.55" customHeight="1" x14ac:dyDescent="0.3">
      <c r="A768" s="65">
        <v>764</v>
      </c>
      <c r="B768" s="7">
        <v>253</v>
      </c>
      <c r="C768" s="98" t="s">
        <v>2944</v>
      </c>
      <c r="D768" s="100" t="s">
        <v>2945</v>
      </c>
      <c r="E768" s="98" t="s">
        <v>2946</v>
      </c>
      <c r="F768" s="7">
        <v>2003</v>
      </c>
      <c r="G768" s="100" t="s">
        <v>807</v>
      </c>
      <c r="H768" s="98" t="s">
        <v>2947</v>
      </c>
      <c r="I768" s="6" t="s">
        <v>50</v>
      </c>
      <c r="J768" s="100" t="s">
        <v>2984</v>
      </c>
      <c r="K768" s="6" t="s">
        <v>2981</v>
      </c>
      <c r="L768" s="6" t="s">
        <v>23</v>
      </c>
      <c r="M768" s="6" t="s">
        <v>100</v>
      </c>
      <c r="N768" s="6" t="s">
        <v>205</v>
      </c>
      <c r="O768" s="6" t="s">
        <v>25</v>
      </c>
      <c r="P768" s="6" t="s">
        <v>191</v>
      </c>
      <c r="Q768" s="6" t="s">
        <v>572</v>
      </c>
      <c r="R768" s="6" t="s">
        <v>572</v>
      </c>
      <c r="S768" s="6" t="s">
        <v>432</v>
      </c>
      <c r="T768" s="6" t="s">
        <v>629</v>
      </c>
      <c r="U768" s="7">
        <v>1996</v>
      </c>
      <c r="V768" s="7">
        <v>2005</v>
      </c>
      <c r="W768" s="6"/>
      <c r="X768" s="6"/>
      <c r="Y768" s="6"/>
      <c r="Z768" s="6"/>
      <c r="AA768" s="6"/>
      <c r="AB768" s="6"/>
      <c r="AC768" s="6"/>
      <c r="AD768" s="6"/>
      <c r="AE768" s="6"/>
      <c r="AF768" s="6"/>
      <c r="AG768" s="6"/>
      <c r="AH768" s="6"/>
      <c r="AI768" s="6" t="s">
        <v>155</v>
      </c>
      <c r="AJ768" s="6"/>
      <c r="AK768" s="6"/>
      <c r="AL768" s="6"/>
      <c r="AM768" s="6"/>
      <c r="AN768" s="6"/>
      <c r="AO768" s="6"/>
      <c r="AP768" s="6"/>
      <c r="AQ768" s="6"/>
      <c r="AR768" s="6"/>
      <c r="AS768" s="6"/>
      <c r="AT768" s="6"/>
      <c r="AU768" s="6"/>
      <c r="AV768" s="6"/>
      <c r="AW768" s="6" t="s">
        <v>23</v>
      </c>
      <c r="AX768" s="6"/>
      <c r="AY768" s="6"/>
      <c r="AZ768" s="6"/>
      <c r="BA768" s="6"/>
      <c r="BB768" s="6"/>
      <c r="BC768" s="6"/>
      <c r="BD768" s="6"/>
      <c r="BE768" s="6"/>
      <c r="BF768" s="6"/>
      <c r="BG768" s="6"/>
      <c r="BH768" s="6"/>
      <c r="BI768" s="6"/>
      <c r="BJ768" s="6" t="s">
        <v>78</v>
      </c>
      <c r="BK768" s="6"/>
      <c r="BL768" s="6"/>
      <c r="BM768" s="6"/>
      <c r="BN768" s="6"/>
      <c r="BO768" s="6"/>
      <c r="BP768" s="6"/>
      <c r="BQ768" s="6"/>
      <c r="BR768" s="6"/>
      <c r="BS768" s="6"/>
      <c r="BT768" s="6"/>
      <c r="BU768" s="6"/>
      <c r="BV768" s="6" t="s">
        <v>23</v>
      </c>
      <c r="BW768" s="6"/>
      <c r="BX768" s="6"/>
      <c r="BY768" s="6"/>
      <c r="BZ768" s="6"/>
      <c r="CA768" s="6"/>
      <c r="CB768" s="6"/>
      <c r="CC768" s="6"/>
      <c r="CD768" s="6"/>
      <c r="CE768" s="6"/>
      <c r="CF768" s="6"/>
      <c r="CG768" s="6"/>
      <c r="CH768" s="6"/>
      <c r="CI768" s="6" t="s">
        <v>195</v>
      </c>
      <c r="CJ768" s="6"/>
      <c r="CK768" s="6"/>
      <c r="CL768" s="6"/>
      <c r="CM768" s="6"/>
      <c r="CN768" s="6"/>
      <c r="CO768" s="6"/>
      <c r="CP768" s="6"/>
      <c r="CQ768" s="6"/>
      <c r="CR768" s="6"/>
      <c r="CS768" s="28" t="s">
        <v>23</v>
      </c>
      <c r="CT768" s="6"/>
      <c r="CU768" s="6"/>
      <c r="CV768" s="6"/>
      <c r="CW768" s="6"/>
      <c r="CX768" s="6"/>
      <c r="CY768" s="6"/>
      <c r="CZ768" s="6"/>
      <c r="DA768" s="6" t="s">
        <v>155</v>
      </c>
      <c r="DB768" s="6"/>
      <c r="DC768" s="6"/>
      <c r="DD768" s="6" t="s">
        <v>23</v>
      </c>
      <c r="DE768" s="93" t="s">
        <v>2948</v>
      </c>
      <c r="DF768" s="6" t="s">
        <v>640</v>
      </c>
      <c r="DG768" s="6"/>
      <c r="DH768" s="6"/>
      <c r="DI768" s="6"/>
      <c r="DJ768" s="6"/>
      <c r="DK768" s="6"/>
      <c r="DL768" s="6" t="s">
        <v>155</v>
      </c>
      <c r="DM768" s="6"/>
      <c r="DN768" s="6"/>
      <c r="DO768" s="87"/>
      <c r="DP768" s="6"/>
      <c r="DQ768" s="93" t="s">
        <v>2949</v>
      </c>
      <c r="DR768" s="6" t="s">
        <v>212</v>
      </c>
      <c r="DS768" s="87"/>
      <c r="DT768" s="17"/>
      <c r="DV768" s="34"/>
      <c r="DW768" s="57"/>
      <c r="DX768" s="57"/>
      <c r="DY768" s="57"/>
      <c r="DZ768" s="57"/>
      <c r="EA768" s="57"/>
      <c r="EB768" s="57"/>
      <c r="EC768" s="57"/>
      <c r="ED768" s="57"/>
      <c r="EE768" s="57"/>
      <c r="EF768" s="57"/>
      <c r="EG768" s="57"/>
      <c r="EH768" s="57"/>
      <c r="EI768" s="57"/>
      <c r="EJ768" s="57"/>
      <c r="EK768" s="57"/>
      <c r="EL768" s="57"/>
      <c r="EM768" s="57"/>
      <c r="EN768" s="57"/>
      <c r="EO768" s="57"/>
      <c r="EP768" s="57"/>
      <c r="EQ768" s="57"/>
      <c r="ER768" s="57"/>
      <c r="ES768" s="57"/>
    </row>
    <row r="769" spans="1:149" ht="14.55" customHeight="1" x14ac:dyDescent="0.3">
      <c r="A769" s="65">
        <v>765</v>
      </c>
      <c r="B769" s="7">
        <v>253</v>
      </c>
      <c r="C769" s="98" t="s">
        <v>2944</v>
      </c>
      <c r="D769" s="100" t="s">
        <v>2945</v>
      </c>
      <c r="E769" s="98" t="s">
        <v>2946</v>
      </c>
      <c r="F769" s="7">
        <v>2003</v>
      </c>
      <c r="G769" s="100" t="s">
        <v>807</v>
      </c>
      <c r="H769" s="98" t="s">
        <v>2947</v>
      </c>
      <c r="I769" s="6" t="s">
        <v>50</v>
      </c>
      <c r="J769" s="100" t="s">
        <v>2985</v>
      </c>
      <c r="K769" s="6" t="s">
        <v>2986</v>
      </c>
      <c r="L769" s="6" t="s">
        <v>23</v>
      </c>
      <c r="M769" s="6" t="s">
        <v>100</v>
      </c>
      <c r="N769" s="6" t="s">
        <v>205</v>
      </c>
      <c r="O769" s="6" t="s">
        <v>25</v>
      </c>
      <c r="P769" s="6" t="s">
        <v>191</v>
      </c>
      <c r="Q769" s="6" t="s">
        <v>572</v>
      </c>
      <c r="R769" s="6" t="s">
        <v>572</v>
      </c>
      <c r="S769" s="6" t="s">
        <v>432</v>
      </c>
      <c r="T769" s="6" t="s">
        <v>629</v>
      </c>
      <c r="U769" s="7">
        <v>1996</v>
      </c>
      <c r="V769" s="7">
        <v>2005</v>
      </c>
      <c r="W769" s="6"/>
      <c r="X769" s="6"/>
      <c r="Y769" s="6"/>
      <c r="Z769" s="6"/>
      <c r="AA769" s="6"/>
      <c r="AB769" s="6"/>
      <c r="AC769" s="6"/>
      <c r="AD769" s="6"/>
      <c r="AE769" s="6"/>
      <c r="AF769" s="6"/>
      <c r="AG769" s="6"/>
      <c r="AH769" s="6"/>
      <c r="AI769" s="6" t="s">
        <v>155</v>
      </c>
      <c r="AJ769" s="6"/>
      <c r="AK769" s="6"/>
      <c r="AL769" s="6"/>
      <c r="AM769" s="6"/>
      <c r="AN769" s="6"/>
      <c r="AO769" s="6"/>
      <c r="AP769" s="6"/>
      <c r="AQ769" s="6"/>
      <c r="AR769" s="6"/>
      <c r="AS769" s="6"/>
      <c r="AT769" s="6"/>
      <c r="AU769" s="6"/>
      <c r="AV769" s="6"/>
      <c r="AW769" s="6" t="s">
        <v>23</v>
      </c>
      <c r="AX769" s="6"/>
      <c r="AY769" s="6"/>
      <c r="AZ769" s="6"/>
      <c r="BA769" s="6"/>
      <c r="BB769" s="6"/>
      <c r="BC769" s="6"/>
      <c r="BD769" s="6"/>
      <c r="BE769" s="6"/>
      <c r="BF769" s="6"/>
      <c r="BG769" s="6"/>
      <c r="BH769" s="6"/>
      <c r="BI769" s="6"/>
      <c r="BJ769" s="6" t="s">
        <v>78</v>
      </c>
      <c r="BK769" s="6"/>
      <c r="BL769" s="6"/>
      <c r="BM769" s="6"/>
      <c r="BN769" s="6"/>
      <c r="BO769" s="6"/>
      <c r="BP769" s="6"/>
      <c r="BQ769" s="6"/>
      <c r="BR769" s="6"/>
      <c r="BS769" s="6"/>
      <c r="BT769" s="6"/>
      <c r="BU769" s="6"/>
      <c r="BV769" s="6" t="s">
        <v>23</v>
      </c>
      <c r="BW769" s="6"/>
      <c r="BX769" s="6"/>
      <c r="BY769" s="6"/>
      <c r="BZ769" s="6"/>
      <c r="CA769" s="6"/>
      <c r="CB769" s="6"/>
      <c r="CC769" s="6"/>
      <c r="CD769" s="6"/>
      <c r="CE769" s="6"/>
      <c r="CF769" s="6"/>
      <c r="CG769" s="6"/>
      <c r="CH769" s="6"/>
      <c r="CI769" s="6" t="s">
        <v>195</v>
      </c>
      <c r="CJ769" s="6"/>
      <c r="CK769" s="6"/>
      <c r="CL769" s="6"/>
      <c r="CM769" s="6"/>
      <c r="CN769" s="6"/>
      <c r="CO769" s="6"/>
      <c r="CP769" s="6"/>
      <c r="CQ769" s="6"/>
      <c r="CR769" s="6"/>
      <c r="CS769" s="28" t="s">
        <v>23</v>
      </c>
      <c r="CT769" s="6"/>
      <c r="CU769" s="6"/>
      <c r="CV769" s="6"/>
      <c r="CW769" s="6"/>
      <c r="CX769" s="6"/>
      <c r="CY769" s="6"/>
      <c r="CZ769" s="6"/>
      <c r="DA769" s="6" t="s">
        <v>155</v>
      </c>
      <c r="DB769" s="6"/>
      <c r="DC769" s="6"/>
      <c r="DD769" s="6" t="s">
        <v>23</v>
      </c>
      <c r="DE769" s="93" t="s">
        <v>2948</v>
      </c>
      <c r="DF769" s="6" t="s">
        <v>640</v>
      </c>
      <c r="DG769" s="6"/>
      <c r="DH769" s="6"/>
      <c r="DI769" s="6"/>
      <c r="DJ769" s="6"/>
      <c r="DK769" s="6"/>
      <c r="DL769" s="6" t="s">
        <v>155</v>
      </c>
      <c r="DM769" s="6"/>
      <c r="DN769" s="6"/>
      <c r="DO769" s="87"/>
      <c r="DP769" s="6"/>
      <c r="DQ769" s="93" t="s">
        <v>2949</v>
      </c>
      <c r="DR769" s="6" t="s">
        <v>212</v>
      </c>
      <c r="DS769" s="87"/>
      <c r="DT769" s="17"/>
      <c r="DV769" s="34"/>
      <c r="DW769" s="57"/>
      <c r="DX769" s="57"/>
      <c r="DY769" s="57"/>
      <c r="DZ769" s="57"/>
      <c r="EA769" s="57"/>
      <c r="EB769" s="57"/>
      <c r="EC769" s="57"/>
      <c r="ED769" s="57"/>
      <c r="EE769" s="57"/>
      <c r="EF769" s="57"/>
      <c r="EG769" s="57"/>
      <c r="EH769" s="57"/>
      <c r="EI769" s="57"/>
      <c r="EJ769" s="57"/>
      <c r="EK769" s="57"/>
      <c r="EL769" s="57"/>
      <c r="EM769" s="57"/>
      <c r="EN769" s="57"/>
      <c r="EO769" s="57"/>
      <c r="EP769" s="57"/>
      <c r="EQ769" s="57"/>
      <c r="ER769" s="57"/>
      <c r="ES769" s="57"/>
    </row>
    <row r="770" spans="1:149" ht="14.55" customHeight="1" x14ac:dyDescent="0.3">
      <c r="A770" s="65">
        <v>766</v>
      </c>
      <c r="B770" s="7">
        <v>253</v>
      </c>
      <c r="C770" s="98" t="s">
        <v>2944</v>
      </c>
      <c r="D770" s="100" t="s">
        <v>2945</v>
      </c>
      <c r="E770" s="98" t="s">
        <v>2946</v>
      </c>
      <c r="F770" s="7">
        <v>2003</v>
      </c>
      <c r="G770" s="100" t="s">
        <v>807</v>
      </c>
      <c r="H770" s="98" t="s">
        <v>2947</v>
      </c>
      <c r="I770" s="6" t="s">
        <v>50</v>
      </c>
      <c r="J770" s="100" t="s">
        <v>2987</v>
      </c>
      <c r="K770" s="6" t="s">
        <v>2986</v>
      </c>
      <c r="L770" s="6" t="s">
        <v>23</v>
      </c>
      <c r="M770" s="6" t="s">
        <v>100</v>
      </c>
      <c r="N770" s="6" t="s">
        <v>205</v>
      </c>
      <c r="O770" s="6" t="s">
        <v>25</v>
      </c>
      <c r="P770" s="6" t="s">
        <v>191</v>
      </c>
      <c r="Q770" s="6" t="s">
        <v>572</v>
      </c>
      <c r="R770" s="6" t="s">
        <v>572</v>
      </c>
      <c r="S770" s="6" t="s">
        <v>432</v>
      </c>
      <c r="T770" s="6" t="s">
        <v>629</v>
      </c>
      <c r="U770" s="7">
        <v>1996</v>
      </c>
      <c r="V770" s="7">
        <v>2005</v>
      </c>
      <c r="W770" s="6"/>
      <c r="X770" s="6"/>
      <c r="Y770" s="6"/>
      <c r="Z770" s="6"/>
      <c r="AA770" s="6"/>
      <c r="AB770" s="6"/>
      <c r="AC770" s="6"/>
      <c r="AD770" s="6"/>
      <c r="AE770" s="6"/>
      <c r="AF770" s="6"/>
      <c r="AG770" s="6"/>
      <c r="AH770" s="6"/>
      <c r="AI770" s="6" t="s">
        <v>155</v>
      </c>
      <c r="AJ770" s="6"/>
      <c r="AK770" s="6"/>
      <c r="AL770" s="6"/>
      <c r="AM770" s="6"/>
      <c r="AN770" s="6"/>
      <c r="AO770" s="6"/>
      <c r="AP770" s="6"/>
      <c r="AQ770" s="6"/>
      <c r="AR770" s="6"/>
      <c r="AS770" s="6"/>
      <c r="AT770" s="6"/>
      <c r="AU770" s="6"/>
      <c r="AV770" s="6"/>
      <c r="AW770" s="6" t="s">
        <v>23</v>
      </c>
      <c r="AX770" s="6"/>
      <c r="AY770" s="6"/>
      <c r="AZ770" s="6"/>
      <c r="BA770" s="6"/>
      <c r="BB770" s="6"/>
      <c r="BC770" s="6"/>
      <c r="BD770" s="6"/>
      <c r="BE770" s="6"/>
      <c r="BF770" s="6"/>
      <c r="BG770" s="6"/>
      <c r="BH770" s="6"/>
      <c r="BI770" s="6"/>
      <c r="BJ770" s="6" t="s">
        <v>78</v>
      </c>
      <c r="BK770" s="6"/>
      <c r="BL770" s="6"/>
      <c r="BM770" s="6"/>
      <c r="BN770" s="6"/>
      <c r="BO770" s="6"/>
      <c r="BP770" s="6"/>
      <c r="BQ770" s="6"/>
      <c r="BR770" s="6"/>
      <c r="BS770" s="6"/>
      <c r="BT770" s="6"/>
      <c r="BU770" s="6"/>
      <c r="BV770" s="6" t="s">
        <v>23</v>
      </c>
      <c r="BW770" s="6"/>
      <c r="BX770" s="6"/>
      <c r="BY770" s="6"/>
      <c r="BZ770" s="6"/>
      <c r="CA770" s="6"/>
      <c r="CB770" s="6"/>
      <c r="CC770" s="6"/>
      <c r="CD770" s="6"/>
      <c r="CE770" s="6"/>
      <c r="CF770" s="6"/>
      <c r="CG770" s="6"/>
      <c r="CH770" s="6"/>
      <c r="CI770" s="6" t="s">
        <v>195</v>
      </c>
      <c r="CJ770" s="6"/>
      <c r="CK770" s="6"/>
      <c r="CL770" s="6"/>
      <c r="CM770" s="6"/>
      <c r="CN770" s="6"/>
      <c r="CO770" s="6"/>
      <c r="CP770" s="6"/>
      <c r="CQ770" s="6"/>
      <c r="CR770" s="6"/>
      <c r="CS770" s="28" t="s">
        <v>23</v>
      </c>
      <c r="CT770" s="6"/>
      <c r="CU770" s="6"/>
      <c r="CV770" s="6"/>
      <c r="CW770" s="6"/>
      <c r="CX770" s="6"/>
      <c r="CY770" s="6"/>
      <c r="CZ770" s="6"/>
      <c r="DA770" s="6" t="s">
        <v>155</v>
      </c>
      <c r="DB770" s="6"/>
      <c r="DC770" s="6"/>
      <c r="DD770" s="6" t="s">
        <v>23</v>
      </c>
      <c r="DE770" s="93" t="s">
        <v>2948</v>
      </c>
      <c r="DF770" s="6" t="s">
        <v>640</v>
      </c>
      <c r="DG770" s="6"/>
      <c r="DH770" s="6"/>
      <c r="DI770" s="6"/>
      <c r="DJ770" s="6"/>
      <c r="DK770" s="6"/>
      <c r="DL770" s="6" t="s">
        <v>155</v>
      </c>
      <c r="DM770" s="6"/>
      <c r="DN770" s="6"/>
      <c r="DO770" s="87"/>
      <c r="DP770" s="6"/>
      <c r="DQ770" s="93" t="s">
        <v>2949</v>
      </c>
      <c r="DR770" s="6" t="s">
        <v>212</v>
      </c>
      <c r="DS770" s="87"/>
      <c r="DT770" s="17"/>
      <c r="DV770" s="34"/>
      <c r="DW770" s="57"/>
      <c r="DX770" s="57"/>
      <c r="DY770" s="57"/>
      <c r="DZ770" s="57"/>
      <c r="EA770" s="57"/>
      <c r="EB770" s="57"/>
      <c r="EC770" s="57"/>
      <c r="ED770" s="57"/>
      <c r="EE770" s="57"/>
      <c r="EF770" s="57"/>
      <c r="EG770" s="57"/>
      <c r="EH770" s="57"/>
      <c r="EI770" s="57"/>
      <c r="EJ770" s="57"/>
      <c r="EK770" s="57"/>
      <c r="EL770" s="57"/>
      <c r="EM770" s="57"/>
      <c r="EN770" s="57"/>
      <c r="EO770" s="57"/>
      <c r="EP770" s="57"/>
      <c r="EQ770" s="57"/>
      <c r="ER770" s="57"/>
      <c r="ES770" s="57"/>
    </row>
    <row r="771" spans="1:149" ht="14.55" customHeight="1" x14ac:dyDescent="0.3">
      <c r="A771" s="65">
        <v>767</v>
      </c>
      <c r="B771" s="7">
        <v>253</v>
      </c>
      <c r="C771" s="98" t="s">
        <v>2944</v>
      </c>
      <c r="D771" s="100" t="s">
        <v>2945</v>
      </c>
      <c r="E771" s="98" t="s">
        <v>2946</v>
      </c>
      <c r="F771" s="7">
        <v>2003</v>
      </c>
      <c r="G771" s="100" t="s">
        <v>807</v>
      </c>
      <c r="H771" s="98" t="s">
        <v>2947</v>
      </c>
      <c r="I771" s="6" t="s">
        <v>50</v>
      </c>
      <c r="J771" s="100" t="s">
        <v>2988</v>
      </c>
      <c r="K771" s="6" t="s">
        <v>2989</v>
      </c>
      <c r="L771" s="6" t="s">
        <v>23</v>
      </c>
      <c r="M771" s="6" t="s">
        <v>100</v>
      </c>
      <c r="N771" s="6" t="s">
        <v>205</v>
      </c>
      <c r="O771" s="6" t="s">
        <v>25</v>
      </c>
      <c r="P771" s="6" t="s">
        <v>191</v>
      </c>
      <c r="Q771" s="6" t="s">
        <v>572</v>
      </c>
      <c r="R771" s="6" t="s">
        <v>572</v>
      </c>
      <c r="S771" s="6" t="s">
        <v>432</v>
      </c>
      <c r="T771" s="6" t="s">
        <v>629</v>
      </c>
      <c r="U771" s="7">
        <v>1996</v>
      </c>
      <c r="V771" s="7">
        <v>2005</v>
      </c>
      <c r="W771" s="6"/>
      <c r="X771" s="6"/>
      <c r="Y771" s="6"/>
      <c r="Z771" s="6"/>
      <c r="AA771" s="6"/>
      <c r="AB771" s="6"/>
      <c r="AC771" s="6"/>
      <c r="AD771" s="6"/>
      <c r="AE771" s="6"/>
      <c r="AF771" s="6"/>
      <c r="AG771" s="6"/>
      <c r="AH771" s="6"/>
      <c r="AI771" s="6" t="s">
        <v>155</v>
      </c>
      <c r="AJ771" s="6"/>
      <c r="AK771" s="6"/>
      <c r="AL771" s="6"/>
      <c r="AM771" s="6"/>
      <c r="AN771" s="6"/>
      <c r="AO771" s="6"/>
      <c r="AP771" s="6"/>
      <c r="AQ771" s="6"/>
      <c r="AR771" s="6"/>
      <c r="AS771" s="6"/>
      <c r="AT771" s="6"/>
      <c r="AU771" s="6"/>
      <c r="AV771" s="6"/>
      <c r="AW771" s="6" t="s">
        <v>23</v>
      </c>
      <c r="AX771" s="6"/>
      <c r="AY771" s="6"/>
      <c r="AZ771" s="6"/>
      <c r="BA771" s="6"/>
      <c r="BB771" s="6"/>
      <c r="BC771" s="6"/>
      <c r="BD771" s="6"/>
      <c r="BE771" s="6"/>
      <c r="BF771" s="6"/>
      <c r="BG771" s="6"/>
      <c r="BH771" s="6"/>
      <c r="BI771" s="6"/>
      <c r="BJ771" s="6" t="s">
        <v>78</v>
      </c>
      <c r="BK771" s="6"/>
      <c r="BL771" s="6"/>
      <c r="BM771" s="6"/>
      <c r="BN771" s="6"/>
      <c r="BO771" s="6"/>
      <c r="BP771" s="6"/>
      <c r="BQ771" s="6"/>
      <c r="BR771" s="6"/>
      <c r="BS771" s="6"/>
      <c r="BT771" s="6"/>
      <c r="BU771" s="6"/>
      <c r="BV771" s="6" t="s">
        <v>23</v>
      </c>
      <c r="BW771" s="6"/>
      <c r="BX771" s="6"/>
      <c r="BY771" s="6"/>
      <c r="BZ771" s="6"/>
      <c r="CA771" s="6"/>
      <c r="CB771" s="6"/>
      <c r="CC771" s="6"/>
      <c r="CD771" s="6"/>
      <c r="CE771" s="6"/>
      <c r="CF771" s="6"/>
      <c r="CG771" s="6"/>
      <c r="CH771" s="6"/>
      <c r="CI771" s="6" t="s">
        <v>195</v>
      </c>
      <c r="CJ771" s="6"/>
      <c r="CK771" s="6"/>
      <c r="CL771" s="6"/>
      <c r="CM771" s="6"/>
      <c r="CN771" s="6"/>
      <c r="CO771" s="6"/>
      <c r="CP771" s="6"/>
      <c r="CQ771" s="6"/>
      <c r="CR771" s="6"/>
      <c r="CS771" s="28" t="s">
        <v>23</v>
      </c>
      <c r="CT771" s="6"/>
      <c r="CU771" s="6"/>
      <c r="CV771" s="6"/>
      <c r="CW771" s="6"/>
      <c r="CX771" s="6"/>
      <c r="CY771" s="6"/>
      <c r="CZ771" s="6"/>
      <c r="DA771" s="6" t="s">
        <v>155</v>
      </c>
      <c r="DB771" s="6"/>
      <c r="DC771" s="6"/>
      <c r="DD771" s="6" t="s">
        <v>23</v>
      </c>
      <c r="DE771" s="93" t="s">
        <v>2948</v>
      </c>
      <c r="DF771" s="6" t="s">
        <v>640</v>
      </c>
      <c r="DG771" s="6"/>
      <c r="DH771" s="6"/>
      <c r="DI771" s="6"/>
      <c r="DJ771" s="6"/>
      <c r="DK771" s="6"/>
      <c r="DL771" s="6" t="s">
        <v>155</v>
      </c>
      <c r="DM771" s="6"/>
      <c r="DN771" s="6"/>
      <c r="DO771" s="87"/>
      <c r="DP771" s="6"/>
      <c r="DQ771" s="93" t="s">
        <v>2949</v>
      </c>
      <c r="DR771" s="6" t="s">
        <v>212</v>
      </c>
      <c r="DS771" s="87"/>
      <c r="DT771" s="17"/>
      <c r="DV771" s="34"/>
      <c r="DW771" s="57"/>
      <c r="DX771" s="57"/>
      <c r="DY771" s="57"/>
      <c r="DZ771" s="57"/>
      <c r="EA771" s="57"/>
      <c r="EB771" s="57"/>
      <c r="EC771" s="57"/>
      <c r="ED771" s="57"/>
      <c r="EE771" s="57"/>
      <c r="EF771" s="57"/>
      <c r="EG771" s="57"/>
      <c r="EH771" s="57"/>
      <c r="EI771" s="57"/>
      <c r="EJ771" s="57"/>
      <c r="EK771" s="57"/>
      <c r="EL771" s="57"/>
      <c r="EM771" s="57"/>
      <c r="EN771" s="57"/>
      <c r="EO771" s="57"/>
      <c r="EP771" s="57"/>
      <c r="EQ771" s="57"/>
      <c r="ER771" s="57"/>
      <c r="ES771" s="57"/>
    </row>
    <row r="772" spans="1:149" ht="14.55" customHeight="1" x14ac:dyDescent="0.3">
      <c r="A772" s="65">
        <v>768</v>
      </c>
      <c r="B772" s="7">
        <v>253</v>
      </c>
      <c r="C772" s="98" t="s">
        <v>2944</v>
      </c>
      <c r="D772" s="100" t="s">
        <v>2945</v>
      </c>
      <c r="E772" s="98" t="s">
        <v>2946</v>
      </c>
      <c r="F772" s="7">
        <v>2003</v>
      </c>
      <c r="G772" s="100" t="s">
        <v>807</v>
      </c>
      <c r="H772" s="98" t="s">
        <v>2947</v>
      </c>
      <c r="I772" s="6" t="s">
        <v>50</v>
      </c>
      <c r="J772" s="100" t="s">
        <v>2990</v>
      </c>
      <c r="K772" s="6" t="s">
        <v>2989</v>
      </c>
      <c r="L772" s="6" t="s">
        <v>23</v>
      </c>
      <c r="M772" s="6" t="s">
        <v>100</v>
      </c>
      <c r="N772" s="6" t="s">
        <v>205</v>
      </c>
      <c r="O772" s="6" t="s">
        <v>25</v>
      </c>
      <c r="P772" s="6" t="s">
        <v>191</v>
      </c>
      <c r="Q772" s="6" t="s">
        <v>572</v>
      </c>
      <c r="R772" s="6" t="s">
        <v>572</v>
      </c>
      <c r="S772" s="6" t="s">
        <v>432</v>
      </c>
      <c r="T772" s="6" t="s">
        <v>629</v>
      </c>
      <c r="U772" s="7">
        <v>1996</v>
      </c>
      <c r="V772" s="7">
        <v>2005</v>
      </c>
      <c r="W772" s="6"/>
      <c r="X772" s="6"/>
      <c r="Y772" s="6"/>
      <c r="Z772" s="6"/>
      <c r="AA772" s="6"/>
      <c r="AB772" s="6"/>
      <c r="AC772" s="6"/>
      <c r="AD772" s="6"/>
      <c r="AE772" s="6"/>
      <c r="AF772" s="6"/>
      <c r="AG772" s="6"/>
      <c r="AH772" s="6"/>
      <c r="AI772" s="6" t="s">
        <v>155</v>
      </c>
      <c r="AJ772" s="6"/>
      <c r="AK772" s="6"/>
      <c r="AL772" s="6"/>
      <c r="AM772" s="6"/>
      <c r="AN772" s="6"/>
      <c r="AO772" s="6"/>
      <c r="AP772" s="6"/>
      <c r="AQ772" s="6"/>
      <c r="AR772" s="6"/>
      <c r="AS772" s="6"/>
      <c r="AT772" s="6"/>
      <c r="AU772" s="6"/>
      <c r="AV772" s="6"/>
      <c r="AW772" s="6" t="s">
        <v>23</v>
      </c>
      <c r="AX772" s="6"/>
      <c r="AY772" s="6"/>
      <c r="AZ772" s="6"/>
      <c r="BA772" s="6"/>
      <c r="BB772" s="6"/>
      <c r="BC772" s="6"/>
      <c r="BD772" s="6"/>
      <c r="BE772" s="6"/>
      <c r="BF772" s="6"/>
      <c r="BG772" s="6"/>
      <c r="BH772" s="6"/>
      <c r="BI772" s="6"/>
      <c r="BJ772" s="6" t="s">
        <v>78</v>
      </c>
      <c r="BK772" s="6"/>
      <c r="BL772" s="6"/>
      <c r="BM772" s="6"/>
      <c r="BN772" s="6"/>
      <c r="BO772" s="6"/>
      <c r="BP772" s="6"/>
      <c r="BQ772" s="6"/>
      <c r="BR772" s="6"/>
      <c r="BS772" s="6"/>
      <c r="BT772" s="6"/>
      <c r="BU772" s="6"/>
      <c r="BV772" s="6" t="s">
        <v>23</v>
      </c>
      <c r="BW772" s="6"/>
      <c r="BX772" s="6"/>
      <c r="BY772" s="6"/>
      <c r="BZ772" s="6"/>
      <c r="CA772" s="6"/>
      <c r="CB772" s="6"/>
      <c r="CC772" s="6"/>
      <c r="CD772" s="6"/>
      <c r="CE772" s="6"/>
      <c r="CF772" s="6"/>
      <c r="CG772" s="6"/>
      <c r="CH772" s="6"/>
      <c r="CI772" s="6" t="s">
        <v>195</v>
      </c>
      <c r="CJ772" s="6"/>
      <c r="CK772" s="6"/>
      <c r="CL772" s="6"/>
      <c r="CM772" s="6"/>
      <c r="CN772" s="6"/>
      <c r="CO772" s="6"/>
      <c r="CP772" s="6"/>
      <c r="CQ772" s="6"/>
      <c r="CR772" s="6"/>
      <c r="CS772" s="28" t="s">
        <v>23</v>
      </c>
      <c r="CT772" s="6"/>
      <c r="CU772" s="6"/>
      <c r="CV772" s="6"/>
      <c r="CW772" s="6"/>
      <c r="CX772" s="6"/>
      <c r="CY772" s="6"/>
      <c r="CZ772" s="6"/>
      <c r="DA772" s="6" t="s">
        <v>155</v>
      </c>
      <c r="DB772" s="6"/>
      <c r="DC772" s="6"/>
      <c r="DD772" s="6" t="s">
        <v>23</v>
      </c>
      <c r="DE772" s="93" t="s">
        <v>2948</v>
      </c>
      <c r="DF772" s="6" t="s">
        <v>640</v>
      </c>
      <c r="DG772" s="6"/>
      <c r="DH772" s="6"/>
      <c r="DI772" s="6"/>
      <c r="DJ772" s="6"/>
      <c r="DK772" s="6"/>
      <c r="DL772" s="6" t="s">
        <v>155</v>
      </c>
      <c r="DM772" s="6"/>
      <c r="DN772" s="6"/>
      <c r="DO772" s="87"/>
      <c r="DP772" s="6"/>
      <c r="DQ772" s="93" t="s">
        <v>2949</v>
      </c>
      <c r="DR772" s="6" t="s">
        <v>212</v>
      </c>
      <c r="DS772" s="87"/>
      <c r="DT772" s="17"/>
      <c r="DV772" s="34"/>
      <c r="DW772" s="57"/>
      <c r="DX772" s="57"/>
      <c r="DY772" s="57"/>
      <c r="DZ772" s="57"/>
      <c r="EA772" s="57"/>
      <c r="EB772" s="57"/>
      <c r="EC772" s="57"/>
      <c r="ED772" s="57"/>
      <c r="EE772" s="57"/>
      <c r="EF772" s="57"/>
      <c r="EG772" s="57"/>
      <c r="EH772" s="57"/>
      <c r="EI772" s="57"/>
      <c r="EJ772" s="57"/>
      <c r="EK772" s="57"/>
      <c r="EL772" s="57"/>
      <c r="EM772" s="57"/>
      <c r="EN772" s="57"/>
      <c r="EO772" s="57"/>
      <c r="EP772" s="57"/>
      <c r="EQ772" s="57"/>
      <c r="ER772" s="57"/>
      <c r="ES772" s="57"/>
    </row>
    <row r="773" spans="1:149" ht="14.55" customHeight="1" x14ac:dyDescent="0.3">
      <c r="A773" s="65">
        <v>769</v>
      </c>
      <c r="B773" s="7">
        <v>253</v>
      </c>
      <c r="C773" s="98" t="s">
        <v>2944</v>
      </c>
      <c r="D773" s="100" t="s">
        <v>2945</v>
      </c>
      <c r="E773" s="98" t="s">
        <v>2946</v>
      </c>
      <c r="F773" s="7">
        <v>2003</v>
      </c>
      <c r="G773" s="100" t="s">
        <v>807</v>
      </c>
      <c r="H773" s="98" t="s">
        <v>2947</v>
      </c>
      <c r="I773" s="6" t="s">
        <v>50</v>
      </c>
      <c r="J773" s="100" t="s">
        <v>2991</v>
      </c>
      <c r="K773" s="6" t="s">
        <v>2989</v>
      </c>
      <c r="L773" s="6" t="s">
        <v>23</v>
      </c>
      <c r="M773" s="6" t="s">
        <v>100</v>
      </c>
      <c r="N773" s="6" t="s">
        <v>205</v>
      </c>
      <c r="O773" s="6" t="s">
        <v>25</v>
      </c>
      <c r="P773" s="6" t="s">
        <v>191</v>
      </c>
      <c r="Q773" s="6" t="s">
        <v>572</v>
      </c>
      <c r="R773" s="6" t="s">
        <v>572</v>
      </c>
      <c r="S773" s="6" t="s">
        <v>432</v>
      </c>
      <c r="T773" s="6" t="s">
        <v>629</v>
      </c>
      <c r="U773" s="7">
        <v>1996</v>
      </c>
      <c r="V773" s="7">
        <v>2005</v>
      </c>
      <c r="W773" s="6"/>
      <c r="X773" s="6"/>
      <c r="Y773" s="6"/>
      <c r="Z773" s="6"/>
      <c r="AA773" s="6"/>
      <c r="AB773" s="6"/>
      <c r="AC773" s="6"/>
      <c r="AD773" s="6"/>
      <c r="AE773" s="6"/>
      <c r="AF773" s="6"/>
      <c r="AG773" s="6"/>
      <c r="AH773" s="6"/>
      <c r="AI773" s="6" t="s">
        <v>155</v>
      </c>
      <c r="AJ773" s="6"/>
      <c r="AK773" s="6"/>
      <c r="AL773" s="6"/>
      <c r="AM773" s="6"/>
      <c r="AN773" s="6"/>
      <c r="AO773" s="6"/>
      <c r="AP773" s="6"/>
      <c r="AQ773" s="6"/>
      <c r="AR773" s="6"/>
      <c r="AS773" s="6"/>
      <c r="AT773" s="6"/>
      <c r="AU773" s="6"/>
      <c r="AV773" s="6"/>
      <c r="AW773" s="6" t="s">
        <v>23</v>
      </c>
      <c r="AX773" s="6"/>
      <c r="AY773" s="6"/>
      <c r="AZ773" s="6"/>
      <c r="BA773" s="6"/>
      <c r="BB773" s="6"/>
      <c r="BC773" s="6"/>
      <c r="BD773" s="6"/>
      <c r="BE773" s="6"/>
      <c r="BF773" s="6"/>
      <c r="BG773" s="6"/>
      <c r="BH773" s="6"/>
      <c r="BI773" s="6"/>
      <c r="BJ773" s="6" t="s">
        <v>78</v>
      </c>
      <c r="BK773" s="6"/>
      <c r="BL773" s="6"/>
      <c r="BM773" s="6"/>
      <c r="BN773" s="6"/>
      <c r="BO773" s="6"/>
      <c r="BP773" s="6"/>
      <c r="BQ773" s="6"/>
      <c r="BR773" s="6"/>
      <c r="BS773" s="6"/>
      <c r="BT773" s="6"/>
      <c r="BU773" s="6"/>
      <c r="BV773" s="6" t="s">
        <v>23</v>
      </c>
      <c r="BW773" s="6"/>
      <c r="BX773" s="6"/>
      <c r="BY773" s="6"/>
      <c r="BZ773" s="6"/>
      <c r="CA773" s="6"/>
      <c r="CB773" s="6"/>
      <c r="CC773" s="6"/>
      <c r="CD773" s="6"/>
      <c r="CE773" s="6"/>
      <c r="CF773" s="6"/>
      <c r="CG773" s="6"/>
      <c r="CH773" s="6"/>
      <c r="CI773" s="6" t="s">
        <v>195</v>
      </c>
      <c r="CJ773" s="6"/>
      <c r="CK773" s="6"/>
      <c r="CL773" s="6"/>
      <c r="CM773" s="6"/>
      <c r="CN773" s="6"/>
      <c r="CO773" s="6"/>
      <c r="CP773" s="6"/>
      <c r="CQ773" s="6"/>
      <c r="CR773" s="6"/>
      <c r="CS773" s="28" t="s">
        <v>23</v>
      </c>
      <c r="CT773" s="6"/>
      <c r="CU773" s="6"/>
      <c r="CV773" s="6"/>
      <c r="CW773" s="6"/>
      <c r="CX773" s="6"/>
      <c r="CY773" s="6"/>
      <c r="CZ773" s="6"/>
      <c r="DA773" s="6" t="s">
        <v>155</v>
      </c>
      <c r="DB773" s="6"/>
      <c r="DC773" s="6"/>
      <c r="DD773" s="6" t="s">
        <v>23</v>
      </c>
      <c r="DE773" s="93" t="s">
        <v>2948</v>
      </c>
      <c r="DF773" s="6" t="s">
        <v>640</v>
      </c>
      <c r="DG773" s="6"/>
      <c r="DH773" s="6"/>
      <c r="DI773" s="6"/>
      <c r="DJ773" s="6"/>
      <c r="DK773" s="6"/>
      <c r="DL773" s="6" t="s">
        <v>155</v>
      </c>
      <c r="DM773" s="6"/>
      <c r="DN773" s="6"/>
      <c r="DO773" s="87"/>
      <c r="DP773" s="6"/>
      <c r="DQ773" s="93" t="s">
        <v>2949</v>
      </c>
      <c r="DR773" s="6" t="s">
        <v>212</v>
      </c>
      <c r="DS773" s="87"/>
      <c r="DT773" s="17"/>
      <c r="DV773" s="34"/>
      <c r="DW773" s="57"/>
      <c r="DX773" s="57"/>
      <c r="DY773" s="57"/>
      <c r="DZ773" s="57"/>
      <c r="EA773" s="57"/>
      <c r="EB773" s="57"/>
      <c r="EC773" s="57"/>
      <c r="ED773" s="57"/>
      <c r="EE773" s="57"/>
      <c r="EF773" s="57"/>
      <c r="EG773" s="57"/>
      <c r="EH773" s="57"/>
      <c r="EI773" s="57"/>
      <c r="EJ773" s="57"/>
      <c r="EK773" s="57"/>
      <c r="EL773" s="57"/>
      <c r="EM773" s="57"/>
      <c r="EN773" s="57"/>
      <c r="EO773" s="57"/>
      <c r="EP773" s="57"/>
      <c r="EQ773" s="57"/>
      <c r="ER773" s="57"/>
      <c r="ES773" s="57"/>
    </row>
    <row r="774" spans="1:149" ht="14.55" customHeight="1" x14ac:dyDescent="0.3">
      <c r="A774" s="65">
        <v>770</v>
      </c>
      <c r="B774" s="7">
        <v>253</v>
      </c>
      <c r="C774" s="98" t="s">
        <v>2944</v>
      </c>
      <c r="D774" s="100" t="s">
        <v>2945</v>
      </c>
      <c r="E774" s="98" t="s">
        <v>2946</v>
      </c>
      <c r="F774" s="7">
        <v>2003</v>
      </c>
      <c r="G774" s="100" t="s">
        <v>807</v>
      </c>
      <c r="H774" s="98" t="s">
        <v>2947</v>
      </c>
      <c r="I774" s="6" t="s">
        <v>50</v>
      </c>
      <c r="J774" s="100" t="s">
        <v>2992</v>
      </c>
      <c r="K774" s="6" t="s">
        <v>2993</v>
      </c>
      <c r="L774" s="6" t="s">
        <v>23</v>
      </c>
      <c r="M774" s="6" t="s">
        <v>100</v>
      </c>
      <c r="N774" s="6" t="s">
        <v>205</v>
      </c>
      <c r="O774" s="6" t="s">
        <v>25</v>
      </c>
      <c r="P774" s="6" t="s">
        <v>191</v>
      </c>
      <c r="Q774" s="6" t="s">
        <v>572</v>
      </c>
      <c r="R774" s="6" t="s">
        <v>572</v>
      </c>
      <c r="S774" s="6" t="s">
        <v>432</v>
      </c>
      <c r="T774" s="6" t="s">
        <v>629</v>
      </c>
      <c r="U774" s="7">
        <v>1996</v>
      </c>
      <c r="V774" s="7">
        <v>2005</v>
      </c>
      <c r="W774" s="6"/>
      <c r="X774" s="6"/>
      <c r="Y774" s="6"/>
      <c r="Z774" s="6"/>
      <c r="AA774" s="6"/>
      <c r="AB774" s="6"/>
      <c r="AC774" s="6"/>
      <c r="AD774" s="6"/>
      <c r="AE774" s="6"/>
      <c r="AF774" s="6"/>
      <c r="AG774" s="6"/>
      <c r="AH774" s="6"/>
      <c r="AI774" s="6" t="s">
        <v>155</v>
      </c>
      <c r="AJ774" s="6"/>
      <c r="AK774" s="6"/>
      <c r="AL774" s="6"/>
      <c r="AM774" s="6"/>
      <c r="AN774" s="6"/>
      <c r="AO774" s="6"/>
      <c r="AP774" s="6"/>
      <c r="AQ774" s="6"/>
      <c r="AR774" s="6"/>
      <c r="AS774" s="6"/>
      <c r="AT774" s="6"/>
      <c r="AU774" s="6"/>
      <c r="AV774" s="6"/>
      <c r="AW774" s="6" t="s">
        <v>23</v>
      </c>
      <c r="AX774" s="6"/>
      <c r="AY774" s="6"/>
      <c r="AZ774" s="6"/>
      <c r="BA774" s="6"/>
      <c r="BB774" s="6"/>
      <c r="BC774" s="6"/>
      <c r="BD774" s="6"/>
      <c r="BE774" s="6"/>
      <c r="BF774" s="6"/>
      <c r="BG774" s="6"/>
      <c r="BH774" s="6"/>
      <c r="BI774" s="6"/>
      <c r="BJ774" s="6" t="s">
        <v>78</v>
      </c>
      <c r="BK774" s="6"/>
      <c r="BL774" s="6"/>
      <c r="BM774" s="6"/>
      <c r="BN774" s="6"/>
      <c r="BO774" s="6"/>
      <c r="BP774" s="6"/>
      <c r="BQ774" s="6"/>
      <c r="BR774" s="6"/>
      <c r="BS774" s="6"/>
      <c r="BT774" s="6"/>
      <c r="BU774" s="6"/>
      <c r="BV774" s="6" t="s">
        <v>23</v>
      </c>
      <c r="BW774" s="6"/>
      <c r="BX774" s="6"/>
      <c r="BY774" s="6"/>
      <c r="BZ774" s="6"/>
      <c r="CA774" s="6"/>
      <c r="CB774" s="6"/>
      <c r="CC774" s="6"/>
      <c r="CD774" s="6"/>
      <c r="CE774" s="6"/>
      <c r="CF774" s="6"/>
      <c r="CG774" s="6"/>
      <c r="CH774" s="6"/>
      <c r="CI774" s="6" t="s">
        <v>195</v>
      </c>
      <c r="CJ774" s="6"/>
      <c r="CK774" s="6"/>
      <c r="CL774" s="6"/>
      <c r="CM774" s="6"/>
      <c r="CN774" s="6"/>
      <c r="CO774" s="6"/>
      <c r="CP774" s="6"/>
      <c r="CQ774" s="6"/>
      <c r="CR774" s="6"/>
      <c r="CS774" s="28" t="s">
        <v>23</v>
      </c>
      <c r="CT774" s="6"/>
      <c r="CU774" s="6"/>
      <c r="CV774" s="6"/>
      <c r="CW774" s="6"/>
      <c r="CX774" s="6"/>
      <c r="CY774" s="6"/>
      <c r="CZ774" s="6"/>
      <c r="DA774" s="6" t="s">
        <v>155</v>
      </c>
      <c r="DB774" s="6"/>
      <c r="DC774" s="6"/>
      <c r="DD774" s="6" t="s">
        <v>23</v>
      </c>
      <c r="DE774" s="93" t="s">
        <v>2948</v>
      </c>
      <c r="DF774" s="6" t="s">
        <v>640</v>
      </c>
      <c r="DG774" s="6"/>
      <c r="DH774" s="6"/>
      <c r="DI774" s="6"/>
      <c r="DJ774" s="6"/>
      <c r="DK774" s="6"/>
      <c r="DL774" s="6" t="s">
        <v>155</v>
      </c>
      <c r="DM774" s="6"/>
      <c r="DN774" s="6"/>
      <c r="DO774" s="87"/>
      <c r="DP774" s="6"/>
      <c r="DQ774" s="93" t="s">
        <v>2949</v>
      </c>
      <c r="DR774" s="6" t="s">
        <v>212</v>
      </c>
      <c r="DS774" s="87"/>
      <c r="DT774" s="17"/>
      <c r="DV774" s="34"/>
      <c r="DW774" s="57"/>
      <c r="DX774" s="57"/>
      <c r="DY774" s="57"/>
      <c r="DZ774" s="57"/>
      <c r="EA774" s="57"/>
      <c r="EB774" s="57"/>
      <c r="EC774" s="57"/>
      <c r="ED774" s="57"/>
      <c r="EE774" s="57"/>
      <c r="EF774" s="57"/>
      <c r="EG774" s="57"/>
      <c r="EH774" s="57"/>
      <c r="EI774" s="57"/>
      <c r="EJ774" s="57"/>
      <c r="EK774" s="57"/>
      <c r="EL774" s="57"/>
      <c r="EM774" s="57"/>
      <c r="EN774" s="57"/>
      <c r="EO774" s="57"/>
      <c r="EP774" s="57"/>
      <c r="EQ774" s="57"/>
      <c r="ER774" s="57"/>
      <c r="ES774" s="57"/>
    </row>
    <row r="775" spans="1:149" ht="14.55" customHeight="1" x14ac:dyDescent="0.3">
      <c r="A775" s="65">
        <v>771</v>
      </c>
      <c r="B775" s="7">
        <v>253</v>
      </c>
      <c r="C775" s="98" t="s">
        <v>2944</v>
      </c>
      <c r="D775" s="100" t="s">
        <v>2945</v>
      </c>
      <c r="E775" s="98" t="s">
        <v>2946</v>
      </c>
      <c r="F775" s="7">
        <v>2003</v>
      </c>
      <c r="G775" s="100" t="s">
        <v>807</v>
      </c>
      <c r="H775" s="98" t="s">
        <v>2947</v>
      </c>
      <c r="I775" s="6" t="s">
        <v>50</v>
      </c>
      <c r="J775" s="100" t="s">
        <v>2994</v>
      </c>
      <c r="K775" s="6" t="s">
        <v>2995</v>
      </c>
      <c r="L775" s="6" t="s">
        <v>23</v>
      </c>
      <c r="M775" s="6" t="s">
        <v>100</v>
      </c>
      <c r="N775" s="6" t="s">
        <v>205</v>
      </c>
      <c r="O775" s="6" t="s">
        <v>25</v>
      </c>
      <c r="P775" s="6" t="s">
        <v>191</v>
      </c>
      <c r="Q775" s="6" t="s">
        <v>572</v>
      </c>
      <c r="R775" s="6" t="s">
        <v>572</v>
      </c>
      <c r="S775" s="6" t="s">
        <v>432</v>
      </c>
      <c r="T775" s="6" t="s">
        <v>629</v>
      </c>
      <c r="U775" s="7">
        <v>1996</v>
      </c>
      <c r="V775" s="7">
        <v>2005</v>
      </c>
      <c r="W775" s="6"/>
      <c r="X775" s="6"/>
      <c r="Y775" s="6"/>
      <c r="Z775" s="6"/>
      <c r="AA775" s="6"/>
      <c r="AB775" s="6"/>
      <c r="AC775" s="6"/>
      <c r="AD775" s="6"/>
      <c r="AE775" s="6"/>
      <c r="AF775" s="6"/>
      <c r="AG775" s="6"/>
      <c r="AH775" s="6"/>
      <c r="AI775" s="6" t="s">
        <v>155</v>
      </c>
      <c r="AJ775" s="6"/>
      <c r="AK775" s="6"/>
      <c r="AL775" s="6"/>
      <c r="AM775" s="6"/>
      <c r="AN775" s="6"/>
      <c r="AO775" s="6"/>
      <c r="AP775" s="6"/>
      <c r="AQ775" s="6"/>
      <c r="AR775" s="6"/>
      <c r="AS775" s="6"/>
      <c r="AT775" s="6"/>
      <c r="AU775" s="6"/>
      <c r="AV775" s="6"/>
      <c r="AW775" s="6" t="s">
        <v>23</v>
      </c>
      <c r="AX775" s="6"/>
      <c r="AY775" s="6"/>
      <c r="AZ775" s="6"/>
      <c r="BA775" s="6"/>
      <c r="BB775" s="6"/>
      <c r="BC775" s="6"/>
      <c r="BD775" s="6"/>
      <c r="BE775" s="6"/>
      <c r="BF775" s="6"/>
      <c r="BG775" s="6"/>
      <c r="BH775" s="6"/>
      <c r="BI775" s="6"/>
      <c r="BJ775" s="6" t="s">
        <v>78</v>
      </c>
      <c r="BK775" s="6"/>
      <c r="BL775" s="6"/>
      <c r="BM775" s="6"/>
      <c r="BN775" s="6"/>
      <c r="BO775" s="6"/>
      <c r="BP775" s="6"/>
      <c r="BQ775" s="6"/>
      <c r="BR775" s="6"/>
      <c r="BS775" s="6"/>
      <c r="BT775" s="6"/>
      <c r="BU775" s="6"/>
      <c r="BV775" s="6" t="s">
        <v>23</v>
      </c>
      <c r="BW775" s="6"/>
      <c r="BX775" s="6"/>
      <c r="BY775" s="6"/>
      <c r="BZ775" s="6"/>
      <c r="CA775" s="6"/>
      <c r="CB775" s="6"/>
      <c r="CC775" s="6"/>
      <c r="CD775" s="6"/>
      <c r="CE775" s="6"/>
      <c r="CF775" s="6"/>
      <c r="CG775" s="6"/>
      <c r="CH775" s="6"/>
      <c r="CI775" s="6" t="s">
        <v>195</v>
      </c>
      <c r="CJ775" s="6"/>
      <c r="CK775" s="6"/>
      <c r="CL775" s="6"/>
      <c r="CM775" s="6"/>
      <c r="CN775" s="6"/>
      <c r="CO775" s="6"/>
      <c r="CP775" s="6"/>
      <c r="CQ775" s="6"/>
      <c r="CR775" s="6"/>
      <c r="CS775" s="28" t="s">
        <v>23</v>
      </c>
      <c r="CT775" s="6"/>
      <c r="CU775" s="6"/>
      <c r="CV775" s="6"/>
      <c r="CW775" s="6"/>
      <c r="CX775" s="6"/>
      <c r="CY775" s="6"/>
      <c r="CZ775" s="6"/>
      <c r="DA775" s="6" t="s">
        <v>155</v>
      </c>
      <c r="DB775" s="6"/>
      <c r="DC775" s="6"/>
      <c r="DD775" s="6" t="s">
        <v>23</v>
      </c>
      <c r="DE775" s="93" t="s">
        <v>2948</v>
      </c>
      <c r="DF775" s="6" t="s">
        <v>640</v>
      </c>
      <c r="DG775" s="6"/>
      <c r="DH775" s="6"/>
      <c r="DI775" s="6"/>
      <c r="DJ775" s="6"/>
      <c r="DK775" s="6"/>
      <c r="DL775" s="6" t="s">
        <v>155</v>
      </c>
      <c r="DM775" s="6"/>
      <c r="DN775" s="6"/>
      <c r="DO775" s="87"/>
      <c r="DP775" s="6"/>
      <c r="DQ775" s="93" t="s">
        <v>2949</v>
      </c>
      <c r="DR775" s="6" t="s">
        <v>212</v>
      </c>
      <c r="DS775" s="87"/>
      <c r="DT775" s="17"/>
      <c r="DV775" s="34"/>
      <c r="DW775" s="57"/>
      <c r="DX775" s="57"/>
      <c r="DY775" s="57"/>
      <c r="DZ775" s="57"/>
      <c r="EA775" s="57"/>
      <c r="EB775" s="57"/>
      <c r="EC775" s="57"/>
      <c r="ED775" s="57"/>
      <c r="EE775" s="57"/>
      <c r="EF775" s="57"/>
      <c r="EG775" s="57"/>
      <c r="EH775" s="57"/>
      <c r="EI775" s="57"/>
      <c r="EJ775" s="57"/>
      <c r="EK775" s="57"/>
      <c r="EL775" s="57"/>
      <c r="EM775" s="57"/>
      <c r="EN775" s="57"/>
      <c r="EO775" s="57"/>
      <c r="EP775" s="57"/>
      <c r="EQ775" s="57"/>
      <c r="ER775" s="57"/>
      <c r="ES775" s="57"/>
    </row>
    <row r="776" spans="1:149" ht="14.55" customHeight="1" x14ac:dyDescent="0.3">
      <c r="A776" s="65">
        <v>772</v>
      </c>
      <c r="B776" s="7">
        <v>253</v>
      </c>
      <c r="C776" s="98" t="s">
        <v>2944</v>
      </c>
      <c r="D776" s="100" t="s">
        <v>2945</v>
      </c>
      <c r="E776" s="98" t="s">
        <v>2946</v>
      </c>
      <c r="F776" s="7">
        <v>2003</v>
      </c>
      <c r="G776" s="100" t="s">
        <v>807</v>
      </c>
      <c r="H776" s="98" t="s">
        <v>2947</v>
      </c>
      <c r="I776" s="6" t="s">
        <v>50</v>
      </c>
      <c r="J776" s="100" t="s">
        <v>2996</v>
      </c>
      <c r="K776" s="6" t="s">
        <v>2995</v>
      </c>
      <c r="L776" s="6" t="s">
        <v>23</v>
      </c>
      <c r="M776" s="6" t="s">
        <v>100</v>
      </c>
      <c r="N776" s="6" t="s">
        <v>205</v>
      </c>
      <c r="O776" s="6" t="s">
        <v>25</v>
      </c>
      <c r="P776" s="6" t="s">
        <v>191</v>
      </c>
      <c r="Q776" s="6" t="s">
        <v>572</v>
      </c>
      <c r="R776" s="6" t="s">
        <v>572</v>
      </c>
      <c r="S776" s="6" t="s">
        <v>432</v>
      </c>
      <c r="T776" s="6" t="s">
        <v>629</v>
      </c>
      <c r="U776" s="7">
        <v>1996</v>
      </c>
      <c r="V776" s="7">
        <v>2005</v>
      </c>
      <c r="W776" s="6"/>
      <c r="X776" s="6"/>
      <c r="Y776" s="6"/>
      <c r="Z776" s="6"/>
      <c r="AA776" s="6"/>
      <c r="AB776" s="6"/>
      <c r="AC776" s="6"/>
      <c r="AD776" s="6"/>
      <c r="AE776" s="6"/>
      <c r="AF776" s="6"/>
      <c r="AG776" s="6"/>
      <c r="AH776" s="6"/>
      <c r="AI776" s="6" t="s">
        <v>155</v>
      </c>
      <c r="AJ776" s="6"/>
      <c r="AK776" s="6"/>
      <c r="AL776" s="6"/>
      <c r="AM776" s="6"/>
      <c r="AN776" s="6"/>
      <c r="AO776" s="6"/>
      <c r="AP776" s="6"/>
      <c r="AQ776" s="6"/>
      <c r="AR776" s="6"/>
      <c r="AS776" s="6"/>
      <c r="AT776" s="6"/>
      <c r="AU776" s="6"/>
      <c r="AV776" s="6"/>
      <c r="AW776" s="6" t="s">
        <v>23</v>
      </c>
      <c r="AX776" s="6"/>
      <c r="AY776" s="6"/>
      <c r="AZ776" s="6"/>
      <c r="BA776" s="6"/>
      <c r="BB776" s="6"/>
      <c r="BC776" s="6"/>
      <c r="BD776" s="6"/>
      <c r="BE776" s="6"/>
      <c r="BF776" s="6"/>
      <c r="BG776" s="6"/>
      <c r="BH776" s="6"/>
      <c r="BI776" s="6"/>
      <c r="BJ776" s="6" t="s">
        <v>78</v>
      </c>
      <c r="BK776" s="6"/>
      <c r="BL776" s="6"/>
      <c r="BM776" s="6"/>
      <c r="BN776" s="6"/>
      <c r="BO776" s="6"/>
      <c r="BP776" s="6"/>
      <c r="BQ776" s="6"/>
      <c r="BR776" s="6"/>
      <c r="BS776" s="6"/>
      <c r="BT776" s="6"/>
      <c r="BU776" s="6"/>
      <c r="BV776" s="6" t="s">
        <v>23</v>
      </c>
      <c r="BW776" s="6"/>
      <c r="BX776" s="6"/>
      <c r="BY776" s="6"/>
      <c r="BZ776" s="6"/>
      <c r="CA776" s="6"/>
      <c r="CB776" s="6"/>
      <c r="CC776" s="6"/>
      <c r="CD776" s="6"/>
      <c r="CE776" s="6"/>
      <c r="CF776" s="6"/>
      <c r="CG776" s="6"/>
      <c r="CH776" s="6"/>
      <c r="CI776" s="6" t="s">
        <v>195</v>
      </c>
      <c r="CJ776" s="6"/>
      <c r="CK776" s="6"/>
      <c r="CL776" s="6"/>
      <c r="CM776" s="6"/>
      <c r="CN776" s="6"/>
      <c r="CO776" s="6"/>
      <c r="CP776" s="6"/>
      <c r="CQ776" s="6"/>
      <c r="CR776" s="6"/>
      <c r="CS776" s="28" t="s">
        <v>23</v>
      </c>
      <c r="CT776" s="6"/>
      <c r="CU776" s="6"/>
      <c r="CV776" s="6"/>
      <c r="CW776" s="6"/>
      <c r="CX776" s="6"/>
      <c r="CY776" s="6"/>
      <c r="CZ776" s="6"/>
      <c r="DA776" s="6" t="s">
        <v>155</v>
      </c>
      <c r="DB776" s="6"/>
      <c r="DC776" s="6"/>
      <c r="DD776" s="6" t="s">
        <v>23</v>
      </c>
      <c r="DE776" s="93" t="s">
        <v>2948</v>
      </c>
      <c r="DF776" s="6" t="s">
        <v>640</v>
      </c>
      <c r="DG776" s="6"/>
      <c r="DH776" s="6"/>
      <c r="DI776" s="6"/>
      <c r="DJ776" s="6"/>
      <c r="DK776" s="6"/>
      <c r="DL776" s="6" t="s">
        <v>155</v>
      </c>
      <c r="DM776" s="6"/>
      <c r="DN776" s="6"/>
      <c r="DO776" s="87"/>
      <c r="DP776" s="6"/>
      <c r="DQ776" s="93" t="s">
        <v>2949</v>
      </c>
      <c r="DR776" s="6" t="s">
        <v>212</v>
      </c>
      <c r="DS776" s="87"/>
      <c r="DT776" s="17"/>
      <c r="DV776" s="34"/>
      <c r="DW776" s="57"/>
      <c r="DX776" s="57"/>
      <c r="DY776" s="57"/>
      <c r="DZ776" s="57"/>
      <c r="EA776" s="57"/>
      <c r="EB776" s="57"/>
      <c r="EC776" s="57"/>
      <c r="ED776" s="57"/>
      <c r="EE776" s="57"/>
      <c r="EF776" s="57"/>
      <c r="EG776" s="57"/>
      <c r="EH776" s="57"/>
      <c r="EI776" s="57"/>
      <c r="EJ776" s="57"/>
      <c r="EK776" s="57"/>
      <c r="EL776" s="57"/>
      <c r="EM776" s="57"/>
      <c r="EN776" s="57"/>
      <c r="EO776" s="57"/>
      <c r="EP776" s="57"/>
      <c r="EQ776" s="57"/>
      <c r="ER776" s="57"/>
      <c r="ES776" s="57"/>
    </row>
    <row r="777" spans="1:149" ht="14.55" customHeight="1" x14ac:dyDescent="0.3">
      <c r="A777" s="65">
        <v>773</v>
      </c>
      <c r="B777" s="7">
        <v>253</v>
      </c>
      <c r="C777" s="98" t="s">
        <v>2944</v>
      </c>
      <c r="D777" s="100" t="s">
        <v>2945</v>
      </c>
      <c r="E777" s="98" t="s">
        <v>2946</v>
      </c>
      <c r="F777" s="7">
        <v>2003</v>
      </c>
      <c r="G777" s="100" t="s">
        <v>807</v>
      </c>
      <c r="H777" s="98" t="s">
        <v>2947</v>
      </c>
      <c r="I777" s="6" t="s">
        <v>50</v>
      </c>
      <c r="J777" s="100" t="s">
        <v>4175</v>
      </c>
      <c r="K777" s="6" t="s">
        <v>2997</v>
      </c>
      <c r="L777" s="6" t="s">
        <v>23</v>
      </c>
      <c r="M777" s="6" t="s">
        <v>100</v>
      </c>
      <c r="N777" s="6" t="s">
        <v>205</v>
      </c>
      <c r="O777" s="6" t="s">
        <v>25</v>
      </c>
      <c r="P777" s="6" t="s">
        <v>191</v>
      </c>
      <c r="Q777" s="6" t="s">
        <v>572</v>
      </c>
      <c r="R777" s="6" t="s">
        <v>572</v>
      </c>
      <c r="S777" s="6" t="s">
        <v>432</v>
      </c>
      <c r="T777" s="6" t="s">
        <v>629</v>
      </c>
      <c r="U777" s="7">
        <v>1996</v>
      </c>
      <c r="V777" s="7">
        <v>2005</v>
      </c>
      <c r="W777" s="6"/>
      <c r="X777" s="6"/>
      <c r="Y777" s="6"/>
      <c r="Z777" s="6"/>
      <c r="AA777" s="6"/>
      <c r="AB777" s="6"/>
      <c r="AC777" s="6"/>
      <c r="AD777" s="6"/>
      <c r="AE777" s="6"/>
      <c r="AF777" s="6"/>
      <c r="AG777" s="6"/>
      <c r="AH777" s="6"/>
      <c r="AI777" s="6" t="s">
        <v>155</v>
      </c>
      <c r="AJ777" s="6"/>
      <c r="AK777" s="6"/>
      <c r="AL777" s="6"/>
      <c r="AM777" s="6"/>
      <c r="AN777" s="6"/>
      <c r="AO777" s="6"/>
      <c r="AP777" s="6"/>
      <c r="AQ777" s="6"/>
      <c r="AR777" s="6"/>
      <c r="AS777" s="6"/>
      <c r="AT777" s="6"/>
      <c r="AU777" s="6"/>
      <c r="AV777" s="6"/>
      <c r="AW777" s="6" t="s">
        <v>23</v>
      </c>
      <c r="AX777" s="6"/>
      <c r="AY777" s="6"/>
      <c r="AZ777" s="6"/>
      <c r="BA777" s="6"/>
      <c r="BB777" s="6"/>
      <c r="BC777" s="6"/>
      <c r="BD777" s="6"/>
      <c r="BE777" s="6"/>
      <c r="BF777" s="6"/>
      <c r="BG777" s="6"/>
      <c r="BH777" s="6"/>
      <c r="BI777" s="6"/>
      <c r="BJ777" s="6" t="s">
        <v>78</v>
      </c>
      <c r="BK777" s="6"/>
      <c r="BL777" s="6"/>
      <c r="BM777" s="6"/>
      <c r="BN777" s="6"/>
      <c r="BO777" s="6"/>
      <c r="BP777" s="6"/>
      <c r="BQ777" s="6"/>
      <c r="BR777" s="6"/>
      <c r="BS777" s="6"/>
      <c r="BT777" s="6"/>
      <c r="BU777" s="6"/>
      <c r="BV777" s="6" t="s">
        <v>23</v>
      </c>
      <c r="BW777" s="6"/>
      <c r="BX777" s="6"/>
      <c r="BY777" s="6"/>
      <c r="BZ777" s="6"/>
      <c r="CA777" s="6"/>
      <c r="CB777" s="6"/>
      <c r="CC777" s="6"/>
      <c r="CD777" s="6"/>
      <c r="CE777" s="6"/>
      <c r="CF777" s="6"/>
      <c r="CG777" s="6"/>
      <c r="CH777" s="6"/>
      <c r="CI777" s="6" t="s">
        <v>195</v>
      </c>
      <c r="CJ777" s="6"/>
      <c r="CK777" s="6"/>
      <c r="CL777" s="6"/>
      <c r="CM777" s="6"/>
      <c r="CN777" s="6"/>
      <c r="CO777" s="6"/>
      <c r="CP777" s="6"/>
      <c r="CQ777" s="6"/>
      <c r="CR777" s="6"/>
      <c r="CS777" s="28" t="s">
        <v>23</v>
      </c>
      <c r="CT777" s="6"/>
      <c r="CU777" s="6"/>
      <c r="CV777" s="6"/>
      <c r="CW777" s="6"/>
      <c r="CX777" s="6"/>
      <c r="CY777" s="6"/>
      <c r="CZ777" s="6"/>
      <c r="DA777" s="6" t="s">
        <v>155</v>
      </c>
      <c r="DB777" s="6"/>
      <c r="DC777" s="6"/>
      <c r="DD777" s="6" t="s">
        <v>23</v>
      </c>
      <c r="DE777" s="93" t="s">
        <v>2948</v>
      </c>
      <c r="DF777" s="6" t="s">
        <v>640</v>
      </c>
      <c r="DG777" s="6"/>
      <c r="DH777" s="6"/>
      <c r="DI777" s="6"/>
      <c r="DJ777" s="6"/>
      <c r="DK777" s="6"/>
      <c r="DL777" s="6" t="s">
        <v>155</v>
      </c>
      <c r="DM777" s="6"/>
      <c r="DN777" s="6"/>
      <c r="DO777" s="87"/>
      <c r="DP777" s="6"/>
      <c r="DQ777" s="93" t="s">
        <v>2949</v>
      </c>
      <c r="DR777" s="6" t="s">
        <v>212</v>
      </c>
      <c r="DS777" s="87"/>
      <c r="DT777" s="17"/>
      <c r="DV777" s="34"/>
      <c r="DW777" s="57"/>
      <c r="DX777" s="57"/>
      <c r="DY777" s="57"/>
      <c r="DZ777" s="57"/>
      <c r="EA777" s="57"/>
      <c r="EB777" s="57"/>
      <c r="EC777" s="57"/>
      <c r="ED777" s="57"/>
      <c r="EE777" s="57"/>
      <c r="EF777" s="57"/>
      <c r="EG777" s="57"/>
      <c r="EH777" s="57"/>
      <c r="EI777" s="57"/>
      <c r="EJ777" s="57"/>
      <c r="EK777" s="57"/>
      <c r="EL777" s="57"/>
      <c r="EM777" s="57"/>
      <c r="EN777" s="57"/>
      <c r="EO777" s="57"/>
      <c r="EP777" s="57"/>
      <c r="EQ777" s="57"/>
      <c r="ER777" s="57"/>
      <c r="ES777" s="57"/>
    </row>
    <row r="778" spans="1:149" ht="14.55" customHeight="1" x14ac:dyDescent="0.3">
      <c r="A778" s="65">
        <v>774</v>
      </c>
      <c r="B778" s="7">
        <v>253</v>
      </c>
      <c r="C778" s="98" t="s">
        <v>2944</v>
      </c>
      <c r="D778" s="100" t="s">
        <v>2945</v>
      </c>
      <c r="E778" s="98" t="s">
        <v>2946</v>
      </c>
      <c r="F778" s="7">
        <v>2003</v>
      </c>
      <c r="G778" s="100" t="s">
        <v>807</v>
      </c>
      <c r="H778" s="98" t="s">
        <v>2947</v>
      </c>
      <c r="I778" s="6" t="s">
        <v>50</v>
      </c>
      <c r="J778" s="100" t="s">
        <v>4176</v>
      </c>
      <c r="K778" s="6" t="s">
        <v>2998</v>
      </c>
      <c r="L778" s="6" t="s">
        <v>23</v>
      </c>
      <c r="M778" s="6" t="s">
        <v>100</v>
      </c>
      <c r="N778" s="6" t="s">
        <v>205</v>
      </c>
      <c r="O778" s="6" t="s">
        <v>25</v>
      </c>
      <c r="P778" s="6" t="s">
        <v>191</v>
      </c>
      <c r="Q778" s="6" t="s">
        <v>572</v>
      </c>
      <c r="R778" s="6" t="s">
        <v>572</v>
      </c>
      <c r="S778" s="6" t="s">
        <v>432</v>
      </c>
      <c r="T778" s="6" t="s">
        <v>629</v>
      </c>
      <c r="U778" s="7">
        <v>1996</v>
      </c>
      <c r="V778" s="7">
        <v>2005</v>
      </c>
      <c r="W778" s="6"/>
      <c r="X778" s="6"/>
      <c r="Y778" s="6"/>
      <c r="Z778" s="6"/>
      <c r="AA778" s="6"/>
      <c r="AB778" s="6"/>
      <c r="AC778" s="6"/>
      <c r="AD778" s="6"/>
      <c r="AE778" s="6"/>
      <c r="AF778" s="6"/>
      <c r="AG778" s="6"/>
      <c r="AH778" s="6"/>
      <c r="AI778" s="6" t="s">
        <v>155</v>
      </c>
      <c r="AJ778" s="6"/>
      <c r="AK778" s="6"/>
      <c r="AL778" s="6"/>
      <c r="AM778" s="6"/>
      <c r="AN778" s="6"/>
      <c r="AO778" s="6"/>
      <c r="AP778" s="6"/>
      <c r="AQ778" s="6"/>
      <c r="AR778" s="6"/>
      <c r="AS778" s="6"/>
      <c r="AT778" s="6"/>
      <c r="AU778" s="6"/>
      <c r="AV778" s="6"/>
      <c r="AW778" s="6" t="s">
        <v>23</v>
      </c>
      <c r="AX778" s="6"/>
      <c r="AY778" s="6"/>
      <c r="AZ778" s="6"/>
      <c r="BA778" s="6"/>
      <c r="BB778" s="6"/>
      <c r="BC778" s="6"/>
      <c r="BD778" s="6"/>
      <c r="BE778" s="6"/>
      <c r="BF778" s="6"/>
      <c r="BG778" s="6"/>
      <c r="BH778" s="6"/>
      <c r="BI778" s="6"/>
      <c r="BJ778" s="6" t="s">
        <v>78</v>
      </c>
      <c r="BK778" s="6"/>
      <c r="BL778" s="6"/>
      <c r="BM778" s="6"/>
      <c r="BN778" s="6"/>
      <c r="BO778" s="6"/>
      <c r="BP778" s="6"/>
      <c r="BQ778" s="6"/>
      <c r="BR778" s="6"/>
      <c r="BS778" s="6"/>
      <c r="BT778" s="6"/>
      <c r="BU778" s="6"/>
      <c r="BV778" s="6" t="s">
        <v>23</v>
      </c>
      <c r="BW778" s="6"/>
      <c r="BX778" s="6"/>
      <c r="BY778" s="6"/>
      <c r="BZ778" s="6"/>
      <c r="CA778" s="6"/>
      <c r="CB778" s="6"/>
      <c r="CC778" s="6"/>
      <c r="CD778" s="6"/>
      <c r="CE778" s="6"/>
      <c r="CF778" s="6"/>
      <c r="CG778" s="6"/>
      <c r="CH778" s="6"/>
      <c r="CI778" s="6" t="s">
        <v>195</v>
      </c>
      <c r="CJ778" s="6"/>
      <c r="CK778" s="6"/>
      <c r="CL778" s="6"/>
      <c r="CM778" s="6"/>
      <c r="CN778" s="6"/>
      <c r="CO778" s="6"/>
      <c r="CP778" s="6"/>
      <c r="CQ778" s="6"/>
      <c r="CR778" s="6"/>
      <c r="CS778" s="28" t="s">
        <v>23</v>
      </c>
      <c r="CT778" s="6"/>
      <c r="CU778" s="6"/>
      <c r="CV778" s="6"/>
      <c r="CW778" s="6"/>
      <c r="CX778" s="6"/>
      <c r="CY778" s="6"/>
      <c r="CZ778" s="6"/>
      <c r="DA778" s="6" t="s">
        <v>155</v>
      </c>
      <c r="DB778" s="6"/>
      <c r="DC778" s="6"/>
      <c r="DD778" s="6" t="s">
        <v>23</v>
      </c>
      <c r="DE778" s="93" t="s">
        <v>2948</v>
      </c>
      <c r="DF778" s="6" t="s">
        <v>640</v>
      </c>
      <c r="DG778" s="6"/>
      <c r="DH778" s="6"/>
      <c r="DI778" s="6"/>
      <c r="DJ778" s="6"/>
      <c r="DK778" s="6"/>
      <c r="DL778" s="6" t="s">
        <v>155</v>
      </c>
      <c r="DM778" s="6"/>
      <c r="DN778" s="6"/>
      <c r="DO778" s="87"/>
      <c r="DP778" s="6"/>
      <c r="DQ778" s="93" t="s">
        <v>2949</v>
      </c>
      <c r="DR778" s="6" t="s">
        <v>212</v>
      </c>
      <c r="DS778" s="87"/>
      <c r="DT778" s="17"/>
      <c r="DV778" s="34"/>
      <c r="DW778" s="57"/>
      <c r="DX778" s="57"/>
      <c r="DY778" s="57"/>
      <c r="DZ778" s="57"/>
      <c r="EA778" s="57"/>
      <c r="EB778" s="57"/>
      <c r="EC778" s="57"/>
      <c r="ED778" s="57"/>
      <c r="EE778" s="57"/>
      <c r="EF778" s="57"/>
      <c r="EG778" s="57"/>
      <c r="EH778" s="57"/>
      <c r="EI778" s="57"/>
      <c r="EJ778" s="57"/>
      <c r="EK778" s="57"/>
      <c r="EL778" s="57"/>
      <c r="EM778" s="57"/>
      <c r="EN778" s="57"/>
      <c r="EO778" s="57"/>
      <c r="EP778" s="57"/>
      <c r="EQ778" s="57"/>
      <c r="ER778" s="57"/>
      <c r="ES778" s="57"/>
    </row>
    <row r="779" spans="1:149" ht="14.55" customHeight="1" x14ac:dyDescent="0.3">
      <c r="A779" s="65">
        <v>775</v>
      </c>
      <c r="B779" s="7">
        <v>253</v>
      </c>
      <c r="C779" s="98" t="s">
        <v>2944</v>
      </c>
      <c r="D779" s="100" t="s">
        <v>2945</v>
      </c>
      <c r="E779" s="98" t="s">
        <v>2946</v>
      </c>
      <c r="F779" s="7">
        <v>2003</v>
      </c>
      <c r="G779" s="100" t="s">
        <v>807</v>
      </c>
      <c r="H779" s="98" t="s">
        <v>2947</v>
      </c>
      <c r="I779" s="6" t="s">
        <v>50</v>
      </c>
      <c r="J779" s="100" t="s">
        <v>4177</v>
      </c>
      <c r="K779" s="6" t="s">
        <v>2997</v>
      </c>
      <c r="L779" s="6" t="s">
        <v>23</v>
      </c>
      <c r="M779" s="6" t="s">
        <v>100</v>
      </c>
      <c r="N779" s="6" t="s">
        <v>205</v>
      </c>
      <c r="O779" s="6" t="s">
        <v>25</v>
      </c>
      <c r="P779" s="6" t="s">
        <v>191</v>
      </c>
      <c r="Q779" s="6" t="s">
        <v>572</v>
      </c>
      <c r="R779" s="6" t="s">
        <v>572</v>
      </c>
      <c r="S779" s="6" t="s">
        <v>432</v>
      </c>
      <c r="T779" s="6" t="s">
        <v>629</v>
      </c>
      <c r="U779" s="7">
        <v>1996</v>
      </c>
      <c r="V779" s="7">
        <v>2005</v>
      </c>
      <c r="W779" s="6"/>
      <c r="X779" s="6"/>
      <c r="Y779" s="6"/>
      <c r="Z779" s="6"/>
      <c r="AA779" s="6"/>
      <c r="AB779" s="6"/>
      <c r="AC779" s="6"/>
      <c r="AD779" s="6"/>
      <c r="AE779" s="6"/>
      <c r="AF779" s="6"/>
      <c r="AG779" s="6"/>
      <c r="AH779" s="6"/>
      <c r="AI779" s="6" t="s">
        <v>155</v>
      </c>
      <c r="AJ779" s="6"/>
      <c r="AK779" s="6"/>
      <c r="AL779" s="6"/>
      <c r="AM779" s="6"/>
      <c r="AN779" s="6"/>
      <c r="AO779" s="6"/>
      <c r="AP779" s="6"/>
      <c r="AQ779" s="6"/>
      <c r="AR779" s="6"/>
      <c r="AS779" s="6"/>
      <c r="AT779" s="6"/>
      <c r="AU779" s="6"/>
      <c r="AV779" s="6"/>
      <c r="AW779" s="6" t="s">
        <v>23</v>
      </c>
      <c r="AX779" s="6"/>
      <c r="AY779" s="6"/>
      <c r="AZ779" s="6"/>
      <c r="BA779" s="6"/>
      <c r="BB779" s="6"/>
      <c r="BC779" s="6"/>
      <c r="BD779" s="6"/>
      <c r="BE779" s="6"/>
      <c r="BF779" s="6"/>
      <c r="BG779" s="6"/>
      <c r="BH779" s="6"/>
      <c r="BI779" s="6"/>
      <c r="BJ779" s="6" t="s">
        <v>78</v>
      </c>
      <c r="BK779" s="6"/>
      <c r="BL779" s="6"/>
      <c r="BM779" s="6"/>
      <c r="BN779" s="6"/>
      <c r="BO779" s="6"/>
      <c r="BP779" s="6"/>
      <c r="BQ779" s="6"/>
      <c r="BR779" s="6"/>
      <c r="BS779" s="6"/>
      <c r="BT779" s="6"/>
      <c r="BU779" s="6"/>
      <c r="BV779" s="6" t="s">
        <v>23</v>
      </c>
      <c r="BW779" s="6"/>
      <c r="BX779" s="6"/>
      <c r="BY779" s="6"/>
      <c r="BZ779" s="6"/>
      <c r="CA779" s="6"/>
      <c r="CB779" s="6"/>
      <c r="CC779" s="6"/>
      <c r="CD779" s="6"/>
      <c r="CE779" s="6"/>
      <c r="CF779" s="6"/>
      <c r="CG779" s="6"/>
      <c r="CH779" s="6"/>
      <c r="CI779" s="6" t="s">
        <v>195</v>
      </c>
      <c r="CJ779" s="6"/>
      <c r="CK779" s="6"/>
      <c r="CL779" s="6"/>
      <c r="CM779" s="6"/>
      <c r="CN779" s="6"/>
      <c r="CO779" s="6"/>
      <c r="CP779" s="6"/>
      <c r="CQ779" s="6"/>
      <c r="CR779" s="6"/>
      <c r="CS779" s="28" t="s">
        <v>23</v>
      </c>
      <c r="CT779" s="6"/>
      <c r="CU779" s="6"/>
      <c r="CV779" s="6"/>
      <c r="CW779" s="6"/>
      <c r="CX779" s="6"/>
      <c r="CY779" s="6"/>
      <c r="CZ779" s="6"/>
      <c r="DA779" s="6" t="s">
        <v>155</v>
      </c>
      <c r="DB779" s="6"/>
      <c r="DC779" s="6"/>
      <c r="DD779" s="6" t="s">
        <v>23</v>
      </c>
      <c r="DE779" s="93" t="s">
        <v>2948</v>
      </c>
      <c r="DF779" s="6" t="s">
        <v>640</v>
      </c>
      <c r="DG779" s="6"/>
      <c r="DH779" s="6"/>
      <c r="DI779" s="6"/>
      <c r="DJ779" s="6"/>
      <c r="DK779" s="6"/>
      <c r="DL779" s="6" t="s">
        <v>155</v>
      </c>
      <c r="DM779" s="6"/>
      <c r="DN779" s="6"/>
      <c r="DO779" s="87"/>
      <c r="DP779" s="6"/>
      <c r="DQ779" s="93" t="s">
        <v>2949</v>
      </c>
      <c r="DR779" s="6" t="s">
        <v>212</v>
      </c>
      <c r="DS779" s="87"/>
      <c r="DT779" s="17"/>
      <c r="DV779" s="34"/>
      <c r="DW779" s="57"/>
      <c r="DX779" s="57"/>
      <c r="DY779" s="57"/>
      <c r="DZ779" s="57"/>
      <c r="EA779" s="57"/>
      <c r="EB779" s="57"/>
      <c r="EC779" s="57"/>
      <c r="ED779" s="57"/>
      <c r="EE779" s="57"/>
      <c r="EF779" s="57"/>
      <c r="EG779" s="57"/>
      <c r="EH779" s="57"/>
      <c r="EI779" s="57"/>
      <c r="EJ779" s="57"/>
      <c r="EK779" s="57"/>
      <c r="EL779" s="57"/>
      <c r="EM779" s="57"/>
      <c r="EN779" s="57"/>
      <c r="EO779" s="57"/>
      <c r="EP779" s="57"/>
      <c r="EQ779" s="57"/>
      <c r="ER779" s="57"/>
      <c r="ES779" s="57"/>
    </row>
    <row r="780" spans="1:149" ht="14.55" customHeight="1" x14ac:dyDescent="0.3">
      <c r="A780" s="65">
        <v>776</v>
      </c>
      <c r="B780" s="7">
        <v>253</v>
      </c>
      <c r="C780" s="98" t="s">
        <v>2944</v>
      </c>
      <c r="D780" s="100" t="s">
        <v>2945</v>
      </c>
      <c r="E780" s="98" t="s">
        <v>2946</v>
      </c>
      <c r="F780" s="7">
        <v>2003</v>
      </c>
      <c r="G780" s="100" t="s">
        <v>807</v>
      </c>
      <c r="H780" s="98" t="s">
        <v>2947</v>
      </c>
      <c r="I780" s="6" t="s">
        <v>50</v>
      </c>
      <c r="J780" s="100" t="s">
        <v>2999</v>
      </c>
      <c r="K780" s="6" t="s">
        <v>3000</v>
      </c>
      <c r="L780" s="6" t="s">
        <v>23</v>
      </c>
      <c r="M780" s="6" t="s">
        <v>100</v>
      </c>
      <c r="N780" s="6" t="s">
        <v>205</v>
      </c>
      <c r="O780" s="6" t="s">
        <v>25</v>
      </c>
      <c r="P780" s="6" t="s">
        <v>191</v>
      </c>
      <c r="Q780" s="6" t="s">
        <v>572</v>
      </c>
      <c r="R780" s="6" t="s">
        <v>572</v>
      </c>
      <c r="S780" s="6" t="s">
        <v>432</v>
      </c>
      <c r="T780" s="6" t="s">
        <v>629</v>
      </c>
      <c r="U780" s="7">
        <v>1996</v>
      </c>
      <c r="V780" s="7">
        <v>2005</v>
      </c>
      <c r="W780" s="6"/>
      <c r="X780" s="6"/>
      <c r="Y780" s="6"/>
      <c r="Z780" s="6"/>
      <c r="AA780" s="6"/>
      <c r="AB780" s="6"/>
      <c r="AC780" s="6"/>
      <c r="AD780" s="6"/>
      <c r="AE780" s="6"/>
      <c r="AF780" s="6"/>
      <c r="AG780" s="6"/>
      <c r="AH780" s="6"/>
      <c r="AI780" s="6" t="s">
        <v>155</v>
      </c>
      <c r="AJ780" s="6"/>
      <c r="AK780" s="6"/>
      <c r="AL780" s="6"/>
      <c r="AM780" s="6"/>
      <c r="AN780" s="6"/>
      <c r="AO780" s="6"/>
      <c r="AP780" s="6"/>
      <c r="AQ780" s="6"/>
      <c r="AR780" s="6"/>
      <c r="AS780" s="6"/>
      <c r="AT780" s="6"/>
      <c r="AU780" s="6"/>
      <c r="AV780" s="6"/>
      <c r="AW780" s="6" t="s">
        <v>23</v>
      </c>
      <c r="AX780" s="6"/>
      <c r="AY780" s="6"/>
      <c r="AZ780" s="6"/>
      <c r="BA780" s="6"/>
      <c r="BB780" s="6"/>
      <c r="BC780" s="6"/>
      <c r="BD780" s="6"/>
      <c r="BE780" s="6"/>
      <c r="BF780" s="6"/>
      <c r="BG780" s="6"/>
      <c r="BH780" s="6"/>
      <c r="BI780" s="6"/>
      <c r="BJ780" s="6" t="s">
        <v>78</v>
      </c>
      <c r="BK780" s="6"/>
      <c r="BL780" s="6"/>
      <c r="BM780" s="6"/>
      <c r="BN780" s="6"/>
      <c r="BO780" s="6"/>
      <c r="BP780" s="6"/>
      <c r="BQ780" s="6"/>
      <c r="BR780" s="6"/>
      <c r="BS780" s="6"/>
      <c r="BT780" s="6"/>
      <c r="BU780" s="6"/>
      <c r="BV780" s="6" t="s">
        <v>23</v>
      </c>
      <c r="BW780" s="6"/>
      <c r="BX780" s="6"/>
      <c r="BY780" s="6"/>
      <c r="BZ780" s="6"/>
      <c r="CA780" s="6"/>
      <c r="CB780" s="6"/>
      <c r="CC780" s="6"/>
      <c r="CD780" s="6"/>
      <c r="CE780" s="6"/>
      <c r="CF780" s="6"/>
      <c r="CG780" s="6"/>
      <c r="CH780" s="6"/>
      <c r="CI780" s="6" t="s">
        <v>195</v>
      </c>
      <c r="CJ780" s="6"/>
      <c r="CK780" s="6"/>
      <c r="CL780" s="6"/>
      <c r="CM780" s="6"/>
      <c r="CN780" s="6"/>
      <c r="CO780" s="6"/>
      <c r="CP780" s="6"/>
      <c r="CQ780" s="6"/>
      <c r="CR780" s="6"/>
      <c r="CS780" s="28" t="s">
        <v>23</v>
      </c>
      <c r="CT780" s="6"/>
      <c r="CU780" s="6"/>
      <c r="CV780" s="6"/>
      <c r="CW780" s="6"/>
      <c r="CX780" s="6"/>
      <c r="CY780" s="6"/>
      <c r="CZ780" s="6"/>
      <c r="DA780" s="6" t="s">
        <v>155</v>
      </c>
      <c r="DB780" s="6"/>
      <c r="DC780" s="6"/>
      <c r="DD780" s="6" t="s">
        <v>23</v>
      </c>
      <c r="DE780" s="93" t="s">
        <v>2948</v>
      </c>
      <c r="DF780" s="6" t="s">
        <v>640</v>
      </c>
      <c r="DG780" s="6"/>
      <c r="DH780" s="6"/>
      <c r="DI780" s="6"/>
      <c r="DJ780" s="6"/>
      <c r="DK780" s="6"/>
      <c r="DL780" s="6" t="s">
        <v>155</v>
      </c>
      <c r="DM780" s="6"/>
      <c r="DN780" s="6"/>
      <c r="DO780" s="87"/>
      <c r="DP780" s="6"/>
      <c r="DQ780" s="93" t="s">
        <v>2949</v>
      </c>
      <c r="DR780" s="6" t="s">
        <v>212</v>
      </c>
      <c r="DS780" s="87"/>
      <c r="DT780" s="17"/>
      <c r="DV780" s="34"/>
      <c r="DW780" s="57"/>
      <c r="DX780" s="57"/>
      <c r="DY780" s="57"/>
      <c r="DZ780" s="57"/>
      <c r="EA780" s="57"/>
      <c r="EB780" s="57"/>
      <c r="EC780" s="57"/>
      <c r="ED780" s="57"/>
      <c r="EE780" s="57"/>
      <c r="EF780" s="57"/>
      <c r="EG780" s="57"/>
      <c r="EH780" s="57"/>
      <c r="EI780" s="57"/>
      <c r="EJ780" s="57"/>
      <c r="EK780" s="57"/>
      <c r="EL780" s="57"/>
      <c r="EM780" s="57"/>
      <c r="EN780" s="57"/>
      <c r="EO780" s="57"/>
      <c r="EP780" s="57"/>
      <c r="EQ780" s="57"/>
      <c r="ER780" s="57"/>
      <c r="ES780" s="57"/>
    </row>
    <row r="781" spans="1:149" ht="14.55" customHeight="1" x14ac:dyDescent="0.3">
      <c r="A781" s="65">
        <v>777</v>
      </c>
      <c r="B781" s="7">
        <v>253</v>
      </c>
      <c r="C781" s="98" t="s">
        <v>2944</v>
      </c>
      <c r="D781" s="100" t="s">
        <v>2945</v>
      </c>
      <c r="E781" s="98" t="s">
        <v>2946</v>
      </c>
      <c r="F781" s="7">
        <v>2003</v>
      </c>
      <c r="G781" s="100" t="s">
        <v>807</v>
      </c>
      <c r="H781" s="98" t="s">
        <v>2947</v>
      </c>
      <c r="I781" s="6" t="s">
        <v>50</v>
      </c>
      <c r="J781" s="100" t="s">
        <v>3001</v>
      </c>
      <c r="K781" s="6" t="s">
        <v>3002</v>
      </c>
      <c r="L781" s="6" t="s">
        <v>23</v>
      </c>
      <c r="M781" s="6" t="s">
        <v>100</v>
      </c>
      <c r="N781" s="6" t="s">
        <v>205</v>
      </c>
      <c r="O781" s="6" t="s">
        <v>25</v>
      </c>
      <c r="P781" s="6" t="s">
        <v>191</v>
      </c>
      <c r="Q781" s="6" t="s">
        <v>572</v>
      </c>
      <c r="R781" s="6" t="s">
        <v>572</v>
      </c>
      <c r="S781" s="6" t="s">
        <v>432</v>
      </c>
      <c r="T781" s="6" t="s">
        <v>629</v>
      </c>
      <c r="U781" s="7">
        <v>1996</v>
      </c>
      <c r="V781" s="7">
        <v>2005</v>
      </c>
      <c r="W781" s="6"/>
      <c r="X781" s="6"/>
      <c r="Y781" s="6"/>
      <c r="Z781" s="6"/>
      <c r="AA781" s="6"/>
      <c r="AB781" s="6"/>
      <c r="AC781" s="6"/>
      <c r="AD781" s="6"/>
      <c r="AE781" s="6"/>
      <c r="AF781" s="6"/>
      <c r="AG781" s="6"/>
      <c r="AH781" s="6"/>
      <c r="AI781" s="6" t="s">
        <v>155</v>
      </c>
      <c r="AJ781" s="6"/>
      <c r="AK781" s="6"/>
      <c r="AL781" s="6"/>
      <c r="AM781" s="6"/>
      <c r="AN781" s="6"/>
      <c r="AO781" s="6"/>
      <c r="AP781" s="6"/>
      <c r="AQ781" s="6"/>
      <c r="AR781" s="6"/>
      <c r="AS781" s="6"/>
      <c r="AT781" s="6"/>
      <c r="AU781" s="6"/>
      <c r="AV781" s="6"/>
      <c r="AW781" s="6" t="s">
        <v>23</v>
      </c>
      <c r="AX781" s="6"/>
      <c r="AY781" s="6"/>
      <c r="AZ781" s="6"/>
      <c r="BA781" s="6"/>
      <c r="BB781" s="6"/>
      <c r="BC781" s="6"/>
      <c r="BD781" s="6"/>
      <c r="BE781" s="6"/>
      <c r="BF781" s="6"/>
      <c r="BG781" s="6"/>
      <c r="BH781" s="6"/>
      <c r="BI781" s="6"/>
      <c r="BJ781" s="6" t="s">
        <v>78</v>
      </c>
      <c r="BK781" s="6"/>
      <c r="BL781" s="6"/>
      <c r="BM781" s="6"/>
      <c r="BN781" s="6"/>
      <c r="BO781" s="6"/>
      <c r="BP781" s="6"/>
      <c r="BQ781" s="6"/>
      <c r="BR781" s="6"/>
      <c r="BS781" s="6"/>
      <c r="BT781" s="6"/>
      <c r="BU781" s="6"/>
      <c r="BV781" s="6" t="s">
        <v>23</v>
      </c>
      <c r="BW781" s="6"/>
      <c r="BX781" s="6"/>
      <c r="BY781" s="6"/>
      <c r="BZ781" s="6"/>
      <c r="CA781" s="6"/>
      <c r="CB781" s="6"/>
      <c r="CC781" s="6"/>
      <c r="CD781" s="6"/>
      <c r="CE781" s="6"/>
      <c r="CF781" s="6"/>
      <c r="CG781" s="6"/>
      <c r="CH781" s="6"/>
      <c r="CI781" s="6" t="s">
        <v>195</v>
      </c>
      <c r="CJ781" s="6"/>
      <c r="CK781" s="6"/>
      <c r="CL781" s="6"/>
      <c r="CM781" s="6"/>
      <c r="CN781" s="6"/>
      <c r="CO781" s="6"/>
      <c r="CP781" s="6"/>
      <c r="CQ781" s="6"/>
      <c r="CR781" s="6"/>
      <c r="CS781" s="28" t="s">
        <v>23</v>
      </c>
      <c r="CT781" s="6"/>
      <c r="CU781" s="6"/>
      <c r="CV781" s="6"/>
      <c r="CW781" s="6"/>
      <c r="CX781" s="6"/>
      <c r="CY781" s="6"/>
      <c r="CZ781" s="6"/>
      <c r="DA781" s="6" t="s">
        <v>155</v>
      </c>
      <c r="DB781" s="6"/>
      <c r="DC781" s="6"/>
      <c r="DD781" s="6" t="s">
        <v>23</v>
      </c>
      <c r="DE781" s="93" t="s">
        <v>2948</v>
      </c>
      <c r="DF781" s="6" t="s">
        <v>640</v>
      </c>
      <c r="DG781" s="6"/>
      <c r="DH781" s="6"/>
      <c r="DI781" s="6"/>
      <c r="DJ781" s="6"/>
      <c r="DK781" s="6"/>
      <c r="DL781" s="6" t="s">
        <v>155</v>
      </c>
      <c r="DM781" s="6"/>
      <c r="DN781" s="6"/>
      <c r="DO781" s="87"/>
      <c r="DP781" s="6"/>
      <c r="DQ781" s="93" t="s">
        <v>2949</v>
      </c>
      <c r="DR781" s="6" t="s">
        <v>212</v>
      </c>
      <c r="DS781" s="87"/>
      <c r="DT781" s="17"/>
      <c r="DV781" s="34"/>
      <c r="DW781" s="57"/>
      <c r="DX781" s="57"/>
      <c r="DY781" s="57"/>
      <c r="DZ781" s="57"/>
      <c r="EA781" s="57"/>
      <c r="EB781" s="57"/>
      <c r="EC781" s="57"/>
      <c r="ED781" s="57"/>
      <c r="EE781" s="57"/>
      <c r="EF781" s="57"/>
      <c r="EG781" s="57"/>
      <c r="EH781" s="57"/>
      <c r="EI781" s="57"/>
      <c r="EJ781" s="57"/>
      <c r="EK781" s="57"/>
      <c r="EL781" s="57"/>
      <c r="EM781" s="57"/>
      <c r="EN781" s="57"/>
      <c r="EO781" s="57"/>
      <c r="EP781" s="57"/>
      <c r="EQ781" s="57"/>
      <c r="ER781" s="57"/>
      <c r="ES781" s="57"/>
    </row>
    <row r="782" spans="1:149" ht="14.55" customHeight="1" x14ac:dyDescent="0.3">
      <c r="A782" s="65">
        <v>778</v>
      </c>
      <c r="B782" s="7">
        <v>253</v>
      </c>
      <c r="C782" s="98" t="s">
        <v>2944</v>
      </c>
      <c r="D782" s="100" t="s">
        <v>2945</v>
      </c>
      <c r="E782" s="98" t="s">
        <v>2946</v>
      </c>
      <c r="F782" s="7">
        <v>2003</v>
      </c>
      <c r="G782" s="100" t="s">
        <v>807</v>
      </c>
      <c r="H782" s="98" t="s">
        <v>2947</v>
      </c>
      <c r="I782" s="6" t="s">
        <v>50</v>
      </c>
      <c r="J782" s="100" t="s">
        <v>3003</v>
      </c>
      <c r="K782" s="6" t="s">
        <v>3002</v>
      </c>
      <c r="L782" s="6" t="s">
        <v>23</v>
      </c>
      <c r="M782" s="6" t="s">
        <v>100</v>
      </c>
      <c r="N782" s="6" t="s">
        <v>205</v>
      </c>
      <c r="O782" s="6" t="s">
        <v>25</v>
      </c>
      <c r="P782" s="6" t="s">
        <v>191</v>
      </c>
      <c r="Q782" s="6" t="s">
        <v>572</v>
      </c>
      <c r="R782" s="6" t="s">
        <v>572</v>
      </c>
      <c r="S782" s="6" t="s">
        <v>432</v>
      </c>
      <c r="T782" s="6" t="s">
        <v>629</v>
      </c>
      <c r="U782" s="7">
        <v>1996</v>
      </c>
      <c r="V782" s="7">
        <v>2005</v>
      </c>
      <c r="W782" s="6"/>
      <c r="X782" s="6"/>
      <c r="Y782" s="6"/>
      <c r="Z782" s="6"/>
      <c r="AA782" s="6"/>
      <c r="AB782" s="6"/>
      <c r="AC782" s="6"/>
      <c r="AD782" s="6"/>
      <c r="AE782" s="6"/>
      <c r="AF782" s="6"/>
      <c r="AG782" s="6"/>
      <c r="AH782" s="6"/>
      <c r="AI782" s="6" t="s">
        <v>155</v>
      </c>
      <c r="AJ782" s="6"/>
      <c r="AK782" s="6"/>
      <c r="AL782" s="6"/>
      <c r="AM782" s="6"/>
      <c r="AN782" s="6"/>
      <c r="AO782" s="6"/>
      <c r="AP782" s="6"/>
      <c r="AQ782" s="6"/>
      <c r="AR782" s="6"/>
      <c r="AS782" s="6"/>
      <c r="AT782" s="6"/>
      <c r="AU782" s="6"/>
      <c r="AV782" s="6"/>
      <c r="AW782" s="6" t="s">
        <v>23</v>
      </c>
      <c r="AX782" s="6"/>
      <c r="AY782" s="6"/>
      <c r="AZ782" s="6"/>
      <c r="BA782" s="6"/>
      <c r="BB782" s="6"/>
      <c r="BC782" s="6"/>
      <c r="BD782" s="6"/>
      <c r="BE782" s="6"/>
      <c r="BF782" s="6"/>
      <c r="BG782" s="6"/>
      <c r="BH782" s="6"/>
      <c r="BI782" s="6"/>
      <c r="BJ782" s="6" t="s">
        <v>78</v>
      </c>
      <c r="BK782" s="6"/>
      <c r="BL782" s="6"/>
      <c r="BM782" s="6"/>
      <c r="BN782" s="6"/>
      <c r="BO782" s="6"/>
      <c r="BP782" s="6"/>
      <c r="BQ782" s="6"/>
      <c r="BR782" s="6"/>
      <c r="BS782" s="6"/>
      <c r="BT782" s="6"/>
      <c r="BU782" s="6"/>
      <c r="BV782" s="6" t="s">
        <v>23</v>
      </c>
      <c r="BW782" s="6"/>
      <c r="BX782" s="6"/>
      <c r="BY782" s="6"/>
      <c r="BZ782" s="6"/>
      <c r="CA782" s="6"/>
      <c r="CB782" s="6"/>
      <c r="CC782" s="6"/>
      <c r="CD782" s="6"/>
      <c r="CE782" s="6"/>
      <c r="CF782" s="6"/>
      <c r="CG782" s="6"/>
      <c r="CH782" s="6"/>
      <c r="CI782" s="6" t="s">
        <v>195</v>
      </c>
      <c r="CJ782" s="6"/>
      <c r="CK782" s="6"/>
      <c r="CL782" s="6"/>
      <c r="CM782" s="6"/>
      <c r="CN782" s="6"/>
      <c r="CO782" s="6"/>
      <c r="CP782" s="6"/>
      <c r="CQ782" s="6"/>
      <c r="CR782" s="6"/>
      <c r="CS782" s="28" t="s">
        <v>23</v>
      </c>
      <c r="CT782" s="6"/>
      <c r="CU782" s="6"/>
      <c r="CV782" s="6"/>
      <c r="CW782" s="6"/>
      <c r="CX782" s="6"/>
      <c r="CY782" s="6"/>
      <c r="CZ782" s="6"/>
      <c r="DA782" s="6" t="s">
        <v>155</v>
      </c>
      <c r="DB782" s="6"/>
      <c r="DC782" s="6"/>
      <c r="DD782" s="6" t="s">
        <v>23</v>
      </c>
      <c r="DE782" s="93" t="s">
        <v>2948</v>
      </c>
      <c r="DF782" s="6" t="s">
        <v>640</v>
      </c>
      <c r="DG782" s="6"/>
      <c r="DH782" s="6"/>
      <c r="DI782" s="6"/>
      <c r="DJ782" s="6"/>
      <c r="DK782" s="6"/>
      <c r="DL782" s="6" t="s">
        <v>155</v>
      </c>
      <c r="DM782" s="6"/>
      <c r="DN782" s="6"/>
      <c r="DO782" s="87"/>
      <c r="DP782" s="6"/>
      <c r="DQ782" s="93" t="s">
        <v>2949</v>
      </c>
      <c r="DR782" s="6" t="s">
        <v>212</v>
      </c>
      <c r="DS782" s="87"/>
      <c r="DT782" s="17"/>
      <c r="DV782" s="34"/>
      <c r="DW782" s="57"/>
      <c r="DX782" s="57"/>
      <c r="DY782" s="57"/>
      <c r="DZ782" s="57"/>
      <c r="EA782" s="57"/>
      <c r="EB782" s="57"/>
      <c r="EC782" s="57"/>
      <c r="ED782" s="57"/>
      <c r="EE782" s="57"/>
      <c r="EF782" s="57"/>
      <c r="EG782" s="57"/>
      <c r="EH782" s="57"/>
      <c r="EI782" s="57"/>
      <c r="EJ782" s="57"/>
      <c r="EK782" s="57"/>
      <c r="EL782" s="57"/>
      <c r="EM782" s="57"/>
      <c r="EN782" s="57"/>
      <c r="EO782" s="57"/>
      <c r="EP782" s="57"/>
      <c r="EQ782" s="57"/>
      <c r="ER782" s="57"/>
      <c r="ES782" s="57"/>
    </row>
    <row r="783" spans="1:149" ht="14.55" customHeight="1" x14ac:dyDescent="0.3">
      <c r="A783" s="65">
        <v>779</v>
      </c>
      <c r="B783" s="7">
        <v>253</v>
      </c>
      <c r="C783" s="98" t="s">
        <v>2944</v>
      </c>
      <c r="D783" s="100" t="s">
        <v>2945</v>
      </c>
      <c r="E783" s="98" t="s">
        <v>2946</v>
      </c>
      <c r="F783" s="7">
        <v>2003</v>
      </c>
      <c r="G783" s="100" t="s">
        <v>807</v>
      </c>
      <c r="H783" s="98" t="s">
        <v>2947</v>
      </c>
      <c r="I783" s="6" t="s">
        <v>50</v>
      </c>
      <c r="J783" s="100" t="s">
        <v>3004</v>
      </c>
      <c r="K783" s="6" t="s">
        <v>3005</v>
      </c>
      <c r="L783" s="6" t="s">
        <v>23</v>
      </c>
      <c r="M783" s="6" t="s">
        <v>100</v>
      </c>
      <c r="N783" s="6" t="s">
        <v>205</v>
      </c>
      <c r="O783" s="6" t="s">
        <v>25</v>
      </c>
      <c r="P783" s="6" t="s">
        <v>191</v>
      </c>
      <c r="Q783" s="6" t="s">
        <v>572</v>
      </c>
      <c r="R783" s="6" t="s">
        <v>572</v>
      </c>
      <c r="S783" s="6" t="s">
        <v>432</v>
      </c>
      <c r="T783" s="6" t="s">
        <v>629</v>
      </c>
      <c r="U783" s="7">
        <v>1996</v>
      </c>
      <c r="V783" s="7">
        <v>2005</v>
      </c>
      <c r="W783" s="6"/>
      <c r="X783" s="6"/>
      <c r="Y783" s="6"/>
      <c r="Z783" s="6"/>
      <c r="AA783" s="6"/>
      <c r="AB783" s="6"/>
      <c r="AC783" s="6"/>
      <c r="AD783" s="6"/>
      <c r="AE783" s="6"/>
      <c r="AF783" s="6"/>
      <c r="AG783" s="6"/>
      <c r="AH783" s="6"/>
      <c r="AI783" s="6" t="s">
        <v>155</v>
      </c>
      <c r="AJ783" s="6"/>
      <c r="AK783" s="6"/>
      <c r="AL783" s="6"/>
      <c r="AM783" s="6"/>
      <c r="AN783" s="6"/>
      <c r="AO783" s="6"/>
      <c r="AP783" s="6"/>
      <c r="AQ783" s="6"/>
      <c r="AR783" s="6"/>
      <c r="AS783" s="6"/>
      <c r="AT783" s="6"/>
      <c r="AU783" s="6"/>
      <c r="AV783" s="6"/>
      <c r="AW783" s="6" t="s">
        <v>23</v>
      </c>
      <c r="AX783" s="6"/>
      <c r="AY783" s="6"/>
      <c r="AZ783" s="6"/>
      <c r="BA783" s="6"/>
      <c r="BB783" s="6"/>
      <c r="BC783" s="6"/>
      <c r="BD783" s="6"/>
      <c r="BE783" s="6"/>
      <c r="BF783" s="6"/>
      <c r="BG783" s="6"/>
      <c r="BH783" s="6"/>
      <c r="BI783" s="6"/>
      <c r="BJ783" s="6" t="s">
        <v>78</v>
      </c>
      <c r="BK783" s="6"/>
      <c r="BL783" s="6"/>
      <c r="BM783" s="6"/>
      <c r="BN783" s="6"/>
      <c r="BO783" s="6"/>
      <c r="BP783" s="6"/>
      <c r="BQ783" s="6"/>
      <c r="BR783" s="6"/>
      <c r="BS783" s="6"/>
      <c r="BT783" s="6"/>
      <c r="BU783" s="6"/>
      <c r="BV783" s="6" t="s">
        <v>23</v>
      </c>
      <c r="BW783" s="6"/>
      <c r="BX783" s="6"/>
      <c r="BY783" s="6"/>
      <c r="BZ783" s="6"/>
      <c r="CA783" s="6"/>
      <c r="CB783" s="6"/>
      <c r="CC783" s="6"/>
      <c r="CD783" s="6"/>
      <c r="CE783" s="6"/>
      <c r="CF783" s="6"/>
      <c r="CG783" s="6"/>
      <c r="CH783" s="6"/>
      <c r="CI783" s="6" t="s">
        <v>195</v>
      </c>
      <c r="CJ783" s="6"/>
      <c r="CK783" s="6"/>
      <c r="CL783" s="6"/>
      <c r="CM783" s="6"/>
      <c r="CN783" s="6"/>
      <c r="CO783" s="6"/>
      <c r="CP783" s="6"/>
      <c r="CQ783" s="6"/>
      <c r="CR783" s="6"/>
      <c r="CS783" s="28" t="s">
        <v>23</v>
      </c>
      <c r="CT783" s="6"/>
      <c r="CU783" s="6"/>
      <c r="CV783" s="6"/>
      <c r="CW783" s="6"/>
      <c r="CX783" s="6"/>
      <c r="CY783" s="6"/>
      <c r="CZ783" s="6"/>
      <c r="DA783" s="6" t="s">
        <v>155</v>
      </c>
      <c r="DB783" s="6"/>
      <c r="DC783" s="6"/>
      <c r="DD783" s="6" t="s">
        <v>23</v>
      </c>
      <c r="DE783" s="93" t="s">
        <v>2948</v>
      </c>
      <c r="DF783" s="6" t="s">
        <v>640</v>
      </c>
      <c r="DG783" s="6"/>
      <c r="DH783" s="6"/>
      <c r="DI783" s="6"/>
      <c r="DJ783" s="6"/>
      <c r="DK783" s="6"/>
      <c r="DL783" s="6" t="s">
        <v>155</v>
      </c>
      <c r="DM783" s="6"/>
      <c r="DN783" s="6"/>
      <c r="DO783" s="87"/>
      <c r="DP783" s="6"/>
      <c r="DQ783" s="93" t="s">
        <v>2949</v>
      </c>
      <c r="DR783" s="6" t="s">
        <v>212</v>
      </c>
      <c r="DS783" s="87"/>
      <c r="DT783" s="17"/>
      <c r="DV783" s="34"/>
      <c r="DW783" s="57"/>
      <c r="DX783" s="57"/>
      <c r="DY783" s="57"/>
      <c r="DZ783" s="57"/>
      <c r="EA783" s="57"/>
      <c r="EB783" s="57"/>
      <c r="EC783" s="57"/>
      <c r="ED783" s="57"/>
      <c r="EE783" s="57"/>
      <c r="EF783" s="57"/>
      <c r="EG783" s="57"/>
      <c r="EH783" s="57"/>
      <c r="EI783" s="57"/>
      <c r="EJ783" s="57"/>
      <c r="EK783" s="57"/>
      <c r="EL783" s="57"/>
      <c r="EM783" s="57"/>
      <c r="EN783" s="57"/>
      <c r="EO783" s="57"/>
      <c r="EP783" s="57"/>
      <c r="EQ783" s="57"/>
      <c r="ER783" s="57"/>
      <c r="ES783" s="57"/>
    </row>
    <row r="784" spans="1:149" ht="14.55" customHeight="1" x14ac:dyDescent="0.3">
      <c r="A784" s="65">
        <v>780</v>
      </c>
      <c r="B784" s="7">
        <v>253</v>
      </c>
      <c r="C784" s="98" t="s">
        <v>2944</v>
      </c>
      <c r="D784" s="100" t="s">
        <v>2945</v>
      </c>
      <c r="E784" s="98" t="s">
        <v>2946</v>
      </c>
      <c r="F784" s="7">
        <v>2003</v>
      </c>
      <c r="G784" s="100" t="s">
        <v>807</v>
      </c>
      <c r="H784" s="98" t="s">
        <v>2947</v>
      </c>
      <c r="I784" s="6" t="s">
        <v>50</v>
      </c>
      <c r="J784" s="100" t="s">
        <v>3006</v>
      </c>
      <c r="K784" s="6" t="s">
        <v>3007</v>
      </c>
      <c r="L784" s="6" t="s">
        <v>23</v>
      </c>
      <c r="M784" s="6" t="s">
        <v>100</v>
      </c>
      <c r="N784" s="6" t="s">
        <v>205</v>
      </c>
      <c r="O784" s="6" t="s">
        <v>25</v>
      </c>
      <c r="P784" s="6" t="s">
        <v>191</v>
      </c>
      <c r="Q784" s="6" t="s">
        <v>572</v>
      </c>
      <c r="R784" s="6" t="s">
        <v>572</v>
      </c>
      <c r="S784" s="6" t="s">
        <v>432</v>
      </c>
      <c r="T784" s="6" t="s">
        <v>629</v>
      </c>
      <c r="U784" s="7">
        <v>1996</v>
      </c>
      <c r="V784" s="7">
        <v>2005</v>
      </c>
      <c r="W784" s="6"/>
      <c r="X784" s="6"/>
      <c r="Y784" s="6"/>
      <c r="Z784" s="6"/>
      <c r="AA784" s="6"/>
      <c r="AB784" s="6"/>
      <c r="AC784" s="6"/>
      <c r="AD784" s="6"/>
      <c r="AE784" s="6"/>
      <c r="AF784" s="6"/>
      <c r="AG784" s="6"/>
      <c r="AH784" s="6"/>
      <c r="AI784" s="6" t="s">
        <v>155</v>
      </c>
      <c r="AJ784" s="6"/>
      <c r="AK784" s="6"/>
      <c r="AL784" s="6"/>
      <c r="AM784" s="6"/>
      <c r="AN784" s="6"/>
      <c r="AO784" s="6"/>
      <c r="AP784" s="6"/>
      <c r="AQ784" s="6"/>
      <c r="AR784" s="6"/>
      <c r="AS784" s="6"/>
      <c r="AT784" s="6"/>
      <c r="AU784" s="6"/>
      <c r="AV784" s="6"/>
      <c r="AW784" s="6" t="s">
        <v>23</v>
      </c>
      <c r="AX784" s="6"/>
      <c r="AY784" s="6"/>
      <c r="AZ784" s="6"/>
      <c r="BA784" s="6"/>
      <c r="BB784" s="6"/>
      <c r="BC784" s="6"/>
      <c r="BD784" s="6"/>
      <c r="BE784" s="6"/>
      <c r="BF784" s="6"/>
      <c r="BG784" s="6"/>
      <c r="BH784" s="6"/>
      <c r="BI784" s="6"/>
      <c r="BJ784" s="6" t="s">
        <v>78</v>
      </c>
      <c r="BK784" s="6"/>
      <c r="BL784" s="6"/>
      <c r="BM784" s="6"/>
      <c r="BN784" s="6"/>
      <c r="BO784" s="6"/>
      <c r="BP784" s="6"/>
      <c r="BQ784" s="6"/>
      <c r="BR784" s="6"/>
      <c r="BS784" s="6"/>
      <c r="BT784" s="6"/>
      <c r="BU784" s="6"/>
      <c r="BV784" s="6" t="s">
        <v>23</v>
      </c>
      <c r="BW784" s="6"/>
      <c r="BX784" s="6"/>
      <c r="BY784" s="6"/>
      <c r="BZ784" s="6"/>
      <c r="CA784" s="6"/>
      <c r="CB784" s="6"/>
      <c r="CC784" s="6"/>
      <c r="CD784" s="6"/>
      <c r="CE784" s="6"/>
      <c r="CF784" s="6"/>
      <c r="CG784" s="6"/>
      <c r="CH784" s="6"/>
      <c r="CI784" s="6" t="s">
        <v>195</v>
      </c>
      <c r="CJ784" s="6"/>
      <c r="CK784" s="6"/>
      <c r="CL784" s="6"/>
      <c r="CM784" s="6"/>
      <c r="CN784" s="6"/>
      <c r="CO784" s="6"/>
      <c r="CP784" s="6"/>
      <c r="CQ784" s="6"/>
      <c r="CR784" s="6"/>
      <c r="CS784" s="28" t="s">
        <v>23</v>
      </c>
      <c r="CT784" s="6"/>
      <c r="CU784" s="6"/>
      <c r="CV784" s="6"/>
      <c r="CW784" s="6"/>
      <c r="CX784" s="6"/>
      <c r="CY784" s="6"/>
      <c r="CZ784" s="6"/>
      <c r="DA784" s="6" t="s">
        <v>155</v>
      </c>
      <c r="DB784" s="6"/>
      <c r="DC784" s="6"/>
      <c r="DD784" s="6" t="s">
        <v>23</v>
      </c>
      <c r="DE784" s="93" t="s">
        <v>2948</v>
      </c>
      <c r="DF784" s="6" t="s">
        <v>640</v>
      </c>
      <c r="DG784" s="6"/>
      <c r="DH784" s="6"/>
      <c r="DI784" s="6"/>
      <c r="DJ784" s="6"/>
      <c r="DK784" s="6"/>
      <c r="DL784" s="6" t="s">
        <v>155</v>
      </c>
      <c r="DM784" s="6"/>
      <c r="DN784" s="6"/>
      <c r="DO784" s="87"/>
      <c r="DP784" s="6"/>
      <c r="DQ784" s="93" t="s">
        <v>2949</v>
      </c>
      <c r="DR784" s="6" t="s">
        <v>212</v>
      </c>
      <c r="DS784" s="87"/>
      <c r="DT784" s="17"/>
      <c r="DV784" s="34"/>
      <c r="DW784" s="57"/>
      <c r="DX784" s="57"/>
      <c r="DY784" s="57"/>
      <c r="DZ784" s="57"/>
      <c r="EA784" s="57"/>
      <c r="EB784" s="57"/>
      <c r="EC784" s="57"/>
      <c r="ED784" s="57"/>
      <c r="EE784" s="57"/>
      <c r="EF784" s="57"/>
      <c r="EG784" s="57"/>
      <c r="EH784" s="57"/>
      <c r="EI784" s="57"/>
      <c r="EJ784" s="57"/>
      <c r="EK784" s="57"/>
      <c r="EL784" s="57"/>
      <c r="EM784" s="57"/>
      <c r="EN784" s="57"/>
      <c r="EO784" s="57"/>
      <c r="EP784" s="57"/>
      <c r="EQ784" s="57"/>
      <c r="ER784" s="57"/>
      <c r="ES784" s="57"/>
    </row>
    <row r="785" spans="1:149" ht="14.55" customHeight="1" x14ac:dyDescent="0.3">
      <c r="A785" s="65">
        <v>781</v>
      </c>
      <c r="B785" s="7">
        <v>253</v>
      </c>
      <c r="C785" s="98" t="s">
        <v>2944</v>
      </c>
      <c r="D785" s="100" t="s">
        <v>2945</v>
      </c>
      <c r="E785" s="98" t="s">
        <v>2946</v>
      </c>
      <c r="F785" s="7">
        <v>2003</v>
      </c>
      <c r="G785" s="100" t="s">
        <v>807</v>
      </c>
      <c r="H785" s="98" t="s">
        <v>2947</v>
      </c>
      <c r="I785" s="6" t="s">
        <v>50</v>
      </c>
      <c r="J785" s="100" t="s">
        <v>3008</v>
      </c>
      <c r="K785" s="6" t="s">
        <v>3005</v>
      </c>
      <c r="L785" s="6" t="s">
        <v>23</v>
      </c>
      <c r="M785" s="6" t="s">
        <v>100</v>
      </c>
      <c r="N785" s="6" t="s">
        <v>205</v>
      </c>
      <c r="O785" s="6" t="s">
        <v>25</v>
      </c>
      <c r="P785" s="6" t="s">
        <v>191</v>
      </c>
      <c r="Q785" s="6" t="s">
        <v>572</v>
      </c>
      <c r="R785" s="6" t="s">
        <v>572</v>
      </c>
      <c r="S785" s="6" t="s">
        <v>432</v>
      </c>
      <c r="T785" s="6" t="s">
        <v>629</v>
      </c>
      <c r="U785" s="7">
        <v>1996</v>
      </c>
      <c r="V785" s="7">
        <v>2005</v>
      </c>
      <c r="W785" s="6"/>
      <c r="X785" s="6"/>
      <c r="Y785" s="6"/>
      <c r="Z785" s="6"/>
      <c r="AA785" s="6"/>
      <c r="AB785" s="6"/>
      <c r="AC785" s="6"/>
      <c r="AD785" s="6"/>
      <c r="AE785" s="6"/>
      <c r="AF785" s="6"/>
      <c r="AG785" s="6"/>
      <c r="AH785" s="6"/>
      <c r="AI785" s="6" t="s">
        <v>155</v>
      </c>
      <c r="AJ785" s="6"/>
      <c r="AK785" s="6"/>
      <c r="AL785" s="6"/>
      <c r="AM785" s="6"/>
      <c r="AN785" s="6"/>
      <c r="AO785" s="6"/>
      <c r="AP785" s="6"/>
      <c r="AQ785" s="6"/>
      <c r="AR785" s="6"/>
      <c r="AS785" s="6"/>
      <c r="AT785" s="6"/>
      <c r="AU785" s="6"/>
      <c r="AV785" s="6"/>
      <c r="AW785" s="6" t="s">
        <v>23</v>
      </c>
      <c r="AX785" s="6"/>
      <c r="AY785" s="6"/>
      <c r="AZ785" s="6"/>
      <c r="BA785" s="6"/>
      <c r="BB785" s="6"/>
      <c r="BC785" s="6"/>
      <c r="BD785" s="6"/>
      <c r="BE785" s="6"/>
      <c r="BF785" s="6"/>
      <c r="BG785" s="6"/>
      <c r="BH785" s="6"/>
      <c r="BI785" s="6"/>
      <c r="BJ785" s="6" t="s">
        <v>78</v>
      </c>
      <c r="BK785" s="6"/>
      <c r="BL785" s="6"/>
      <c r="BM785" s="6"/>
      <c r="BN785" s="6"/>
      <c r="BO785" s="6"/>
      <c r="BP785" s="6"/>
      <c r="BQ785" s="6"/>
      <c r="BR785" s="6"/>
      <c r="BS785" s="6"/>
      <c r="BT785" s="6"/>
      <c r="BU785" s="6"/>
      <c r="BV785" s="6" t="s">
        <v>23</v>
      </c>
      <c r="BW785" s="6"/>
      <c r="BX785" s="6"/>
      <c r="BY785" s="6"/>
      <c r="BZ785" s="6"/>
      <c r="CA785" s="6"/>
      <c r="CB785" s="6"/>
      <c r="CC785" s="6"/>
      <c r="CD785" s="6"/>
      <c r="CE785" s="6"/>
      <c r="CF785" s="6"/>
      <c r="CG785" s="6"/>
      <c r="CH785" s="6"/>
      <c r="CI785" s="6" t="s">
        <v>195</v>
      </c>
      <c r="CJ785" s="6"/>
      <c r="CK785" s="6"/>
      <c r="CL785" s="6"/>
      <c r="CM785" s="6"/>
      <c r="CN785" s="6"/>
      <c r="CO785" s="6"/>
      <c r="CP785" s="6"/>
      <c r="CQ785" s="6"/>
      <c r="CR785" s="6"/>
      <c r="CS785" s="28" t="s">
        <v>23</v>
      </c>
      <c r="CT785" s="6"/>
      <c r="CU785" s="6"/>
      <c r="CV785" s="6"/>
      <c r="CW785" s="6"/>
      <c r="CX785" s="6"/>
      <c r="CY785" s="6"/>
      <c r="CZ785" s="6"/>
      <c r="DA785" s="6" t="s">
        <v>155</v>
      </c>
      <c r="DB785" s="6"/>
      <c r="DC785" s="6"/>
      <c r="DD785" s="6" t="s">
        <v>23</v>
      </c>
      <c r="DE785" s="93" t="s">
        <v>2948</v>
      </c>
      <c r="DF785" s="6" t="s">
        <v>640</v>
      </c>
      <c r="DG785" s="6"/>
      <c r="DH785" s="6"/>
      <c r="DI785" s="6"/>
      <c r="DJ785" s="6"/>
      <c r="DK785" s="6"/>
      <c r="DL785" s="6" t="s">
        <v>155</v>
      </c>
      <c r="DM785" s="6"/>
      <c r="DN785" s="6"/>
      <c r="DO785" s="87"/>
      <c r="DP785" s="6"/>
      <c r="DQ785" s="93" t="s">
        <v>2949</v>
      </c>
      <c r="DR785" s="6" t="s">
        <v>212</v>
      </c>
      <c r="DS785" s="87"/>
      <c r="DT785" s="17"/>
      <c r="DV785" s="34"/>
      <c r="DW785" s="57"/>
      <c r="DX785" s="57"/>
      <c r="DY785" s="57"/>
      <c r="DZ785" s="57"/>
      <c r="EA785" s="57"/>
      <c r="EB785" s="57"/>
      <c r="EC785" s="57"/>
      <c r="ED785" s="57"/>
      <c r="EE785" s="57"/>
      <c r="EF785" s="57"/>
      <c r="EG785" s="57"/>
      <c r="EH785" s="57"/>
      <c r="EI785" s="57"/>
      <c r="EJ785" s="57"/>
      <c r="EK785" s="57"/>
      <c r="EL785" s="57"/>
      <c r="EM785" s="57"/>
      <c r="EN785" s="57"/>
      <c r="EO785" s="57"/>
      <c r="EP785" s="57"/>
      <c r="EQ785" s="57"/>
      <c r="ER785" s="57"/>
      <c r="ES785" s="57"/>
    </row>
    <row r="786" spans="1:149" ht="14.55" customHeight="1" x14ac:dyDescent="0.3">
      <c r="A786" s="65">
        <v>782</v>
      </c>
      <c r="B786" s="7">
        <v>253</v>
      </c>
      <c r="C786" s="98" t="s">
        <v>2944</v>
      </c>
      <c r="D786" s="100" t="s">
        <v>2945</v>
      </c>
      <c r="E786" s="98" t="s">
        <v>2946</v>
      </c>
      <c r="F786" s="7">
        <v>2003</v>
      </c>
      <c r="G786" s="100" t="s">
        <v>807</v>
      </c>
      <c r="H786" s="98" t="s">
        <v>2947</v>
      </c>
      <c r="I786" s="6" t="s">
        <v>50</v>
      </c>
      <c r="J786" s="100" t="s">
        <v>3009</v>
      </c>
      <c r="K786" s="6" t="s">
        <v>3010</v>
      </c>
      <c r="L786" s="6" t="s">
        <v>23</v>
      </c>
      <c r="M786" s="6" t="s">
        <v>100</v>
      </c>
      <c r="N786" s="6" t="s">
        <v>205</v>
      </c>
      <c r="O786" s="6" t="s">
        <v>25</v>
      </c>
      <c r="P786" s="6" t="s">
        <v>191</v>
      </c>
      <c r="Q786" s="6" t="s">
        <v>572</v>
      </c>
      <c r="R786" s="6" t="s">
        <v>572</v>
      </c>
      <c r="S786" s="6" t="s">
        <v>432</v>
      </c>
      <c r="T786" s="6" t="s">
        <v>629</v>
      </c>
      <c r="U786" s="7">
        <v>1996</v>
      </c>
      <c r="V786" s="7">
        <v>2005</v>
      </c>
      <c r="W786" s="6"/>
      <c r="X786" s="6"/>
      <c r="Y786" s="6"/>
      <c r="Z786" s="6"/>
      <c r="AA786" s="6"/>
      <c r="AB786" s="6"/>
      <c r="AC786" s="6"/>
      <c r="AD786" s="6"/>
      <c r="AE786" s="6"/>
      <c r="AF786" s="6"/>
      <c r="AG786" s="6"/>
      <c r="AH786" s="6"/>
      <c r="AI786" s="6" t="s">
        <v>155</v>
      </c>
      <c r="AJ786" s="6"/>
      <c r="AK786" s="6"/>
      <c r="AL786" s="6"/>
      <c r="AM786" s="6"/>
      <c r="AN786" s="6"/>
      <c r="AO786" s="6"/>
      <c r="AP786" s="6"/>
      <c r="AQ786" s="6"/>
      <c r="AR786" s="6"/>
      <c r="AS786" s="6"/>
      <c r="AT786" s="6"/>
      <c r="AU786" s="6"/>
      <c r="AV786" s="6"/>
      <c r="AW786" s="6" t="s">
        <v>23</v>
      </c>
      <c r="AX786" s="6"/>
      <c r="AY786" s="6"/>
      <c r="AZ786" s="6"/>
      <c r="BA786" s="6"/>
      <c r="BB786" s="6"/>
      <c r="BC786" s="6"/>
      <c r="BD786" s="6"/>
      <c r="BE786" s="6"/>
      <c r="BF786" s="6"/>
      <c r="BG786" s="6"/>
      <c r="BH786" s="6"/>
      <c r="BI786" s="6"/>
      <c r="BJ786" s="6" t="s">
        <v>78</v>
      </c>
      <c r="BK786" s="6"/>
      <c r="BL786" s="6"/>
      <c r="BM786" s="6"/>
      <c r="BN786" s="6"/>
      <c r="BO786" s="6"/>
      <c r="BP786" s="6"/>
      <c r="BQ786" s="6"/>
      <c r="BR786" s="6"/>
      <c r="BS786" s="6"/>
      <c r="BT786" s="6"/>
      <c r="BU786" s="6"/>
      <c r="BV786" s="6" t="s">
        <v>23</v>
      </c>
      <c r="BW786" s="6"/>
      <c r="BX786" s="6"/>
      <c r="BY786" s="6"/>
      <c r="BZ786" s="6"/>
      <c r="CA786" s="6"/>
      <c r="CB786" s="6"/>
      <c r="CC786" s="6"/>
      <c r="CD786" s="6"/>
      <c r="CE786" s="6"/>
      <c r="CF786" s="6"/>
      <c r="CG786" s="6"/>
      <c r="CH786" s="6"/>
      <c r="CI786" s="6" t="s">
        <v>195</v>
      </c>
      <c r="CJ786" s="6"/>
      <c r="CK786" s="6"/>
      <c r="CL786" s="6"/>
      <c r="CM786" s="6"/>
      <c r="CN786" s="6"/>
      <c r="CO786" s="6"/>
      <c r="CP786" s="6"/>
      <c r="CQ786" s="6"/>
      <c r="CR786" s="6"/>
      <c r="CS786" s="28" t="s">
        <v>23</v>
      </c>
      <c r="CT786" s="6"/>
      <c r="CU786" s="6"/>
      <c r="CV786" s="6"/>
      <c r="CW786" s="6"/>
      <c r="CX786" s="6"/>
      <c r="CY786" s="6"/>
      <c r="CZ786" s="6"/>
      <c r="DA786" s="6" t="s">
        <v>155</v>
      </c>
      <c r="DB786" s="6"/>
      <c r="DC786" s="6"/>
      <c r="DD786" s="6" t="s">
        <v>23</v>
      </c>
      <c r="DE786" s="93" t="s">
        <v>2948</v>
      </c>
      <c r="DF786" s="6" t="s">
        <v>640</v>
      </c>
      <c r="DG786" s="6"/>
      <c r="DH786" s="6"/>
      <c r="DI786" s="6"/>
      <c r="DJ786" s="6"/>
      <c r="DK786" s="6"/>
      <c r="DL786" s="6" t="s">
        <v>155</v>
      </c>
      <c r="DM786" s="6"/>
      <c r="DN786" s="6"/>
      <c r="DO786" s="87"/>
      <c r="DP786" s="6"/>
      <c r="DQ786" s="93" t="s">
        <v>2949</v>
      </c>
      <c r="DR786" s="6" t="s">
        <v>212</v>
      </c>
      <c r="DS786" s="87"/>
      <c r="DT786" s="17"/>
      <c r="DV786" s="34"/>
      <c r="DW786" s="57"/>
      <c r="DX786" s="57"/>
      <c r="DY786" s="57"/>
      <c r="DZ786" s="57"/>
      <c r="EA786" s="57"/>
      <c r="EB786" s="57"/>
      <c r="EC786" s="57"/>
      <c r="ED786" s="57"/>
      <c r="EE786" s="57"/>
      <c r="EF786" s="57"/>
      <c r="EG786" s="57"/>
      <c r="EH786" s="57"/>
      <c r="EI786" s="57"/>
      <c r="EJ786" s="57"/>
      <c r="EK786" s="57"/>
      <c r="EL786" s="57"/>
      <c r="EM786" s="57"/>
      <c r="EN786" s="57"/>
      <c r="EO786" s="57"/>
      <c r="EP786" s="57"/>
      <c r="EQ786" s="57"/>
      <c r="ER786" s="57"/>
      <c r="ES786" s="57"/>
    </row>
    <row r="787" spans="1:149" ht="14.55" customHeight="1" x14ac:dyDescent="0.3">
      <c r="A787" s="65">
        <v>783</v>
      </c>
      <c r="B787" s="7">
        <v>253</v>
      </c>
      <c r="C787" s="98" t="s">
        <v>2944</v>
      </c>
      <c r="D787" s="100" t="s">
        <v>2945</v>
      </c>
      <c r="E787" s="98" t="s">
        <v>2946</v>
      </c>
      <c r="F787" s="7">
        <v>2003</v>
      </c>
      <c r="G787" s="100" t="s">
        <v>807</v>
      </c>
      <c r="H787" s="98" t="s">
        <v>2947</v>
      </c>
      <c r="I787" s="6" t="s">
        <v>50</v>
      </c>
      <c r="J787" s="100" t="s">
        <v>3011</v>
      </c>
      <c r="K787" s="6" t="s">
        <v>3012</v>
      </c>
      <c r="L787" s="6" t="s">
        <v>23</v>
      </c>
      <c r="M787" s="6" t="s">
        <v>100</v>
      </c>
      <c r="N787" s="6" t="s">
        <v>205</v>
      </c>
      <c r="O787" s="6" t="s">
        <v>25</v>
      </c>
      <c r="P787" s="6" t="s">
        <v>191</v>
      </c>
      <c r="Q787" s="6" t="s">
        <v>572</v>
      </c>
      <c r="R787" s="6" t="s">
        <v>572</v>
      </c>
      <c r="S787" s="6" t="s">
        <v>432</v>
      </c>
      <c r="T787" s="6" t="s">
        <v>629</v>
      </c>
      <c r="U787" s="7">
        <v>1996</v>
      </c>
      <c r="V787" s="7">
        <v>2005</v>
      </c>
      <c r="W787" s="6"/>
      <c r="X787" s="6"/>
      <c r="Y787" s="6"/>
      <c r="Z787" s="6"/>
      <c r="AA787" s="6"/>
      <c r="AB787" s="6"/>
      <c r="AC787" s="6"/>
      <c r="AD787" s="6"/>
      <c r="AE787" s="6"/>
      <c r="AF787" s="6"/>
      <c r="AG787" s="6"/>
      <c r="AH787" s="6"/>
      <c r="AI787" s="6" t="s">
        <v>155</v>
      </c>
      <c r="AJ787" s="6"/>
      <c r="AK787" s="6"/>
      <c r="AL787" s="6"/>
      <c r="AM787" s="6"/>
      <c r="AN787" s="6"/>
      <c r="AO787" s="6"/>
      <c r="AP787" s="6"/>
      <c r="AQ787" s="6"/>
      <c r="AR787" s="6"/>
      <c r="AS787" s="6"/>
      <c r="AT787" s="6"/>
      <c r="AU787" s="6"/>
      <c r="AV787" s="6"/>
      <c r="AW787" s="6" t="s">
        <v>23</v>
      </c>
      <c r="AX787" s="6"/>
      <c r="AY787" s="6"/>
      <c r="AZ787" s="6"/>
      <c r="BA787" s="6"/>
      <c r="BB787" s="6"/>
      <c r="BC787" s="6"/>
      <c r="BD787" s="6"/>
      <c r="BE787" s="6"/>
      <c r="BF787" s="6"/>
      <c r="BG787" s="6"/>
      <c r="BH787" s="6"/>
      <c r="BI787" s="6"/>
      <c r="BJ787" s="6" t="s">
        <v>78</v>
      </c>
      <c r="BK787" s="6"/>
      <c r="BL787" s="6"/>
      <c r="BM787" s="6"/>
      <c r="BN787" s="6"/>
      <c r="BO787" s="6"/>
      <c r="BP787" s="6"/>
      <c r="BQ787" s="6"/>
      <c r="BR787" s="6"/>
      <c r="BS787" s="6"/>
      <c r="BT787" s="6"/>
      <c r="BU787" s="6"/>
      <c r="BV787" s="6" t="s">
        <v>23</v>
      </c>
      <c r="BW787" s="6"/>
      <c r="BX787" s="6"/>
      <c r="BY787" s="6"/>
      <c r="BZ787" s="6"/>
      <c r="CA787" s="6"/>
      <c r="CB787" s="6"/>
      <c r="CC787" s="6"/>
      <c r="CD787" s="6"/>
      <c r="CE787" s="6"/>
      <c r="CF787" s="6"/>
      <c r="CG787" s="6"/>
      <c r="CH787" s="6"/>
      <c r="CI787" s="6" t="s">
        <v>195</v>
      </c>
      <c r="CJ787" s="6"/>
      <c r="CK787" s="6"/>
      <c r="CL787" s="6"/>
      <c r="CM787" s="6"/>
      <c r="CN787" s="6"/>
      <c r="CO787" s="6"/>
      <c r="CP787" s="6"/>
      <c r="CQ787" s="6"/>
      <c r="CR787" s="6"/>
      <c r="CS787" s="28" t="s">
        <v>23</v>
      </c>
      <c r="CT787" s="6"/>
      <c r="CU787" s="6"/>
      <c r="CV787" s="6"/>
      <c r="CW787" s="6"/>
      <c r="CX787" s="6"/>
      <c r="CY787" s="6"/>
      <c r="CZ787" s="6"/>
      <c r="DA787" s="6" t="s">
        <v>155</v>
      </c>
      <c r="DB787" s="6"/>
      <c r="DC787" s="6"/>
      <c r="DD787" s="6" t="s">
        <v>23</v>
      </c>
      <c r="DE787" s="93" t="s">
        <v>2948</v>
      </c>
      <c r="DF787" s="6" t="s">
        <v>640</v>
      </c>
      <c r="DG787" s="6"/>
      <c r="DH787" s="6"/>
      <c r="DI787" s="6"/>
      <c r="DJ787" s="6"/>
      <c r="DK787" s="6"/>
      <c r="DL787" s="6" t="s">
        <v>155</v>
      </c>
      <c r="DM787" s="6"/>
      <c r="DN787" s="6"/>
      <c r="DO787" s="87"/>
      <c r="DP787" s="6"/>
      <c r="DQ787" s="93" t="s">
        <v>2949</v>
      </c>
      <c r="DR787" s="6" t="s">
        <v>212</v>
      </c>
      <c r="DS787" s="87"/>
      <c r="DT787" s="17"/>
      <c r="DV787" s="34"/>
      <c r="DW787" s="57"/>
      <c r="DX787" s="57"/>
      <c r="DY787" s="57"/>
      <c r="DZ787" s="57"/>
      <c r="EA787" s="57"/>
      <c r="EB787" s="57"/>
      <c r="EC787" s="57"/>
      <c r="ED787" s="57"/>
      <c r="EE787" s="57"/>
      <c r="EF787" s="57"/>
      <c r="EG787" s="57"/>
      <c r="EH787" s="57"/>
      <c r="EI787" s="57"/>
      <c r="EJ787" s="57"/>
      <c r="EK787" s="57"/>
      <c r="EL787" s="57"/>
      <c r="EM787" s="57"/>
      <c r="EN787" s="57"/>
      <c r="EO787" s="57"/>
      <c r="EP787" s="57"/>
      <c r="EQ787" s="57"/>
      <c r="ER787" s="57"/>
      <c r="ES787" s="57"/>
    </row>
    <row r="788" spans="1:149" ht="14.55" customHeight="1" x14ac:dyDescent="0.3">
      <c r="A788" s="65">
        <v>784</v>
      </c>
      <c r="B788" s="7">
        <v>253</v>
      </c>
      <c r="C788" s="98" t="s">
        <v>2944</v>
      </c>
      <c r="D788" s="100" t="s">
        <v>2945</v>
      </c>
      <c r="E788" s="98" t="s">
        <v>2946</v>
      </c>
      <c r="F788" s="7">
        <v>2003</v>
      </c>
      <c r="G788" s="100" t="s">
        <v>807</v>
      </c>
      <c r="H788" s="98" t="s">
        <v>2947</v>
      </c>
      <c r="I788" s="6" t="s">
        <v>50</v>
      </c>
      <c r="J788" s="100" t="s">
        <v>3013</v>
      </c>
      <c r="K788" s="6" t="s">
        <v>3012</v>
      </c>
      <c r="L788" s="6" t="s">
        <v>23</v>
      </c>
      <c r="M788" s="6" t="s">
        <v>100</v>
      </c>
      <c r="N788" s="6" t="s">
        <v>205</v>
      </c>
      <c r="O788" s="6" t="s">
        <v>25</v>
      </c>
      <c r="P788" s="6" t="s">
        <v>191</v>
      </c>
      <c r="Q788" s="6" t="s">
        <v>572</v>
      </c>
      <c r="R788" s="6" t="s">
        <v>572</v>
      </c>
      <c r="S788" s="6" t="s">
        <v>432</v>
      </c>
      <c r="T788" s="6" t="s">
        <v>629</v>
      </c>
      <c r="U788" s="7">
        <v>1996</v>
      </c>
      <c r="V788" s="7">
        <v>2005</v>
      </c>
      <c r="W788" s="6"/>
      <c r="X788" s="6"/>
      <c r="Y788" s="6"/>
      <c r="Z788" s="6"/>
      <c r="AA788" s="6"/>
      <c r="AB788" s="6"/>
      <c r="AC788" s="6"/>
      <c r="AD788" s="6"/>
      <c r="AE788" s="6"/>
      <c r="AF788" s="6"/>
      <c r="AG788" s="6"/>
      <c r="AH788" s="6"/>
      <c r="AI788" s="6" t="s">
        <v>155</v>
      </c>
      <c r="AJ788" s="6"/>
      <c r="AK788" s="6"/>
      <c r="AL788" s="6"/>
      <c r="AM788" s="6"/>
      <c r="AN788" s="6"/>
      <c r="AO788" s="6"/>
      <c r="AP788" s="6"/>
      <c r="AQ788" s="6"/>
      <c r="AR788" s="6"/>
      <c r="AS788" s="6"/>
      <c r="AT788" s="6"/>
      <c r="AU788" s="6"/>
      <c r="AV788" s="6"/>
      <c r="AW788" s="6" t="s">
        <v>23</v>
      </c>
      <c r="AX788" s="6"/>
      <c r="AY788" s="6"/>
      <c r="AZ788" s="6"/>
      <c r="BA788" s="6"/>
      <c r="BB788" s="6"/>
      <c r="BC788" s="6"/>
      <c r="BD788" s="6"/>
      <c r="BE788" s="6"/>
      <c r="BF788" s="6"/>
      <c r="BG788" s="6"/>
      <c r="BH788" s="6"/>
      <c r="BI788" s="6"/>
      <c r="BJ788" s="6" t="s">
        <v>78</v>
      </c>
      <c r="BK788" s="6"/>
      <c r="BL788" s="6"/>
      <c r="BM788" s="6"/>
      <c r="BN788" s="6"/>
      <c r="BO788" s="6"/>
      <c r="BP788" s="6"/>
      <c r="BQ788" s="6"/>
      <c r="BR788" s="6"/>
      <c r="BS788" s="6"/>
      <c r="BT788" s="6"/>
      <c r="BU788" s="6"/>
      <c r="BV788" s="6" t="s">
        <v>23</v>
      </c>
      <c r="BW788" s="6"/>
      <c r="BX788" s="6"/>
      <c r="BY788" s="6"/>
      <c r="BZ788" s="6"/>
      <c r="CA788" s="6"/>
      <c r="CB788" s="6"/>
      <c r="CC788" s="6"/>
      <c r="CD788" s="6"/>
      <c r="CE788" s="6"/>
      <c r="CF788" s="6"/>
      <c r="CG788" s="6"/>
      <c r="CH788" s="6"/>
      <c r="CI788" s="6" t="s">
        <v>195</v>
      </c>
      <c r="CJ788" s="6"/>
      <c r="CK788" s="6"/>
      <c r="CL788" s="6"/>
      <c r="CM788" s="6"/>
      <c r="CN788" s="6"/>
      <c r="CO788" s="6"/>
      <c r="CP788" s="6"/>
      <c r="CQ788" s="6"/>
      <c r="CR788" s="6"/>
      <c r="CS788" s="28" t="s">
        <v>23</v>
      </c>
      <c r="CT788" s="6"/>
      <c r="CU788" s="6"/>
      <c r="CV788" s="6"/>
      <c r="CW788" s="6"/>
      <c r="CX788" s="6"/>
      <c r="CY788" s="6"/>
      <c r="CZ788" s="6"/>
      <c r="DA788" s="6" t="s">
        <v>155</v>
      </c>
      <c r="DB788" s="6"/>
      <c r="DC788" s="6"/>
      <c r="DD788" s="6" t="s">
        <v>23</v>
      </c>
      <c r="DE788" s="93" t="s">
        <v>2948</v>
      </c>
      <c r="DF788" s="6" t="s">
        <v>640</v>
      </c>
      <c r="DG788" s="6"/>
      <c r="DH788" s="6"/>
      <c r="DI788" s="6"/>
      <c r="DJ788" s="6"/>
      <c r="DK788" s="6"/>
      <c r="DL788" s="6" t="s">
        <v>155</v>
      </c>
      <c r="DM788" s="6"/>
      <c r="DN788" s="6"/>
      <c r="DO788" s="87"/>
      <c r="DP788" s="6"/>
      <c r="DQ788" s="93" t="s">
        <v>2949</v>
      </c>
      <c r="DR788" s="6" t="s">
        <v>212</v>
      </c>
      <c r="DS788" s="87"/>
      <c r="DT788" s="17"/>
      <c r="DV788" s="34"/>
      <c r="DW788" s="57"/>
      <c r="DX788" s="57"/>
      <c r="DY788" s="57"/>
      <c r="DZ788" s="57"/>
      <c r="EA788" s="57"/>
      <c r="EB788" s="57"/>
      <c r="EC788" s="57"/>
      <c r="ED788" s="57"/>
      <c r="EE788" s="57"/>
      <c r="EF788" s="57"/>
      <c r="EG788" s="57"/>
      <c r="EH788" s="57"/>
      <c r="EI788" s="57"/>
      <c r="EJ788" s="57"/>
      <c r="EK788" s="57"/>
      <c r="EL788" s="57"/>
      <c r="EM788" s="57"/>
      <c r="EN788" s="57"/>
      <c r="EO788" s="57"/>
      <c r="EP788" s="57"/>
      <c r="EQ788" s="57"/>
      <c r="ER788" s="57"/>
      <c r="ES788" s="57"/>
    </row>
    <row r="789" spans="1:149" ht="14.55" customHeight="1" x14ac:dyDescent="0.3">
      <c r="A789" s="65">
        <v>785</v>
      </c>
      <c r="B789" s="7">
        <v>253</v>
      </c>
      <c r="C789" s="98" t="s">
        <v>2944</v>
      </c>
      <c r="D789" s="100" t="s">
        <v>2945</v>
      </c>
      <c r="E789" s="98" t="s">
        <v>2946</v>
      </c>
      <c r="F789" s="7">
        <v>2003</v>
      </c>
      <c r="G789" s="100" t="s">
        <v>807</v>
      </c>
      <c r="H789" s="98" t="s">
        <v>2947</v>
      </c>
      <c r="I789" s="6" t="s">
        <v>50</v>
      </c>
      <c r="J789" s="100" t="s">
        <v>3014</v>
      </c>
      <c r="K789" s="6" t="s">
        <v>3015</v>
      </c>
      <c r="L789" s="6" t="s">
        <v>23</v>
      </c>
      <c r="M789" s="6" t="s">
        <v>100</v>
      </c>
      <c r="N789" s="6" t="s">
        <v>205</v>
      </c>
      <c r="O789" s="6" t="s">
        <v>25</v>
      </c>
      <c r="P789" s="6" t="s">
        <v>191</v>
      </c>
      <c r="Q789" s="6" t="s">
        <v>572</v>
      </c>
      <c r="R789" s="6" t="s">
        <v>572</v>
      </c>
      <c r="S789" s="6" t="s">
        <v>432</v>
      </c>
      <c r="T789" s="6" t="s">
        <v>629</v>
      </c>
      <c r="U789" s="7">
        <v>1996</v>
      </c>
      <c r="V789" s="7">
        <v>2005</v>
      </c>
      <c r="W789" s="6"/>
      <c r="X789" s="6"/>
      <c r="Y789" s="6"/>
      <c r="Z789" s="6"/>
      <c r="AA789" s="6"/>
      <c r="AB789" s="6"/>
      <c r="AC789" s="6"/>
      <c r="AD789" s="6"/>
      <c r="AE789" s="6"/>
      <c r="AF789" s="6"/>
      <c r="AG789" s="6"/>
      <c r="AH789" s="6"/>
      <c r="AI789" s="6" t="s">
        <v>155</v>
      </c>
      <c r="AJ789" s="6"/>
      <c r="AK789" s="6"/>
      <c r="AL789" s="6"/>
      <c r="AM789" s="6"/>
      <c r="AN789" s="6"/>
      <c r="AO789" s="6"/>
      <c r="AP789" s="6"/>
      <c r="AQ789" s="6"/>
      <c r="AR789" s="6"/>
      <c r="AS789" s="6"/>
      <c r="AT789" s="6"/>
      <c r="AU789" s="6"/>
      <c r="AV789" s="6"/>
      <c r="AW789" s="6" t="s">
        <v>23</v>
      </c>
      <c r="AX789" s="6"/>
      <c r="AY789" s="6"/>
      <c r="AZ789" s="6"/>
      <c r="BA789" s="6"/>
      <c r="BB789" s="6"/>
      <c r="BC789" s="6"/>
      <c r="BD789" s="6"/>
      <c r="BE789" s="6"/>
      <c r="BF789" s="6"/>
      <c r="BG789" s="6"/>
      <c r="BH789" s="6"/>
      <c r="BI789" s="6"/>
      <c r="BJ789" s="6" t="s">
        <v>78</v>
      </c>
      <c r="BK789" s="6"/>
      <c r="BL789" s="6"/>
      <c r="BM789" s="6"/>
      <c r="BN789" s="6"/>
      <c r="BO789" s="6"/>
      <c r="BP789" s="6"/>
      <c r="BQ789" s="6"/>
      <c r="BR789" s="6"/>
      <c r="BS789" s="6"/>
      <c r="BT789" s="6"/>
      <c r="BU789" s="6"/>
      <c r="BV789" s="6" t="s">
        <v>23</v>
      </c>
      <c r="BW789" s="6"/>
      <c r="BX789" s="6"/>
      <c r="BY789" s="6"/>
      <c r="BZ789" s="6"/>
      <c r="CA789" s="6"/>
      <c r="CB789" s="6"/>
      <c r="CC789" s="6"/>
      <c r="CD789" s="6"/>
      <c r="CE789" s="6"/>
      <c r="CF789" s="6"/>
      <c r="CG789" s="6"/>
      <c r="CH789" s="6"/>
      <c r="CI789" s="6" t="s">
        <v>195</v>
      </c>
      <c r="CJ789" s="6"/>
      <c r="CK789" s="6"/>
      <c r="CL789" s="6"/>
      <c r="CM789" s="6"/>
      <c r="CN789" s="6"/>
      <c r="CO789" s="6"/>
      <c r="CP789" s="6"/>
      <c r="CQ789" s="6"/>
      <c r="CR789" s="6"/>
      <c r="CS789" s="28" t="s">
        <v>23</v>
      </c>
      <c r="CT789" s="6"/>
      <c r="CU789" s="6"/>
      <c r="CV789" s="6"/>
      <c r="CW789" s="6"/>
      <c r="CX789" s="6"/>
      <c r="CY789" s="6"/>
      <c r="CZ789" s="6"/>
      <c r="DA789" s="6" t="s">
        <v>155</v>
      </c>
      <c r="DB789" s="6"/>
      <c r="DC789" s="6"/>
      <c r="DD789" s="6" t="s">
        <v>23</v>
      </c>
      <c r="DE789" s="93" t="s">
        <v>2948</v>
      </c>
      <c r="DF789" s="6" t="s">
        <v>640</v>
      </c>
      <c r="DG789" s="6"/>
      <c r="DH789" s="6"/>
      <c r="DI789" s="6"/>
      <c r="DJ789" s="6"/>
      <c r="DK789" s="6"/>
      <c r="DL789" s="6" t="s">
        <v>155</v>
      </c>
      <c r="DM789" s="6"/>
      <c r="DN789" s="6"/>
      <c r="DO789" s="87"/>
      <c r="DP789" s="6"/>
      <c r="DQ789" s="93" t="s">
        <v>2949</v>
      </c>
      <c r="DR789" s="6" t="s">
        <v>212</v>
      </c>
      <c r="DS789" s="87"/>
      <c r="DT789" s="17"/>
      <c r="DV789" s="34"/>
      <c r="DW789" s="57"/>
      <c r="DX789" s="57"/>
      <c r="DY789" s="57"/>
      <c r="DZ789" s="57"/>
      <c r="EA789" s="57"/>
      <c r="EB789" s="57"/>
      <c r="EC789" s="57"/>
      <c r="ED789" s="57"/>
      <c r="EE789" s="57"/>
      <c r="EF789" s="57"/>
      <c r="EG789" s="57"/>
      <c r="EH789" s="57"/>
      <c r="EI789" s="57"/>
      <c r="EJ789" s="57"/>
      <c r="EK789" s="57"/>
      <c r="EL789" s="57"/>
      <c r="EM789" s="57"/>
      <c r="EN789" s="57"/>
      <c r="EO789" s="57"/>
      <c r="EP789" s="57"/>
      <c r="EQ789" s="57"/>
      <c r="ER789" s="57"/>
      <c r="ES789" s="57"/>
    </row>
    <row r="790" spans="1:149" ht="14.55" customHeight="1" x14ac:dyDescent="0.3">
      <c r="A790" s="65">
        <v>786</v>
      </c>
      <c r="B790" s="7">
        <v>253</v>
      </c>
      <c r="C790" s="98" t="s">
        <v>2944</v>
      </c>
      <c r="D790" s="100" t="s">
        <v>2945</v>
      </c>
      <c r="E790" s="98" t="s">
        <v>2946</v>
      </c>
      <c r="F790" s="7">
        <v>2003</v>
      </c>
      <c r="G790" s="100" t="s">
        <v>807</v>
      </c>
      <c r="H790" s="98" t="s">
        <v>2947</v>
      </c>
      <c r="I790" s="6" t="s">
        <v>50</v>
      </c>
      <c r="J790" s="100" t="s">
        <v>3016</v>
      </c>
      <c r="K790" s="6" t="s">
        <v>3017</v>
      </c>
      <c r="L790" s="6" t="s">
        <v>23</v>
      </c>
      <c r="M790" s="6" t="s">
        <v>100</v>
      </c>
      <c r="N790" s="6" t="s">
        <v>205</v>
      </c>
      <c r="O790" s="6" t="s">
        <v>25</v>
      </c>
      <c r="P790" s="6" t="s">
        <v>191</v>
      </c>
      <c r="Q790" s="6" t="s">
        <v>572</v>
      </c>
      <c r="R790" s="6" t="s">
        <v>572</v>
      </c>
      <c r="S790" s="6" t="s">
        <v>432</v>
      </c>
      <c r="T790" s="6" t="s">
        <v>629</v>
      </c>
      <c r="U790" s="7">
        <v>1996</v>
      </c>
      <c r="V790" s="7">
        <v>2005</v>
      </c>
      <c r="W790" s="6"/>
      <c r="X790" s="6"/>
      <c r="Y790" s="6"/>
      <c r="Z790" s="6"/>
      <c r="AA790" s="6"/>
      <c r="AB790" s="6"/>
      <c r="AC790" s="6"/>
      <c r="AD790" s="6"/>
      <c r="AE790" s="6"/>
      <c r="AF790" s="6"/>
      <c r="AG790" s="6"/>
      <c r="AH790" s="6"/>
      <c r="AI790" s="6" t="s">
        <v>155</v>
      </c>
      <c r="AJ790" s="6"/>
      <c r="AK790" s="6"/>
      <c r="AL790" s="6"/>
      <c r="AM790" s="6"/>
      <c r="AN790" s="6"/>
      <c r="AO790" s="6"/>
      <c r="AP790" s="6"/>
      <c r="AQ790" s="6"/>
      <c r="AR790" s="6"/>
      <c r="AS790" s="6"/>
      <c r="AT790" s="6"/>
      <c r="AU790" s="6"/>
      <c r="AV790" s="6"/>
      <c r="AW790" s="6" t="s">
        <v>23</v>
      </c>
      <c r="AX790" s="6"/>
      <c r="AY790" s="6"/>
      <c r="AZ790" s="6"/>
      <c r="BA790" s="6"/>
      <c r="BB790" s="6"/>
      <c r="BC790" s="6"/>
      <c r="BD790" s="6"/>
      <c r="BE790" s="6"/>
      <c r="BF790" s="6"/>
      <c r="BG790" s="6"/>
      <c r="BH790" s="6"/>
      <c r="BI790" s="6"/>
      <c r="BJ790" s="6" t="s">
        <v>78</v>
      </c>
      <c r="BK790" s="6"/>
      <c r="BL790" s="6"/>
      <c r="BM790" s="6"/>
      <c r="BN790" s="6"/>
      <c r="BO790" s="6"/>
      <c r="BP790" s="6"/>
      <c r="BQ790" s="6"/>
      <c r="BR790" s="6"/>
      <c r="BS790" s="6"/>
      <c r="BT790" s="6"/>
      <c r="BU790" s="6"/>
      <c r="BV790" s="6" t="s">
        <v>23</v>
      </c>
      <c r="BW790" s="6"/>
      <c r="BX790" s="6"/>
      <c r="BY790" s="6"/>
      <c r="BZ790" s="6"/>
      <c r="CA790" s="6"/>
      <c r="CB790" s="6"/>
      <c r="CC790" s="6"/>
      <c r="CD790" s="6"/>
      <c r="CE790" s="6"/>
      <c r="CF790" s="6"/>
      <c r="CG790" s="6"/>
      <c r="CH790" s="6"/>
      <c r="CI790" s="6" t="s">
        <v>195</v>
      </c>
      <c r="CJ790" s="6"/>
      <c r="CK790" s="6"/>
      <c r="CL790" s="6"/>
      <c r="CM790" s="6"/>
      <c r="CN790" s="6"/>
      <c r="CO790" s="6"/>
      <c r="CP790" s="6"/>
      <c r="CQ790" s="6"/>
      <c r="CR790" s="6"/>
      <c r="CS790" s="28" t="s">
        <v>23</v>
      </c>
      <c r="CT790" s="6"/>
      <c r="CU790" s="6"/>
      <c r="CV790" s="6"/>
      <c r="CW790" s="6"/>
      <c r="CX790" s="6"/>
      <c r="CY790" s="6"/>
      <c r="CZ790" s="6"/>
      <c r="DA790" s="6" t="s">
        <v>155</v>
      </c>
      <c r="DB790" s="6"/>
      <c r="DC790" s="6"/>
      <c r="DD790" s="6" t="s">
        <v>23</v>
      </c>
      <c r="DE790" s="93" t="s">
        <v>2948</v>
      </c>
      <c r="DF790" s="6" t="s">
        <v>640</v>
      </c>
      <c r="DG790" s="6"/>
      <c r="DH790" s="6"/>
      <c r="DI790" s="6"/>
      <c r="DJ790" s="6"/>
      <c r="DK790" s="6"/>
      <c r="DL790" s="6" t="s">
        <v>155</v>
      </c>
      <c r="DM790" s="6"/>
      <c r="DN790" s="6"/>
      <c r="DO790" s="87"/>
      <c r="DP790" s="6"/>
      <c r="DQ790" s="93" t="s">
        <v>2949</v>
      </c>
      <c r="DR790" s="6" t="s">
        <v>212</v>
      </c>
      <c r="DS790" s="87"/>
      <c r="DT790" s="17"/>
      <c r="DV790" s="34"/>
      <c r="DW790" s="57"/>
      <c r="DX790" s="57"/>
      <c r="DY790" s="57"/>
      <c r="DZ790" s="57"/>
      <c r="EA790" s="57"/>
      <c r="EB790" s="57"/>
      <c r="EC790" s="57"/>
      <c r="ED790" s="57"/>
      <c r="EE790" s="57"/>
      <c r="EF790" s="57"/>
      <c r="EG790" s="57"/>
      <c r="EH790" s="57"/>
      <c r="EI790" s="57"/>
      <c r="EJ790" s="57"/>
      <c r="EK790" s="57"/>
      <c r="EL790" s="57"/>
      <c r="EM790" s="57"/>
      <c r="EN790" s="57"/>
      <c r="EO790" s="57"/>
      <c r="EP790" s="57"/>
      <c r="EQ790" s="57"/>
      <c r="ER790" s="57"/>
      <c r="ES790" s="57"/>
    </row>
    <row r="791" spans="1:149" ht="14.55" customHeight="1" x14ac:dyDescent="0.3">
      <c r="A791" s="65">
        <v>787</v>
      </c>
      <c r="B791" s="7">
        <v>253</v>
      </c>
      <c r="C791" s="98" t="s">
        <v>2944</v>
      </c>
      <c r="D791" s="100" t="s">
        <v>2945</v>
      </c>
      <c r="E791" s="98" t="s">
        <v>2946</v>
      </c>
      <c r="F791" s="7">
        <v>2003</v>
      </c>
      <c r="G791" s="100" t="s">
        <v>807</v>
      </c>
      <c r="H791" s="98" t="s">
        <v>2947</v>
      </c>
      <c r="I791" s="6" t="s">
        <v>50</v>
      </c>
      <c r="J791" s="100" t="s">
        <v>3018</v>
      </c>
      <c r="K791" s="6" t="s">
        <v>3015</v>
      </c>
      <c r="L791" s="6" t="s">
        <v>23</v>
      </c>
      <c r="M791" s="6" t="s">
        <v>100</v>
      </c>
      <c r="N791" s="6" t="s">
        <v>205</v>
      </c>
      <c r="O791" s="6" t="s">
        <v>25</v>
      </c>
      <c r="P791" s="6" t="s">
        <v>191</v>
      </c>
      <c r="Q791" s="6" t="s">
        <v>572</v>
      </c>
      <c r="R791" s="6" t="s">
        <v>572</v>
      </c>
      <c r="S791" s="6" t="s">
        <v>432</v>
      </c>
      <c r="T791" s="6" t="s">
        <v>629</v>
      </c>
      <c r="U791" s="7">
        <v>1996</v>
      </c>
      <c r="V791" s="7">
        <v>2005</v>
      </c>
      <c r="W791" s="6"/>
      <c r="X791" s="6"/>
      <c r="Y791" s="6"/>
      <c r="Z791" s="6"/>
      <c r="AA791" s="6"/>
      <c r="AB791" s="6"/>
      <c r="AC791" s="6"/>
      <c r="AD791" s="6"/>
      <c r="AE791" s="6"/>
      <c r="AF791" s="6"/>
      <c r="AG791" s="6"/>
      <c r="AH791" s="6"/>
      <c r="AI791" s="6" t="s">
        <v>155</v>
      </c>
      <c r="AJ791" s="6"/>
      <c r="AK791" s="6"/>
      <c r="AL791" s="6"/>
      <c r="AM791" s="6"/>
      <c r="AN791" s="6"/>
      <c r="AO791" s="6"/>
      <c r="AP791" s="6"/>
      <c r="AQ791" s="6"/>
      <c r="AR791" s="6"/>
      <c r="AS791" s="6"/>
      <c r="AT791" s="6"/>
      <c r="AU791" s="6"/>
      <c r="AV791" s="6"/>
      <c r="AW791" s="6" t="s">
        <v>23</v>
      </c>
      <c r="AX791" s="6"/>
      <c r="AY791" s="6"/>
      <c r="AZ791" s="6"/>
      <c r="BA791" s="6"/>
      <c r="BB791" s="6"/>
      <c r="BC791" s="6"/>
      <c r="BD791" s="6"/>
      <c r="BE791" s="6"/>
      <c r="BF791" s="6"/>
      <c r="BG791" s="6"/>
      <c r="BH791" s="6"/>
      <c r="BI791" s="6"/>
      <c r="BJ791" s="6" t="s">
        <v>78</v>
      </c>
      <c r="BK791" s="6"/>
      <c r="BL791" s="6"/>
      <c r="BM791" s="6"/>
      <c r="BN791" s="6"/>
      <c r="BO791" s="6"/>
      <c r="BP791" s="6"/>
      <c r="BQ791" s="6"/>
      <c r="BR791" s="6"/>
      <c r="BS791" s="6"/>
      <c r="BT791" s="6"/>
      <c r="BU791" s="6"/>
      <c r="BV791" s="6" t="s">
        <v>23</v>
      </c>
      <c r="BW791" s="6"/>
      <c r="BX791" s="6"/>
      <c r="BY791" s="6"/>
      <c r="BZ791" s="6"/>
      <c r="CA791" s="6"/>
      <c r="CB791" s="6"/>
      <c r="CC791" s="6"/>
      <c r="CD791" s="6"/>
      <c r="CE791" s="6"/>
      <c r="CF791" s="6"/>
      <c r="CG791" s="6"/>
      <c r="CH791" s="6"/>
      <c r="CI791" s="6" t="s">
        <v>195</v>
      </c>
      <c r="CJ791" s="6"/>
      <c r="CK791" s="6"/>
      <c r="CL791" s="6"/>
      <c r="CM791" s="6"/>
      <c r="CN791" s="6"/>
      <c r="CO791" s="6"/>
      <c r="CP791" s="6"/>
      <c r="CQ791" s="6"/>
      <c r="CR791" s="6"/>
      <c r="CS791" s="28" t="s">
        <v>23</v>
      </c>
      <c r="CT791" s="6"/>
      <c r="CU791" s="6"/>
      <c r="CV791" s="6"/>
      <c r="CW791" s="6"/>
      <c r="CX791" s="6"/>
      <c r="CY791" s="6"/>
      <c r="CZ791" s="6"/>
      <c r="DA791" s="6" t="s">
        <v>155</v>
      </c>
      <c r="DB791" s="6"/>
      <c r="DC791" s="6"/>
      <c r="DD791" s="6" t="s">
        <v>23</v>
      </c>
      <c r="DE791" s="93" t="s">
        <v>2948</v>
      </c>
      <c r="DF791" s="6" t="s">
        <v>640</v>
      </c>
      <c r="DG791" s="6"/>
      <c r="DH791" s="6"/>
      <c r="DI791" s="6"/>
      <c r="DJ791" s="6"/>
      <c r="DK791" s="6"/>
      <c r="DL791" s="6" t="s">
        <v>155</v>
      </c>
      <c r="DM791" s="6"/>
      <c r="DN791" s="6"/>
      <c r="DO791" s="87"/>
      <c r="DP791" s="6"/>
      <c r="DQ791" s="93" t="s">
        <v>2949</v>
      </c>
      <c r="DR791" s="6" t="s">
        <v>212</v>
      </c>
      <c r="DS791" s="87"/>
      <c r="DT791" s="17"/>
      <c r="DV791" s="34"/>
      <c r="DW791" s="57"/>
      <c r="DX791" s="57"/>
      <c r="DY791" s="57"/>
      <c r="DZ791" s="57"/>
      <c r="EA791" s="57"/>
      <c r="EB791" s="57"/>
      <c r="EC791" s="57"/>
      <c r="ED791" s="57"/>
      <c r="EE791" s="57"/>
      <c r="EF791" s="57"/>
      <c r="EG791" s="57"/>
      <c r="EH791" s="57"/>
      <c r="EI791" s="57"/>
      <c r="EJ791" s="57"/>
      <c r="EK791" s="57"/>
      <c r="EL791" s="57"/>
      <c r="EM791" s="57"/>
      <c r="EN791" s="57"/>
      <c r="EO791" s="57"/>
      <c r="EP791" s="57"/>
      <c r="EQ791" s="57"/>
      <c r="ER791" s="57"/>
      <c r="ES791" s="57"/>
    </row>
    <row r="792" spans="1:149" ht="14.55" customHeight="1" x14ac:dyDescent="0.3">
      <c r="A792" s="65">
        <v>788</v>
      </c>
      <c r="B792" s="7">
        <v>254</v>
      </c>
      <c r="C792" s="98" t="s">
        <v>3019</v>
      </c>
      <c r="D792" s="100" t="s">
        <v>3020</v>
      </c>
      <c r="E792" s="98" t="s">
        <v>3021</v>
      </c>
      <c r="F792" s="7">
        <v>2012</v>
      </c>
      <c r="G792" s="100" t="s">
        <v>577</v>
      </c>
      <c r="H792" s="98" t="s">
        <v>3022</v>
      </c>
      <c r="I792" s="6" t="s">
        <v>50</v>
      </c>
      <c r="J792" s="100" t="s">
        <v>3023</v>
      </c>
      <c r="K792" s="6" t="s">
        <v>718</v>
      </c>
      <c r="L792" s="6" t="s">
        <v>38</v>
      </c>
      <c r="M792" s="6" t="s">
        <v>100</v>
      </c>
      <c r="N792" s="6" t="s">
        <v>205</v>
      </c>
      <c r="O792" s="6" t="s">
        <v>25</v>
      </c>
      <c r="P792" s="6" t="s">
        <v>118</v>
      </c>
      <c r="Q792" s="6" t="s">
        <v>572</v>
      </c>
      <c r="R792" s="6" t="s">
        <v>572</v>
      </c>
      <c r="S792" s="6" t="s">
        <v>151</v>
      </c>
      <c r="T792" s="6" t="s">
        <v>1564</v>
      </c>
      <c r="U792" s="7">
        <v>2005</v>
      </c>
      <c r="V792" s="7">
        <v>2010</v>
      </c>
      <c r="W792" s="6"/>
      <c r="X792" s="6"/>
      <c r="Y792" s="6"/>
      <c r="Z792" s="6" t="s">
        <v>76</v>
      </c>
      <c r="AA792" s="6"/>
      <c r="AB792" s="6"/>
      <c r="AC792" s="6"/>
      <c r="AD792" s="6"/>
      <c r="AE792" s="6" t="s">
        <v>126</v>
      </c>
      <c r="AF792" s="6"/>
      <c r="AG792" s="6"/>
      <c r="AH792" s="6" t="s">
        <v>139</v>
      </c>
      <c r="AI792" s="6"/>
      <c r="AJ792" s="6"/>
      <c r="AK792" s="6"/>
      <c r="AL792" s="6"/>
      <c r="AM792" s="6"/>
      <c r="AN792" s="6"/>
      <c r="AO792" s="6"/>
      <c r="AP792" s="6" t="s">
        <v>278</v>
      </c>
      <c r="AQ792" s="6"/>
      <c r="AR792" s="6"/>
      <c r="AS792" s="6"/>
      <c r="AT792" s="6"/>
      <c r="AU792" s="6" t="s">
        <v>183</v>
      </c>
      <c r="AV792" s="6"/>
      <c r="AW792" s="6" t="s">
        <v>23</v>
      </c>
      <c r="AX792" s="6"/>
      <c r="AY792" s="6"/>
      <c r="AZ792" s="6"/>
      <c r="BA792" s="6" t="s">
        <v>78</v>
      </c>
      <c r="BB792" s="6"/>
      <c r="BC792" s="6"/>
      <c r="BD792" s="6"/>
      <c r="BE792" s="6"/>
      <c r="BF792" s="6" t="s">
        <v>78</v>
      </c>
      <c r="BG792" s="6"/>
      <c r="BH792" s="6"/>
      <c r="BI792" s="6" t="s">
        <v>78</v>
      </c>
      <c r="BJ792" s="6"/>
      <c r="BK792" s="6"/>
      <c r="BL792" s="6"/>
      <c r="BM792" s="6"/>
      <c r="BN792" s="6"/>
      <c r="BO792" s="6" t="s">
        <v>78</v>
      </c>
      <c r="BP792" s="6"/>
      <c r="BQ792" s="6"/>
      <c r="BR792" s="6"/>
      <c r="BS792" s="6"/>
      <c r="BT792" s="6" t="s">
        <v>78</v>
      </c>
      <c r="BU792" s="6"/>
      <c r="BV792" s="6" t="s">
        <v>23</v>
      </c>
      <c r="BW792" s="6"/>
      <c r="BX792" s="6"/>
      <c r="BY792" s="6"/>
      <c r="BZ792" s="6"/>
      <c r="CA792" s="6"/>
      <c r="CB792" s="6"/>
      <c r="CC792" s="6"/>
      <c r="CD792" s="6"/>
      <c r="CE792" s="6"/>
      <c r="CF792" s="6"/>
      <c r="CG792" s="6"/>
      <c r="CH792" s="6" t="s">
        <v>195</v>
      </c>
      <c r="CI792" s="6"/>
      <c r="CJ792" s="6"/>
      <c r="CK792" s="6"/>
      <c r="CL792" s="6"/>
      <c r="CM792" s="6"/>
      <c r="CN792" s="6"/>
      <c r="CO792" s="6"/>
      <c r="CP792" s="6"/>
      <c r="CQ792" s="6"/>
      <c r="CR792" s="6"/>
      <c r="CS792" s="28" t="s">
        <v>23</v>
      </c>
      <c r="CT792" s="6"/>
      <c r="CU792" s="6"/>
      <c r="CV792" s="6"/>
      <c r="CW792" s="6"/>
      <c r="CX792" s="6"/>
      <c r="CY792" s="6"/>
      <c r="CZ792" s="6" t="s">
        <v>139</v>
      </c>
      <c r="DA792" s="6"/>
      <c r="DB792" s="6"/>
      <c r="DC792" s="6"/>
      <c r="DD792" s="6" t="s">
        <v>23</v>
      </c>
      <c r="DE792" s="93" t="s">
        <v>3024</v>
      </c>
      <c r="DF792" s="6" t="s">
        <v>3025</v>
      </c>
      <c r="DG792" s="6"/>
      <c r="DH792" s="6"/>
      <c r="DI792" s="6"/>
      <c r="DJ792" s="6"/>
      <c r="DK792" s="6" t="s">
        <v>139</v>
      </c>
      <c r="DL792" s="6"/>
      <c r="DM792" s="6"/>
      <c r="DN792" s="6"/>
      <c r="DO792" s="87"/>
      <c r="DP792" s="6"/>
      <c r="DQ792" s="87"/>
      <c r="DR792" s="6"/>
      <c r="DS792" s="93" t="s">
        <v>3026</v>
      </c>
      <c r="DT792" s="17" t="s">
        <v>64</v>
      </c>
      <c r="DV792" s="34"/>
      <c r="DW792" s="57"/>
      <c r="DX792" s="57"/>
      <c r="DY792" s="57"/>
      <c r="DZ792" s="57"/>
      <c r="EA792" s="57"/>
      <c r="EB792" s="57"/>
      <c r="EC792" s="57"/>
      <c r="ED792" s="57"/>
      <c r="EE792" s="57"/>
      <c r="EF792" s="57"/>
      <c r="EG792" s="57"/>
      <c r="EH792" s="57"/>
      <c r="EI792" s="57"/>
      <c r="EJ792" s="57"/>
      <c r="EK792" s="57"/>
      <c r="EL792" s="57"/>
      <c r="EM792" s="57"/>
      <c r="EN792" s="57"/>
      <c r="EO792" s="57"/>
      <c r="EP792" s="57"/>
      <c r="EQ792" s="57"/>
      <c r="ER792" s="57"/>
      <c r="ES792" s="57"/>
    </row>
    <row r="793" spans="1:149" ht="14.55" customHeight="1" x14ac:dyDescent="0.3">
      <c r="A793" s="65">
        <v>789</v>
      </c>
      <c r="B793" s="7">
        <v>255</v>
      </c>
      <c r="C793" s="98" t="s">
        <v>3027</v>
      </c>
      <c r="D793" s="100" t="s">
        <v>3028</v>
      </c>
      <c r="E793" s="98" t="s">
        <v>3029</v>
      </c>
      <c r="F793" s="7">
        <v>2019</v>
      </c>
      <c r="G793" s="100" t="s">
        <v>3030</v>
      </c>
      <c r="H793" s="98" t="s">
        <v>3031</v>
      </c>
      <c r="I793" s="6" t="s">
        <v>50</v>
      </c>
      <c r="J793" s="100" t="s">
        <v>3032</v>
      </c>
      <c r="K793" s="6" t="s">
        <v>3033</v>
      </c>
      <c r="L793" s="6" t="s">
        <v>23</v>
      </c>
      <c r="M793" s="6" t="s">
        <v>86</v>
      </c>
      <c r="N793" s="6" t="s">
        <v>205</v>
      </c>
      <c r="O793" s="6" t="s">
        <v>25</v>
      </c>
      <c r="P793" s="6" t="s">
        <v>191</v>
      </c>
      <c r="Q793" s="6" t="s">
        <v>572</v>
      </c>
      <c r="R793" s="6" t="s">
        <v>572</v>
      </c>
      <c r="S793" s="6" t="s">
        <v>434</v>
      </c>
      <c r="T793" s="6" t="s">
        <v>3034</v>
      </c>
      <c r="U793" s="7">
        <v>2016</v>
      </c>
      <c r="V793" s="7">
        <v>2016</v>
      </c>
      <c r="W793" s="6"/>
      <c r="X793" s="6"/>
      <c r="Y793" s="6"/>
      <c r="Z793" s="6" t="s">
        <v>76</v>
      </c>
      <c r="AA793" s="6"/>
      <c r="AB793" s="6" t="s">
        <v>107</v>
      </c>
      <c r="AC793" s="6"/>
      <c r="AD793" s="6"/>
      <c r="AE793" s="6" t="s">
        <v>126</v>
      </c>
      <c r="AF793" s="6"/>
      <c r="AG793" s="6"/>
      <c r="AH793" s="6" t="s">
        <v>139</v>
      </c>
      <c r="AI793" s="6"/>
      <c r="AJ793" s="6"/>
      <c r="AK793" s="6"/>
      <c r="AL793" s="6"/>
      <c r="AM793" s="6"/>
      <c r="AN793" s="6"/>
      <c r="AO793" s="6" t="s">
        <v>168</v>
      </c>
      <c r="AP793" s="6"/>
      <c r="AQ793" s="6"/>
      <c r="AR793" s="6"/>
      <c r="AS793" s="6"/>
      <c r="AT793" s="6"/>
      <c r="AU793" s="6"/>
      <c r="AV793" s="6"/>
      <c r="AW793" s="6" t="s">
        <v>23</v>
      </c>
      <c r="AX793" s="6"/>
      <c r="AY793" s="6"/>
      <c r="AZ793" s="6"/>
      <c r="BA793" s="6" t="s">
        <v>78</v>
      </c>
      <c r="BB793" s="6"/>
      <c r="BC793" s="6" t="s">
        <v>78</v>
      </c>
      <c r="BD793" s="6"/>
      <c r="BE793" s="6"/>
      <c r="BF793" s="6" t="s">
        <v>78</v>
      </c>
      <c r="BG793" s="6"/>
      <c r="BH793" s="6"/>
      <c r="BI793" s="6" t="s">
        <v>78</v>
      </c>
      <c r="BJ793" s="6"/>
      <c r="BK793" s="6"/>
      <c r="BL793" s="6"/>
      <c r="BM793" s="6"/>
      <c r="BN793" s="6" t="s">
        <v>78</v>
      </c>
      <c r="BO793" s="6"/>
      <c r="BP793" s="6"/>
      <c r="BQ793" s="6"/>
      <c r="BR793" s="6"/>
      <c r="BS793" s="6"/>
      <c r="BT793" s="6"/>
      <c r="BU793" s="6"/>
      <c r="BV793" s="6" t="s">
        <v>38</v>
      </c>
      <c r="BW793" s="6"/>
      <c r="BX793" s="6"/>
      <c r="BY793" s="6"/>
      <c r="BZ793" s="6"/>
      <c r="CA793" s="6"/>
      <c r="CB793" s="6"/>
      <c r="CC793" s="6"/>
      <c r="CD793" s="6"/>
      <c r="CE793" s="6"/>
      <c r="CF793" s="6"/>
      <c r="CG793" s="6"/>
      <c r="CH793" s="6"/>
      <c r="CI793" s="6"/>
      <c r="CJ793" s="6"/>
      <c r="CK793" s="6"/>
      <c r="CL793" s="6"/>
      <c r="CM793" s="6"/>
      <c r="CN793" s="6"/>
      <c r="CO793" s="6"/>
      <c r="CP793" s="6"/>
      <c r="CQ793" s="6"/>
      <c r="CR793" s="6"/>
      <c r="CS793" s="28" t="s">
        <v>38</v>
      </c>
      <c r="CT793" s="6"/>
      <c r="CU793" s="6"/>
      <c r="CV793" s="6"/>
      <c r="CW793" s="6"/>
      <c r="CX793" s="6"/>
      <c r="CY793" s="6"/>
      <c r="CZ793" s="6"/>
      <c r="DA793" s="6"/>
      <c r="DB793" s="6"/>
      <c r="DC793" s="6"/>
      <c r="DD793" s="6" t="s">
        <v>38</v>
      </c>
      <c r="DE793" s="87"/>
      <c r="DF793" s="6"/>
      <c r="DG793" s="6"/>
      <c r="DH793" s="6"/>
      <c r="DI793" s="6"/>
      <c r="DJ793" s="6"/>
      <c r="DK793" s="6"/>
      <c r="DL793" s="6"/>
      <c r="DM793" s="6"/>
      <c r="DN793" s="6"/>
      <c r="DO793" s="87"/>
      <c r="DP793" s="6"/>
      <c r="DQ793" s="87"/>
      <c r="DR793" s="6"/>
      <c r="DS793" s="87"/>
      <c r="DT793" s="17"/>
      <c r="DV793" s="34"/>
      <c r="DW793" s="57"/>
      <c r="DX793" s="57"/>
      <c r="DY793" s="57"/>
      <c r="DZ793" s="57"/>
      <c r="EA793" s="57"/>
      <c r="EB793" s="57"/>
      <c r="EC793" s="57"/>
      <c r="ED793" s="57"/>
      <c r="EE793" s="57"/>
      <c r="EF793" s="57"/>
      <c r="EG793" s="57"/>
      <c r="EH793" s="57"/>
      <c r="EI793" s="57"/>
      <c r="EJ793" s="57"/>
      <c r="EK793" s="57"/>
      <c r="EL793" s="57"/>
      <c r="EM793" s="57"/>
      <c r="EN793" s="57"/>
      <c r="EO793" s="57"/>
      <c r="EP793" s="57"/>
      <c r="EQ793" s="57"/>
      <c r="ER793" s="57"/>
      <c r="ES793" s="57"/>
    </row>
    <row r="794" spans="1:149" ht="14.55" customHeight="1" x14ac:dyDescent="0.3">
      <c r="A794" s="65">
        <v>790</v>
      </c>
      <c r="B794" s="7">
        <v>256</v>
      </c>
      <c r="C794" s="98" t="s">
        <v>3035</v>
      </c>
      <c r="D794" s="100" t="s">
        <v>3036</v>
      </c>
      <c r="E794" s="98" t="s">
        <v>3037</v>
      </c>
      <c r="F794" s="7">
        <v>2016</v>
      </c>
      <c r="G794" s="98" t="s">
        <v>1447</v>
      </c>
      <c r="H794" s="98" t="s">
        <v>3038</v>
      </c>
      <c r="I794" s="6" t="s">
        <v>50</v>
      </c>
      <c r="J794" s="100" t="s">
        <v>4178</v>
      </c>
      <c r="K794" s="6" t="s">
        <v>1206</v>
      </c>
      <c r="L794" s="6" t="s">
        <v>38</v>
      </c>
      <c r="M794" s="6" t="s">
        <v>86</v>
      </c>
      <c r="N794" s="6" t="s">
        <v>205</v>
      </c>
      <c r="O794" s="6" t="s">
        <v>25</v>
      </c>
      <c r="P794" s="6" t="s">
        <v>191</v>
      </c>
      <c r="Q794" s="6" t="s">
        <v>572</v>
      </c>
      <c r="R794" s="6" t="s">
        <v>572</v>
      </c>
      <c r="S794" s="6" t="s">
        <v>434</v>
      </c>
      <c r="T794" s="6" t="s">
        <v>968</v>
      </c>
      <c r="U794" s="7" t="s">
        <v>572</v>
      </c>
      <c r="V794" s="7" t="s">
        <v>572</v>
      </c>
      <c r="W794" s="6"/>
      <c r="X794" s="6"/>
      <c r="Y794" s="6"/>
      <c r="Z794" s="6" t="s">
        <v>76</v>
      </c>
      <c r="AA794" s="6"/>
      <c r="AB794" s="6"/>
      <c r="AC794" s="6"/>
      <c r="AD794" s="6"/>
      <c r="AE794" s="6"/>
      <c r="AF794" s="6"/>
      <c r="AG794" s="6"/>
      <c r="AH794" s="6"/>
      <c r="AI794" s="6"/>
      <c r="AJ794" s="6"/>
      <c r="AK794" s="6"/>
      <c r="AL794" s="6"/>
      <c r="AM794" s="6"/>
      <c r="AN794" s="6"/>
      <c r="AO794" s="6"/>
      <c r="AP794" s="6"/>
      <c r="AQ794" s="6"/>
      <c r="AR794" s="6"/>
      <c r="AS794" s="6"/>
      <c r="AT794" s="6"/>
      <c r="AU794" s="6"/>
      <c r="AV794" s="6"/>
      <c r="AW794" s="6" t="s">
        <v>23</v>
      </c>
      <c r="AX794" s="6"/>
      <c r="AY794" s="6"/>
      <c r="AZ794" s="6"/>
      <c r="BA794" s="6" t="s">
        <v>78</v>
      </c>
      <c r="BB794" s="6"/>
      <c r="BC794" s="6"/>
      <c r="BD794" s="6"/>
      <c r="BE794" s="6"/>
      <c r="BF794" s="6"/>
      <c r="BG794" s="6"/>
      <c r="BH794" s="6"/>
      <c r="BI794" s="6"/>
      <c r="BJ794" s="6"/>
      <c r="BK794" s="6"/>
      <c r="BL794" s="6"/>
      <c r="BM794" s="6"/>
      <c r="BN794" s="6"/>
      <c r="BO794" s="6"/>
      <c r="BP794" s="6"/>
      <c r="BQ794" s="6"/>
      <c r="BR794" s="6"/>
      <c r="BS794" s="6"/>
      <c r="BT794" s="6"/>
      <c r="BU794" s="6"/>
      <c r="BV794" s="6" t="s">
        <v>38</v>
      </c>
      <c r="BW794" s="6"/>
      <c r="BX794" s="6"/>
      <c r="BY794" s="6"/>
      <c r="BZ794" s="6"/>
      <c r="CA794" s="6"/>
      <c r="CB794" s="6"/>
      <c r="CC794" s="6"/>
      <c r="CD794" s="6"/>
      <c r="CE794" s="6"/>
      <c r="CF794" s="6"/>
      <c r="CG794" s="6"/>
      <c r="CH794" s="6"/>
      <c r="CI794" s="6"/>
      <c r="CJ794" s="6"/>
      <c r="CK794" s="6"/>
      <c r="CL794" s="6"/>
      <c r="CM794" s="6"/>
      <c r="CN794" s="6"/>
      <c r="CO794" s="6"/>
      <c r="CP794" s="6"/>
      <c r="CQ794" s="6"/>
      <c r="CR794" s="6"/>
      <c r="CS794" s="28" t="s">
        <v>38</v>
      </c>
      <c r="CT794" s="6"/>
      <c r="CU794" s="6"/>
      <c r="CV794" s="6"/>
      <c r="CW794" s="6"/>
      <c r="CX794" s="6"/>
      <c r="CY794" s="6"/>
      <c r="CZ794" s="6"/>
      <c r="DA794" s="6"/>
      <c r="DB794" s="6"/>
      <c r="DC794" s="6"/>
      <c r="DD794" s="6" t="s">
        <v>38</v>
      </c>
      <c r="DE794" s="87"/>
      <c r="DF794" s="6"/>
      <c r="DG794" s="6"/>
      <c r="DH794" s="6"/>
      <c r="DI794" s="6"/>
      <c r="DJ794" s="6"/>
      <c r="DK794" s="6"/>
      <c r="DL794" s="6"/>
      <c r="DM794" s="6"/>
      <c r="DN794" s="6"/>
      <c r="DO794" s="87"/>
      <c r="DP794" s="6"/>
      <c r="DQ794" s="87"/>
      <c r="DR794" s="6"/>
      <c r="DS794" s="93" t="s">
        <v>3039</v>
      </c>
      <c r="DT794" s="17" t="s">
        <v>3040</v>
      </c>
      <c r="DV794" s="34"/>
      <c r="DW794" s="57"/>
      <c r="DX794" s="57"/>
      <c r="DY794" s="57"/>
      <c r="DZ794" s="57"/>
      <c r="EA794" s="57"/>
      <c r="EB794" s="57"/>
      <c r="EC794" s="57"/>
      <c r="ED794" s="57"/>
      <c r="EE794" s="57"/>
      <c r="EF794" s="57"/>
      <c r="EG794" s="57"/>
      <c r="EH794" s="57"/>
      <c r="EI794" s="57"/>
      <c r="EJ794" s="57"/>
      <c r="EK794" s="57"/>
      <c r="EL794" s="57"/>
      <c r="EM794" s="57"/>
      <c r="EN794" s="57"/>
      <c r="EO794" s="57"/>
      <c r="EP794" s="57"/>
      <c r="EQ794" s="57"/>
      <c r="ER794" s="57"/>
      <c r="ES794" s="57"/>
    </row>
    <row r="795" spans="1:149" ht="14.55" customHeight="1" x14ac:dyDescent="0.3">
      <c r="A795" s="65">
        <v>791</v>
      </c>
      <c r="B795" s="7">
        <v>257</v>
      </c>
      <c r="C795" s="98" t="s">
        <v>3041</v>
      </c>
      <c r="D795" s="100" t="s">
        <v>3042</v>
      </c>
      <c r="E795" s="98" t="s">
        <v>3043</v>
      </c>
      <c r="F795" s="7">
        <v>2004</v>
      </c>
      <c r="G795" s="100" t="s">
        <v>604</v>
      </c>
      <c r="H795" s="98" t="s">
        <v>3044</v>
      </c>
      <c r="I795" s="6" t="s">
        <v>50</v>
      </c>
      <c r="J795" s="100" t="s">
        <v>3045</v>
      </c>
      <c r="K795" s="6" t="s">
        <v>884</v>
      </c>
      <c r="L795" s="6" t="s">
        <v>38</v>
      </c>
      <c r="M795" s="6" t="s">
        <v>100</v>
      </c>
      <c r="N795" s="6" t="s">
        <v>205</v>
      </c>
      <c r="O795" s="6" t="s">
        <v>25</v>
      </c>
      <c r="P795" s="6" t="s">
        <v>177</v>
      </c>
      <c r="Q795" s="6" t="s">
        <v>572</v>
      </c>
      <c r="R795" s="6" t="s">
        <v>572</v>
      </c>
      <c r="S795" s="6" t="s">
        <v>283</v>
      </c>
      <c r="T795" s="6" t="s">
        <v>1846</v>
      </c>
      <c r="U795" s="7">
        <v>1998</v>
      </c>
      <c r="V795" s="7">
        <v>1999</v>
      </c>
      <c r="W795" s="6"/>
      <c r="X795" s="6"/>
      <c r="Y795" s="6"/>
      <c r="Z795" s="6" t="s">
        <v>76</v>
      </c>
      <c r="AA795" s="6"/>
      <c r="AB795" s="6" t="s">
        <v>107</v>
      </c>
      <c r="AC795" s="6"/>
      <c r="AD795" s="6"/>
      <c r="AE795" s="6" t="s">
        <v>126</v>
      </c>
      <c r="AF795" s="6"/>
      <c r="AG795" s="6"/>
      <c r="AH795" s="6"/>
      <c r="AI795" s="6"/>
      <c r="AJ795" s="6"/>
      <c r="AK795" s="6"/>
      <c r="AL795" s="6"/>
      <c r="AM795" s="6"/>
      <c r="AN795" s="6"/>
      <c r="AO795" s="6"/>
      <c r="AP795" s="6"/>
      <c r="AQ795" s="6"/>
      <c r="AR795" s="6"/>
      <c r="AS795" s="6"/>
      <c r="AT795" s="6"/>
      <c r="AU795" s="6"/>
      <c r="AV795" s="6"/>
      <c r="AW795" s="6" t="s">
        <v>23</v>
      </c>
      <c r="AX795" s="6"/>
      <c r="AY795" s="6"/>
      <c r="AZ795" s="6"/>
      <c r="BA795" s="6" t="s">
        <v>78</v>
      </c>
      <c r="BB795" s="6"/>
      <c r="BC795" s="6" t="s">
        <v>78</v>
      </c>
      <c r="BD795" s="6"/>
      <c r="BE795" s="6"/>
      <c r="BF795" s="6" t="s">
        <v>78</v>
      </c>
      <c r="BG795" s="6"/>
      <c r="BH795" s="6"/>
      <c r="BI795" s="6"/>
      <c r="BJ795" s="6"/>
      <c r="BK795" s="6"/>
      <c r="BL795" s="6"/>
      <c r="BM795" s="6"/>
      <c r="BN795" s="6"/>
      <c r="BO795" s="6"/>
      <c r="BP795" s="6"/>
      <c r="BQ795" s="6"/>
      <c r="BR795" s="6"/>
      <c r="BS795" s="6"/>
      <c r="BT795" s="6"/>
      <c r="BU795" s="6"/>
      <c r="BV795" s="6" t="s">
        <v>38</v>
      </c>
      <c r="BW795" s="6"/>
      <c r="BX795" s="6"/>
      <c r="BY795" s="6"/>
      <c r="BZ795" s="6"/>
      <c r="CA795" s="6"/>
      <c r="CB795" s="6"/>
      <c r="CC795" s="6"/>
      <c r="CD795" s="6"/>
      <c r="CE795" s="6"/>
      <c r="CF795" s="6"/>
      <c r="CG795" s="6"/>
      <c r="CH795" s="6"/>
      <c r="CI795" s="6"/>
      <c r="CJ795" s="6"/>
      <c r="CK795" s="6"/>
      <c r="CL795" s="6"/>
      <c r="CM795" s="6"/>
      <c r="CN795" s="6"/>
      <c r="CO795" s="6"/>
      <c r="CP795" s="6"/>
      <c r="CQ795" s="6"/>
      <c r="CR795" s="6"/>
      <c r="CS795" s="28" t="s">
        <v>38</v>
      </c>
      <c r="CT795" s="6"/>
      <c r="CU795" s="6"/>
      <c r="CV795" s="6"/>
      <c r="CW795" s="6"/>
      <c r="CX795" s="6"/>
      <c r="CY795" s="6"/>
      <c r="CZ795" s="6"/>
      <c r="DA795" s="6"/>
      <c r="DB795" s="6"/>
      <c r="DC795" s="6"/>
      <c r="DD795" s="6" t="s">
        <v>38</v>
      </c>
      <c r="DE795" s="87"/>
      <c r="DF795" s="6"/>
      <c r="DG795" s="6"/>
      <c r="DH795" s="6"/>
      <c r="DI795" s="6"/>
      <c r="DJ795" s="6"/>
      <c r="DK795" s="6"/>
      <c r="DL795" s="6"/>
      <c r="DM795" s="6"/>
      <c r="DN795" s="6"/>
      <c r="DO795" s="87"/>
      <c r="DP795" s="6"/>
      <c r="DQ795" s="87"/>
      <c r="DR795" s="6"/>
      <c r="DS795" s="93" t="s">
        <v>3046</v>
      </c>
      <c r="DT795" s="17" t="s">
        <v>1575</v>
      </c>
      <c r="DV795" s="34"/>
      <c r="DW795" s="57"/>
      <c r="DX795" s="57"/>
      <c r="DY795" s="57"/>
      <c r="DZ795" s="57"/>
      <c r="EA795" s="57"/>
      <c r="EB795" s="57"/>
      <c r="EC795" s="57"/>
      <c r="ED795" s="57"/>
      <c r="EE795" s="57"/>
      <c r="EF795" s="57"/>
      <c r="EG795" s="57"/>
      <c r="EH795" s="57"/>
      <c r="EI795" s="57"/>
      <c r="EJ795" s="57"/>
      <c r="EK795" s="57"/>
      <c r="EL795" s="57"/>
      <c r="EM795" s="57"/>
      <c r="EN795" s="57"/>
      <c r="EO795" s="57"/>
      <c r="EP795" s="57"/>
      <c r="EQ795" s="57"/>
      <c r="ER795" s="57"/>
      <c r="ES795" s="57"/>
    </row>
    <row r="796" spans="1:149" ht="14.55" customHeight="1" x14ac:dyDescent="0.3">
      <c r="A796" s="65">
        <v>792</v>
      </c>
      <c r="B796" s="7">
        <v>258</v>
      </c>
      <c r="C796" s="98" t="s">
        <v>3047</v>
      </c>
      <c r="D796" s="100" t="s">
        <v>3048</v>
      </c>
      <c r="E796" s="98" t="s">
        <v>3049</v>
      </c>
      <c r="F796" s="7">
        <v>2019</v>
      </c>
      <c r="G796" s="100" t="s">
        <v>577</v>
      </c>
      <c r="H796" s="98" t="s">
        <v>3050</v>
      </c>
      <c r="I796" s="6" t="s">
        <v>50</v>
      </c>
      <c r="J796" s="100" t="s">
        <v>3051</v>
      </c>
      <c r="K796" s="6" t="s">
        <v>580</v>
      </c>
      <c r="L796" s="6" t="s">
        <v>38</v>
      </c>
      <c r="M796" s="6" t="s">
        <v>100</v>
      </c>
      <c r="N796" s="6" t="s">
        <v>205</v>
      </c>
      <c r="O796" s="6" t="s">
        <v>25</v>
      </c>
      <c r="P796" s="6" t="s">
        <v>56</v>
      </c>
      <c r="Q796" s="6" t="s">
        <v>1401</v>
      </c>
      <c r="R796" s="6" t="s">
        <v>582</v>
      </c>
      <c r="S796" s="6" t="s">
        <v>166</v>
      </c>
      <c r="T796" s="6" t="s">
        <v>1905</v>
      </c>
      <c r="U796" s="7">
        <v>2014</v>
      </c>
      <c r="V796" s="7">
        <v>2015</v>
      </c>
      <c r="W796" s="6"/>
      <c r="X796" s="6"/>
      <c r="Y796" s="6"/>
      <c r="Z796" s="6"/>
      <c r="AA796" s="6"/>
      <c r="AB796" s="6" t="s">
        <v>107</v>
      </c>
      <c r="AC796" s="6"/>
      <c r="AD796" s="6"/>
      <c r="AE796" s="6"/>
      <c r="AF796" s="6"/>
      <c r="AG796" s="6"/>
      <c r="AH796" s="6" t="s">
        <v>139</v>
      </c>
      <c r="AI796" s="6"/>
      <c r="AJ796" s="6"/>
      <c r="AK796" s="6"/>
      <c r="AL796" s="6"/>
      <c r="AM796" s="6"/>
      <c r="AN796" s="6"/>
      <c r="AO796" s="6"/>
      <c r="AP796" s="6"/>
      <c r="AQ796" s="6"/>
      <c r="AR796" s="6"/>
      <c r="AS796" s="6"/>
      <c r="AT796" s="6"/>
      <c r="AU796" s="6"/>
      <c r="AV796" s="6"/>
      <c r="AW796" s="6" t="s">
        <v>23</v>
      </c>
      <c r="AX796" s="6"/>
      <c r="AY796" s="6"/>
      <c r="AZ796" s="6"/>
      <c r="BA796" s="6"/>
      <c r="BB796" s="6"/>
      <c r="BC796" s="6" t="s">
        <v>78</v>
      </c>
      <c r="BD796" s="6"/>
      <c r="BE796" s="6"/>
      <c r="BF796" s="6"/>
      <c r="BG796" s="6"/>
      <c r="BH796" s="6"/>
      <c r="BI796" s="6" t="s">
        <v>78</v>
      </c>
      <c r="BJ796" s="6"/>
      <c r="BK796" s="6"/>
      <c r="BL796" s="6"/>
      <c r="BM796" s="6"/>
      <c r="BN796" s="6"/>
      <c r="BO796" s="6"/>
      <c r="BP796" s="6"/>
      <c r="BQ796" s="6"/>
      <c r="BR796" s="6"/>
      <c r="BS796" s="6"/>
      <c r="BT796" s="6"/>
      <c r="BU796" s="6"/>
      <c r="BV796" s="6" t="s">
        <v>23</v>
      </c>
      <c r="BW796" s="6"/>
      <c r="BX796" s="6"/>
      <c r="BY796" s="6"/>
      <c r="BZ796" s="6"/>
      <c r="CA796" s="6"/>
      <c r="CB796" s="6" t="s">
        <v>195</v>
      </c>
      <c r="CC796" s="6"/>
      <c r="CD796" s="6"/>
      <c r="CE796" s="6"/>
      <c r="CF796" s="6"/>
      <c r="CG796" s="6"/>
      <c r="CH796" s="6" t="s">
        <v>195</v>
      </c>
      <c r="CI796" s="6"/>
      <c r="CJ796" s="6"/>
      <c r="CK796" s="6"/>
      <c r="CL796" s="6"/>
      <c r="CM796" s="6"/>
      <c r="CN796" s="6"/>
      <c r="CO796" s="6"/>
      <c r="CP796" s="6"/>
      <c r="CQ796" s="6"/>
      <c r="CR796" s="6"/>
      <c r="CS796" s="28" t="s">
        <v>38</v>
      </c>
      <c r="CT796" s="6"/>
      <c r="CU796" s="6"/>
      <c r="CV796" s="6"/>
      <c r="CW796" s="6"/>
      <c r="CX796" s="6"/>
      <c r="CY796" s="6"/>
      <c r="CZ796" s="6"/>
      <c r="DA796" s="6"/>
      <c r="DB796" s="6"/>
      <c r="DC796" s="6"/>
      <c r="DD796" s="6" t="s">
        <v>38</v>
      </c>
      <c r="DE796" s="87"/>
      <c r="DF796" s="6"/>
      <c r="DG796" s="6"/>
      <c r="DH796" s="6"/>
      <c r="DI796" s="6"/>
      <c r="DJ796" s="6"/>
      <c r="DK796" s="6"/>
      <c r="DL796" s="6"/>
      <c r="DM796" s="6"/>
      <c r="DN796" s="6"/>
      <c r="DO796" s="87"/>
      <c r="DP796" s="6"/>
      <c r="DQ796" s="87"/>
      <c r="DR796" s="6"/>
      <c r="DS796" s="87"/>
      <c r="DT796" s="17"/>
      <c r="DV796" s="34"/>
      <c r="DW796" s="57"/>
      <c r="DX796" s="57"/>
      <c r="DY796" s="57"/>
      <c r="DZ796" s="57"/>
      <c r="EA796" s="57"/>
      <c r="EB796" s="57"/>
      <c r="EC796" s="57"/>
      <c r="ED796" s="57"/>
      <c r="EE796" s="57"/>
      <c r="EF796" s="57"/>
      <c r="EG796" s="57"/>
      <c r="EH796" s="57"/>
      <c r="EI796" s="57"/>
      <c r="EJ796" s="57"/>
      <c r="EK796" s="57"/>
      <c r="EL796" s="57"/>
      <c r="EM796" s="57"/>
      <c r="EN796" s="57"/>
      <c r="EO796" s="57"/>
      <c r="EP796" s="57"/>
      <c r="EQ796" s="57"/>
      <c r="ER796" s="57"/>
      <c r="ES796" s="57"/>
    </row>
    <row r="797" spans="1:149" ht="14.55" customHeight="1" x14ac:dyDescent="0.3">
      <c r="A797" s="65">
        <v>793</v>
      </c>
      <c r="B797" s="7">
        <v>259</v>
      </c>
      <c r="C797" s="98" t="s">
        <v>3052</v>
      </c>
      <c r="D797" s="100" t="s">
        <v>3053</v>
      </c>
      <c r="E797" s="98" t="s">
        <v>3054</v>
      </c>
      <c r="F797" s="7">
        <v>2017</v>
      </c>
      <c r="G797" s="100" t="s">
        <v>604</v>
      </c>
      <c r="H797" s="98" t="s">
        <v>3055</v>
      </c>
      <c r="I797" s="6" t="s">
        <v>50</v>
      </c>
      <c r="J797" s="100" t="s">
        <v>3056</v>
      </c>
      <c r="K797" s="6" t="s">
        <v>3057</v>
      </c>
      <c r="L797" s="6" t="s">
        <v>23</v>
      </c>
      <c r="M797" s="6" t="s">
        <v>100</v>
      </c>
      <c r="N797" s="6" t="s">
        <v>205</v>
      </c>
      <c r="O797" s="6" t="s">
        <v>25</v>
      </c>
      <c r="P797" s="6" t="s">
        <v>118</v>
      </c>
      <c r="Q797" s="6" t="s">
        <v>3058</v>
      </c>
      <c r="R797" s="6" t="s">
        <v>582</v>
      </c>
      <c r="S797" s="6" t="s">
        <v>97</v>
      </c>
      <c r="T797" s="6" t="s">
        <v>1079</v>
      </c>
      <c r="U797" s="7">
        <v>1999</v>
      </c>
      <c r="V797" s="7">
        <v>2012</v>
      </c>
      <c r="W797" s="6"/>
      <c r="X797" s="6"/>
      <c r="Y797" s="6"/>
      <c r="Z797" s="6" t="s">
        <v>76</v>
      </c>
      <c r="AA797" s="6"/>
      <c r="AB797" s="6"/>
      <c r="AC797" s="6"/>
      <c r="AD797" s="6" t="s">
        <v>109</v>
      </c>
      <c r="AE797" s="6" t="s">
        <v>126</v>
      </c>
      <c r="AF797" s="6"/>
      <c r="AG797" s="6"/>
      <c r="AH797" s="6"/>
      <c r="AI797" s="6"/>
      <c r="AJ797" s="6"/>
      <c r="AK797" s="6"/>
      <c r="AL797" s="6"/>
      <c r="AM797" s="6"/>
      <c r="AN797" s="6"/>
      <c r="AO797" s="6" t="s">
        <v>168</v>
      </c>
      <c r="AP797" s="6"/>
      <c r="AQ797" s="6" t="s">
        <v>609</v>
      </c>
      <c r="AR797" s="6"/>
      <c r="AS797" s="6"/>
      <c r="AT797" s="6"/>
      <c r="AU797" s="6"/>
      <c r="AV797" s="6"/>
      <c r="AW797" s="6" t="s">
        <v>38</v>
      </c>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t="s">
        <v>23</v>
      </c>
      <c r="BW797" s="6"/>
      <c r="BX797" s="6"/>
      <c r="BY797" s="6"/>
      <c r="BZ797" s="6" t="s">
        <v>195</v>
      </c>
      <c r="CA797" s="6"/>
      <c r="CB797" s="6"/>
      <c r="CC797" s="6"/>
      <c r="CD797" s="6" t="s">
        <v>195</v>
      </c>
      <c r="CE797" s="6" t="s">
        <v>195</v>
      </c>
      <c r="CF797" s="6"/>
      <c r="CG797" s="6"/>
      <c r="CH797" s="6"/>
      <c r="CI797" s="6"/>
      <c r="CJ797" s="6"/>
      <c r="CK797" s="6"/>
      <c r="CL797" s="6"/>
      <c r="CM797" s="6" t="s">
        <v>195</v>
      </c>
      <c r="CN797" s="6"/>
      <c r="CO797" s="6" t="s">
        <v>195</v>
      </c>
      <c r="CP797" s="6"/>
      <c r="CQ797" s="6"/>
      <c r="CR797" s="6"/>
      <c r="CS797" s="28" t="s">
        <v>38</v>
      </c>
      <c r="CT797" s="6"/>
      <c r="CU797" s="6"/>
      <c r="CV797" s="6"/>
      <c r="CW797" s="6"/>
      <c r="CX797" s="6"/>
      <c r="CY797" s="6"/>
      <c r="CZ797" s="6"/>
      <c r="DA797" s="6"/>
      <c r="DB797" s="6"/>
      <c r="DC797" s="6"/>
      <c r="DD797" s="6" t="s">
        <v>38</v>
      </c>
      <c r="DE797" s="87"/>
      <c r="DF797" s="6"/>
      <c r="DG797" s="6"/>
      <c r="DH797" s="6"/>
      <c r="DI797" s="6"/>
      <c r="DJ797" s="6"/>
      <c r="DK797" s="6"/>
      <c r="DL797" s="6"/>
      <c r="DM797" s="6"/>
      <c r="DN797" s="6"/>
      <c r="DO797" s="87"/>
      <c r="DP797" s="6"/>
      <c r="DQ797" s="87"/>
      <c r="DR797" s="6"/>
      <c r="DS797" s="93" t="s">
        <v>3059</v>
      </c>
      <c r="DT797" s="17" t="s">
        <v>3060</v>
      </c>
      <c r="DV797" s="34"/>
      <c r="DW797" s="57"/>
      <c r="DX797" s="57"/>
      <c r="DY797" s="57"/>
      <c r="DZ797" s="57"/>
      <c r="EA797" s="57"/>
      <c r="EB797" s="57"/>
      <c r="EC797" s="57"/>
      <c r="ED797" s="57"/>
      <c r="EE797" s="57"/>
      <c r="EF797" s="57"/>
      <c r="EG797" s="57"/>
      <c r="EH797" s="57"/>
      <c r="EI797" s="57"/>
      <c r="EJ797" s="57"/>
      <c r="EK797" s="57"/>
      <c r="EL797" s="57"/>
      <c r="EM797" s="57"/>
      <c r="EN797" s="57"/>
      <c r="EO797" s="57"/>
      <c r="EP797" s="57"/>
      <c r="EQ797" s="57"/>
      <c r="ER797" s="57"/>
      <c r="ES797" s="57"/>
    </row>
    <row r="798" spans="1:149" ht="14.55" customHeight="1" x14ac:dyDescent="0.3">
      <c r="A798" s="65">
        <v>794</v>
      </c>
      <c r="B798" s="7">
        <v>260</v>
      </c>
      <c r="C798" s="98" t="s">
        <v>3061</v>
      </c>
      <c r="D798" s="100" t="s">
        <v>3062</v>
      </c>
      <c r="E798" s="98" t="s">
        <v>3063</v>
      </c>
      <c r="F798" s="7">
        <v>2013</v>
      </c>
      <c r="G798" s="100" t="s">
        <v>1422</v>
      </c>
      <c r="H798" s="98" t="s">
        <v>3064</v>
      </c>
      <c r="I798" s="6" t="s">
        <v>50</v>
      </c>
      <c r="J798" s="100" t="s">
        <v>3065</v>
      </c>
      <c r="K798" s="6" t="s">
        <v>304</v>
      </c>
      <c r="L798" s="6" t="s">
        <v>38</v>
      </c>
      <c r="M798" s="6" t="s">
        <v>72</v>
      </c>
      <c r="N798" s="6" t="s">
        <v>205</v>
      </c>
      <c r="O798" s="6" t="s">
        <v>25</v>
      </c>
      <c r="P798" s="6" t="s">
        <v>177</v>
      </c>
      <c r="Q798" s="6" t="s">
        <v>3066</v>
      </c>
      <c r="R798" s="6" t="s">
        <v>921</v>
      </c>
      <c r="S798" s="6" t="s">
        <v>371</v>
      </c>
      <c r="T798" s="6" t="s">
        <v>2486</v>
      </c>
      <c r="U798" s="7">
        <v>2008</v>
      </c>
      <c r="V798" s="7">
        <v>2009</v>
      </c>
      <c r="W798" s="6"/>
      <c r="X798" s="6"/>
      <c r="Y798" s="6"/>
      <c r="Z798" s="6"/>
      <c r="AA798" s="6"/>
      <c r="AB798" s="6"/>
      <c r="AC798" s="6"/>
      <c r="AD798" s="6"/>
      <c r="AE798" s="6" t="s">
        <v>126</v>
      </c>
      <c r="AF798" s="6"/>
      <c r="AG798" s="6"/>
      <c r="AH798" s="6"/>
      <c r="AI798" s="6" t="s">
        <v>155</v>
      </c>
      <c r="AJ798" s="6"/>
      <c r="AK798" s="6"/>
      <c r="AL798" s="6"/>
      <c r="AM798" s="6"/>
      <c r="AN798" s="6"/>
      <c r="AO798" s="6"/>
      <c r="AP798" s="6"/>
      <c r="AQ798" s="6"/>
      <c r="AR798" s="6"/>
      <c r="AS798" s="6"/>
      <c r="AT798" s="6"/>
      <c r="AU798" s="6"/>
      <c r="AV798" s="6"/>
      <c r="AW798" s="6" t="s">
        <v>23</v>
      </c>
      <c r="AX798" s="6"/>
      <c r="AY798" s="6"/>
      <c r="AZ798" s="6"/>
      <c r="BA798" s="6"/>
      <c r="BB798" s="6"/>
      <c r="BC798" s="6"/>
      <c r="BD798" s="6"/>
      <c r="BE798" s="6"/>
      <c r="BF798" s="6" t="s">
        <v>80</v>
      </c>
      <c r="BG798" s="6"/>
      <c r="BH798" s="6"/>
      <c r="BI798" s="6"/>
      <c r="BJ798" s="6" t="s">
        <v>80</v>
      </c>
      <c r="BK798" s="6"/>
      <c r="BL798" s="6"/>
      <c r="BM798" s="6"/>
      <c r="BN798" s="6"/>
      <c r="BO798" s="6"/>
      <c r="BP798" s="6"/>
      <c r="BQ798" s="6"/>
      <c r="BR798" s="6"/>
      <c r="BS798" s="6"/>
      <c r="BT798" s="6"/>
      <c r="BU798" s="6"/>
      <c r="BV798" s="6" t="s">
        <v>38</v>
      </c>
      <c r="BW798" s="6"/>
      <c r="BX798" s="6"/>
      <c r="BY798" s="6"/>
      <c r="BZ798" s="6"/>
      <c r="CA798" s="6"/>
      <c r="CB798" s="6"/>
      <c r="CC798" s="6"/>
      <c r="CD798" s="6"/>
      <c r="CE798" s="6"/>
      <c r="CF798" s="6"/>
      <c r="CG798" s="6"/>
      <c r="CH798" s="6"/>
      <c r="CI798" s="6"/>
      <c r="CJ798" s="6"/>
      <c r="CK798" s="6"/>
      <c r="CL798" s="6"/>
      <c r="CM798" s="6"/>
      <c r="CN798" s="6"/>
      <c r="CO798" s="6"/>
      <c r="CP798" s="6"/>
      <c r="CQ798" s="6"/>
      <c r="CR798" s="6"/>
      <c r="CS798" s="28" t="s">
        <v>38</v>
      </c>
      <c r="CT798" s="6"/>
      <c r="CU798" s="6"/>
      <c r="CV798" s="6"/>
      <c r="CW798" s="6"/>
      <c r="CX798" s="6"/>
      <c r="CY798" s="6"/>
      <c r="CZ798" s="6"/>
      <c r="DA798" s="6"/>
      <c r="DB798" s="6"/>
      <c r="DC798" s="6"/>
      <c r="DD798" s="6" t="s">
        <v>38</v>
      </c>
      <c r="DE798" s="87"/>
      <c r="DF798" s="6"/>
      <c r="DG798" s="6"/>
      <c r="DH798" s="6"/>
      <c r="DI798" s="6"/>
      <c r="DJ798" s="6"/>
      <c r="DK798" s="6"/>
      <c r="DL798" s="6"/>
      <c r="DM798" s="6"/>
      <c r="DN798" s="6"/>
      <c r="DO798" s="87"/>
      <c r="DP798" s="6"/>
      <c r="DQ798" s="93" t="s">
        <v>3067</v>
      </c>
      <c r="DR798" s="6" t="s">
        <v>3068</v>
      </c>
      <c r="DS798" s="93"/>
      <c r="DT798" s="17"/>
      <c r="DV798" s="34"/>
      <c r="DW798" s="57"/>
      <c r="DX798" s="57"/>
      <c r="DY798" s="57"/>
      <c r="DZ798" s="57"/>
      <c r="EA798" s="57"/>
      <c r="EB798" s="57"/>
      <c r="EC798" s="57"/>
      <c r="ED798" s="57"/>
      <c r="EE798" s="57"/>
      <c r="EF798" s="57"/>
      <c r="EG798" s="57"/>
      <c r="EH798" s="57"/>
      <c r="EI798" s="57"/>
      <c r="EJ798" s="57"/>
      <c r="EK798" s="57"/>
      <c r="EL798" s="57"/>
      <c r="EM798" s="57"/>
      <c r="EN798" s="57"/>
      <c r="EO798" s="57"/>
      <c r="EP798" s="57"/>
      <c r="EQ798" s="57"/>
      <c r="ER798" s="57"/>
      <c r="ES798" s="57"/>
    </row>
    <row r="799" spans="1:149" ht="14.55" customHeight="1" x14ac:dyDescent="0.3">
      <c r="A799" s="65">
        <v>795</v>
      </c>
      <c r="B799" s="7">
        <v>260</v>
      </c>
      <c r="C799" s="98" t="s">
        <v>3061</v>
      </c>
      <c r="D799" s="100" t="s">
        <v>3062</v>
      </c>
      <c r="E799" s="98" t="s">
        <v>3063</v>
      </c>
      <c r="F799" s="7">
        <v>2013</v>
      </c>
      <c r="G799" s="100" t="s">
        <v>1422</v>
      </c>
      <c r="H799" s="98" t="s">
        <v>3064</v>
      </c>
      <c r="I799" s="6" t="s">
        <v>50</v>
      </c>
      <c r="J799" s="100" t="s">
        <v>3065</v>
      </c>
      <c r="K799" s="6" t="s">
        <v>304</v>
      </c>
      <c r="L799" s="6" t="s">
        <v>38</v>
      </c>
      <c r="M799" s="6" t="s">
        <v>72</v>
      </c>
      <c r="N799" s="6" t="s">
        <v>205</v>
      </c>
      <c r="O799" s="6" t="s">
        <v>25</v>
      </c>
      <c r="P799" s="6" t="s">
        <v>177</v>
      </c>
      <c r="Q799" s="6" t="s">
        <v>3069</v>
      </c>
      <c r="R799" s="6" t="s">
        <v>921</v>
      </c>
      <c r="S799" s="6" t="s">
        <v>371</v>
      </c>
      <c r="T799" s="6" t="s">
        <v>1622</v>
      </c>
      <c r="U799" s="7">
        <v>2008</v>
      </c>
      <c r="V799" s="7">
        <v>2009</v>
      </c>
      <c r="W799" s="6"/>
      <c r="X799" s="6"/>
      <c r="Y799" s="6"/>
      <c r="Z799" s="6"/>
      <c r="AA799" s="6"/>
      <c r="AB799" s="6"/>
      <c r="AC799" s="6"/>
      <c r="AD799" s="6"/>
      <c r="AE799" s="6" t="s">
        <v>126</v>
      </c>
      <c r="AF799" s="6"/>
      <c r="AG799" s="6"/>
      <c r="AH799" s="6"/>
      <c r="AI799" s="6" t="s">
        <v>155</v>
      </c>
      <c r="AJ799" s="6"/>
      <c r="AK799" s="6"/>
      <c r="AL799" s="6"/>
      <c r="AM799" s="6"/>
      <c r="AN799" s="6"/>
      <c r="AO799" s="6"/>
      <c r="AP799" s="6"/>
      <c r="AQ799" s="6"/>
      <c r="AR799" s="6"/>
      <c r="AS799" s="6"/>
      <c r="AT799" s="6"/>
      <c r="AU799" s="6"/>
      <c r="AV799" s="6"/>
      <c r="AW799" s="6" t="s">
        <v>23</v>
      </c>
      <c r="AX799" s="6"/>
      <c r="AY799" s="6"/>
      <c r="AZ799" s="6"/>
      <c r="BA799" s="6"/>
      <c r="BB799" s="6"/>
      <c r="BC799" s="6"/>
      <c r="BD799" s="6"/>
      <c r="BE799" s="6"/>
      <c r="BF799" s="6" t="s">
        <v>78</v>
      </c>
      <c r="BG799" s="6"/>
      <c r="BH799" s="6"/>
      <c r="BI799" s="6"/>
      <c r="BJ799" s="6" t="s">
        <v>78</v>
      </c>
      <c r="BK799" s="6"/>
      <c r="BL799" s="6"/>
      <c r="BM799" s="6"/>
      <c r="BN799" s="6"/>
      <c r="BO799" s="6"/>
      <c r="BP799" s="6"/>
      <c r="BQ799" s="6"/>
      <c r="BR799" s="6"/>
      <c r="BS799" s="6"/>
      <c r="BT799" s="6"/>
      <c r="BU799" s="6"/>
      <c r="BV799" s="6" t="s">
        <v>38</v>
      </c>
      <c r="BW799" s="6"/>
      <c r="BX799" s="6"/>
      <c r="BY799" s="6"/>
      <c r="BZ799" s="6"/>
      <c r="CA799" s="6"/>
      <c r="CB799" s="6"/>
      <c r="CC799" s="6"/>
      <c r="CD799" s="6"/>
      <c r="CE799" s="6"/>
      <c r="CF799" s="6"/>
      <c r="CG799" s="6"/>
      <c r="CH799" s="6"/>
      <c r="CI799" s="6"/>
      <c r="CJ799" s="6"/>
      <c r="CK799" s="6"/>
      <c r="CL799" s="6"/>
      <c r="CM799" s="6"/>
      <c r="CN799" s="6"/>
      <c r="CO799" s="6"/>
      <c r="CP799" s="6"/>
      <c r="CQ799" s="6"/>
      <c r="CR799" s="6"/>
      <c r="CS799" s="28" t="s">
        <v>38</v>
      </c>
      <c r="CT799" s="6"/>
      <c r="CU799" s="6"/>
      <c r="CV799" s="6"/>
      <c r="CW799" s="6"/>
      <c r="CX799" s="6"/>
      <c r="CY799" s="6"/>
      <c r="CZ799" s="6"/>
      <c r="DA799" s="6"/>
      <c r="DB799" s="6"/>
      <c r="DC799" s="6"/>
      <c r="DD799" s="6" t="s">
        <v>38</v>
      </c>
      <c r="DE799" s="87"/>
      <c r="DF799" s="6"/>
      <c r="DG799" s="6"/>
      <c r="DH799" s="6"/>
      <c r="DI799" s="6"/>
      <c r="DJ799" s="6"/>
      <c r="DK799" s="6"/>
      <c r="DL799" s="6"/>
      <c r="DM799" s="6"/>
      <c r="DN799" s="6"/>
      <c r="DO799" s="87"/>
      <c r="DP799" s="6"/>
      <c r="DQ799" s="93" t="s">
        <v>3067</v>
      </c>
      <c r="DR799" s="6" t="s">
        <v>3068</v>
      </c>
      <c r="DS799" s="93" t="s">
        <v>3070</v>
      </c>
      <c r="DT799" s="17" t="s">
        <v>2331</v>
      </c>
      <c r="DV799" s="34"/>
      <c r="DW799" s="57"/>
      <c r="DX799" s="57"/>
      <c r="DY799" s="57"/>
      <c r="DZ799" s="57"/>
      <c r="EA799" s="57"/>
      <c r="EB799" s="57"/>
      <c r="EC799" s="57"/>
      <c r="ED799" s="57"/>
      <c r="EE799" s="57"/>
      <c r="EF799" s="57"/>
      <c r="EG799" s="57"/>
      <c r="EH799" s="57"/>
      <c r="EI799" s="57"/>
      <c r="EJ799" s="57"/>
      <c r="EK799" s="57"/>
      <c r="EL799" s="57"/>
      <c r="EM799" s="57"/>
      <c r="EN799" s="57"/>
      <c r="EO799" s="57"/>
      <c r="EP799" s="57"/>
      <c r="EQ799" s="57"/>
      <c r="ER799" s="57"/>
      <c r="ES799" s="57"/>
    </row>
    <row r="800" spans="1:149" ht="14.55" customHeight="1" x14ac:dyDescent="0.3">
      <c r="A800" s="65">
        <v>796</v>
      </c>
      <c r="B800" s="7">
        <v>261</v>
      </c>
      <c r="C800" s="98" t="s">
        <v>3071</v>
      </c>
      <c r="D800" s="98" t="s">
        <v>3072</v>
      </c>
      <c r="E800" s="98" t="s">
        <v>3073</v>
      </c>
      <c r="F800" s="7">
        <v>2007</v>
      </c>
      <c r="G800" s="98" t="s">
        <v>3074</v>
      </c>
      <c r="H800" s="98" t="s">
        <v>3075</v>
      </c>
      <c r="I800" s="6" t="s">
        <v>50</v>
      </c>
      <c r="J800" s="100" t="s">
        <v>3076</v>
      </c>
      <c r="K800" s="6" t="s">
        <v>718</v>
      </c>
      <c r="L800" s="6" t="s">
        <v>38</v>
      </c>
      <c r="M800" s="6" t="s">
        <v>86</v>
      </c>
      <c r="N800" s="6" t="s">
        <v>205</v>
      </c>
      <c r="O800" s="6" t="s">
        <v>25</v>
      </c>
      <c r="P800" s="6" t="s">
        <v>191</v>
      </c>
      <c r="Q800" s="6" t="s">
        <v>572</v>
      </c>
      <c r="R800" s="6" t="s">
        <v>572</v>
      </c>
      <c r="S800" s="6" t="s">
        <v>120</v>
      </c>
      <c r="T800" s="6" t="s">
        <v>970</v>
      </c>
      <c r="U800" s="7" t="s">
        <v>572</v>
      </c>
      <c r="V800" s="7" t="s">
        <v>572</v>
      </c>
      <c r="W800" s="6"/>
      <c r="X800" s="6"/>
      <c r="Y800" s="6" t="s">
        <v>58</v>
      </c>
      <c r="Z800" s="6" t="s">
        <v>76</v>
      </c>
      <c r="AA800" s="6"/>
      <c r="AB800" s="6"/>
      <c r="AC800" s="6"/>
      <c r="AD800" s="6"/>
      <c r="AE800" s="6" t="s">
        <v>126</v>
      </c>
      <c r="AF800" s="6"/>
      <c r="AG800" s="6"/>
      <c r="AH800" s="6"/>
      <c r="AI800" s="6" t="s">
        <v>155</v>
      </c>
      <c r="AJ800" s="6"/>
      <c r="AK800" s="6"/>
      <c r="AL800" s="6"/>
      <c r="AM800" s="6"/>
      <c r="AN800" s="6"/>
      <c r="AO800" s="6"/>
      <c r="AP800" s="6"/>
      <c r="AQ800" s="6"/>
      <c r="AR800" s="6"/>
      <c r="AS800" s="6"/>
      <c r="AT800" s="6"/>
      <c r="AU800" s="6"/>
      <c r="AV800" s="6"/>
      <c r="AW800" s="6" t="s">
        <v>23</v>
      </c>
      <c r="AX800" s="6"/>
      <c r="AY800" s="6"/>
      <c r="AZ800" s="6" t="s">
        <v>78</v>
      </c>
      <c r="BA800" s="6" t="s">
        <v>78</v>
      </c>
      <c r="BB800" s="6"/>
      <c r="BC800" s="6"/>
      <c r="BD800" s="6"/>
      <c r="BE800" s="6"/>
      <c r="BF800" s="6" t="s">
        <v>78</v>
      </c>
      <c r="BG800" s="6"/>
      <c r="BH800" s="6"/>
      <c r="BI800" s="6"/>
      <c r="BJ800" s="6" t="s">
        <v>78</v>
      </c>
      <c r="BK800" s="6"/>
      <c r="BL800" s="6"/>
      <c r="BM800" s="6"/>
      <c r="BN800" s="6"/>
      <c r="BO800" s="6"/>
      <c r="BP800" s="6"/>
      <c r="BQ800" s="6"/>
      <c r="BR800" s="6"/>
      <c r="BS800" s="6"/>
      <c r="BT800" s="6"/>
      <c r="BU800" s="6"/>
      <c r="BV800" s="6" t="s">
        <v>38</v>
      </c>
      <c r="BW800" s="6"/>
      <c r="BX800" s="6"/>
      <c r="BY800" s="6"/>
      <c r="BZ800" s="6"/>
      <c r="CA800" s="6"/>
      <c r="CB800" s="6"/>
      <c r="CC800" s="6"/>
      <c r="CD800" s="6"/>
      <c r="CE800" s="6"/>
      <c r="CF800" s="6"/>
      <c r="CG800" s="6"/>
      <c r="CH800" s="6"/>
      <c r="CI800" s="6"/>
      <c r="CJ800" s="6"/>
      <c r="CK800" s="6"/>
      <c r="CL800" s="6"/>
      <c r="CM800" s="6"/>
      <c r="CN800" s="6"/>
      <c r="CO800" s="6"/>
      <c r="CP800" s="6"/>
      <c r="CQ800" s="6"/>
      <c r="CR800" s="6"/>
      <c r="CS800" s="28" t="s">
        <v>38</v>
      </c>
      <c r="CT800" s="6"/>
      <c r="CU800" s="6"/>
      <c r="CV800" s="6"/>
      <c r="CW800" s="6"/>
      <c r="CX800" s="6"/>
      <c r="CY800" s="6"/>
      <c r="CZ800" s="6"/>
      <c r="DA800" s="6"/>
      <c r="DB800" s="6"/>
      <c r="DC800" s="6"/>
      <c r="DD800" s="6" t="s">
        <v>23</v>
      </c>
      <c r="DE800" s="93" t="s">
        <v>3077</v>
      </c>
      <c r="DF800" s="6" t="s">
        <v>3078</v>
      </c>
      <c r="DG800" s="6" t="s">
        <v>76</v>
      </c>
      <c r="DH800" s="6"/>
      <c r="DI800" s="6"/>
      <c r="DJ800" s="6" t="s">
        <v>126</v>
      </c>
      <c r="DK800" s="6"/>
      <c r="DL800" s="6" t="s">
        <v>155</v>
      </c>
      <c r="DM800" s="6"/>
      <c r="DN800" s="6"/>
      <c r="DO800" s="87"/>
      <c r="DP800" s="6"/>
      <c r="DQ800" s="87"/>
      <c r="DR800" s="6"/>
      <c r="DS800" s="93" t="s">
        <v>3079</v>
      </c>
      <c r="DT800" s="17" t="s">
        <v>3080</v>
      </c>
      <c r="DV800" s="34"/>
      <c r="DW800" s="57"/>
      <c r="DX800" s="57"/>
      <c r="DY800" s="57"/>
      <c r="DZ800" s="57"/>
      <c r="EA800" s="57"/>
      <c r="EB800" s="57"/>
      <c r="EC800" s="57"/>
      <c r="ED800" s="57"/>
      <c r="EE800" s="57"/>
      <c r="EF800" s="57"/>
      <c r="EG800" s="57"/>
      <c r="EH800" s="57"/>
      <c r="EI800" s="57"/>
      <c r="EJ800" s="57"/>
      <c r="EK800" s="57"/>
      <c r="EL800" s="57"/>
      <c r="EM800" s="57"/>
      <c r="EN800" s="57"/>
      <c r="EO800" s="57"/>
      <c r="EP800" s="57"/>
      <c r="EQ800" s="57"/>
      <c r="ER800" s="57"/>
      <c r="ES800" s="57"/>
    </row>
    <row r="801" spans="1:149" ht="14.55" customHeight="1" x14ac:dyDescent="0.3">
      <c r="A801" s="65">
        <v>797</v>
      </c>
      <c r="B801" s="7">
        <v>261</v>
      </c>
      <c r="C801" s="98" t="s">
        <v>3071</v>
      </c>
      <c r="D801" s="98" t="s">
        <v>3072</v>
      </c>
      <c r="E801" s="98" t="s">
        <v>3073</v>
      </c>
      <c r="F801" s="7">
        <v>2007</v>
      </c>
      <c r="G801" s="98" t="s">
        <v>3074</v>
      </c>
      <c r="H801" s="98" t="s">
        <v>3075</v>
      </c>
      <c r="I801" s="6" t="s">
        <v>50</v>
      </c>
      <c r="J801" s="100" t="s">
        <v>3081</v>
      </c>
      <c r="K801" s="6" t="s">
        <v>718</v>
      </c>
      <c r="L801" s="6" t="s">
        <v>38</v>
      </c>
      <c r="M801" s="6" t="s">
        <v>86</v>
      </c>
      <c r="N801" s="6" t="s">
        <v>205</v>
      </c>
      <c r="O801" s="6" t="s">
        <v>25</v>
      </c>
      <c r="P801" s="6" t="s">
        <v>191</v>
      </c>
      <c r="Q801" s="6" t="s">
        <v>572</v>
      </c>
      <c r="R801" s="6" t="s">
        <v>572</v>
      </c>
      <c r="S801" s="6" t="s">
        <v>120</v>
      </c>
      <c r="T801" s="6" t="s">
        <v>970</v>
      </c>
      <c r="U801" s="7" t="s">
        <v>572</v>
      </c>
      <c r="V801" s="7" t="s">
        <v>572</v>
      </c>
      <c r="W801" s="6"/>
      <c r="X801" s="6"/>
      <c r="Y801" s="6" t="s">
        <v>58</v>
      </c>
      <c r="Z801" s="6" t="s">
        <v>76</v>
      </c>
      <c r="AA801" s="6"/>
      <c r="AB801" s="6"/>
      <c r="AC801" s="6"/>
      <c r="AD801" s="6"/>
      <c r="AE801" s="6" t="s">
        <v>126</v>
      </c>
      <c r="AF801" s="6"/>
      <c r="AG801" s="6"/>
      <c r="AH801" s="6"/>
      <c r="AI801" s="6" t="s">
        <v>155</v>
      </c>
      <c r="AJ801" s="6"/>
      <c r="AK801" s="6"/>
      <c r="AL801" s="6"/>
      <c r="AM801" s="6"/>
      <c r="AN801" s="6"/>
      <c r="AO801" s="6"/>
      <c r="AP801" s="6"/>
      <c r="AQ801" s="6"/>
      <c r="AR801" s="6"/>
      <c r="AS801" s="6"/>
      <c r="AT801" s="6"/>
      <c r="AU801" s="6"/>
      <c r="AV801" s="6"/>
      <c r="AW801" s="6" t="s">
        <v>23</v>
      </c>
      <c r="AX801" s="6"/>
      <c r="AY801" s="6"/>
      <c r="AZ801" s="6" t="s">
        <v>78</v>
      </c>
      <c r="BA801" s="6" t="s">
        <v>78</v>
      </c>
      <c r="BB801" s="6"/>
      <c r="BC801" s="6"/>
      <c r="BD801" s="6"/>
      <c r="BE801" s="6"/>
      <c r="BF801" s="6" t="s">
        <v>78</v>
      </c>
      <c r="BG801" s="6"/>
      <c r="BH801" s="6"/>
      <c r="BI801" s="6"/>
      <c r="BJ801" s="6" t="s">
        <v>78</v>
      </c>
      <c r="BK801" s="6"/>
      <c r="BL801" s="6"/>
      <c r="BM801" s="6"/>
      <c r="BN801" s="6"/>
      <c r="BO801" s="6"/>
      <c r="BP801" s="6"/>
      <c r="BQ801" s="6"/>
      <c r="BR801" s="6"/>
      <c r="BS801" s="6"/>
      <c r="BT801" s="6"/>
      <c r="BU801" s="6"/>
      <c r="BV801" s="6" t="s">
        <v>38</v>
      </c>
      <c r="BW801" s="6"/>
      <c r="BX801" s="6"/>
      <c r="BY801" s="6"/>
      <c r="BZ801" s="6"/>
      <c r="CA801" s="6"/>
      <c r="CB801" s="6"/>
      <c r="CC801" s="6"/>
      <c r="CD801" s="6"/>
      <c r="CE801" s="6"/>
      <c r="CF801" s="6"/>
      <c r="CG801" s="6"/>
      <c r="CH801" s="6"/>
      <c r="CI801" s="6"/>
      <c r="CJ801" s="6"/>
      <c r="CK801" s="6"/>
      <c r="CL801" s="6"/>
      <c r="CM801" s="6"/>
      <c r="CN801" s="6"/>
      <c r="CO801" s="6"/>
      <c r="CP801" s="6"/>
      <c r="CQ801" s="6"/>
      <c r="CR801" s="6"/>
      <c r="CS801" s="28" t="s">
        <v>38</v>
      </c>
      <c r="CT801" s="6"/>
      <c r="CU801" s="6"/>
      <c r="CV801" s="6"/>
      <c r="CW801" s="6"/>
      <c r="CX801" s="6"/>
      <c r="CY801" s="6"/>
      <c r="CZ801" s="6"/>
      <c r="DA801" s="6"/>
      <c r="DB801" s="6"/>
      <c r="DC801" s="6"/>
      <c r="DD801" s="6" t="s">
        <v>23</v>
      </c>
      <c r="DE801" s="93" t="s">
        <v>3077</v>
      </c>
      <c r="DF801" s="6" t="s">
        <v>3078</v>
      </c>
      <c r="DG801" s="6" t="s">
        <v>76</v>
      </c>
      <c r="DH801" s="6"/>
      <c r="DI801" s="6"/>
      <c r="DJ801" s="6" t="s">
        <v>126</v>
      </c>
      <c r="DK801" s="6"/>
      <c r="DL801" s="6" t="s">
        <v>155</v>
      </c>
      <c r="DM801" s="6"/>
      <c r="DN801" s="6"/>
      <c r="DO801" s="87"/>
      <c r="DP801" s="6"/>
      <c r="DQ801" s="87"/>
      <c r="DR801" s="6"/>
      <c r="DS801" s="93" t="s">
        <v>3082</v>
      </c>
      <c r="DT801" s="17" t="s">
        <v>64</v>
      </c>
      <c r="DV801" s="34"/>
      <c r="DW801" s="57"/>
      <c r="DX801" s="57"/>
      <c r="DY801" s="57"/>
      <c r="DZ801" s="57"/>
      <c r="EA801" s="57"/>
      <c r="EB801" s="57"/>
      <c r="EC801" s="57"/>
      <c r="ED801" s="57"/>
      <c r="EE801" s="57"/>
      <c r="EF801" s="57"/>
      <c r="EG801" s="57"/>
      <c r="EH801" s="57"/>
      <c r="EI801" s="57"/>
      <c r="EJ801" s="57"/>
      <c r="EK801" s="57"/>
      <c r="EL801" s="57"/>
      <c r="EM801" s="57"/>
      <c r="EN801" s="57"/>
      <c r="EO801" s="57"/>
      <c r="EP801" s="57"/>
      <c r="EQ801" s="57"/>
      <c r="ER801" s="57"/>
      <c r="ES801" s="57"/>
    </row>
    <row r="802" spans="1:149" ht="14.55" customHeight="1" x14ac:dyDescent="0.3">
      <c r="A802" s="65">
        <v>798</v>
      </c>
      <c r="B802" s="7">
        <v>262</v>
      </c>
      <c r="C802" s="98" t="s">
        <v>3083</v>
      </c>
      <c r="D802" s="100" t="s">
        <v>3084</v>
      </c>
      <c r="E802" s="98" t="s">
        <v>3085</v>
      </c>
      <c r="F802" s="7">
        <v>2019</v>
      </c>
      <c r="G802" s="100" t="s">
        <v>604</v>
      </c>
      <c r="H802" s="98" t="s">
        <v>3086</v>
      </c>
      <c r="I802" s="6" t="s">
        <v>50</v>
      </c>
      <c r="J802" s="100" t="s">
        <v>3087</v>
      </c>
      <c r="K802" s="6" t="s">
        <v>580</v>
      </c>
      <c r="L802" s="6" t="s">
        <v>38</v>
      </c>
      <c r="M802" s="6" t="s">
        <v>72</v>
      </c>
      <c r="N802" s="6" t="s">
        <v>205</v>
      </c>
      <c r="O802" s="6" t="s">
        <v>25</v>
      </c>
      <c r="P802" s="6" t="s">
        <v>56</v>
      </c>
      <c r="Q802" s="6" t="s">
        <v>572</v>
      </c>
      <c r="R802" s="6" t="s">
        <v>572</v>
      </c>
      <c r="S802" s="6" t="s">
        <v>321</v>
      </c>
      <c r="T802" s="6" t="s">
        <v>701</v>
      </c>
      <c r="U802" s="7">
        <v>2015</v>
      </c>
      <c r="V802" s="7">
        <v>2016</v>
      </c>
      <c r="W802" s="6"/>
      <c r="X802" s="6"/>
      <c r="Y802" s="6"/>
      <c r="Z802" s="6"/>
      <c r="AA802" s="6"/>
      <c r="AB802" s="6"/>
      <c r="AC802" s="6"/>
      <c r="AD802" s="6"/>
      <c r="AE802" s="6"/>
      <c r="AF802" s="6"/>
      <c r="AG802" s="6" t="s">
        <v>180</v>
      </c>
      <c r="AH802" s="6" t="s">
        <v>139</v>
      </c>
      <c r="AI802" s="6"/>
      <c r="AJ802" s="6"/>
      <c r="AK802" s="6"/>
      <c r="AL802" s="6"/>
      <c r="AM802" s="6"/>
      <c r="AN802" s="6"/>
      <c r="AO802" s="6"/>
      <c r="AP802" s="6"/>
      <c r="AQ802" s="6"/>
      <c r="AR802" s="6"/>
      <c r="AS802" s="6"/>
      <c r="AT802" s="6"/>
      <c r="AU802" s="6"/>
      <c r="AV802" s="6"/>
      <c r="AW802" s="6" t="s">
        <v>38</v>
      </c>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t="s">
        <v>23</v>
      </c>
      <c r="BW802" s="6"/>
      <c r="BX802" s="6"/>
      <c r="BY802" s="6"/>
      <c r="BZ802" s="6"/>
      <c r="CA802" s="6"/>
      <c r="CB802" s="6"/>
      <c r="CC802" s="6"/>
      <c r="CD802" s="6"/>
      <c r="CE802" s="6"/>
      <c r="CF802" s="6"/>
      <c r="CG802" s="6" t="s">
        <v>195</v>
      </c>
      <c r="CH802" s="6" t="s">
        <v>195</v>
      </c>
      <c r="CI802" s="6"/>
      <c r="CJ802" s="6"/>
      <c r="CK802" s="6"/>
      <c r="CL802" s="6"/>
      <c r="CM802" s="6"/>
      <c r="CN802" s="6"/>
      <c r="CO802" s="6"/>
      <c r="CP802" s="6"/>
      <c r="CQ802" s="6"/>
      <c r="CR802" s="6"/>
      <c r="CS802" s="28" t="s">
        <v>38</v>
      </c>
      <c r="CT802" s="6"/>
      <c r="CU802" s="6"/>
      <c r="CV802" s="6"/>
      <c r="CW802" s="6"/>
      <c r="CX802" s="6"/>
      <c r="CY802" s="6"/>
      <c r="CZ802" s="6"/>
      <c r="DA802" s="6"/>
      <c r="DB802" s="6"/>
      <c r="DC802" s="6"/>
      <c r="DD802" s="6" t="s">
        <v>38</v>
      </c>
      <c r="DE802" s="87"/>
      <c r="DF802" s="6"/>
      <c r="DG802" s="6"/>
      <c r="DH802" s="6"/>
      <c r="DI802" s="6"/>
      <c r="DJ802" s="6"/>
      <c r="DK802" s="6"/>
      <c r="DL802" s="6"/>
      <c r="DM802" s="6"/>
      <c r="DN802" s="6"/>
      <c r="DO802" s="87"/>
      <c r="DP802" s="6"/>
      <c r="DQ802" s="87"/>
      <c r="DR802" s="6"/>
      <c r="DS802" s="87"/>
      <c r="DT802" s="17"/>
      <c r="DV802" s="34"/>
      <c r="DW802" s="57"/>
      <c r="DX802" s="57"/>
      <c r="DY802" s="57"/>
      <c r="DZ802" s="57"/>
      <c r="EA802" s="57"/>
      <c r="EB802" s="57"/>
      <c r="EC802" s="57"/>
      <c r="ED802" s="57"/>
      <c r="EE802" s="57"/>
      <c r="EF802" s="57"/>
      <c r="EG802" s="57"/>
      <c r="EH802" s="57"/>
      <c r="EI802" s="57"/>
      <c r="EJ802" s="57"/>
      <c r="EK802" s="57"/>
      <c r="EL802" s="57"/>
      <c r="EM802" s="57"/>
      <c r="EN802" s="57"/>
      <c r="EO802" s="57"/>
      <c r="EP802" s="57"/>
      <c r="EQ802" s="57"/>
      <c r="ER802" s="57"/>
      <c r="ES802" s="57"/>
    </row>
    <row r="803" spans="1:149" ht="14.55" customHeight="1" x14ac:dyDescent="0.3">
      <c r="A803" s="65">
        <v>799</v>
      </c>
      <c r="B803" s="7">
        <v>263</v>
      </c>
      <c r="C803" s="98" t="s">
        <v>3088</v>
      </c>
      <c r="D803" s="100" t="s">
        <v>3089</v>
      </c>
      <c r="E803" s="98" t="s">
        <v>3090</v>
      </c>
      <c r="F803" s="7">
        <v>2005</v>
      </c>
      <c r="G803" s="100" t="s">
        <v>807</v>
      </c>
      <c r="H803" s="98" t="s">
        <v>3091</v>
      </c>
      <c r="I803" s="6" t="s">
        <v>50</v>
      </c>
      <c r="J803" s="100" t="s">
        <v>3092</v>
      </c>
      <c r="K803" s="6" t="s">
        <v>935</v>
      </c>
      <c r="L803" s="6" t="s">
        <v>38</v>
      </c>
      <c r="M803" s="6" t="s">
        <v>86</v>
      </c>
      <c r="N803" s="6" t="s">
        <v>205</v>
      </c>
      <c r="O803" s="6" t="s">
        <v>25</v>
      </c>
      <c r="P803" s="6" t="s">
        <v>177</v>
      </c>
      <c r="Q803" s="6" t="s">
        <v>3093</v>
      </c>
      <c r="R803" s="6" t="s">
        <v>1317</v>
      </c>
      <c r="S803" s="6" t="s">
        <v>432</v>
      </c>
      <c r="T803" s="6" t="s">
        <v>2717</v>
      </c>
      <c r="U803" s="7">
        <v>2005</v>
      </c>
      <c r="V803" s="7">
        <v>2015</v>
      </c>
      <c r="W803" s="6"/>
      <c r="X803" s="6"/>
      <c r="Y803" s="6"/>
      <c r="Z803" s="6" t="s">
        <v>76</v>
      </c>
      <c r="AA803" s="6"/>
      <c r="AB803" s="6"/>
      <c r="AC803" s="6"/>
      <c r="AD803" s="6" t="s">
        <v>109</v>
      </c>
      <c r="AE803" s="6"/>
      <c r="AF803" s="6"/>
      <c r="AG803" s="6"/>
      <c r="AH803" s="6"/>
      <c r="AI803" s="6" t="s">
        <v>155</v>
      </c>
      <c r="AJ803" s="6"/>
      <c r="AK803" s="6"/>
      <c r="AL803" s="6"/>
      <c r="AM803" s="6"/>
      <c r="AN803" s="6"/>
      <c r="AO803" s="6" t="s">
        <v>168</v>
      </c>
      <c r="AP803" s="6"/>
      <c r="AQ803" s="6"/>
      <c r="AR803" s="6"/>
      <c r="AS803" s="6"/>
      <c r="AT803" s="6"/>
      <c r="AU803" s="6"/>
      <c r="AV803" s="6"/>
      <c r="AW803" s="6" t="s">
        <v>38</v>
      </c>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t="s">
        <v>23</v>
      </c>
      <c r="BW803" s="6"/>
      <c r="BX803" s="6"/>
      <c r="BY803" s="6"/>
      <c r="BZ803" s="6" t="s">
        <v>195</v>
      </c>
      <c r="CA803" s="6"/>
      <c r="CB803" s="6"/>
      <c r="CC803" s="6"/>
      <c r="CD803" s="6" t="s">
        <v>195</v>
      </c>
      <c r="CE803" s="6"/>
      <c r="CF803" s="6"/>
      <c r="CG803" s="6"/>
      <c r="CH803" s="6"/>
      <c r="CI803" s="6" t="s">
        <v>195</v>
      </c>
      <c r="CJ803" s="6"/>
      <c r="CK803" s="6"/>
      <c r="CL803" s="6"/>
      <c r="CM803" s="6" t="s">
        <v>195</v>
      </c>
      <c r="CN803" s="6"/>
      <c r="CO803" s="6"/>
      <c r="CP803" s="6"/>
      <c r="CQ803" s="6"/>
      <c r="CR803" s="6"/>
      <c r="CS803" s="28" t="s">
        <v>38</v>
      </c>
      <c r="CT803" s="6"/>
      <c r="CU803" s="6"/>
      <c r="CV803" s="6"/>
      <c r="CW803" s="6"/>
      <c r="CX803" s="6"/>
      <c r="CY803" s="6"/>
      <c r="CZ803" s="6"/>
      <c r="DA803" s="6"/>
      <c r="DB803" s="6"/>
      <c r="DC803" s="6"/>
      <c r="DD803" s="6" t="s">
        <v>38</v>
      </c>
      <c r="DE803" s="87"/>
      <c r="DF803" s="6"/>
      <c r="DG803" s="6"/>
      <c r="DH803" s="6"/>
      <c r="DI803" s="6"/>
      <c r="DJ803" s="6"/>
      <c r="DK803" s="6"/>
      <c r="DL803" s="6"/>
      <c r="DM803" s="6"/>
      <c r="DN803" s="6"/>
      <c r="DO803" s="87"/>
      <c r="DP803" s="6"/>
      <c r="DQ803" s="87"/>
      <c r="DR803" s="6"/>
      <c r="DS803" s="87"/>
      <c r="DT803" s="17"/>
      <c r="DV803" s="34"/>
      <c r="DW803" s="57"/>
      <c r="DX803" s="57"/>
      <c r="DY803" s="57"/>
      <c r="DZ803" s="57"/>
      <c r="EA803" s="57"/>
      <c r="EB803" s="57"/>
      <c r="EC803" s="57"/>
      <c r="ED803" s="57"/>
      <c r="EE803" s="57"/>
      <c r="EF803" s="57"/>
      <c r="EG803" s="57"/>
      <c r="EH803" s="57"/>
      <c r="EI803" s="57"/>
      <c r="EJ803" s="57"/>
      <c r="EK803" s="57"/>
      <c r="EL803" s="57"/>
      <c r="EM803" s="57"/>
      <c r="EN803" s="57"/>
      <c r="EO803" s="57"/>
      <c r="EP803" s="57"/>
      <c r="EQ803" s="57"/>
      <c r="ER803" s="57"/>
      <c r="ES803" s="57"/>
    </row>
    <row r="804" spans="1:149" ht="14.55" customHeight="1" x14ac:dyDescent="0.3">
      <c r="A804" s="65">
        <v>800</v>
      </c>
      <c r="B804" s="7">
        <v>263</v>
      </c>
      <c r="C804" s="98" t="s">
        <v>3088</v>
      </c>
      <c r="D804" s="100" t="s">
        <v>3089</v>
      </c>
      <c r="E804" s="98" t="s">
        <v>3090</v>
      </c>
      <c r="F804" s="7">
        <v>2005</v>
      </c>
      <c r="G804" s="100" t="s">
        <v>807</v>
      </c>
      <c r="H804" s="98" t="s">
        <v>3091</v>
      </c>
      <c r="I804" s="6" t="s">
        <v>50</v>
      </c>
      <c r="J804" s="100" t="s">
        <v>4179</v>
      </c>
      <c r="K804" s="6" t="s">
        <v>1027</v>
      </c>
      <c r="L804" s="6" t="s">
        <v>38</v>
      </c>
      <c r="M804" s="6" t="s">
        <v>86</v>
      </c>
      <c r="N804" s="6" t="s">
        <v>205</v>
      </c>
      <c r="O804" s="6" t="s">
        <v>25</v>
      </c>
      <c r="P804" s="6" t="s">
        <v>177</v>
      </c>
      <c r="Q804" s="6" t="s">
        <v>3093</v>
      </c>
      <c r="R804" s="6" t="s">
        <v>1317</v>
      </c>
      <c r="S804" s="6" t="s">
        <v>432</v>
      </c>
      <c r="T804" s="6" t="s">
        <v>2717</v>
      </c>
      <c r="U804" s="7">
        <v>2005</v>
      </c>
      <c r="V804" s="7">
        <v>2015</v>
      </c>
      <c r="W804" s="6"/>
      <c r="X804" s="6"/>
      <c r="Y804" s="6"/>
      <c r="Z804" s="6" t="s">
        <v>76</v>
      </c>
      <c r="AA804" s="6"/>
      <c r="AB804" s="6"/>
      <c r="AC804" s="6"/>
      <c r="AD804" s="6" t="s">
        <v>109</v>
      </c>
      <c r="AE804" s="6"/>
      <c r="AF804" s="6"/>
      <c r="AG804" s="6"/>
      <c r="AH804" s="6"/>
      <c r="AI804" s="6" t="s">
        <v>155</v>
      </c>
      <c r="AJ804" s="6"/>
      <c r="AK804" s="6"/>
      <c r="AL804" s="6"/>
      <c r="AM804" s="6"/>
      <c r="AN804" s="6"/>
      <c r="AO804" s="6" t="s">
        <v>168</v>
      </c>
      <c r="AP804" s="6"/>
      <c r="AQ804" s="6"/>
      <c r="AR804" s="6"/>
      <c r="AS804" s="6"/>
      <c r="AT804" s="6"/>
      <c r="AU804" s="6"/>
      <c r="AV804" s="6"/>
      <c r="AW804" s="6" t="s">
        <v>38</v>
      </c>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t="s">
        <v>23</v>
      </c>
      <c r="BW804" s="6"/>
      <c r="BX804" s="6"/>
      <c r="BY804" s="6"/>
      <c r="BZ804" s="6" t="s">
        <v>195</v>
      </c>
      <c r="CA804" s="6"/>
      <c r="CB804" s="6"/>
      <c r="CC804" s="6"/>
      <c r="CD804" s="6" t="s">
        <v>195</v>
      </c>
      <c r="CE804" s="6"/>
      <c r="CF804" s="6"/>
      <c r="CG804" s="6"/>
      <c r="CH804" s="6"/>
      <c r="CI804" s="6" t="s">
        <v>195</v>
      </c>
      <c r="CJ804" s="6"/>
      <c r="CK804" s="6"/>
      <c r="CL804" s="6"/>
      <c r="CM804" s="6" t="s">
        <v>195</v>
      </c>
      <c r="CN804" s="6"/>
      <c r="CO804" s="6"/>
      <c r="CP804" s="6"/>
      <c r="CQ804" s="6"/>
      <c r="CR804" s="6"/>
      <c r="CS804" s="28" t="s">
        <v>38</v>
      </c>
      <c r="CT804" s="6"/>
      <c r="CU804" s="6"/>
      <c r="CV804" s="6"/>
      <c r="CW804" s="6"/>
      <c r="CX804" s="6"/>
      <c r="CY804" s="6"/>
      <c r="CZ804" s="6"/>
      <c r="DA804" s="6"/>
      <c r="DB804" s="6"/>
      <c r="DC804" s="6"/>
      <c r="DD804" s="6" t="s">
        <v>38</v>
      </c>
      <c r="DE804" s="87"/>
      <c r="DF804" s="6"/>
      <c r="DG804" s="6"/>
      <c r="DH804" s="6"/>
      <c r="DI804" s="6"/>
      <c r="DJ804" s="6"/>
      <c r="DK804" s="6"/>
      <c r="DL804" s="6"/>
      <c r="DM804" s="6"/>
      <c r="DN804" s="6"/>
      <c r="DO804" s="87"/>
      <c r="DP804" s="6"/>
      <c r="DQ804" s="87"/>
      <c r="DR804" s="6"/>
      <c r="DS804" s="87"/>
      <c r="DT804" s="17"/>
      <c r="DV804" s="34"/>
      <c r="DW804" s="57"/>
      <c r="DX804" s="57"/>
      <c r="DY804" s="57"/>
      <c r="DZ804" s="57"/>
      <c r="EA804" s="57"/>
      <c r="EB804" s="57"/>
      <c r="EC804" s="57"/>
      <c r="ED804" s="57"/>
      <c r="EE804" s="57"/>
      <c r="EF804" s="57"/>
      <c r="EG804" s="57"/>
      <c r="EH804" s="57"/>
      <c r="EI804" s="57"/>
      <c r="EJ804" s="57"/>
      <c r="EK804" s="57"/>
      <c r="EL804" s="57"/>
      <c r="EM804" s="57"/>
      <c r="EN804" s="57"/>
      <c r="EO804" s="57"/>
      <c r="EP804" s="57"/>
      <c r="EQ804" s="57"/>
      <c r="ER804" s="57"/>
      <c r="ES804" s="57"/>
    </row>
    <row r="805" spans="1:149" ht="14.55" customHeight="1" x14ac:dyDescent="0.3">
      <c r="A805" s="65">
        <v>801</v>
      </c>
      <c r="B805" s="7">
        <v>263</v>
      </c>
      <c r="C805" s="98" t="s">
        <v>3088</v>
      </c>
      <c r="D805" s="100" t="s">
        <v>3089</v>
      </c>
      <c r="E805" s="98" t="s">
        <v>3090</v>
      </c>
      <c r="F805" s="7">
        <v>2005</v>
      </c>
      <c r="G805" s="100" t="s">
        <v>807</v>
      </c>
      <c r="H805" s="98" t="s">
        <v>3091</v>
      </c>
      <c r="I805" s="6" t="s">
        <v>50</v>
      </c>
      <c r="J805" s="100" t="s">
        <v>4180</v>
      </c>
      <c r="K805" s="6" t="s">
        <v>718</v>
      </c>
      <c r="L805" s="6" t="s">
        <v>38</v>
      </c>
      <c r="M805" s="6" t="s">
        <v>86</v>
      </c>
      <c r="N805" s="6" t="s">
        <v>205</v>
      </c>
      <c r="O805" s="6" t="s">
        <v>25</v>
      </c>
      <c r="P805" s="6" t="s">
        <v>177</v>
      </c>
      <c r="Q805" s="6" t="s">
        <v>3093</v>
      </c>
      <c r="R805" s="6" t="s">
        <v>1317</v>
      </c>
      <c r="S805" s="6" t="s">
        <v>432</v>
      </c>
      <c r="T805" s="6" t="s">
        <v>2717</v>
      </c>
      <c r="U805" s="7">
        <v>2005</v>
      </c>
      <c r="V805" s="7">
        <v>2015</v>
      </c>
      <c r="W805" s="6"/>
      <c r="X805" s="6"/>
      <c r="Y805" s="6"/>
      <c r="Z805" s="6" t="s">
        <v>76</v>
      </c>
      <c r="AA805" s="6"/>
      <c r="AB805" s="6"/>
      <c r="AC805" s="6"/>
      <c r="AD805" s="6" t="s">
        <v>109</v>
      </c>
      <c r="AE805" s="6" t="s">
        <v>126</v>
      </c>
      <c r="AF805" s="6"/>
      <c r="AG805" s="6"/>
      <c r="AH805" s="6"/>
      <c r="AI805" s="6" t="s">
        <v>155</v>
      </c>
      <c r="AJ805" s="6"/>
      <c r="AK805" s="6"/>
      <c r="AL805" s="6"/>
      <c r="AM805" s="6"/>
      <c r="AN805" s="6"/>
      <c r="AO805" s="6" t="s">
        <v>168</v>
      </c>
      <c r="AP805" s="6"/>
      <c r="AQ805" s="6"/>
      <c r="AR805" s="6"/>
      <c r="AS805" s="6"/>
      <c r="AT805" s="6"/>
      <c r="AU805" s="6" t="s">
        <v>183</v>
      </c>
      <c r="AV805" s="6"/>
      <c r="AW805" s="6" t="s">
        <v>23</v>
      </c>
      <c r="AX805" s="6"/>
      <c r="AY805" s="6"/>
      <c r="AZ805" s="6"/>
      <c r="BA805" s="6" t="s">
        <v>78</v>
      </c>
      <c r="BB805" s="6"/>
      <c r="BC805" s="6"/>
      <c r="BD805" s="6"/>
      <c r="BE805" s="6"/>
      <c r="BF805" s="6" t="s">
        <v>78</v>
      </c>
      <c r="BG805" s="6"/>
      <c r="BH805" s="6"/>
      <c r="BI805" s="6"/>
      <c r="BJ805" s="6" t="s">
        <v>80</v>
      </c>
      <c r="BK805" s="6"/>
      <c r="BL805" s="6"/>
      <c r="BM805" s="6"/>
      <c r="BN805" s="6" t="s">
        <v>80</v>
      </c>
      <c r="BO805" s="6"/>
      <c r="BP805" s="6"/>
      <c r="BQ805" s="6"/>
      <c r="BR805" s="6"/>
      <c r="BS805" s="6"/>
      <c r="BT805" s="6" t="s">
        <v>78</v>
      </c>
      <c r="BU805" s="6"/>
      <c r="BV805" s="6" t="s">
        <v>23</v>
      </c>
      <c r="BW805" s="6"/>
      <c r="BX805" s="6"/>
      <c r="BY805" s="6"/>
      <c r="BZ805" s="6" t="s">
        <v>195</v>
      </c>
      <c r="CA805" s="6"/>
      <c r="CB805" s="6"/>
      <c r="CC805" s="6"/>
      <c r="CD805" s="6" t="s">
        <v>195</v>
      </c>
      <c r="CE805" s="6"/>
      <c r="CF805" s="6"/>
      <c r="CG805" s="6"/>
      <c r="CH805" s="6"/>
      <c r="CI805" s="6" t="s">
        <v>195</v>
      </c>
      <c r="CJ805" s="6"/>
      <c r="CK805" s="6"/>
      <c r="CL805" s="6"/>
      <c r="CM805" s="6" t="s">
        <v>195</v>
      </c>
      <c r="CN805" s="6"/>
      <c r="CO805" s="6"/>
      <c r="CP805" s="6"/>
      <c r="CQ805" s="6"/>
      <c r="CR805" s="6"/>
      <c r="CS805" s="28" t="s">
        <v>38</v>
      </c>
      <c r="CT805" s="6"/>
      <c r="CU805" s="6"/>
      <c r="CV805" s="6"/>
      <c r="CW805" s="6"/>
      <c r="CX805" s="6"/>
      <c r="CY805" s="6"/>
      <c r="CZ805" s="6"/>
      <c r="DA805" s="6"/>
      <c r="DB805" s="6"/>
      <c r="DC805" s="6"/>
      <c r="DD805" s="6" t="s">
        <v>38</v>
      </c>
      <c r="DE805" s="87"/>
      <c r="DF805" s="6"/>
      <c r="DG805" s="6"/>
      <c r="DH805" s="6"/>
      <c r="DI805" s="6"/>
      <c r="DJ805" s="6"/>
      <c r="DK805" s="6"/>
      <c r="DL805" s="6"/>
      <c r="DM805" s="6"/>
      <c r="DN805" s="6"/>
      <c r="DO805" s="87"/>
      <c r="DP805" s="6"/>
      <c r="DQ805" s="87"/>
      <c r="DR805" s="6"/>
      <c r="DS805" s="87"/>
      <c r="DT805" s="17"/>
      <c r="DV805" s="34"/>
      <c r="DW805" s="57"/>
      <c r="DX805" s="57"/>
      <c r="DY805" s="57"/>
      <c r="DZ805" s="57"/>
      <c r="EA805" s="57"/>
      <c r="EB805" s="57"/>
      <c r="EC805" s="57"/>
      <c r="ED805" s="57"/>
      <c r="EE805" s="57"/>
      <c r="EF805" s="57"/>
      <c r="EG805" s="57"/>
      <c r="EH805" s="57"/>
      <c r="EI805" s="57"/>
      <c r="EJ805" s="57"/>
      <c r="EK805" s="57"/>
      <c r="EL805" s="57"/>
      <c r="EM805" s="57"/>
      <c r="EN805" s="57"/>
      <c r="EO805" s="57"/>
      <c r="EP805" s="57"/>
      <c r="EQ805" s="57"/>
      <c r="ER805" s="57"/>
      <c r="ES805" s="57"/>
    </row>
    <row r="806" spans="1:149" ht="14.55" customHeight="1" x14ac:dyDescent="0.3">
      <c r="A806" s="65">
        <v>802</v>
      </c>
      <c r="B806" s="7">
        <v>264</v>
      </c>
      <c r="C806" s="98" t="s">
        <v>3094</v>
      </c>
      <c r="D806" s="100" t="s">
        <v>3095</v>
      </c>
      <c r="E806" s="98" t="s">
        <v>3096</v>
      </c>
      <c r="F806" s="7">
        <v>2004</v>
      </c>
      <c r="G806" s="100" t="s">
        <v>664</v>
      </c>
      <c r="H806" s="98" t="s">
        <v>3097</v>
      </c>
      <c r="I806" s="6" t="s">
        <v>50</v>
      </c>
      <c r="J806" s="100" t="s">
        <v>3098</v>
      </c>
      <c r="K806" s="6" t="s">
        <v>744</v>
      </c>
      <c r="L806" s="6" t="s">
        <v>38</v>
      </c>
      <c r="M806" s="6" t="s">
        <v>86</v>
      </c>
      <c r="N806" s="6" t="s">
        <v>205</v>
      </c>
      <c r="O806" s="6" t="s">
        <v>25</v>
      </c>
      <c r="P806" s="6" t="s">
        <v>118</v>
      </c>
      <c r="Q806" s="6" t="s">
        <v>572</v>
      </c>
      <c r="R806" s="6" t="s">
        <v>572</v>
      </c>
      <c r="S806" s="6" t="s">
        <v>365</v>
      </c>
      <c r="T806" s="6" t="s">
        <v>1055</v>
      </c>
      <c r="U806" s="7">
        <v>2000</v>
      </c>
      <c r="V806" s="7">
        <v>2025</v>
      </c>
      <c r="W806" s="6"/>
      <c r="X806" s="6"/>
      <c r="Y806" s="6"/>
      <c r="Z806" s="6" t="s">
        <v>76</v>
      </c>
      <c r="AA806" s="6"/>
      <c r="AB806" s="6" t="s">
        <v>107</v>
      </c>
      <c r="AC806" s="6"/>
      <c r="AD806" s="6"/>
      <c r="AE806" s="6" t="s">
        <v>126</v>
      </c>
      <c r="AF806" s="6"/>
      <c r="AG806" s="6"/>
      <c r="AH806" s="6"/>
      <c r="AI806" s="6" t="s">
        <v>155</v>
      </c>
      <c r="AJ806" s="6"/>
      <c r="AK806" s="6"/>
      <c r="AL806" s="6"/>
      <c r="AM806" s="6"/>
      <c r="AN806" s="6"/>
      <c r="AO806" s="6" t="s">
        <v>168</v>
      </c>
      <c r="AP806" s="6"/>
      <c r="AQ806" s="6"/>
      <c r="AR806" s="6"/>
      <c r="AS806" s="6"/>
      <c r="AT806" s="6"/>
      <c r="AU806" s="6"/>
      <c r="AV806" s="6"/>
      <c r="AW806" s="6" t="s">
        <v>23</v>
      </c>
      <c r="AX806" s="6"/>
      <c r="AY806" s="6"/>
      <c r="AZ806" s="6"/>
      <c r="BA806" s="6" t="s">
        <v>78</v>
      </c>
      <c r="BB806" s="6"/>
      <c r="BC806" s="6" t="s">
        <v>78</v>
      </c>
      <c r="BD806" s="6"/>
      <c r="BE806" s="6"/>
      <c r="BF806" s="6" t="s">
        <v>78</v>
      </c>
      <c r="BG806" s="6"/>
      <c r="BH806" s="6"/>
      <c r="BI806" s="6"/>
      <c r="BJ806" s="6" t="s">
        <v>78</v>
      </c>
      <c r="BK806" s="6"/>
      <c r="BL806" s="6"/>
      <c r="BM806" s="6"/>
      <c r="BN806" s="6" t="s">
        <v>78</v>
      </c>
      <c r="BO806" s="6"/>
      <c r="BP806" s="6"/>
      <c r="BQ806" s="6"/>
      <c r="BR806" s="6"/>
      <c r="BS806" s="6"/>
      <c r="BT806" s="6"/>
      <c r="BU806" s="6"/>
      <c r="BV806" s="6" t="s">
        <v>38</v>
      </c>
      <c r="BW806" s="6"/>
      <c r="BX806" s="6"/>
      <c r="BY806" s="6"/>
      <c r="BZ806" s="6"/>
      <c r="CA806" s="6"/>
      <c r="CB806" s="6"/>
      <c r="CC806" s="6"/>
      <c r="CD806" s="6"/>
      <c r="CE806" s="6"/>
      <c r="CF806" s="6"/>
      <c r="CG806" s="6"/>
      <c r="CH806" s="6"/>
      <c r="CI806" s="6"/>
      <c r="CJ806" s="6"/>
      <c r="CK806" s="6"/>
      <c r="CL806" s="6"/>
      <c r="CM806" s="6"/>
      <c r="CN806" s="6"/>
      <c r="CO806" s="6"/>
      <c r="CP806" s="6"/>
      <c r="CQ806" s="6"/>
      <c r="CR806" s="6"/>
      <c r="CS806" s="28" t="s">
        <v>38</v>
      </c>
      <c r="CT806" s="6"/>
      <c r="CU806" s="6"/>
      <c r="CV806" s="6"/>
      <c r="CW806" s="6"/>
      <c r="CX806" s="6"/>
      <c r="CY806" s="6"/>
      <c r="CZ806" s="6"/>
      <c r="DA806" s="6"/>
      <c r="DB806" s="6"/>
      <c r="DC806" s="6"/>
      <c r="DD806" s="6" t="s">
        <v>38</v>
      </c>
      <c r="DE806" s="87"/>
      <c r="DF806" s="6"/>
      <c r="DG806" s="6"/>
      <c r="DH806" s="6"/>
      <c r="DI806" s="6"/>
      <c r="DJ806" s="6"/>
      <c r="DK806" s="6"/>
      <c r="DL806" s="6"/>
      <c r="DM806" s="6"/>
      <c r="DN806" s="6"/>
      <c r="DO806" s="87"/>
      <c r="DP806" s="6"/>
      <c r="DQ806" s="87"/>
      <c r="DR806" s="6"/>
      <c r="DS806" s="93" t="s">
        <v>3099</v>
      </c>
      <c r="DT806" s="17" t="s">
        <v>630</v>
      </c>
      <c r="DV806" s="34"/>
      <c r="DW806" s="57"/>
      <c r="DX806" s="57"/>
      <c r="DY806" s="57"/>
      <c r="DZ806" s="57"/>
      <c r="EA806" s="57"/>
      <c r="EB806" s="57"/>
      <c r="EC806" s="57"/>
      <c r="ED806" s="57"/>
      <c r="EE806" s="57"/>
      <c r="EF806" s="57"/>
      <c r="EG806" s="57"/>
      <c r="EH806" s="57"/>
      <c r="EI806" s="57"/>
      <c r="EJ806" s="57"/>
      <c r="EK806" s="57"/>
      <c r="EL806" s="57"/>
      <c r="EM806" s="57"/>
      <c r="EN806" s="57"/>
      <c r="EO806" s="57"/>
      <c r="EP806" s="57"/>
      <c r="EQ806" s="57"/>
      <c r="ER806" s="57"/>
      <c r="ES806" s="57"/>
    </row>
    <row r="807" spans="1:149" ht="14.55" customHeight="1" x14ac:dyDescent="0.3">
      <c r="A807" s="65">
        <v>803</v>
      </c>
      <c r="B807" s="7">
        <v>264</v>
      </c>
      <c r="C807" s="98" t="s">
        <v>3094</v>
      </c>
      <c r="D807" s="100" t="s">
        <v>3095</v>
      </c>
      <c r="E807" s="98" t="s">
        <v>3096</v>
      </c>
      <c r="F807" s="7">
        <v>2004</v>
      </c>
      <c r="G807" s="100" t="s">
        <v>664</v>
      </c>
      <c r="H807" s="98" t="s">
        <v>3097</v>
      </c>
      <c r="I807" s="6" t="s">
        <v>50</v>
      </c>
      <c r="J807" s="100" t="s">
        <v>3100</v>
      </c>
      <c r="K807" s="6" t="s">
        <v>744</v>
      </c>
      <c r="L807" s="6" t="s">
        <v>38</v>
      </c>
      <c r="M807" s="6" t="s">
        <v>86</v>
      </c>
      <c r="N807" s="6" t="s">
        <v>205</v>
      </c>
      <c r="O807" s="6" t="s">
        <v>25</v>
      </c>
      <c r="P807" s="6" t="s">
        <v>118</v>
      </c>
      <c r="Q807" s="6" t="s">
        <v>572</v>
      </c>
      <c r="R807" s="6" t="s">
        <v>572</v>
      </c>
      <c r="S807" s="6" t="s">
        <v>365</v>
      </c>
      <c r="T807" s="6" t="s">
        <v>1055</v>
      </c>
      <c r="U807" s="7">
        <v>2000</v>
      </c>
      <c r="V807" s="7">
        <v>2025</v>
      </c>
      <c r="W807" s="6"/>
      <c r="X807" s="6"/>
      <c r="Y807" s="6"/>
      <c r="Z807" s="6" t="s">
        <v>76</v>
      </c>
      <c r="AA807" s="6"/>
      <c r="AB807" s="6" t="s">
        <v>107</v>
      </c>
      <c r="AC807" s="6"/>
      <c r="AD807" s="6"/>
      <c r="AE807" s="6" t="s">
        <v>126</v>
      </c>
      <c r="AF807" s="6"/>
      <c r="AG807" s="6"/>
      <c r="AH807" s="6"/>
      <c r="AI807" s="6" t="s">
        <v>155</v>
      </c>
      <c r="AJ807" s="6"/>
      <c r="AK807" s="6"/>
      <c r="AL807" s="6"/>
      <c r="AM807" s="6"/>
      <c r="AN807" s="6"/>
      <c r="AO807" s="6" t="s">
        <v>168</v>
      </c>
      <c r="AP807" s="6"/>
      <c r="AQ807" s="6"/>
      <c r="AR807" s="6"/>
      <c r="AS807" s="6"/>
      <c r="AT807" s="6"/>
      <c r="AU807" s="6"/>
      <c r="AV807" s="6"/>
      <c r="AW807" s="6" t="s">
        <v>23</v>
      </c>
      <c r="AX807" s="6"/>
      <c r="AY807" s="6"/>
      <c r="AZ807" s="6"/>
      <c r="BA807" s="6" t="s">
        <v>78</v>
      </c>
      <c r="BB807" s="6"/>
      <c r="BC807" s="6" t="s">
        <v>78</v>
      </c>
      <c r="BD807" s="6"/>
      <c r="BE807" s="6"/>
      <c r="BF807" s="6" t="s">
        <v>78</v>
      </c>
      <c r="BG807" s="6"/>
      <c r="BH807" s="6"/>
      <c r="BI807" s="6"/>
      <c r="BJ807" s="6" t="s">
        <v>78</v>
      </c>
      <c r="BK807" s="6"/>
      <c r="BL807" s="6"/>
      <c r="BM807" s="6"/>
      <c r="BN807" s="6" t="s">
        <v>78</v>
      </c>
      <c r="BO807" s="6"/>
      <c r="BP807" s="6"/>
      <c r="BQ807" s="6"/>
      <c r="BR807" s="6"/>
      <c r="BS807" s="6"/>
      <c r="BT807" s="6"/>
      <c r="BU807" s="6"/>
      <c r="BV807" s="6" t="s">
        <v>38</v>
      </c>
      <c r="BW807" s="6"/>
      <c r="BX807" s="6"/>
      <c r="BY807" s="6"/>
      <c r="BZ807" s="6"/>
      <c r="CA807" s="6"/>
      <c r="CB807" s="6"/>
      <c r="CC807" s="6"/>
      <c r="CD807" s="6"/>
      <c r="CE807" s="6"/>
      <c r="CF807" s="6"/>
      <c r="CG807" s="6"/>
      <c r="CH807" s="6"/>
      <c r="CI807" s="6"/>
      <c r="CJ807" s="6"/>
      <c r="CK807" s="6"/>
      <c r="CL807" s="6"/>
      <c r="CM807" s="6"/>
      <c r="CN807" s="6"/>
      <c r="CO807" s="6"/>
      <c r="CP807" s="6"/>
      <c r="CQ807" s="6"/>
      <c r="CR807" s="6"/>
      <c r="CS807" s="28" t="s">
        <v>38</v>
      </c>
      <c r="CT807" s="6"/>
      <c r="CU807" s="6"/>
      <c r="CV807" s="6"/>
      <c r="CW807" s="6"/>
      <c r="CX807" s="6"/>
      <c r="CY807" s="6"/>
      <c r="CZ807" s="6"/>
      <c r="DA807" s="6"/>
      <c r="DB807" s="6"/>
      <c r="DC807" s="6"/>
      <c r="DD807" s="6" t="s">
        <v>38</v>
      </c>
      <c r="DE807" s="87"/>
      <c r="DF807" s="6"/>
      <c r="DG807" s="6"/>
      <c r="DH807" s="6"/>
      <c r="DI807" s="6"/>
      <c r="DJ807" s="6"/>
      <c r="DK807" s="6"/>
      <c r="DL807" s="6"/>
      <c r="DM807" s="6"/>
      <c r="DN807" s="6"/>
      <c r="DO807" s="87"/>
      <c r="DP807" s="6"/>
      <c r="DQ807" s="87"/>
      <c r="DR807" s="6"/>
      <c r="DS807" s="93" t="s">
        <v>3099</v>
      </c>
      <c r="DT807" s="17" t="s">
        <v>630</v>
      </c>
      <c r="DV807" s="34"/>
      <c r="DW807" s="57"/>
      <c r="DX807" s="57"/>
      <c r="DY807" s="57"/>
      <c r="DZ807" s="57"/>
      <c r="EA807" s="57"/>
      <c r="EB807" s="57"/>
      <c r="EC807" s="57"/>
      <c r="ED807" s="57"/>
      <c r="EE807" s="57"/>
      <c r="EF807" s="57"/>
      <c r="EG807" s="57"/>
      <c r="EH807" s="57"/>
      <c r="EI807" s="57"/>
      <c r="EJ807" s="57"/>
      <c r="EK807" s="57"/>
      <c r="EL807" s="57"/>
      <c r="EM807" s="57"/>
      <c r="EN807" s="57"/>
      <c r="EO807" s="57"/>
      <c r="EP807" s="57"/>
      <c r="EQ807" s="57"/>
      <c r="ER807" s="57"/>
      <c r="ES807" s="57"/>
    </row>
    <row r="808" spans="1:149" ht="14.55" customHeight="1" x14ac:dyDescent="0.3">
      <c r="A808" s="65">
        <v>804</v>
      </c>
      <c r="B808" s="7">
        <v>264</v>
      </c>
      <c r="C808" s="98" t="s">
        <v>3094</v>
      </c>
      <c r="D808" s="100" t="s">
        <v>3095</v>
      </c>
      <c r="E808" s="98" t="s">
        <v>3096</v>
      </c>
      <c r="F808" s="7">
        <v>2004</v>
      </c>
      <c r="G808" s="100" t="s">
        <v>664</v>
      </c>
      <c r="H808" s="98" t="s">
        <v>3097</v>
      </c>
      <c r="I808" s="6" t="s">
        <v>50</v>
      </c>
      <c r="J808" s="100" t="s">
        <v>3101</v>
      </c>
      <c r="K808" s="6" t="s">
        <v>744</v>
      </c>
      <c r="L808" s="6" t="s">
        <v>38</v>
      </c>
      <c r="M808" s="6" t="s">
        <v>86</v>
      </c>
      <c r="N808" s="6" t="s">
        <v>205</v>
      </c>
      <c r="O808" s="6" t="s">
        <v>25</v>
      </c>
      <c r="P808" s="6" t="s">
        <v>118</v>
      </c>
      <c r="Q808" s="6" t="s">
        <v>572</v>
      </c>
      <c r="R808" s="6" t="s">
        <v>572</v>
      </c>
      <c r="S808" s="6" t="s">
        <v>365</v>
      </c>
      <c r="T808" s="6" t="s">
        <v>1055</v>
      </c>
      <c r="U808" s="7">
        <v>2000</v>
      </c>
      <c r="V808" s="7">
        <v>2025</v>
      </c>
      <c r="W808" s="6"/>
      <c r="X808" s="6"/>
      <c r="Y808" s="6"/>
      <c r="Z808" s="6" t="s">
        <v>76</v>
      </c>
      <c r="AA808" s="6"/>
      <c r="AB808" s="6" t="s">
        <v>107</v>
      </c>
      <c r="AC808" s="6"/>
      <c r="AD808" s="6"/>
      <c r="AE808" s="6" t="s">
        <v>126</v>
      </c>
      <c r="AF808" s="6"/>
      <c r="AG808" s="6"/>
      <c r="AH808" s="6"/>
      <c r="AI808" s="6" t="s">
        <v>155</v>
      </c>
      <c r="AJ808" s="6"/>
      <c r="AK808" s="6"/>
      <c r="AL808" s="6"/>
      <c r="AM808" s="6"/>
      <c r="AN808" s="6"/>
      <c r="AO808" s="6" t="s">
        <v>168</v>
      </c>
      <c r="AP808" s="6"/>
      <c r="AQ808" s="6"/>
      <c r="AR808" s="6"/>
      <c r="AS808" s="6"/>
      <c r="AT808" s="6"/>
      <c r="AU808" s="6"/>
      <c r="AV808" s="6"/>
      <c r="AW808" s="6" t="s">
        <v>23</v>
      </c>
      <c r="AX808" s="6"/>
      <c r="AY808" s="6"/>
      <c r="AZ808" s="6"/>
      <c r="BA808" s="6" t="s">
        <v>78</v>
      </c>
      <c r="BB808" s="6"/>
      <c r="BC808" s="6" t="s">
        <v>78</v>
      </c>
      <c r="BD808" s="6"/>
      <c r="BE808" s="6"/>
      <c r="BF808" s="6" t="s">
        <v>78</v>
      </c>
      <c r="BG808" s="6"/>
      <c r="BH808" s="6"/>
      <c r="BI808" s="6"/>
      <c r="BJ808" s="6" t="s">
        <v>78</v>
      </c>
      <c r="BK808" s="6"/>
      <c r="BL808" s="6"/>
      <c r="BM808" s="6"/>
      <c r="BN808" s="6" t="s">
        <v>78</v>
      </c>
      <c r="BO808" s="6"/>
      <c r="BP808" s="6"/>
      <c r="BQ808" s="6"/>
      <c r="BR808" s="6"/>
      <c r="BS808" s="6"/>
      <c r="BT808" s="6"/>
      <c r="BU808" s="6"/>
      <c r="BV808" s="6" t="s">
        <v>38</v>
      </c>
      <c r="BW808" s="6"/>
      <c r="BX808" s="6"/>
      <c r="BY808" s="6"/>
      <c r="BZ808" s="6"/>
      <c r="CA808" s="6"/>
      <c r="CB808" s="6"/>
      <c r="CC808" s="6"/>
      <c r="CD808" s="6"/>
      <c r="CE808" s="6"/>
      <c r="CF808" s="6"/>
      <c r="CG808" s="6"/>
      <c r="CH808" s="6"/>
      <c r="CI808" s="6"/>
      <c r="CJ808" s="6"/>
      <c r="CK808" s="6"/>
      <c r="CL808" s="6"/>
      <c r="CM808" s="6"/>
      <c r="CN808" s="6"/>
      <c r="CO808" s="6"/>
      <c r="CP808" s="6"/>
      <c r="CQ808" s="6"/>
      <c r="CR808" s="6"/>
      <c r="CS808" s="28" t="s">
        <v>38</v>
      </c>
      <c r="CT808" s="6"/>
      <c r="CU808" s="6"/>
      <c r="CV808" s="6"/>
      <c r="CW808" s="6"/>
      <c r="CX808" s="6"/>
      <c r="CY808" s="6"/>
      <c r="CZ808" s="6"/>
      <c r="DA808" s="6"/>
      <c r="DB808" s="6"/>
      <c r="DC808" s="6"/>
      <c r="DD808" s="6" t="s">
        <v>38</v>
      </c>
      <c r="DE808" s="87"/>
      <c r="DF808" s="6"/>
      <c r="DG808" s="6"/>
      <c r="DH808" s="6"/>
      <c r="DI808" s="6"/>
      <c r="DJ808" s="6"/>
      <c r="DK808" s="6"/>
      <c r="DL808" s="6"/>
      <c r="DM808" s="6"/>
      <c r="DN808" s="6"/>
      <c r="DO808" s="87"/>
      <c r="DP808" s="6"/>
      <c r="DQ808" s="87"/>
      <c r="DR808" s="6"/>
      <c r="DS808" s="93" t="s">
        <v>3099</v>
      </c>
      <c r="DT808" s="17" t="s">
        <v>630</v>
      </c>
      <c r="DV808" s="34"/>
      <c r="DW808" s="57"/>
      <c r="DX808" s="57"/>
      <c r="DY808" s="57"/>
      <c r="DZ808" s="57"/>
      <c r="EA808" s="57"/>
      <c r="EB808" s="57"/>
      <c r="EC808" s="57"/>
      <c r="ED808" s="57"/>
      <c r="EE808" s="57"/>
      <c r="EF808" s="57"/>
      <c r="EG808" s="57"/>
      <c r="EH808" s="57"/>
      <c r="EI808" s="57"/>
      <c r="EJ808" s="57"/>
      <c r="EK808" s="57"/>
      <c r="EL808" s="57"/>
      <c r="EM808" s="57"/>
      <c r="EN808" s="57"/>
      <c r="EO808" s="57"/>
      <c r="EP808" s="57"/>
      <c r="EQ808" s="57"/>
      <c r="ER808" s="57"/>
      <c r="ES808" s="57"/>
    </row>
    <row r="809" spans="1:149" ht="14.55" customHeight="1" x14ac:dyDescent="0.3">
      <c r="A809" s="65">
        <v>805</v>
      </c>
      <c r="B809" s="7">
        <v>264</v>
      </c>
      <c r="C809" s="98" t="s">
        <v>3094</v>
      </c>
      <c r="D809" s="100" t="s">
        <v>3095</v>
      </c>
      <c r="E809" s="98" t="s">
        <v>3096</v>
      </c>
      <c r="F809" s="7">
        <v>2004</v>
      </c>
      <c r="G809" s="100" t="s">
        <v>664</v>
      </c>
      <c r="H809" s="98" t="s">
        <v>3097</v>
      </c>
      <c r="I809" s="6" t="s">
        <v>50</v>
      </c>
      <c r="J809" s="100" t="s">
        <v>3102</v>
      </c>
      <c r="K809" s="6" t="s">
        <v>744</v>
      </c>
      <c r="L809" s="6" t="s">
        <v>38</v>
      </c>
      <c r="M809" s="6" t="s">
        <v>86</v>
      </c>
      <c r="N809" s="6" t="s">
        <v>205</v>
      </c>
      <c r="O809" s="6" t="s">
        <v>25</v>
      </c>
      <c r="P809" s="6" t="s">
        <v>118</v>
      </c>
      <c r="Q809" s="6" t="s">
        <v>572</v>
      </c>
      <c r="R809" s="6" t="s">
        <v>572</v>
      </c>
      <c r="S809" s="6" t="s">
        <v>365</v>
      </c>
      <c r="T809" s="6" t="s">
        <v>1055</v>
      </c>
      <c r="U809" s="7">
        <v>2000</v>
      </c>
      <c r="V809" s="7">
        <v>2025</v>
      </c>
      <c r="W809" s="6"/>
      <c r="X809" s="6"/>
      <c r="Y809" s="6"/>
      <c r="Z809" s="6" t="s">
        <v>76</v>
      </c>
      <c r="AA809" s="6"/>
      <c r="AB809" s="6" t="s">
        <v>107</v>
      </c>
      <c r="AC809" s="6"/>
      <c r="AD809" s="6"/>
      <c r="AE809" s="6" t="s">
        <v>126</v>
      </c>
      <c r="AF809" s="6"/>
      <c r="AG809" s="6"/>
      <c r="AH809" s="6"/>
      <c r="AI809" s="6" t="s">
        <v>155</v>
      </c>
      <c r="AJ809" s="6"/>
      <c r="AK809" s="6"/>
      <c r="AL809" s="6"/>
      <c r="AM809" s="6"/>
      <c r="AN809" s="6"/>
      <c r="AO809" s="6" t="s">
        <v>168</v>
      </c>
      <c r="AP809" s="6"/>
      <c r="AQ809" s="6"/>
      <c r="AR809" s="6"/>
      <c r="AS809" s="6"/>
      <c r="AT809" s="6"/>
      <c r="AU809" s="6"/>
      <c r="AV809" s="6"/>
      <c r="AW809" s="6" t="s">
        <v>23</v>
      </c>
      <c r="AX809" s="6"/>
      <c r="AY809" s="6"/>
      <c r="AZ809" s="6"/>
      <c r="BA809" s="6" t="s">
        <v>78</v>
      </c>
      <c r="BB809" s="6"/>
      <c r="BC809" s="6" t="s">
        <v>78</v>
      </c>
      <c r="BD809" s="6"/>
      <c r="BE809" s="6"/>
      <c r="BF809" s="6" t="s">
        <v>78</v>
      </c>
      <c r="BG809" s="6"/>
      <c r="BH809" s="6"/>
      <c r="BI809" s="6"/>
      <c r="BJ809" s="6" t="s">
        <v>78</v>
      </c>
      <c r="BK809" s="6"/>
      <c r="BL809" s="6"/>
      <c r="BM809" s="6"/>
      <c r="BN809" s="6" t="s">
        <v>78</v>
      </c>
      <c r="BO809" s="6"/>
      <c r="BP809" s="6"/>
      <c r="BQ809" s="6"/>
      <c r="BR809" s="6"/>
      <c r="BS809" s="6"/>
      <c r="BT809" s="6"/>
      <c r="BU809" s="6"/>
      <c r="BV809" s="6" t="s">
        <v>38</v>
      </c>
      <c r="BW809" s="6"/>
      <c r="BX809" s="6"/>
      <c r="BY809" s="6"/>
      <c r="BZ809" s="6"/>
      <c r="CA809" s="6"/>
      <c r="CB809" s="6"/>
      <c r="CC809" s="6"/>
      <c r="CD809" s="6"/>
      <c r="CE809" s="6"/>
      <c r="CF809" s="6"/>
      <c r="CG809" s="6"/>
      <c r="CH809" s="6"/>
      <c r="CI809" s="6"/>
      <c r="CJ809" s="6"/>
      <c r="CK809" s="6"/>
      <c r="CL809" s="6"/>
      <c r="CM809" s="6"/>
      <c r="CN809" s="6"/>
      <c r="CO809" s="6"/>
      <c r="CP809" s="6"/>
      <c r="CQ809" s="6"/>
      <c r="CR809" s="6"/>
      <c r="CS809" s="28" t="s">
        <v>38</v>
      </c>
      <c r="CT809" s="6"/>
      <c r="CU809" s="6"/>
      <c r="CV809" s="6"/>
      <c r="CW809" s="6"/>
      <c r="CX809" s="6"/>
      <c r="CY809" s="6"/>
      <c r="CZ809" s="6"/>
      <c r="DA809" s="6"/>
      <c r="DB809" s="6"/>
      <c r="DC809" s="6"/>
      <c r="DD809" s="6" t="s">
        <v>38</v>
      </c>
      <c r="DE809" s="87"/>
      <c r="DF809" s="6"/>
      <c r="DG809" s="6"/>
      <c r="DH809" s="6"/>
      <c r="DI809" s="6"/>
      <c r="DJ809" s="6"/>
      <c r="DK809" s="6"/>
      <c r="DL809" s="6"/>
      <c r="DM809" s="6"/>
      <c r="DN809" s="6"/>
      <c r="DO809" s="87"/>
      <c r="DP809" s="6"/>
      <c r="DQ809" s="87"/>
      <c r="DR809" s="6"/>
      <c r="DS809" s="93" t="s">
        <v>3099</v>
      </c>
      <c r="DT809" s="17" t="s">
        <v>630</v>
      </c>
      <c r="DV809" s="34"/>
      <c r="DW809" s="57"/>
      <c r="DX809" s="57"/>
      <c r="DY809" s="57"/>
      <c r="DZ809" s="57"/>
      <c r="EA809" s="57"/>
      <c r="EB809" s="57"/>
      <c r="EC809" s="57"/>
      <c r="ED809" s="57"/>
      <c r="EE809" s="57"/>
      <c r="EF809" s="57"/>
      <c r="EG809" s="57"/>
      <c r="EH809" s="57"/>
      <c r="EI809" s="57"/>
      <c r="EJ809" s="57"/>
      <c r="EK809" s="57"/>
      <c r="EL809" s="57"/>
      <c r="EM809" s="57"/>
      <c r="EN809" s="57"/>
      <c r="EO809" s="57"/>
      <c r="EP809" s="57"/>
      <c r="EQ809" s="57"/>
      <c r="ER809" s="57"/>
      <c r="ES809" s="57"/>
    </row>
    <row r="810" spans="1:149" ht="14.55" customHeight="1" x14ac:dyDescent="0.3">
      <c r="A810" s="65">
        <v>806</v>
      </c>
      <c r="B810" s="7">
        <v>264</v>
      </c>
      <c r="C810" s="98" t="s">
        <v>3094</v>
      </c>
      <c r="D810" s="100" t="s">
        <v>3095</v>
      </c>
      <c r="E810" s="98" t="s">
        <v>3096</v>
      </c>
      <c r="F810" s="7">
        <v>2004</v>
      </c>
      <c r="G810" s="100" t="s">
        <v>664</v>
      </c>
      <c r="H810" s="98" t="s">
        <v>3097</v>
      </c>
      <c r="I810" s="6" t="s">
        <v>50</v>
      </c>
      <c r="J810" s="100" t="s">
        <v>3103</v>
      </c>
      <c r="K810" s="6" t="s">
        <v>744</v>
      </c>
      <c r="L810" s="6" t="s">
        <v>38</v>
      </c>
      <c r="M810" s="6" t="s">
        <v>86</v>
      </c>
      <c r="N810" s="6" t="s">
        <v>205</v>
      </c>
      <c r="O810" s="6" t="s">
        <v>25</v>
      </c>
      <c r="P810" s="6" t="s">
        <v>118</v>
      </c>
      <c r="Q810" s="6" t="s">
        <v>572</v>
      </c>
      <c r="R810" s="6" t="s">
        <v>572</v>
      </c>
      <c r="S810" s="6" t="s">
        <v>365</v>
      </c>
      <c r="T810" s="6" t="s">
        <v>1055</v>
      </c>
      <c r="U810" s="7">
        <v>2000</v>
      </c>
      <c r="V810" s="7">
        <v>2025</v>
      </c>
      <c r="W810" s="6"/>
      <c r="X810" s="6"/>
      <c r="Y810" s="6"/>
      <c r="Z810" s="6" t="s">
        <v>76</v>
      </c>
      <c r="AA810" s="6"/>
      <c r="AB810" s="6" t="s">
        <v>107</v>
      </c>
      <c r="AC810" s="6"/>
      <c r="AD810" s="6"/>
      <c r="AE810" s="6" t="s">
        <v>126</v>
      </c>
      <c r="AF810" s="6"/>
      <c r="AG810" s="6"/>
      <c r="AH810" s="6"/>
      <c r="AI810" s="6" t="s">
        <v>155</v>
      </c>
      <c r="AJ810" s="6"/>
      <c r="AK810" s="6"/>
      <c r="AL810" s="6"/>
      <c r="AM810" s="6"/>
      <c r="AN810" s="6"/>
      <c r="AO810" s="6" t="s">
        <v>168</v>
      </c>
      <c r="AP810" s="6"/>
      <c r="AQ810" s="6"/>
      <c r="AR810" s="6"/>
      <c r="AS810" s="6"/>
      <c r="AT810" s="6"/>
      <c r="AU810" s="6"/>
      <c r="AV810" s="6"/>
      <c r="AW810" s="6" t="s">
        <v>23</v>
      </c>
      <c r="AX810" s="6"/>
      <c r="AY810" s="6"/>
      <c r="AZ810" s="6"/>
      <c r="BA810" s="6" t="s">
        <v>78</v>
      </c>
      <c r="BB810" s="6"/>
      <c r="BC810" s="6" t="s">
        <v>78</v>
      </c>
      <c r="BD810" s="6"/>
      <c r="BE810" s="6"/>
      <c r="BF810" s="6" t="s">
        <v>78</v>
      </c>
      <c r="BG810" s="6"/>
      <c r="BH810" s="6"/>
      <c r="BI810" s="6"/>
      <c r="BJ810" s="6" t="s">
        <v>78</v>
      </c>
      <c r="BK810" s="6"/>
      <c r="BL810" s="6"/>
      <c r="BM810" s="6"/>
      <c r="BN810" s="6" t="s">
        <v>78</v>
      </c>
      <c r="BO810" s="6"/>
      <c r="BP810" s="6"/>
      <c r="BQ810" s="6"/>
      <c r="BR810" s="6"/>
      <c r="BS810" s="6"/>
      <c r="BT810" s="6"/>
      <c r="BU810" s="6"/>
      <c r="BV810" s="6" t="s">
        <v>38</v>
      </c>
      <c r="BW810" s="6"/>
      <c r="BX810" s="6"/>
      <c r="BY810" s="6"/>
      <c r="BZ810" s="6"/>
      <c r="CA810" s="6"/>
      <c r="CB810" s="6"/>
      <c r="CC810" s="6"/>
      <c r="CD810" s="6"/>
      <c r="CE810" s="6"/>
      <c r="CF810" s="6"/>
      <c r="CG810" s="6"/>
      <c r="CH810" s="6"/>
      <c r="CI810" s="6"/>
      <c r="CJ810" s="6"/>
      <c r="CK810" s="6"/>
      <c r="CL810" s="6"/>
      <c r="CM810" s="6"/>
      <c r="CN810" s="6"/>
      <c r="CO810" s="6"/>
      <c r="CP810" s="6"/>
      <c r="CQ810" s="6"/>
      <c r="CR810" s="6"/>
      <c r="CS810" s="28" t="s">
        <v>38</v>
      </c>
      <c r="CT810" s="6"/>
      <c r="CU810" s="6"/>
      <c r="CV810" s="6"/>
      <c r="CW810" s="6"/>
      <c r="CX810" s="6"/>
      <c r="CY810" s="6"/>
      <c r="CZ810" s="6"/>
      <c r="DA810" s="6"/>
      <c r="DB810" s="6"/>
      <c r="DC810" s="6"/>
      <c r="DD810" s="6" t="s">
        <v>38</v>
      </c>
      <c r="DE810" s="87"/>
      <c r="DF810" s="6"/>
      <c r="DG810" s="6"/>
      <c r="DH810" s="6"/>
      <c r="DI810" s="6"/>
      <c r="DJ810" s="6"/>
      <c r="DK810" s="6"/>
      <c r="DL810" s="6"/>
      <c r="DM810" s="6"/>
      <c r="DN810" s="6"/>
      <c r="DO810" s="87"/>
      <c r="DP810" s="6"/>
      <c r="DQ810" s="87"/>
      <c r="DR810" s="6"/>
      <c r="DS810" s="93" t="s">
        <v>3099</v>
      </c>
      <c r="DT810" s="17" t="s">
        <v>630</v>
      </c>
      <c r="DV810" s="34"/>
      <c r="DW810" s="57"/>
      <c r="DX810" s="57"/>
      <c r="DY810" s="57"/>
      <c r="DZ810" s="57"/>
      <c r="EA810" s="57"/>
      <c r="EB810" s="57"/>
      <c r="EC810" s="57"/>
      <c r="ED810" s="57"/>
      <c r="EE810" s="57"/>
      <c r="EF810" s="57"/>
      <c r="EG810" s="57"/>
      <c r="EH810" s="57"/>
      <c r="EI810" s="57"/>
      <c r="EJ810" s="57"/>
      <c r="EK810" s="57"/>
      <c r="EL810" s="57"/>
      <c r="EM810" s="57"/>
      <c r="EN810" s="57"/>
      <c r="EO810" s="57"/>
      <c r="EP810" s="57"/>
      <c r="EQ810" s="57"/>
      <c r="ER810" s="57"/>
      <c r="ES810" s="57"/>
    </row>
    <row r="811" spans="1:149" ht="14.55" customHeight="1" x14ac:dyDescent="0.3">
      <c r="A811" s="65">
        <v>807</v>
      </c>
      <c r="B811" s="7">
        <v>264</v>
      </c>
      <c r="C811" s="98" t="s">
        <v>3094</v>
      </c>
      <c r="D811" s="100" t="s">
        <v>3095</v>
      </c>
      <c r="E811" s="98" t="s">
        <v>3096</v>
      </c>
      <c r="F811" s="7">
        <v>2004</v>
      </c>
      <c r="G811" s="100" t="s">
        <v>664</v>
      </c>
      <c r="H811" s="98" t="s">
        <v>3097</v>
      </c>
      <c r="I811" s="6" t="s">
        <v>50</v>
      </c>
      <c r="J811" s="100" t="s">
        <v>3104</v>
      </c>
      <c r="K811" s="6" t="s">
        <v>718</v>
      </c>
      <c r="L811" s="6" t="s">
        <v>38</v>
      </c>
      <c r="M811" s="6" t="s">
        <v>86</v>
      </c>
      <c r="N811" s="6" t="s">
        <v>205</v>
      </c>
      <c r="O811" s="6" t="s">
        <v>25</v>
      </c>
      <c r="P811" s="6" t="s">
        <v>118</v>
      </c>
      <c r="Q811" s="6" t="s">
        <v>572</v>
      </c>
      <c r="R811" s="6" t="s">
        <v>572</v>
      </c>
      <c r="S811" s="6" t="s">
        <v>365</v>
      </c>
      <c r="T811" s="6" t="s">
        <v>1055</v>
      </c>
      <c r="U811" s="7">
        <v>2000</v>
      </c>
      <c r="V811" s="7">
        <v>2025</v>
      </c>
      <c r="W811" s="6"/>
      <c r="X811" s="6"/>
      <c r="Y811" s="6"/>
      <c r="Z811" s="6" t="s">
        <v>76</v>
      </c>
      <c r="AA811" s="6"/>
      <c r="AB811" s="6" t="s">
        <v>107</v>
      </c>
      <c r="AC811" s="6"/>
      <c r="AD811" s="6"/>
      <c r="AE811" s="6" t="s">
        <v>126</v>
      </c>
      <c r="AF811" s="6"/>
      <c r="AG811" s="6"/>
      <c r="AH811" s="6"/>
      <c r="AI811" s="6" t="s">
        <v>155</v>
      </c>
      <c r="AJ811" s="6"/>
      <c r="AK811" s="6"/>
      <c r="AL811" s="6"/>
      <c r="AM811" s="6"/>
      <c r="AN811" s="6"/>
      <c r="AO811" s="6" t="s">
        <v>168</v>
      </c>
      <c r="AP811" s="6"/>
      <c r="AQ811" s="6"/>
      <c r="AR811" s="6"/>
      <c r="AS811" s="6"/>
      <c r="AT811" s="6"/>
      <c r="AU811" s="6"/>
      <c r="AV811" s="6"/>
      <c r="AW811" s="6" t="s">
        <v>23</v>
      </c>
      <c r="AX811" s="6"/>
      <c r="AY811" s="6"/>
      <c r="AZ811" s="6"/>
      <c r="BA811" s="6" t="s">
        <v>78</v>
      </c>
      <c r="BB811" s="6"/>
      <c r="BC811" s="6" t="s">
        <v>78</v>
      </c>
      <c r="BD811" s="6"/>
      <c r="BE811" s="6"/>
      <c r="BF811" s="6" t="s">
        <v>78</v>
      </c>
      <c r="BG811" s="6"/>
      <c r="BH811" s="6"/>
      <c r="BI811" s="6"/>
      <c r="BJ811" s="6" t="s">
        <v>78</v>
      </c>
      <c r="BK811" s="6"/>
      <c r="BL811" s="6"/>
      <c r="BM811" s="6"/>
      <c r="BN811" s="6" t="s">
        <v>78</v>
      </c>
      <c r="BO811" s="6"/>
      <c r="BP811" s="6"/>
      <c r="BQ811" s="6"/>
      <c r="BR811" s="6"/>
      <c r="BS811" s="6"/>
      <c r="BT811" s="6"/>
      <c r="BU811" s="6"/>
      <c r="BV811" s="6" t="s">
        <v>38</v>
      </c>
      <c r="BW811" s="6"/>
      <c r="BX811" s="6"/>
      <c r="BY811" s="6"/>
      <c r="BZ811" s="6"/>
      <c r="CA811" s="6"/>
      <c r="CB811" s="6"/>
      <c r="CC811" s="6"/>
      <c r="CD811" s="6"/>
      <c r="CE811" s="6"/>
      <c r="CF811" s="6"/>
      <c r="CG811" s="6"/>
      <c r="CH811" s="6"/>
      <c r="CI811" s="6"/>
      <c r="CJ811" s="6"/>
      <c r="CK811" s="6"/>
      <c r="CL811" s="6"/>
      <c r="CM811" s="6"/>
      <c r="CN811" s="6"/>
      <c r="CO811" s="6"/>
      <c r="CP811" s="6"/>
      <c r="CQ811" s="6"/>
      <c r="CR811" s="6"/>
      <c r="CS811" s="28" t="s">
        <v>38</v>
      </c>
      <c r="CT811" s="6"/>
      <c r="CU811" s="6"/>
      <c r="CV811" s="6"/>
      <c r="CW811" s="6"/>
      <c r="CX811" s="6"/>
      <c r="CY811" s="6"/>
      <c r="CZ811" s="6"/>
      <c r="DA811" s="6"/>
      <c r="DB811" s="6"/>
      <c r="DC811" s="6"/>
      <c r="DD811" s="6" t="s">
        <v>38</v>
      </c>
      <c r="DE811" s="87"/>
      <c r="DF811" s="6"/>
      <c r="DG811" s="6"/>
      <c r="DH811" s="6"/>
      <c r="DI811" s="6"/>
      <c r="DJ811" s="6"/>
      <c r="DK811" s="6"/>
      <c r="DL811" s="6"/>
      <c r="DM811" s="6"/>
      <c r="DN811" s="6"/>
      <c r="DO811" s="87"/>
      <c r="DP811" s="6"/>
      <c r="DQ811" s="87"/>
      <c r="DR811" s="6"/>
      <c r="DS811" s="93" t="s">
        <v>3099</v>
      </c>
      <c r="DT811" s="17" t="s">
        <v>630</v>
      </c>
      <c r="DV811" s="34"/>
      <c r="DW811" s="57"/>
      <c r="DX811" s="57"/>
      <c r="DY811" s="57"/>
      <c r="DZ811" s="57"/>
      <c r="EA811" s="57"/>
      <c r="EB811" s="57"/>
      <c r="EC811" s="57"/>
      <c r="ED811" s="57"/>
      <c r="EE811" s="57"/>
      <c r="EF811" s="57"/>
      <c r="EG811" s="57"/>
      <c r="EH811" s="57"/>
      <c r="EI811" s="57"/>
      <c r="EJ811" s="57"/>
      <c r="EK811" s="57"/>
      <c r="EL811" s="57"/>
      <c r="EM811" s="57"/>
      <c r="EN811" s="57"/>
      <c r="EO811" s="57"/>
      <c r="EP811" s="57"/>
      <c r="EQ811" s="57"/>
      <c r="ER811" s="57"/>
      <c r="ES811" s="57"/>
    </row>
    <row r="812" spans="1:149" ht="14.55" customHeight="1" x14ac:dyDescent="0.3">
      <c r="A812" s="65">
        <v>808</v>
      </c>
      <c r="B812" s="7">
        <v>264</v>
      </c>
      <c r="C812" s="98" t="s">
        <v>3094</v>
      </c>
      <c r="D812" s="100" t="s">
        <v>3095</v>
      </c>
      <c r="E812" s="98" t="s">
        <v>3096</v>
      </c>
      <c r="F812" s="7">
        <v>2004</v>
      </c>
      <c r="G812" s="100" t="s">
        <v>664</v>
      </c>
      <c r="H812" s="98" t="s">
        <v>3097</v>
      </c>
      <c r="I812" s="6" t="s">
        <v>50</v>
      </c>
      <c r="J812" s="100" t="s">
        <v>3105</v>
      </c>
      <c r="K812" s="6" t="s">
        <v>718</v>
      </c>
      <c r="L812" s="6" t="s">
        <v>38</v>
      </c>
      <c r="M812" s="6" t="s">
        <v>86</v>
      </c>
      <c r="N812" s="6" t="s">
        <v>205</v>
      </c>
      <c r="O812" s="6" t="s">
        <v>25</v>
      </c>
      <c r="P812" s="6" t="s">
        <v>118</v>
      </c>
      <c r="Q812" s="6" t="s">
        <v>572</v>
      </c>
      <c r="R812" s="6" t="s">
        <v>572</v>
      </c>
      <c r="S812" s="6" t="s">
        <v>365</v>
      </c>
      <c r="T812" s="6" t="s">
        <v>1055</v>
      </c>
      <c r="U812" s="7">
        <v>2000</v>
      </c>
      <c r="V812" s="7">
        <v>2025</v>
      </c>
      <c r="W812" s="6"/>
      <c r="X812" s="6"/>
      <c r="Y812" s="6"/>
      <c r="Z812" s="6" t="s">
        <v>76</v>
      </c>
      <c r="AA812" s="6"/>
      <c r="AB812" s="6" t="s">
        <v>107</v>
      </c>
      <c r="AC812" s="6"/>
      <c r="AD812" s="6"/>
      <c r="AE812" s="6" t="s">
        <v>126</v>
      </c>
      <c r="AF812" s="6"/>
      <c r="AG812" s="6"/>
      <c r="AH812" s="6"/>
      <c r="AI812" s="6" t="s">
        <v>155</v>
      </c>
      <c r="AJ812" s="6"/>
      <c r="AK812" s="6"/>
      <c r="AL812" s="6"/>
      <c r="AM812" s="6"/>
      <c r="AN812" s="6"/>
      <c r="AO812" s="6" t="s">
        <v>168</v>
      </c>
      <c r="AP812" s="6"/>
      <c r="AQ812" s="6"/>
      <c r="AR812" s="6"/>
      <c r="AS812" s="6"/>
      <c r="AT812" s="6"/>
      <c r="AU812" s="6"/>
      <c r="AV812" s="6"/>
      <c r="AW812" s="6" t="s">
        <v>23</v>
      </c>
      <c r="AX812" s="6"/>
      <c r="AY812" s="6"/>
      <c r="AZ812" s="6"/>
      <c r="BA812" s="6" t="s">
        <v>78</v>
      </c>
      <c r="BB812" s="6"/>
      <c r="BC812" s="6" t="s">
        <v>78</v>
      </c>
      <c r="BD812" s="6"/>
      <c r="BE812" s="6"/>
      <c r="BF812" s="6" t="s">
        <v>78</v>
      </c>
      <c r="BG812" s="6"/>
      <c r="BH812" s="6"/>
      <c r="BI812" s="6"/>
      <c r="BJ812" s="6" t="s">
        <v>78</v>
      </c>
      <c r="BK812" s="6"/>
      <c r="BL812" s="6"/>
      <c r="BM812" s="6"/>
      <c r="BN812" s="6" t="s">
        <v>78</v>
      </c>
      <c r="BO812" s="6"/>
      <c r="BP812" s="6"/>
      <c r="BQ812" s="6"/>
      <c r="BR812" s="6"/>
      <c r="BS812" s="6"/>
      <c r="BT812" s="6"/>
      <c r="BU812" s="6"/>
      <c r="BV812" s="6" t="s">
        <v>38</v>
      </c>
      <c r="BW812" s="6"/>
      <c r="BX812" s="6"/>
      <c r="BY812" s="6"/>
      <c r="BZ812" s="6"/>
      <c r="CA812" s="6"/>
      <c r="CB812" s="6"/>
      <c r="CC812" s="6"/>
      <c r="CD812" s="6"/>
      <c r="CE812" s="6"/>
      <c r="CF812" s="6"/>
      <c r="CG812" s="6"/>
      <c r="CH812" s="6"/>
      <c r="CI812" s="6"/>
      <c r="CJ812" s="6"/>
      <c r="CK812" s="6"/>
      <c r="CL812" s="6"/>
      <c r="CM812" s="6"/>
      <c r="CN812" s="6"/>
      <c r="CO812" s="6"/>
      <c r="CP812" s="6"/>
      <c r="CQ812" s="6"/>
      <c r="CR812" s="6"/>
      <c r="CS812" s="28" t="s">
        <v>38</v>
      </c>
      <c r="CT812" s="6"/>
      <c r="CU812" s="6"/>
      <c r="CV812" s="6"/>
      <c r="CW812" s="6"/>
      <c r="CX812" s="6"/>
      <c r="CY812" s="6"/>
      <c r="CZ812" s="6"/>
      <c r="DA812" s="6"/>
      <c r="DB812" s="6"/>
      <c r="DC812" s="6"/>
      <c r="DD812" s="6" t="s">
        <v>38</v>
      </c>
      <c r="DE812" s="87"/>
      <c r="DF812" s="6"/>
      <c r="DG812" s="6"/>
      <c r="DH812" s="6"/>
      <c r="DI812" s="6"/>
      <c r="DJ812" s="6"/>
      <c r="DK812" s="6"/>
      <c r="DL812" s="6"/>
      <c r="DM812" s="6"/>
      <c r="DN812" s="6"/>
      <c r="DO812" s="87"/>
      <c r="DP812" s="6"/>
      <c r="DQ812" s="87"/>
      <c r="DR812" s="6"/>
      <c r="DS812" s="93" t="s">
        <v>3099</v>
      </c>
      <c r="DT812" s="17" t="s">
        <v>630</v>
      </c>
      <c r="DV812" s="34"/>
      <c r="DW812" s="57"/>
      <c r="DX812" s="57"/>
      <c r="DY812" s="57"/>
      <c r="DZ812" s="57"/>
      <c r="EA812" s="57"/>
      <c r="EB812" s="57"/>
      <c r="EC812" s="57"/>
      <c r="ED812" s="57"/>
      <c r="EE812" s="57"/>
      <c r="EF812" s="57"/>
      <c r="EG812" s="57"/>
      <c r="EH812" s="57"/>
      <c r="EI812" s="57"/>
      <c r="EJ812" s="57"/>
      <c r="EK812" s="57"/>
      <c r="EL812" s="57"/>
      <c r="EM812" s="57"/>
      <c r="EN812" s="57"/>
      <c r="EO812" s="57"/>
      <c r="EP812" s="57"/>
      <c r="EQ812" s="57"/>
      <c r="ER812" s="57"/>
      <c r="ES812" s="57"/>
    </row>
    <row r="813" spans="1:149" ht="14.55" customHeight="1" x14ac:dyDescent="0.3">
      <c r="A813" s="65">
        <v>809</v>
      </c>
      <c r="B813" s="7">
        <v>264</v>
      </c>
      <c r="C813" s="98" t="s">
        <v>3094</v>
      </c>
      <c r="D813" s="100" t="s">
        <v>3095</v>
      </c>
      <c r="E813" s="98" t="s">
        <v>3096</v>
      </c>
      <c r="F813" s="7">
        <v>2004</v>
      </c>
      <c r="G813" s="100" t="s">
        <v>664</v>
      </c>
      <c r="H813" s="98" t="s">
        <v>3097</v>
      </c>
      <c r="I813" s="6" t="s">
        <v>50</v>
      </c>
      <c r="J813" s="100" t="s">
        <v>3106</v>
      </c>
      <c r="K813" s="6" t="s">
        <v>718</v>
      </c>
      <c r="L813" s="6" t="s">
        <v>38</v>
      </c>
      <c r="M813" s="6" t="s">
        <v>86</v>
      </c>
      <c r="N813" s="6" t="s">
        <v>205</v>
      </c>
      <c r="O813" s="6" t="s">
        <v>25</v>
      </c>
      <c r="P813" s="6" t="s">
        <v>118</v>
      </c>
      <c r="Q813" s="6" t="s">
        <v>572</v>
      </c>
      <c r="R813" s="6" t="s">
        <v>572</v>
      </c>
      <c r="S813" s="6" t="s">
        <v>365</v>
      </c>
      <c r="T813" s="6" t="s">
        <v>1055</v>
      </c>
      <c r="U813" s="7">
        <v>2000</v>
      </c>
      <c r="V813" s="7">
        <v>2025</v>
      </c>
      <c r="W813" s="6"/>
      <c r="X813" s="6"/>
      <c r="Y813" s="6"/>
      <c r="Z813" s="6" t="s">
        <v>76</v>
      </c>
      <c r="AA813" s="6"/>
      <c r="AB813" s="6" t="s">
        <v>107</v>
      </c>
      <c r="AC813" s="6"/>
      <c r="AD813" s="6"/>
      <c r="AE813" s="6" t="s">
        <v>126</v>
      </c>
      <c r="AF813" s="6"/>
      <c r="AG813" s="6"/>
      <c r="AH813" s="6"/>
      <c r="AI813" s="6" t="s">
        <v>155</v>
      </c>
      <c r="AJ813" s="6"/>
      <c r="AK813" s="6"/>
      <c r="AL813" s="6"/>
      <c r="AM813" s="6"/>
      <c r="AN813" s="6"/>
      <c r="AO813" s="6" t="s">
        <v>168</v>
      </c>
      <c r="AP813" s="6"/>
      <c r="AQ813" s="6"/>
      <c r="AR813" s="6"/>
      <c r="AS813" s="6"/>
      <c r="AT813" s="6"/>
      <c r="AU813" s="6"/>
      <c r="AV813" s="6"/>
      <c r="AW813" s="6" t="s">
        <v>23</v>
      </c>
      <c r="AX813" s="6"/>
      <c r="AY813" s="6"/>
      <c r="AZ813" s="6"/>
      <c r="BA813" s="6" t="s">
        <v>78</v>
      </c>
      <c r="BB813" s="6"/>
      <c r="BC813" s="6" t="s">
        <v>78</v>
      </c>
      <c r="BD813" s="6"/>
      <c r="BE813" s="6"/>
      <c r="BF813" s="6" t="s">
        <v>78</v>
      </c>
      <c r="BG813" s="6"/>
      <c r="BH813" s="6"/>
      <c r="BI813" s="6"/>
      <c r="BJ813" s="6" t="s">
        <v>78</v>
      </c>
      <c r="BK813" s="6"/>
      <c r="BL813" s="6"/>
      <c r="BM813" s="6"/>
      <c r="BN813" s="6" t="s">
        <v>78</v>
      </c>
      <c r="BO813" s="6"/>
      <c r="BP813" s="6"/>
      <c r="BQ813" s="6"/>
      <c r="BR813" s="6"/>
      <c r="BS813" s="6"/>
      <c r="BT813" s="6"/>
      <c r="BU813" s="6"/>
      <c r="BV813" s="6" t="s">
        <v>38</v>
      </c>
      <c r="BW813" s="6"/>
      <c r="BX813" s="6"/>
      <c r="BY813" s="6"/>
      <c r="BZ813" s="6"/>
      <c r="CA813" s="6"/>
      <c r="CB813" s="6"/>
      <c r="CC813" s="6"/>
      <c r="CD813" s="6"/>
      <c r="CE813" s="6"/>
      <c r="CF813" s="6"/>
      <c r="CG813" s="6"/>
      <c r="CH813" s="6"/>
      <c r="CI813" s="6"/>
      <c r="CJ813" s="6"/>
      <c r="CK813" s="6"/>
      <c r="CL813" s="6"/>
      <c r="CM813" s="6"/>
      <c r="CN813" s="6"/>
      <c r="CO813" s="6"/>
      <c r="CP813" s="6"/>
      <c r="CQ813" s="6"/>
      <c r="CR813" s="6"/>
      <c r="CS813" s="28" t="s">
        <v>38</v>
      </c>
      <c r="CT813" s="6"/>
      <c r="CU813" s="6"/>
      <c r="CV813" s="6"/>
      <c r="CW813" s="6"/>
      <c r="CX813" s="6"/>
      <c r="CY813" s="6"/>
      <c r="CZ813" s="6"/>
      <c r="DA813" s="6"/>
      <c r="DB813" s="6"/>
      <c r="DC813" s="6"/>
      <c r="DD813" s="6" t="s">
        <v>38</v>
      </c>
      <c r="DE813" s="87"/>
      <c r="DF813" s="6"/>
      <c r="DG813" s="6"/>
      <c r="DH813" s="6"/>
      <c r="DI813" s="6"/>
      <c r="DJ813" s="6"/>
      <c r="DK813" s="6"/>
      <c r="DL813" s="6"/>
      <c r="DM813" s="6"/>
      <c r="DN813" s="6"/>
      <c r="DO813" s="87"/>
      <c r="DP813" s="6"/>
      <c r="DQ813" s="87"/>
      <c r="DR813" s="6"/>
      <c r="DS813" s="93" t="s">
        <v>3099</v>
      </c>
      <c r="DT813" s="17" t="s">
        <v>630</v>
      </c>
      <c r="DV813" s="34"/>
      <c r="DW813" s="57"/>
      <c r="DX813" s="57"/>
      <c r="DY813" s="57"/>
      <c r="DZ813" s="57"/>
      <c r="EA813" s="57"/>
      <c r="EB813" s="57"/>
      <c r="EC813" s="57"/>
      <c r="ED813" s="57"/>
      <c r="EE813" s="57"/>
      <c r="EF813" s="57"/>
      <c r="EG813" s="57"/>
      <c r="EH813" s="57"/>
      <c r="EI813" s="57"/>
      <c r="EJ813" s="57"/>
      <c r="EK813" s="57"/>
      <c r="EL813" s="57"/>
      <c r="EM813" s="57"/>
      <c r="EN813" s="57"/>
      <c r="EO813" s="57"/>
      <c r="EP813" s="57"/>
      <c r="EQ813" s="57"/>
      <c r="ER813" s="57"/>
      <c r="ES813" s="57"/>
    </row>
    <row r="814" spans="1:149" ht="14.55" customHeight="1" x14ac:dyDescent="0.3">
      <c r="A814" s="65">
        <v>810</v>
      </c>
      <c r="B814" s="7">
        <v>264</v>
      </c>
      <c r="C814" s="98" t="s">
        <v>3094</v>
      </c>
      <c r="D814" s="100" t="s">
        <v>3095</v>
      </c>
      <c r="E814" s="98" t="s">
        <v>3096</v>
      </c>
      <c r="F814" s="7">
        <v>2004</v>
      </c>
      <c r="G814" s="100" t="s">
        <v>664</v>
      </c>
      <c r="H814" s="98" t="s">
        <v>3097</v>
      </c>
      <c r="I814" s="6" t="s">
        <v>50</v>
      </c>
      <c r="J814" s="100" t="s">
        <v>3107</v>
      </c>
      <c r="K814" s="6" t="s">
        <v>718</v>
      </c>
      <c r="L814" s="6" t="s">
        <v>38</v>
      </c>
      <c r="M814" s="6" t="s">
        <v>86</v>
      </c>
      <c r="N814" s="6" t="s">
        <v>205</v>
      </c>
      <c r="O814" s="6" t="s">
        <v>25</v>
      </c>
      <c r="P814" s="6" t="s">
        <v>118</v>
      </c>
      <c r="Q814" s="6" t="s">
        <v>572</v>
      </c>
      <c r="R814" s="6" t="s">
        <v>572</v>
      </c>
      <c r="S814" s="6" t="s">
        <v>365</v>
      </c>
      <c r="T814" s="6" t="s">
        <v>1055</v>
      </c>
      <c r="U814" s="7">
        <v>2000</v>
      </c>
      <c r="V814" s="7">
        <v>2025</v>
      </c>
      <c r="W814" s="6"/>
      <c r="X814" s="6"/>
      <c r="Y814" s="6"/>
      <c r="Z814" s="6" t="s">
        <v>76</v>
      </c>
      <c r="AA814" s="6"/>
      <c r="AB814" s="6" t="s">
        <v>107</v>
      </c>
      <c r="AC814" s="6"/>
      <c r="AD814" s="6"/>
      <c r="AE814" s="6" t="s">
        <v>126</v>
      </c>
      <c r="AF814" s="6"/>
      <c r="AG814" s="6"/>
      <c r="AH814" s="6"/>
      <c r="AI814" s="6" t="s">
        <v>155</v>
      </c>
      <c r="AJ814" s="6"/>
      <c r="AK814" s="6"/>
      <c r="AL814" s="6"/>
      <c r="AM814" s="6"/>
      <c r="AN814" s="6"/>
      <c r="AO814" s="6" t="s">
        <v>168</v>
      </c>
      <c r="AP814" s="6"/>
      <c r="AQ814" s="6"/>
      <c r="AR814" s="6"/>
      <c r="AS814" s="6"/>
      <c r="AT814" s="6"/>
      <c r="AU814" s="6"/>
      <c r="AV814" s="6"/>
      <c r="AW814" s="6" t="s">
        <v>23</v>
      </c>
      <c r="AX814" s="6"/>
      <c r="AY814" s="6"/>
      <c r="AZ814" s="6"/>
      <c r="BA814" s="6" t="s">
        <v>78</v>
      </c>
      <c r="BB814" s="6"/>
      <c r="BC814" s="6" t="s">
        <v>80</v>
      </c>
      <c r="BD814" s="6"/>
      <c r="BE814" s="6"/>
      <c r="BF814" s="6" t="s">
        <v>78</v>
      </c>
      <c r="BG814" s="6"/>
      <c r="BH814" s="6"/>
      <c r="BI814" s="6"/>
      <c r="BJ814" s="6" t="s">
        <v>78</v>
      </c>
      <c r="BK814" s="6"/>
      <c r="BL814" s="6"/>
      <c r="BM814" s="6"/>
      <c r="BN814" s="6" t="s">
        <v>78</v>
      </c>
      <c r="BO814" s="6"/>
      <c r="BP814" s="6"/>
      <c r="BQ814" s="6"/>
      <c r="BR814" s="6"/>
      <c r="BS814" s="6"/>
      <c r="BT814" s="6"/>
      <c r="BU814" s="6"/>
      <c r="BV814" s="6" t="s">
        <v>38</v>
      </c>
      <c r="BW814" s="6"/>
      <c r="BX814" s="6"/>
      <c r="BY814" s="6"/>
      <c r="BZ814" s="6"/>
      <c r="CA814" s="6"/>
      <c r="CB814" s="6"/>
      <c r="CC814" s="6"/>
      <c r="CD814" s="6"/>
      <c r="CE814" s="6"/>
      <c r="CF814" s="6"/>
      <c r="CG814" s="6"/>
      <c r="CH814" s="6"/>
      <c r="CI814" s="6"/>
      <c r="CJ814" s="6"/>
      <c r="CK814" s="6"/>
      <c r="CL814" s="6"/>
      <c r="CM814" s="6"/>
      <c r="CN814" s="6"/>
      <c r="CO814" s="6"/>
      <c r="CP814" s="6"/>
      <c r="CQ814" s="6"/>
      <c r="CR814" s="6"/>
      <c r="CS814" s="28" t="s">
        <v>38</v>
      </c>
      <c r="CT814" s="6"/>
      <c r="CU814" s="6"/>
      <c r="CV814" s="6"/>
      <c r="CW814" s="6"/>
      <c r="CX814" s="6"/>
      <c r="CY814" s="6"/>
      <c r="CZ814" s="6"/>
      <c r="DA814" s="6"/>
      <c r="DB814" s="6"/>
      <c r="DC814" s="6"/>
      <c r="DD814" s="6" t="s">
        <v>38</v>
      </c>
      <c r="DE814" s="87"/>
      <c r="DF814" s="6"/>
      <c r="DG814" s="6"/>
      <c r="DH814" s="6"/>
      <c r="DI814" s="6"/>
      <c r="DJ814" s="6"/>
      <c r="DK814" s="6"/>
      <c r="DL814" s="6"/>
      <c r="DM814" s="6"/>
      <c r="DN814" s="6"/>
      <c r="DO814" s="87"/>
      <c r="DP814" s="6"/>
      <c r="DQ814" s="87"/>
      <c r="DR814" s="6"/>
      <c r="DS814" s="93" t="s">
        <v>3099</v>
      </c>
      <c r="DT814" s="17" t="s">
        <v>630</v>
      </c>
      <c r="DV814" s="34"/>
      <c r="DW814" s="57"/>
      <c r="DX814" s="57"/>
      <c r="DY814" s="57"/>
      <c r="DZ814" s="57"/>
      <c r="EA814" s="57"/>
      <c r="EB814" s="57"/>
      <c r="EC814" s="57"/>
      <c r="ED814" s="57"/>
      <c r="EE814" s="57"/>
      <c r="EF814" s="57"/>
      <c r="EG814" s="57"/>
      <c r="EH814" s="57"/>
      <c r="EI814" s="57"/>
      <c r="EJ814" s="57"/>
      <c r="EK814" s="57"/>
      <c r="EL814" s="57"/>
      <c r="EM814" s="57"/>
      <c r="EN814" s="57"/>
      <c r="EO814" s="57"/>
      <c r="EP814" s="57"/>
      <c r="EQ814" s="57"/>
      <c r="ER814" s="57"/>
      <c r="ES814" s="57"/>
    </row>
    <row r="815" spans="1:149" ht="14.55" customHeight="1" x14ac:dyDescent="0.3">
      <c r="A815" s="65">
        <v>811</v>
      </c>
      <c r="B815" s="7">
        <v>264</v>
      </c>
      <c r="C815" s="98" t="s">
        <v>3094</v>
      </c>
      <c r="D815" s="100" t="s">
        <v>3095</v>
      </c>
      <c r="E815" s="98" t="s">
        <v>3096</v>
      </c>
      <c r="F815" s="7">
        <v>2004</v>
      </c>
      <c r="G815" s="100" t="s">
        <v>664</v>
      </c>
      <c r="H815" s="98" t="s">
        <v>3097</v>
      </c>
      <c r="I815" s="6" t="s">
        <v>50</v>
      </c>
      <c r="J815" s="100" t="s">
        <v>3108</v>
      </c>
      <c r="K815" s="6" t="s">
        <v>718</v>
      </c>
      <c r="L815" s="6" t="s">
        <v>38</v>
      </c>
      <c r="M815" s="6" t="s">
        <v>86</v>
      </c>
      <c r="N815" s="6" t="s">
        <v>205</v>
      </c>
      <c r="O815" s="6" t="s">
        <v>25</v>
      </c>
      <c r="P815" s="6" t="s">
        <v>118</v>
      </c>
      <c r="Q815" s="6" t="s">
        <v>572</v>
      </c>
      <c r="R815" s="6" t="s">
        <v>572</v>
      </c>
      <c r="S815" s="6" t="s">
        <v>365</v>
      </c>
      <c r="T815" s="6" t="s">
        <v>1055</v>
      </c>
      <c r="U815" s="7">
        <v>2000</v>
      </c>
      <c r="V815" s="7">
        <v>2025</v>
      </c>
      <c r="W815" s="6"/>
      <c r="X815" s="6"/>
      <c r="Y815" s="6"/>
      <c r="Z815" s="6" t="s">
        <v>76</v>
      </c>
      <c r="AA815" s="6"/>
      <c r="AB815" s="6" t="s">
        <v>107</v>
      </c>
      <c r="AC815" s="6"/>
      <c r="AD815" s="6"/>
      <c r="AE815" s="6" t="s">
        <v>126</v>
      </c>
      <c r="AF815" s="6"/>
      <c r="AG815" s="6"/>
      <c r="AH815" s="6"/>
      <c r="AI815" s="6" t="s">
        <v>155</v>
      </c>
      <c r="AJ815" s="6"/>
      <c r="AK815" s="6"/>
      <c r="AL815" s="6"/>
      <c r="AM815" s="6"/>
      <c r="AN815" s="6"/>
      <c r="AO815" s="6" t="s">
        <v>168</v>
      </c>
      <c r="AP815" s="6"/>
      <c r="AQ815" s="6"/>
      <c r="AR815" s="6"/>
      <c r="AS815" s="6"/>
      <c r="AT815" s="6"/>
      <c r="AU815" s="6"/>
      <c r="AV815" s="6"/>
      <c r="AW815" s="6" t="s">
        <v>23</v>
      </c>
      <c r="AX815" s="6"/>
      <c r="AY815" s="6"/>
      <c r="AZ815" s="6"/>
      <c r="BA815" s="6" t="s">
        <v>78</v>
      </c>
      <c r="BB815" s="6"/>
      <c r="BC815" s="6" t="s">
        <v>80</v>
      </c>
      <c r="BD815" s="6"/>
      <c r="BE815" s="6"/>
      <c r="BF815" s="6" t="s">
        <v>78</v>
      </c>
      <c r="BG815" s="6"/>
      <c r="BH815" s="6"/>
      <c r="BI815" s="6"/>
      <c r="BJ815" s="6" t="s">
        <v>78</v>
      </c>
      <c r="BK815" s="6"/>
      <c r="BL815" s="6"/>
      <c r="BM815" s="6"/>
      <c r="BN815" s="6" t="s">
        <v>78</v>
      </c>
      <c r="BO815" s="6"/>
      <c r="BP815" s="6"/>
      <c r="BQ815" s="6"/>
      <c r="BR815" s="6"/>
      <c r="BS815" s="6"/>
      <c r="BT815" s="6"/>
      <c r="BU815" s="6"/>
      <c r="BV815" s="6" t="s">
        <v>38</v>
      </c>
      <c r="BW815" s="6"/>
      <c r="BX815" s="6"/>
      <c r="BY815" s="6"/>
      <c r="BZ815" s="6"/>
      <c r="CA815" s="6"/>
      <c r="CB815" s="6"/>
      <c r="CC815" s="6"/>
      <c r="CD815" s="6"/>
      <c r="CE815" s="6"/>
      <c r="CF815" s="6"/>
      <c r="CG815" s="6"/>
      <c r="CH815" s="6"/>
      <c r="CI815" s="6"/>
      <c r="CJ815" s="6"/>
      <c r="CK815" s="6"/>
      <c r="CL815" s="6"/>
      <c r="CM815" s="6"/>
      <c r="CN815" s="6"/>
      <c r="CO815" s="6"/>
      <c r="CP815" s="6"/>
      <c r="CQ815" s="6"/>
      <c r="CR815" s="6"/>
      <c r="CS815" s="28" t="s">
        <v>38</v>
      </c>
      <c r="CT815" s="6"/>
      <c r="CU815" s="6"/>
      <c r="CV815" s="6"/>
      <c r="CW815" s="6"/>
      <c r="CX815" s="6"/>
      <c r="CY815" s="6"/>
      <c r="CZ815" s="6"/>
      <c r="DA815" s="6"/>
      <c r="DB815" s="6"/>
      <c r="DC815" s="6"/>
      <c r="DD815" s="6" t="s">
        <v>38</v>
      </c>
      <c r="DE815" s="87"/>
      <c r="DF815" s="6"/>
      <c r="DG815" s="6"/>
      <c r="DH815" s="6"/>
      <c r="DI815" s="6"/>
      <c r="DJ815" s="6"/>
      <c r="DK815" s="6"/>
      <c r="DL815" s="6"/>
      <c r="DM815" s="6"/>
      <c r="DN815" s="6"/>
      <c r="DO815" s="87"/>
      <c r="DP815" s="6"/>
      <c r="DQ815" s="87"/>
      <c r="DR815" s="6"/>
      <c r="DS815" s="93" t="s">
        <v>3099</v>
      </c>
      <c r="DT815" s="17" t="s">
        <v>630</v>
      </c>
      <c r="DV815" s="34"/>
      <c r="DW815" s="57"/>
      <c r="DX815" s="57"/>
      <c r="DY815" s="57"/>
      <c r="DZ815" s="57"/>
      <c r="EA815" s="57"/>
      <c r="EB815" s="57"/>
      <c r="EC815" s="57"/>
      <c r="ED815" s="57"/>
      <c r="EE815" s="57"/>
      <c r="EF815" s="57"/>
      <c r="EG815" s="57"/>
      <c r="EH815" s="57"/>
      <c r="EI815" s="57"/>
      <c r="EJ815" s="57"/>
      <c r="EK815" s="57"/>
      <c r="EL815" s="57"/>
      <c r="EM815" s="57"/>
      <c r="EN815" s="57"/>
      <c r="EO815" s="57"/>
      <c r="EP815" s="57"/>
      <c r="EQ815" s="57"/>
      <c r="ER815" s="57"/>
      <c r="ES815" s="57"/>
    </row>
    <row r="816" spans="1:149" ht="14.55" customHeight="1" x14ac:dyDescent="0.3">
      <c r="A816" s="65">
        <v>812</v>
      </c>
      <c r="B816" s="7">
        <v>264</v>
      </c>
      <c r="C816" s="98" t="s">
        <v>3094</v>
      </c>
      <c r="D816" s="100" t="s">
        <v>3095</v>
      </c>
      <c r="E816" s="98" t="s">
        <v>3096</v>
      </c>
      <c r="F816" s="7">
        <v>2004</v>
      </c>
      <c r="G816" s="100" t="s">
        <v>664</v>
      </c>
      <c r="H816" s="98" t="s">
        <v>3097</v>
      </c>
      <c r="I816" s="6" t="s">
        <v>50</v>
      </c>
      <c r="J816" s="100" t="s">
        <v>3109</v>
      </c>
      <c r="K816" s="6" t="s">
        <v>742</v>
      </c>
      <c r="L816" s="6" t="s">
        <v>38</v>
      </c>
      <c r="M816" s="6" t="s">
        <v>86</v>
      </c>
      <c r="N816" s="6" t="s">
        <v>205</v>
      </c>
      <c r="O816" s="6" t="s">
        <v>25</v>
      </c>
      <c r="P816" s="6" t="s">
        <v>118</v>
      </c>
      <c r="Q816" s="6" t="s">
        <v>572</v>
      </c>
      <c r="R816" s="6" t="s">
        <v>572</v>
      </c>
      <c r="S816" s="6" t="s">
        <v>365</v>
      </c>
      <c r="T816" s="6" t="s">
        <v>1055</v>
      </c>
      <c r="U816" s="7">
        <v>2000</v>
      </c>
      <c r="V816" s="7">
        <v>2025</v>
      </c>
      <c r="W816" s="6"/>
      <c r="X816" s="6"/>
      <c r="Y816" s="6"/>
      <c r="Z816" s="6" t="s">
        <v>76</v>
      </c>
      <c r="AA816" s="6"/>
      <c r="AB816" s="6" t="s">
        <v>107</v>
      </c>
      <c r="AC816" s="6"/>
      <c r="AD816" s="6"/>
      <c r="AE816" s="6" t="s">
        <v>126</v>
      </c>
      <c r="AF816" s="6"/>
      <c r="AG816" s="6"/>
      <c r="AH816" s="6"/>
      <c r="AI816" s="6" t="s">
        <v>155</v>
      </c>
      <c r="AJ816" s="6"/>
      <c r="AK816" s="6"/>
      <c r="AL816" s="6"/>
      <c r="AM816" s="6"/>
      <c r="AN816" s="6"/>
      <c r="AO816" s="6" t="s">
        <v>168</v>
      </c>
      <c r="AP816" s="6"/>
      <c r="AQ816" s="6"/>
      <c r="AR816" s="6"/>
      <c r="AS816" s="6"/>
      <c r="AT816" s="6"/>
      <c r="AU816" s="6"/>
      <c r="AV816" s="6"/>
      <c r="AW816" s="6" t="s">
        <v>23</v>
      </c>
      <c r="AX816" s="6"/>
      <c r="AY816" s="6"/>
      <c r="AZ816" s="6"/>
      <c r="BA816" s="6" t="s">
        <v>78</v>
      </c>
      <c r="BB816" s="6"/>
      <c r="BC816" s="6" t="s">
        <v>78</v>
      </c>
      <c r="BD816" s="6"/>
      <c r="BE816" s="6"/>
      <c r="BF816" s="6" t="s">
        <v>78</v>
      </c>
      <c r="BG816" s="6"/>
      <c r="BH816" s="6"/>
      <c r="BI816" s="6"/>
      <c r="BJ816" s="6" t="s">
        <v>78</v>
      </c>
      <c r="BK816" s="6"/>
      <c r="BL816" s="6"/>
      <c r="BM816" s="6"/>
      <c r="BN816" s="6" t="s">
        <v>78</v>
      </c>
      <c r="BO816" s="6"/>
      <c r="BP816" s="6"/>
      <c r="BQ816" s="6"/>
      <c r="BR816" s="6"/>
      <c r="BS816" s="6"/>
      <c r="BT816" s="6"/>
      <c r="BU816" s="6"/>
      <c r="BV816" s="6" t="s">
        <v>38</v>
      </c>
      <c r="BW816" s="6"/>
      <c r="BX816" s="6"/>
      <c r="BY816" s="6"/>
      <c r="BZ816" s="6"/>
      <c r="CA816" s="6"/>
      <c r="CB816" s="6"/>
      <c r="CC816" s="6"/>
      <c r="CD816" s="6"/>
      <c r="CE816" s="6"/>
      <c r="CF816" s="6"/>
      <c r="CG816" s="6"/>
      <c r="CH816" s="6"/>
      <c r="CI816" s="6"/>
      <c r="CJ816" s="6"/>
      <c r="CK816" s="6"/>
      <c r="CL816" s="6"/>
      <c r="CM816" s="6"/>
      <c r="CN816" s="6"/>
      <c r="CO816" s="6"/>
      <c r="CP816" s="6"/>
      <c r="CQ816" s="6"/>
      <c r="CR816" s="6"/>
      <c r="CS816" s="28" t="s">
        <v>38</v>
      </c>
      <c r="CT816" s="6"/>
      <c r="CU816" s="6"/>
      <c r="CV816" s="6"/>
      <c r="CW816" s="6"/>
      <c r="CX816" s="6"/>
      <c r="CY816" s="6"/>
      <c r="CZ816" s="6"/>
      <c r="DA816" s="6"/>
      <c r="DB816" s="6"/>
      <c r="DC816" s="6"/>
      <c r="DD816" s="6" t="s">
        <v>38</v>
      </c>
      <c r="DE816" s="87"/>
      <c r="DF816" s="6"/>
      <c r="DG816" s="6"/>
      <c r="DH816" s="6"/>
      <c r="DI816" s="6"/>
      <c r="DJ816" s="6"/>
      <c r="DK816" s="6"/>
      <c r="DL816" s="6"/>
      <c r="DM816" s="6"/>
      <c r="DN816" s="6"/>
      <c r="DO816" s="87"/>
      <c r="DP816" s="6"/>
      <c r="DQ816" s="87"/>
      <c r="DR816" s="6"/>
      <c r="DS816" s="93" t="s">
        <v>3099</v>
      </c>
      <c r="DT816" s="17" t="s">
        <v>630</v>
      </c>
      <c r="DV816" s="34"/>
      <c r="DW816" s="57"/>
      <c r="DX816" s="57"/>
      <c r="DY816" s="57"/>
      <c r="DZ816" s="57"/>
      <c r="EA816" s="57"/>
      <c r="EB816" s="57"/>
      <c r="EC816" s="57"/>
      <c r="ED816" s="57"/>
      <c r="EE816" s="57"/>
      <c r="EF816" s="57"/>
      <c r="EG816" s="57"/>
      <c r="EH816" s="57"/>
      <c r="EI816" s="57"/>
      <c r="EJ816" s="57"/>
      <c r="EK816" s="57"/>
      <c r="EL816" s="57"/>
      <c r="EM816" s="57"/>
      <c r="EN816" s="57"/>
      <c r="EO816" s="57"/>
      <c r="EP816" s="57"/>
      <c r="EQ816" s="57"/>
      <c r="ER816" s="57"/>
      <c r="ES816" s="57"/>
    </row>
    <row r="817" spans="1:149" ht="14.55" customHeight="1" x14ac:dyDescent="0.3">
      <c r="A817" s="65">
        <v>813</v>
      </c>
      <c r="B817" s="7">
        <v>264</v>
      </c>
      <c r="C817" s="98" t="s">
        <v>3094</v>
      </c>
      <c r="D817" s="100" t="s">
        <v>3095</v>
      </c>
      <c r="E817" s="98" t="s">
        <v>3096</v>
      </c>
      <c r="F817" s="7">
        <v>2004</v>
      </c>
      <c r="G817" s="100" t="s">
        <v>664</v>
      </c>
      <c r="H817" s="98" t="s">
        <v>3097</v>
      </c>
      <c r="I817" s="6" t="s">
        <v>50</v>
      </c>
      <c r="J817" s="100" t="s">
        <v>3110</v>
      </c>
      <c r="K817" s="6" t="s">
        <v>742</v>
      </c>
      <c r="L817" s="6" t="s">
        <v>38</v>
      </c>
      <c r="M817" s="6" t="s">
        <v>86</v>
      </c>
      <c r="N817" s="6" t="s">
        <v>205</v>
      </c>
      <c r="O817" s="6" t="s">
        <v>25</v>
      </c>
      <c r="P817" s="6" t="s">
        <v>118</v>
      </c>
      <c r="Q817" s="6" t="s">
        <v>572</v>
      </c>
      <c r="R817" s="6" t="s">
        <v>572</v>
      </c>
      <c r="S817" s="6" t="s">
        <v>365</v>
      </c>
      <c r="T817" s="6" t="s">
        <v>1055</v>
      </c>
      <c r="U817" s="7">
        <v>2000</v>
      </c>
      <c r="V817" s="7">
        <v>2025</v>
      </c>
      <c r="W817" s="6"/>
      <c r="X817" s="6"/>
      <c r="Y817" s="6"/>
      <c r="Z817" s="6" t="s">
        <v>76</v>
      </c>
      <c r="AA817" s="6"/>
      <c r="AB817" s="6" t="s">
        <v>107</v>
      </c>
      <c r="AC817" s="6"/>
      <c r="AD817" s="6"/>
      <c r="AE817" s="6" t="s">
        <v>126</v>
      </c>
      <c r="AF817" s="6"/>
      <c r="AG817" s="6"/>
      <c r="AH817" s="6"/>
      <c r="AI817" s="6" t="s">
        <v>155</v>
      </c>
      <c r="AJ817" s="6"/>
      <c r="AK817" s="6"/>
      <c r="AL817" s="6"/>
      <c r="AM817" s="6"/>
      <c r="AN817" s="6"/>
      <c r="AO817" s="6" t="s">
        <v>168</v>
      </c>
      <c r="AP817" s="6"/>
      <c r="AQ817" s="6"/>
      <c r="AR817" s="6"/>
      <c r="AS817" s="6"/>
      <c r="AT817" s="6"/>
      <c r="AU817" s="6"/>
      <c r="AV817" s="6"/>
      <c r="AW817" s="6" t="s">
        <v>23</v>
      </c>
      <c r="AX817" s="6"/>
      <c r="AY817" s="6"/>
      <c r="AZ817" s="6"/>
      <c r="BA817" s="6" t="s">
        <v>78</v>
      </c>
      <c r="BB817" s="6"/>
      <c r="BC817" s="6" t="s">
        <v>78</v>
      </c>
      <c r="BD817" s="6"/>
      <c r="BE817" s="6"/>
      <c r="BF817" s="6" t="s">
        <v>78</v>
      </c>
      <c r="BG817" s="6"/>
      <c r="BH817" s="6"/>
      <c r="BI817" s="6"/>
      <c r="BJ817" s="6" t="s">
        <v>78</v>
      </c>
      <c r="BK817" s="6"/>
      <c r="BL817" s="6"/>
      <c r="BM817" s="6"/>
      <c r="BN817" s="6" t="s">
        <v>78</v>
      </c>
      <c r="BO817" s="6"/>
      <c r="BP817" s="6"/>
      <c r="BQ817" s="6"/>
      <c r="BR817" s="6"/>
      <c r="BS817" s="6"/>
      <c r="BT817" s="6"/>
      <c r="BU817" s="6"/>
      <c r="BV817" s="6" t="s">
        <v>38</v>
      </c>
      <c r="BW817" s="6"/>
      <c r="BX817" s="6"/>
      <c r="BY817" s="6"/>
      <c r="BZ817" s="6"/>
      <c r="CA817" s="6"/>
      <c r="CB817" s="6"/>
      <c r="CC817" s="6"/>
      <c r="CD817" s="6"/>
      <c r="CE817" s="6"/>
      <c r="CF817" s="6"/>
      <c r="CG817" s="6"/>
      <c r="CH817" s="6"/>
      <c r="CI817" s="6"/>
      <c r="CJ817" s="6"/>
      <c r="CK817" s="6"/>
      <c r="CL817" s="6"/>
      <c r="CM817" s="6"/>
      <c r="CN817" s="6"/>
      <c r="CO817" s="6"/>
      <c r="CP817" s="6"/>
      <c r="CQ817" s="6"/>
      <c r="CR817" s="6"/>
      <c r="CS817" s="28" t="s">
        <v>38</v>
      </c>
      <c r="CT817" s="6"/>
      <c r="CU817" s="6"/>
      <c r="CV817" s="6"/>
      <c r="CW817" s="6"/>
      <c r="CX817" s="6"/>
      <c r="CY817" s="6"/>
      <c r="CZ817" s="6"/>
      <c r="DA817" s="6"/>
      <c r="DB817" s="6"/>
      <c r="DC817" s="6"/>
      <c r="DD817" s="6" t="s">
        <v>38</v>
      </c>
      <c r="DE817" s="87"/>
      <c r="DF817" s="6"/>
      <c r="DG817" s="6"/>
      <c r="DH817" s="6"/>
      <c r="DI817" s="6"/>
      <c r="DJ817" s="6"/>
      <c r="DK817" s="6"/>
      <c r="DL817" s="6"/>
      <c r="DM817" s="6"/>
      <c r="DN817" s="6"/>
      <c r="DO817" s="87"/>
      <c r="DP817" s="6"/>
      <c r="DQ817" s="87"/>
      <c r="DR817" s="6"/>
      <c r="DS817" s="93" t="s">
        <v>3099</v>
      </c>
      <c r="DT817" s="17" t="s">
        <v>630</v>
      </c>
      <c r="DV817" s="34"/>
      <c r="DW817" s="57"/>
      <c r="DX817" s="57"/>
      <c r="DY817" s="57"/>
      <c r="DZ817" s="57"/>
      <c r="EA817" s="57"/>
      <c r="EB817" s="57"/>
      <c r="EC817" s="57"/>
      <c r="ED817" s="57"/>
      <c r="EE817" s="57"/>
      <c r="EF817" s="57"/>
      <c r="EG817" s="57"/>
      <c r="EH817" s="57"/>
      <c r="EI817" s="57"/>
      <c r="EJ817" s="57"/>
      <c r="EK817" s="57"/>
      <c r="EL817" s="57"/>
      <c r="EM817" s="57"/>
      <c r="EN817" s="57"/>
      <c r="EO817" s="57"/>
      <c r="EP817" s="57"/>
      <c r="EQ817" s="57"/>
      <c r="ER817" s="57"/>
      <c r="ES817" s="57"/>
    </row>
    <row r="818" spans="1:149" ht="14.55" customHeight="1" x14ac:dyDescent="0.3">
      <c r="A818" s="65">
        <v>814</v>
      </c>
      <c r="B818" s="7">
        <v>264</v>
      </c>
      <c r="C818" s="98" t="s">
        <v>3094</v>
      </c>
      <c r="D818" s="100" t="s">
        <v>3095</v>
      </c>
      <c r="E818" s="98" t="s">
        <v>3096</v>
      </c>
      <c r="F818" s="7">
        <v>2004</v>
      </c>
      <c r="G818" s="100" t="s">
        <v>664</v>
      </c>
      <c r="H818" s="98" t="s">
        <v>3097</v>
      </c>
      <c r="I818" s="6" t="s">
        <v>50</v>
      </c>
      <c r="J818" s="100" t="s">
        <v>3111</v>
      </c>
      <c r="K818" s="6" t="s">
        <v>742</v>
      </c>
      <c r="L818" s="6" t="s">
        <v>38</v>
      </c>
      <c r="M818" s="6" t="s">
        <v>86</v>
      </c>
      <c r="N818" s="6" t="s">
        <v>205</v>
      </c>
      <c r="O818" s="6" t="s">
        <v>25</v>
      </c>
      <c r="P818" s="6" t="s">
        <v>118</v>
      </c>
      <c r="Q818" s="6" t="s">
        <v>572</v>
      </c>
      <c r="R818" s="6" t="s">
        <v>572</v>
      </c>
      <c r="S818" s="6" t="s">
        <v>365</v>
      </c>
      <c r="T818" s="6" t="s">
        <v>1055</v>
      </c>
      <c r="U818" s="7">
        <v>2000</v>
      </c>
      <c r="V818" s="7">
        <v>2025</v>
      </c>
      <c r="W818" s="6"/>
      <c r="X818" s="6"/>
      <c r="Y818" s="6"/>
      <c r="Z818" s="6" t="s">
        <v>76</v>
      </c>
      <c r="AA818" s="6"/>
      <c r="AB818" s="6" t="s">
        <v>107</v>
      </c>
      <c r="AC818" s="6"/>
      <c r="AD818" s="6"/>
      <c r="AE818" s="6" t="s">
        <v>126</v>
      </c>
      <c r="AF818" s="6"/>
      <c r="AG818" s="6"/>
      <c r="AH818" s="6"/>
      <c r="AI818" s="6" t="s">
        <v>155</v>
      </c>
      <c r="AJ818" s="6"/>
      <c r="AK818" s="6"/>
      <c r="AL818" s="6"/>
      <c r="AM818" s="6"/>
      <c r="AN818" s="6"/>
      <c r="AO818" s="6" t="s">
        <v>168</v>
      </c>
      <c r="AP818" s="6"/>
      <c r="AQ818" s="6"/>
      <c r="AR818" s="6"/>
      <c r="AS818" s="6"/>
      <c r="AT818" s="6"/>
      <c r="AU818" s="6"/>
      <c r="AV818" s="6"/>
      <c r="AW818" s="6" t="s">
        <v>23</v>
      </c>
      <c r="AX818" s="6"/>
      <c r="AY818" s="6"/>
      <c r="AZ818" s="6"/>
      <c r="BA818" s="6" t="s">
        <v>78</v>
      </c>
      <c r="BB818" s="6"/>
      <c r="BC818" s="6" t="s">
        <v>78</v>
      </c>
      <c r="BD818" s="6"/>
      <c r="BE818" s="6"/>
      <c r="BF818" s="6" t="s">
        <v>78</v>
      </c>
      <c r="BG818" s="6"/>
      <c r="BH818" s="6"/>
      <c r="BI818" s="6"/>
      <c r="BJ818" s="6" t="s">
        <v>78</v>
      </c>
      <c r="BK818" s="6"/>
      <c r="BL818" s="6"/>
      <c r="BM818" s="6"/>
      <c r="BN818" s="6" t="s">
        <v>78</v>
      </c>
      <c r="BO818" s="6"/>
      <c r="BP818" s="6"/>
      <c r="BQ818" s="6"/>
      <c r="BR818" s="6"/>
      <c r="BS818" s="6"/>
      <c r="BT818" s="6"/>
      <c r="BU818" s="6"/>
      <c r="BV818" s="6" t="s">
        <v>38</v>
      </c>
      <c r="BW818" s="6"/>
      <c r="BX818" s="6"/>
      <c r="BY818" s="6"/>
      <c r="BZ818" s="6"/>
      <c r="CA818" s="6"/>
      <c r="CB818" s="6"/>
      <c r="CC818" s="6"/>
      <c r="CD818" s="6"/>
      <c r="CE818" s="6"/>
      <c r="CF818" s="6"/>
      <c r="CG818" s="6"/>
      <c r="CH818" s="6"/>
      <c r="CI818" s="6"/>
      <c r="CJ818" s="6"/>
      <c r="CK818" s="6"/>
      <c r="CL818" s="6"/>
      <c r="CM818" s="6"/>
      <c r="CN818" s="6"/>
      <c r="CO818" s="6"/>
      <c r="CP818" s="6"/>
      <c r="CQ818" s="6"/>
      <c r="CR818" s="6"/>
      <c r="CS818" s="28" t="s">
        <v>38</v>
      </c>
      <c r="CT818" s="6"/>
      <c r="CU818" s="6"/>
      <c r="CV818" s="6"/>
      <c r="CW818" s="6"/>
      <c r="CX818" s="6"/>
      <c r="CY818" s="6"/>
      <c r="CZ818" s="6"/>
      <c r="DA818" s="6"/>
      <c r="DB818" s="6"/>
      <c r="DC818" s="6"/>
      <c r="DD818" s="6" t="s">
        <v>38</v>
      </c>
      <c r="DE818" s="87"/>
      <c r="DF818" s="6"/>
      <c r="DG818" s="6"/>
      <c r="DH818" s="6"/>
      <c r="DI818" s="6"/>
      <c r="DJ818" s="6"/>
      <c r="DK818" s="6"/>
      <c r="DL818" s="6"/>
      <c r="DM818" s="6"/>
      <c r="DN818" s="6"/>
      <c r="DO818" s="87"/>
      <c r="DP818" s="6"/>
      <c r="DQ818" s="87"/>
      <c r="DR818" s="6"/>
      <c r="DS818" s="93" t="s">
        <v>3099</v>
      </c>
      <c r="DT818" s="17" t="s">
        <v>630</v>
      </c>
      <c r="DV818" s="34"/>
      <c r="DW818" s="57"/>
      <c r="DX818" s="57"/>
      <c r="DY818" s="57"/>
      <c r="DZ818" s="57"/>
      <c r="EA818" s="57"/>
      <c r="EB818" s="57"/>
      <c r="EC818" s="57"/>
      <c r="ED818" s="57"/>
      <c r="EE818" s="57"/>
      <c r="EF818" s="57"/>
      <c r="EG818" s="57"/>
      <c r="EH818" s="57"/>
      <c r="EI818" s="57"/>
      <c r="EJ818" s="57"/>
      <c r="EK818" s="57"/>
      <c r="EL818" s="57"/>
      <c r="EM818" s="57"/>
      <c r="EN818" s="57"/>
      <c r="EO818" s="57"/>
      <c r="EP818" s="57"/>
      <c r="EQ818" s="57"/>
      <c r="ER818" s="57"/>
      <c r="ES818" s="57"/>
    </row>
    <row r="819" spans="1:149" ht="14.55" customHeight="1" x14ac:dyDescent="0.3">
      <c r="A819" s="65">
        <v>815</v>
      </c>
      <c r="B819" s="7">
        <v>264</v>
      </c>
      <c r="C819" s="98" t="s">
        <v>3094</v>
      </c>
      <c r="D819" s="100" t="s">
        <v>3095</v>
      </c>
      <c r="E819" s="98" t="s">
        <v>3096</v>
      </c>
      <c r="F819" s="7">
        <v>2004</v>
      </c>
      <c r="G819" s="100" t="s">
        <v>664</v>
      </c>
      <c r="H819" s="98" t="s">
        <v>3097</v>
      </c>
      <c r="I819" s="6" t="s">
        <v>50</v>
      </c>
      <c r="J819" s="100" t="s">
        <v>3112</v>
      </c>
      <c r="K819" s="6" t="s">
        <v>742</v>
      </c>
      <c r="L819" s="6" t="s">
        <v>38</v>
      </c>
      <c r="M819" s="6" t="s">
        <v>86</v>
      </c>
      <c r="N819" s="6" t="s">
        <v>205</v>
      </c>
      <c r="O819" s="6" t="s">
        <v>25</v>
      </c>
      <c r="P819" s="6" t="s">
        <v>118</v>
      </c>
      <c r="Q819" s="6" t="s">
        <v>572</v>
      </c>
      <c r="R819" s="6" t="s">
        <v>572</v>
      </c>
      <c r="S819" s="6" t="s">
        <v>365</v>
      </c>
      <c r="T819" s="6" t="s">
        <v>1055</v>
      </c>
      <c r="U819" s="7">
        <v>2000</v>
      </c>
      <c r="V819" s="7">
        <v>2025</v>
      </c>
      <c r="W819" s="6"/>
      <c r="X819" s="6"/>
      <c r="Y819" s="6"/>
      <c r="Z819" s="6" t="s">
        <v>76</v>
      </c>
      <c r="AA819" s="6"/>
      <c r="AB819" s="6" t="s">
        <v>107</v>
      </c>
      <c r="AC819" s="6"/>
      <c r="AD819" s="6"/>
      <c r="AE819" s="6" t="s">
        <v>126</v>
      </c>
      <c r="AF819" s="6"/>
      <c r="AG819" s="6"/>
      <c r="AH819" s="6"/>
      <c r="AI819" s="6" t="s">
        <v>155</v>
      </c>
      <c r="AJ819" s="6"/>
      <c r="AK819" s="6"/>
      <c r="AL819" s="6"/>
      <c r="AM819" s="6"/>
      <c r="AN819" s="6"/>
      <c r="AO819" s="6" t="s">
        <v>168</v>
      </c>
      <c r="AP819" s="6"/>
      <c r="AQ819" s="6"/>
      <c r="AR819" s="6"/>
      <c r="AS819" s="6"/>
      <c r="AT819" s="6"/>
      <c r="AU819" s="6"/>
      <c r="AV819" s="6"/>
      <c r="AW819" s="6" t="s">
        <v>23</v>
      </c>
      <c r="AX819" s="6"/>
      <c r="AY819" s="6"/>
      <c r="AZ819" s="6"/>
      <c r="BA819" s="6" t="s">
        <v>78</v>
      </c>
      <c r="BB819" s="6"/>
      <c r="BC819" s="6" t="s">
        <v>78</v>
      </c>
      <c r="BD819" s="6"/>
      <c r="BE819" s="6"/>
      <c r="BF819" s="6" t="s">
        <v>78</v>
      </c>
      <c r="BG819" s="6"/>
      <c r="BH819" s="6"/>
      <c r="BI819" s="6"/>
      <c r="BJ819" s="6" t="s">
        <v>78</v>
      </c>
      <c r="BK819" s="6"/>
      <c r="BL819" s="6"/>
      <c r="BM819" s="6"/>
      <c r="BN819" s="6" t="s">
        <v>78</v>
      </c>
      <c r="BO819" s="6"/>
      <c r="BP819" s="6"/>
      <c r="BQ819" s="6"/>
      <c r="BR819" s="6"/>
      <c r="BS819" s="6"/>
      <c r="BT819" s="6"/>
      <c r="BU819" s="6"/>
      <c r="BV819" s="6" t="s">
        <v>38</v>
      </c>
      <c r="BW819" s="6"/>
      <c r="BX819" s="6"/>
      <c r="BY819" s="6"/>
      <c r="BZ819" s="6"/>
      <c r="CA819" s="6"/>
      <c r="CB819" s="6"/>
      <c r="CC819" s="6"/>
      <c r="CD819" s="6"/>
      <c r="CE819" s="6"/>
      <c r="CF819" s="6"/>
      <c r="CG819" s="6"/>
      <c r="CH819" s="6"/>
      <c r="CI819" s="6"/>
      <c r="CJ819" s="6"/>
      <c r="CK819" s="6"/>
      <c r="CL819" s="6"/>
      <c r="CM819" s="6"/>
      <c r="CN819" s="6"/>
      <c r="CO819" s="6"/>
      <c r="CP819" s="6"/>
      <c r="CQ819" s="6"/>
      <c r="CR819" s="6"/>
      <c r="CS819" s="28" t="s">
        <v>38</v>
      </c>
      <c r="CT819" s="6"/>
      <c r="CU819" s="6"/>
      <c r="CV819" s="6"/>
      <c r="CW819" s="6"/>
      <c r="CX819" s="6"/>
      <c r="CY819" s="6"/>
      <c r="CZ819" s="6"/>
      <c r="DA819" s="6"/>
      <c r="DB819" s="6"/>
      <c r="DC819" s="6"/>
      <c r="DD819" s="6" t="s">
        <v>38</v>
      </c>
      <c r="DE819" s="87"/>
      <c r="DF819" s="6"/>
      <c r="DG819" s="6"/>
      <c r="DH819" s="6"/>
      <c r="DI819" s="6"/>
      <c r="DJ819" s="6"/>
      <c r="DK819" s="6"/>
      <c r="DL819" s="6"/>
      <c r="DM819" s="6"/>
      <c r="DN819" s="6"/>
      <c r="DO819" s="87"/>
      <c r="DP819" s="6"/>
      <c r="DQ819" s="87"/>
      <c r="DR819" s="6"/>
      <c r="DS819" s="93" t="s">
        <v>3099</v>
      </c>
      <c r="DT819" s="17" t="s">
        <v>630</v>
      </c>
      <c r="DV819" s="34"/>
      <c r="DW819" s="57"/>
      <c r="DX819" s="57"/>
      <c r="DY819" s="57"/>
      <c r="DZ819" s="57"/>
      <c r="EA819" s="57"/>
      <c r="EB819" s="57"/>
      <c r="EC819" s="57"/>
      <c r="ED819" s="57"/>
      <c r="EE819" s="57"/>
      <c r="EF819" s="57"/>
      <c r="EG819" s="57"/>
      <c r="EH819" s="57"/>
      <c r="EI819" s="57"/>
      <c r="EJ819" s="57"/>
      <c r="EK819" s="57"/>
      <c r="EL819" s="57"/>
      <c r="EM819" s="57"/>
      <c r="EN819" s="57"/>
      <c r="EO819" s="57"/>
      <c r="EP819" s="57"/>
      <c r="EQ819" s="57"/>
      <c r="ER819" s="57"/>
      <c r="ES819" s="57"/>
    </row>
    <row r="820" spans="1:149" ht="14.55" customHeight="1" x14ac:dyDescent="0.3">
      <c r="A820" s="65">
        <v>816</v>
      </c>
      <c r="B820" s="7">
        <v>264</v>
      </c>
      <c r="C820" s="98" t="s">
        <v>3094</v>
      </c>
      <c r="D820" s="100" t="s">
        <v>3095</v>
      </c>
      <c r="E820" s="98" t="s">
        <v>3096</v>
      </c>
      <c r="F820" s="7">
        <v>2004</v>
      </c>
      <c r="G820" s="100" t="s">
        <v>664</v>
      </c>
      <c r="H820" s="98" t="s">
        <v>3097</v>
      </c>
      <c r="I820" s="6" t="s">
        <v>50</v>
      </c>
      <c r="J820" s="100" t="s">
        <v>3113</v>
      </c>
      <c r="K820" s="6" t="s">
        <v>742</v>
      </c>
      <c r="L820" s="6" t="s">
        <v>38</v>
      </c>
      <c r="M820" s="6" t="s">
        <v>86</v>
      </c>
      <c r="N820" s="6" t="s">
        <v>205</v>
      </c>
      <c r="O820" s="6" t="s">
        <v>25</v>
      </c>
      <c r="P820" s="6" t="s">
        <v>118</v>
      </c>
      <c r="Q820" s="6" t="s">
        <v>572</v>
      </c>
      <c r="R820" s="6" t="s">
        <v>572</v>
      </c>
      <c r="S820" s="6" t="s">
        <v>365</v>
      </c>
      <c r="T820" s="6" t="s">
        <v>1055</v>
      </c>
      <c r="U820" s="7">
        <v>2000</v>
      </c>
      <c r="V820" s="7">
        <v>2025</v>
      </c>
      <c r="W820" s="6"/>
      <c r="X820" s="6"/>
      <c r="Y820" s="6"/>
      <c r="Z820" s="6" t="s">
        <v>76</v>
      </c>
      <c r="AA820" s="6"/>
      <c r="AB820" s="6" t="s">
        <v>107</v>
      </c>
      <c r="AC820" s="6"/>
      <c r="AD820" s="6"/>
      <c r="AE820" s="6" t="s">
        <v>126</v>
      </c>
      <c r="AF820" s="6"/>
      <c r="AG820" s="6"/>
      <c r="AH820" s="6"/>
      <c r="AI820" s="6" t="s">
        <v>155</v>
      </c>
      <c r="AJ820" s="6"/>
      <c r="AK820" s="6"/>
      <c r="AL820" s="6"/>
      <c r="AM820" s="6"/>
      <c r="AN820" s="6"/>
      <c r="AO820" s="6" t="s">
        <v>168</v>
      </c>
      <c r="AP820" s="6"/>
      <c r="AQ820" s="6"/>
      <c r="AR820" s="6"/>
      <c r="AS820" s="6"/>
      <c r="AT820" s="6"/>
      <c r="AU820" s="6"/>
      <c r="AV820" s="6"/>
      <c r="AW820" s="6" t="s">
        <v>23</v>
      </c>
      <c r="AX820" s="6"/>
      <c r="AY820" s="6"/>
      <c r="AZ820" s="6"/>
      <c r="BA820" s="6" t="s">
        <v>78</v>
      </c>
      <c r="BB820" s="6"/>
      <c r="BC820" s="6" t="s">
        <v>78</v>
      </c>
      <c r="BD820" s="6"/>
      <c r="BE820" s="6"/>
      <c r="BF820" s="6" t="s">
        <v>78</v>
      </c>
      <c r="BG820" s="6"/>
      <c r="BH820" s="6"/>
      <c r="BI820" s="6"/>
      <c r="BJ820" s="6" t="s">
        <v>78</v>
      </c>
      <c r="BK820" s="6"/>
      <c r="BL820" s="6"/>
      <c r="BM820" s="6"/>
      <c r="BN820" s="6" t="s">
        <v>78</v>
      </c>
      <c r="BO820" s="6"/>
      <c r="BP820" s="6"/>
      <c r="BQ820" s="6"/>
      <c r="BR820" s="6"/>
      <c r="BS820" s="6"/>
      <c r="BT820" s="6"/>
      <c r="BU820" s="6"/>
      <c r="BV820" s="6" t="s">
        <v>38</v>
      </c>
      <c r="BW820" s="6"/>
      <c r="BX820" s="6"/>
      <c r="BY820" s="6"/>
      <c r="BZ820" s="6"/>
      <c r="CA820" s="6"/>
      <c r="CB820" s="6"/>
      <c r="CC820" s="6"/>
      <c r="CD820" s="6"/>
      <c r="CE820" s="6"/>
      <c r="CF820" s="6"/>
      <c r="CG820" s="6"/>
      <c r="CH820" s="6"/>
      <c r="CI820" s="6"/>
      <c r="CJ820" s="6"/>
      <c r="CK820" s="6"/>
      <c r="CL820" s="6"/>
      <c r="CM820" s="6"/>
      <c r="CN820" s="6"/>
      <c r="CO820" s="6"/>
      <c r="CP820" s="6"/>
      <c r="CQ820" s="6"/>
      <c r="CR820" s="6"/>
      <c r="CS820" s="28" t="s">
        <v>38</v>
      </c>
      <c r="CT820" s="6"/>
      <c r="CU820" s="6"/>
      <c r="CV820" s="6"/>
      <c r="CW820" s="6"/>
      <c r="CX820" s="6"/>
      <c r="CY820" s="6"/>
      <c r="CZ820" s="6"/>
      <c r="DA820" s="6"/>
      <c r="DB820" s="6"/>
      <c r="DC820" s="6"/>
      <c r="DD820" s="6" t="s">
        <v>38</v>
      </c>
      <c r="DE820" s="87"/>
      <c r="DF820" s="6"/>
      <c r="DG820" s="6"/>
      <c r="DH820" s="6"/>
      <c r="DI820" s="6"/>
      <c r="DJ820" s="6"/>
      <c r="DK820" s="6"/>
      <c r="DL820" s="6"/>
      <c r="DM820" s="6"/>
      <c r="DN820" s="6"/>
      <c r="DO820" s="87"/>
      <c r="DP820" s="6"/>
      <c r="DQ820" s="87"/>
      <c r="DR820" s="6"/>
      <c r="DS820" s="93" t="s">
        <v>3099</v>
      </c>
      <c r="DT820" s="17" t="s">
        <v>630</v>
      </c>
      <c r="DV820" s="34"/>
      <c r="DW820" s="57"/>
      <c r="DX820" s="57"/>
      <c r="DY820" s="57"/>
      <c r="DZ820" s="57"/>
      <c r="EA820" s="57"/>
      <c r="EB820" s="57"/>
      <c r="EC820" s="57"/>
      <c r="ED820" s="57"/>
      <c r="EE820" s="57"/>
      <c r="EF820" s="57"/>
      <c r="EG820" s="57"/>
      <c r="EH820" s="57"/>
      <c r="EI820" s="57"/>
      <c r="EJ820" s="57"/>
      <c r="EK820" s="57"/>
      <c r="EL820" s="57"/>
      <c r="EM820" s="57"/>
      <c r="EN820" s="57"/>
      <c r="EO820" s="57"/>
      <c r="EP820" s="57"/>
      <c r="EQ820" s="57"/>
      <c r="ER820" s="57"/>
      <c r="ES820" s="57"/>
    </row>
    <row r="821" spans="1:149" ht="14.55" customHeight="1" x14ac:dyDescent="0.3">
      <c r="A821" s="65">
        <v>817</v>
      </c>
      <c r="B821" s="7">
        <v>264</v>
      </c>
      <c r="C821" s="98" t="s">
        <v>3094</v>
      </c>
      <c r="D821" s="100" t="s">
        <v>3095</v>
      </c>
      <c r="E821" s="98" t="s">
        <v>3096</v>
      </c>
      <c r="F821" s="7">
        <v>2004</v>
      </c>
      <c r="G821" s="100" t="s">
        <v>664</v>
      </c>
      <c r="H821" s="98" t="s">
        <v>3097</v>
      </c>
      <c r="I821" s="6" t="s">
        <v>50</v>
      </c>
      <c r="J821" s="100" t="s">
        <v>3114</v>
      </c>
      <c r="K821" s="6" t="s">
        <v>3033</v>
      </c>
      <c r="L821" s="6" t="s">
        <v>23</v>
      </c>
      <c r="M821" s="6" t="s">
        <v>86</v>
      </c>
      <c r="N821" s="6" t="s">
        <v>205</v>
      </c>
      <c r="O821" s="6" t="s">
        <v>25</v>
      </c>
      <c r="P821" s="6" t="s">
        <v>118</v>
      </c>
      <c r="Q821" s="6" t="s">
        <v>572</v>
      </c>
      <c r="R821" s="6" t="s">
        <v>572</v>
      </c>
      <c r="S821" s="6" t="s">
        <v>365</v>
      </c>
      <c r="T821" s="6" t="s">
        <v>1055</v>
      </c>
      <c r="U821" s="7">
        <v>2000</v>
      </c>
      <c r="V821" s="7">
        <v>2025</v>
      </c>
      <c r="W821" s="6"/>
      <c r="X821" s="6"/>
      <c r="Y821" s="6"/>
      <c r="Z821" s="6" t="s">
        <v>76</v>
      </c>
      <c r="AA821" s="6"/>
      <c r="AB821" s="6" t="s">
        <v>107</v>
      </c>
      <c r="AC821" s="6"/>
      <c r="AD821" s="6"/>
      <c r="AE821" s="6" t="s">
        <v>126</v>
      </c>
      <c r="AF821" s="6"/>
      <c r="AG821" s="6"/>
      <c r="AH821" s="6"/>
      <c r="AI821" s="6" t="s">
        <v>155</v>
      </c>
      <c r="AJ821" s="6"/>
      <c r="AK821" s="6"/>
      <c r="AL821" s="6"/>
      <c r="AM821" s="6"/>
      <c r="AN821" s="6"/>
      <c r="AO821" s="6" t="s">
        <v>168</v>
      </c>
      <c r="AP821" s="6"/>
      <c r="AQ821" s="6"/>
      <c r="AR821" s="6"/>
      <c r="AS821" s="6"/>
      <c r="AT821" s="6"/>
      <c r="AU821" s="6"/>
      <c r="AV821" s="6"/>
      <c r="AW821" s="6" t="s">
        <v>23</v>
      </c>
      <c r="AX821" s="6"/>
      <c r="AY821" s="6"/>
      <c r="AZ821" s="6"/>
      <c r="BA821" s="6" t="s">
        <v>78</v>
      </c>
      <c r="BB821" s="6"/>
      <c r="BC821" s="6" t="s">
        <v>78</v>
      </c>
      <c r="BD821" s="6"/>
      <c r="BE821" s="6"/>
      <c r="BF821" s="6" t="s">
        <v>78</v>
      </c>
      <c r="BG821" s="6"/>
      <c r="BH821" s="6"/>
      <c r="BI821" s="6"/>
      <c r="BJ821" s="6" t="s">
        <v>78</v>
      </c>
      <c r="BK821" s="6"/>
      <c r="BL821" s="6"/>
      <c r="BM821" s="6"/>
      <c r="BN821" s="6" t="s">
        <v>78</v>
      </c>
      <c r="BO821" s="6"/>
      <c r="BP821" s="6"/>
      <c r="BQ821" s="6"/>
      <c r="BR821" s="6"/>
      <c r="BS821" s="6"/>
      <c r="BT821" s="6"/>
      <c r="BU821" s="6"/>
      <c r="BV821" s="6" t="s">
        <v>38</v>
      </c>
      <c r="BW821" s="6"/>
      <c r="BX821" s="6"/>
      <c r="BY821" s="6"/>
      <c r="BZ821" s="6"/>
      <c r="CA821" s="6"/>
      <c r="CB821" s="6"/>
      <c r="CC821" s="6"/>
      <c r="CD821" s="6"/>
      <c r="CE821" s="6"/>
      <c r="CF821" s="6"/>
      <c r="CG821" s="6"/>
      <c r="CH821" s="6"/>
      <c r="CI821" s="6"/>
      <c r="CJ821" s="6"/>
      <c r="CK821" s="6"/>
      <c r="CL821" s="6"/>
      <c r="CM821" s="6"/>
      <c r="CN821" s="6"/>
      <c r="CO821" s="6"/>
      <c r="CP821" s="6"/>
      <c r="CQ821" s="6"/>
      <c r="CR821" s="6"/>
      <c r="CS821" s="28" t="s">
        <v>38</v>
      </c>
      <c r="CT821" s="6"/>
      <c r="CU821" s="6"/>
      <c r="CV821" s="6"/>
      <c r="CW821" s="6"/>
      <c r="CX821" s="6"/>
      <c r="CY821" s="6"/>
      <c r="CZ821" s="6"/>
      <c r="DA821" s="6"/>
      <c r="DB821" s="6"/>
      <c r="DC821" s="6"/>
      <c r="DD821" s="6" t="s">
        <v>38</v>
      </c>
      <c r="DE821" s="87"/>
      <c r="DF821" s="6"/>
      <c r="DG821" s="6"/>
      <c r="DH821" s="6"/>
      <c r="DI821" s="6"/>
      <c r="DJ821" s="6"/>
      <c r="DK821" s="6"/>
      <c r="DL821" s="6"/>
      <c r="DM821" s="6"/>
      <c r="DN821" s="6"/>
      <c r="DO821" s="87"/>
      <c r="DP821" s="6"/>
      <c r="DQ821" s="87"/>
      <c r="DR821" s="6"/>
      <c r="DS821" s="93" t="s">
        <v>3099</v>
      </c>
      <c r="DT821" s="17" t="s">
        <v>630</v>
      </c>
      <c r="DV821" s="34"/>
      <c r="DW821" s="57"/>
      <c r="DX821" s="57"/>
      <c r="DY821" s="57"/>
      <c r="DZ821" s="57"/>
      <c r="EA821" s="57"/>
      <c r="EB821" s="57"/>
      <c r="EC821" s="57"/>
      <c r="ED821" s="57"/>
      <c r="EE821" s="57"/>
      <c r="EF821" s="57"/>
      <c r="EG821" s="57"/>
      <c r="EH821" s="57"/>
      <c r="EI821" s="57"/>
      <c r="EJ821" s="57"/>
      <c r="EK821" s="57"/>
      <c r="EL821" s="57"/>
      <c r="EM821" s="57"/>
      <c r="EN821" s="57"/>
      <c r="EO821" s="57"/>
      <c r="EP821" s="57"/>
      <c r="EQ821" s="57"/>
      <c r="ER821" s="57"/>
      <c r="ES821" s="57"/>
    </row>
    <row r="822" spans="1:149" ht="14.55" customHeight="1" x14ac:dyDescent="0.3">
      <c r="A822" s="65">
        <v>818</v>
      </c>
      <c r="B822" s="7">
        <v>264</v>
      </c>
      <c r="C822" s="98" t="s">
        <v>3094</v>
      </c>
      <c r="D822" s="100" t="s">
        <v>3095</v>
      </c>
      <c r="E822" s="98" t="s">
        <v>3096</v>
      </c>
      <c r="F822" s="7">
        <v>2004</v>
      </c>
      <c r="G822" s="100" t="s">
        <v>664</v>
      </c>
      <c r="H822" s="98" t="s">
        <v>3097</v>
      </c>
      <c r="I822" s="6" t="s">
        <v>50</v>
      </c>
      <c r="J822" s="100" t="s">
        <v>3115</v>
      </c>
      <c r="K822" s="6" t="s">
        <v>3033</v>
      </c>
      <c r="L822" s="6" t="s">
        <v>23</v>
      </c>
      <c r="M822" s="6" t="s">
        <v>86</v>
      </c>
      <c r="N822" s="6" t="s">
        <v>205</v>
      </c>
      <c r="O822" s="6" t="s">
        <v>25</v>
      </c>
      <c r="P822" s="6" t="s">
        <v>118</v>
      </c>
      <c r="Q822" s="6" t="s">
        <v>572</v>
      </c>
      <c r="R822" s="6" t="s">
        <v>572</v>
      </c>
      <c r="S822" s="6" t="s">
        <v>365</v>
      </c>
      <c r="T822" s="6" t="s">
        <v>1055</v>
      </c>
      <c r="U822" s="7">
        <v>2000</v>
      </c>
      <c r="V822" s="7">
        <v>2025</v>
      </c>
      <c r="W822" s="6"/>
      <c r="X822" s="6"/>
      <c r="Y822" s="6"/>
      <c r="Z822" s="6" t="s">
        <v>76</v>
      </c>
      <c r="AA822" s="6"/>
      <c r="AB822" s="6" t="s">
        <v>107</v>
      </c>
      <c r="AC822" s="6"/>
      <c r="AD822" s="6"/>
      <c r="AE822" s="6" t="s">
        <v>126</v>
      </c>
      <c r="AF822" s="6"/>
      <c r="AG822" s="6"/>
      <c r="AH822" s="6"/>
      <c r="AI822" s="6" t="s">
        <v>155</v>
      </c>
      <c r="AJ822" s="6"/>
      <c r="AK822" s="6"/>
      <c r="AL822" s="6"/>
      <c r="AM822" s="6"/>
      <c r="AN822" s="6"/>
      <c r="AO822" s="6" t="s">
        <v>168</v>
      </c>
      <c r="AP822" s="6"/>
      <c r="AQ822" s="6"/>
      <c r="AR822" s="6"/>
      <c r="AS822" s="6"/>
      <c r="AT822" s="6"/>
      <c r="AU822" s="6"/>
      <c r="AV822" s="6"/>
      <c r="AW822" s="6" t="s">
        <v>23</v>
      </c>
      <c r="AX822" s="6"/>
      <c r="AY822" s="6"/>
      <c r="AZ822" s="6"/>
      <c r="BA822" s="6" t="s">
        <v>78</v>
      </c>
      <c r="BB822" s="6"/>
      <c r="BC822" s="6" t="s">
        <v>78</v>
      </c>
      <c r="BD822" s="6"/>
      <c r="BE822" s="6"/>
      <c r="BF822" s="6" t="s">
        <v>78</v>
      </c>
      <c r="BG822" s="6"/>
      <c r="BH822" s="6"/>
      <c r="BI822" s="6"/>
      <c r="BJ822" s="6" t="s">
        <v>78</v>
      </c>
      <c r="BK822" s="6"/>
      <c r="BL822" s="6"/>
      <c r="BM822" s="6"/>
      <c r="BN822" s="6" t="s">
        <v>78</v>
      </c>
      <c r="BO822" s="6"/>
      <c r="BP822" s="6"/>
      <c r="BQ822" s="6"/>
      <c r="BR822" s="6"/>
      <c r="BS822" s="6"/>
      <c r="BT822" s="6"/>
      <c r="BU822" s="6"/>
      <c r="BV822" s="6" t="s">
        <v>38</v>
      </c>
      <c r="BW822" s="6"/>
      <c r="BX822" s="6"/>
      <c r="BY822" s="6"/>
      <c r="BZ822" s="6"/>
      <c r="CA822" s="6"/>
      <c r="CB822" s="6"/>
      <c r="CC822" s="6"/>
      <c r="CD822" s="6"/>
      <c r="CE822" s="6"/>
      <c r="CF822" s="6"/>
      <c r="CG822" s="6"/>
      <c r="CH822" s="6"/>
      <c r="CI822" s="6"/>
      <c r="CJ822" s="6"/>
      <c r="CK822" s="6"/>
      <c r="CL822" s="6"/>
      <c r="CM822" s="6"/>
      <c r="CN822" s="6"/>
      <c r="CO822" s="6"/>
      <c r="CP822" s="6"/>
      <c r="CQ822" s="6"/>
      <c r="CR822" s="6"/>
      <c r="CS822" s="28" t="s">
        <v>38</v>
      </c>
      <c r="CT822" s="6"/>
      <c r="CU822" s="6"/>
      <c r="CV822" s="6"/>
      <c r="CW822" s="6"/>
      <c r="CX822" s="6"/>
      <c r="CY822" s="6"/>
      <c r="CZ822" s="6"/>
      <c r="DA822" s="6"/>
      <c r="DB822" s="6"/>
      <c r="DC822" s="6"/>
      <c r="DD822" s="6" t="s">
        <v>38</v>
      </c>
      <c r="DE822" s="87"/>
      <c r="DF822" s="6"/>
      <c r="DG822" s="6"/>
      <c r="DH822" s="6"/>
      <c r="DI822" s="6"/>
      <c r="DJ822" s="6"/>
      <c r="DK822" s="6"/>
      <c r="DL822" s="6"/>
      <c r="DM822" s="6"/>
      <c r="DN822" s="6"/>
      <c r="DO822" s="87"/>
      <c r="DP822" s="6"/>
      <c r="DQ822" s="87"/>
      <c r="DR822" s="6"/>
      <c r="DS822" s="93" t="s">
        <v>3099</v>
      </c>
      <c r="DT822" s="17" t="s">
        <v>630</v>
      </c>
      <c r="DV822" s="34"/>
      <c r="DW822" s="57"/>
      <c r="DX822" s="57"/>
      <c r="DY822" s="57"/>
      <c r="DZ822" s="57"/>
      <c r="EA822" s="57"/>
      <c r="EB822" s="57"/>
      <c r="EC822" s="57"/>
      <c r="ED822" s="57"/>
      <c r="EE822" s="57"/>
      <c r="EF822" s="57"/>
      <c r="EG822" s="57"/>
      <c r="EH822" s="57"/>
      <c r="EI822" s="57"/>
      <c r="EJ822" s="57"/>
      <c r="EK822" s="57"/>
      <c r="EL822" s="57"/>
      <c r="EM822" s="57"/>
      <c r="EN822" s="57"/>
      <c r="EO822" s="57"/>
      <c r="EP822" s="57"/>
      <c r="EQ822" s="57"/>
      <c r="ER822" s="57"/>
      <c r="ES822" s="57"/>
    </row>
    <row r="823" spans="1:149" ht="14.55" customHeight="1" x14ac:dyDescent="0.3">
      <c r="A823" s="65">
        <v>819</v>
      </c>
      <c r="B823" s="7">
        <v>264</v>
      </c>
      <c r="C823" s="98" t="s">
        <v>3094</v>
      </c>
      <c r="D823" s="100" t="s">
        <v>3095</v>
      </c>
      <c r="E823" s="98" t="s">
        <v>3096</v>
      </c>
      <c r="F823" s="7">
        <v>2004</v>
      </c>
      <c r="G823" s="100" t="s">
        <v>664</v>
      </c>
      <c r="H823" s="98" t="s">
        <v>3097</v>
      </c>
      <c r="I823" s="6" t="s">
        <v>50</v>
      </c>
      <c r="J823" s="100" t="s">
        <v>3116</v>
      </c>
      <c r="K823" s="6" t="s">
        <v>3033</v>
      </c>
      <c r="L823" s="6" t="s">
        <v>23</v>
      </c>
      <c r="M823" s="6" t="s">
        <v>86</v>
      </c>
      <c r="N823" s="6" t="s">
        <v>205</v>
      </c>
      <c r="O823" s="6" t="s">
        <v>25</v>
      </c>
      <c r="P823" s="6" t="s">
        <v>118</v>
      </c>
      <c r="Q823" s="6" t="s">
        <v>572</v>
      </c>
      <c r="R823" s="6" t="s">
        <v>572</v>
      </c>
      <c r="S823" s="6" t="s">
        <v>365</v>
      </c>
      <c r="T823" s="6" t="s">
        <v>1055</v>
      </c>
      <c r="U823" s="7">
        <v>2000</v>
      </c>
      <c r="V823" s="7">
        <v>2025</v>
      </c>
      <c r="W823" s="6"/>
      <c r="X823" s="6"/>
      <c r="Y823" s="6"/>
      <c r="Z823" s="6" t="s">
        <v>76</v>
      </c>
      <c r="AA823" s="6"/>
      <c r="AB823" s="6" t="s">
        <v>107</v>
      </c>
      <c r="AC823" s="6"/>
      <c r="AD823" s="6"/>
      <c r="AE823" s="6" t="s">
        <v>126</v>
      </c>
      <c r="AF823" s="6"/>
      <c r="AG823" s="6"/>
      <c r="AH823" s="6"/>
      <c r="AI823" s="6" t="s">
        <v>155</v>
      </c>
      <c r="AJ823" s="6"/>
      <c r="AK823" s="6"/>
      <c r="AL823" s="6"/>
      <c r="AM823" s="6"/>
      <c r="AN823" s="6"/>
      <c r="AO823" s="6" t="s">
        <v>168</v>
      </c>
      <c r="AP823" s="6"/>
      <c r="AQ823" s="6"/>
      <c r="AR823" s="6"/>
      <c r="AS823" s="6"/>
      <c r="AT823" s="6"/>
      <c r="AU823" s="6"/>
      <c r="AV823" s="6"/>
      <c r="AW823" s="6" t="s">
        <v>23</v>
      </c>
      <c r="AX823" s="6"/>
      <c r="AY823" s="6"/>
      <c r="AZ823" s="6"/>
      <c r="BA823" s="6" t="s">
        <v>78</v>
      </c>
      <c r="BB823" s="6"/>
      <c r="BC823" s="6" t="s">
        <v>78</v>
      </c>
      <c r="BD823" s="6"/>
      <c r="BE823" s="6"/>
      <c r="BF823" s="6" t="s">
        <v>78</v>
      </c>
      <c r="BG823" s="6"/>
      <c r="BH823" s="6"/>
      <c r="BI823" s="6"/>
      <c r="BJ823" s="6" t="s">
        <v>78</v>
      </c>
      <c r="BK823" s="6"/>
      <c r="BL823" s="6"/>
      <c r="BM823" s="6"/>
      <c r="BN823" s="6" t="s">
        <v>78</v>
      </c>
      <c r="BO823" s="6"/>
      <c r="BP823" s="6"/>
      <c r="BQ823" s="6"/>
      <c r="BR823" s="6"/>
      <c r="BS823" s="6"/>
      <c r="BT823" s="6"/>
      <c r="BU823" s="6"/>
      <c r="BV823" s="6" t="s">
        <v>38</v>
      </c>
      <c r="BW823" s="6"/>
      <c r="BX823" s="6"/>
      <c r="BY823" s="6"/>
      <c r="BZ823" s="6"/>
      <c r="CA823" s="6"/>
      <c r="CB823" s="6"/>
      <c r="CC823" s="6"/>
      <c r="CD823" s="6"/>
      <c r="CE823" s="6"/>
      <c r="CF823" s="6"/>
      <c r="CG823" s="6"/>
      <c r="CH823" s="6"/>
      <c r="CI823" s="6"/>
      <c r="CJ823" s="6"/>
      <c r="CK823" s="6"/>
      <c r="CL823" s="6"/>
      <c r="CM823" s="6"/>
      <c r="CN823" s="6"/>
      <c r="CO823" s="6"/>
      <c r="CP823" s="6"/>
      <c r="CQ823" s="6"/>
      <c r="CR823" s="6"/>
      <c r="CS823" s="28" t="s">
        <v>38</v>
      </c>
      <c r="CT823" s="6"/>
      <c r="CU823" s="6"/>
      <c r="CV823" s="6"/>
      <c r="CW823" s="6"/>
      <c r="CX823" s="6"/>
      <c r="CY823" s="6"/>
      <c r="CZ823" s="6"/>
      <c r="DA823" s="6"/>
      <c r="DB823" s="6"/>
      <c r="DC823" s="6"/>
      <c r="DD823" s="6" t="s">
        <v>38</v>
      </c>
      <c r="DE823" s="87"/>
      <c r="DF823" s="6"/>
      <c r="DG823" s="6"/>
      <c r="DH823" s="6"/>
      <c r="DI823" s="6"/>
      <c r="DJ823" s="6"/>
      <c r="DK823" s="6"/>
      <c r="DL823" s="6"/>
      <c r="DM823" s="6"/>
      <c r="DN823" s="6"/>
      <c r="DO823" s="87"/>
      <c r="DP823" s="6"/>
      <c r="DQ823" s="87"/>
      <c r="DR823" s="6"/>
      <c r="DS823" s="93" t="s">
        <v>3099</v>
      </c>
      <c r="DT823" s="17" t="s">
        <v>630</v>
      </c>
      <c r="DV823" s="34"/>
      <c r="DW823" s="57"/>
      <c r="DX823" s="57"/>
      <c r="DY823" s="57"/>
      <c r="DZ823" s="57"/>
      <c r="EA823" s="57"/>
      <c r="EB823" s="57"/>
      <c r="EC823" s="57"/>
      <c r="ED823" s="57"/>
      <c r="EE823" s="57"/>
      <c r="EF823" s="57"/>
      <c r="EG823" s="57"/>
      <c r="EH823" s="57"/>
      <c r="EI823" s="57"/>
      <c r="EJ823" s="57"/>
      <c r="EK823" s="57"/>
      <c r="EL823" s="57"/>
      <c r="EM823" s="57"/>
      <c r="EN823" s="57"/>
      <c r="EO823" s="57"/>
      <c r="EP823" s="57"/>
      <c r="EQ823" s="57"/>
      <c r="ER823" s="57"/>
      <c r="ES823" s="57"/>
    </row>
    <row r="824" spans="1:149" ht="14.55" customHeight="1" x14ac:dyDescent="0.3">
      <c r="A824" s="65">
        <v>820</v>
      </c>
      <c r="B824" s="7">
        <v>264</v>
      </c>
      <c r="C824" s="98" t="s">
        <v>3094</v>
      </c>
      <c r="D824" s="100" t="s">
        <v>3095</v>
      </c>
      <c r="E824" s="98" t="s">
        <v>3096</v>
      </c>
      <c r="F824" s="7">
        <v>2004</v>
      </c>
      <c r="G824" s="100" t="s">
        <v>664</v>
      </c>
      <c r="H824" s="98" t="s">
        <v>3097</v>
      </c>
      <c r="I824" s="6" t="s">
        <v>50</v>
      </c>
      <c r="J824" s="100" t="s">
        <v>3117</v>
      </c>
      <c r="K824" s="6" t="s">
        <v>3033</v>
      </c>
      <c r="L824" s="6" t="s">
        <v>23</v>
      </c>
      <c r="M824" s="6" t="s">
        <v>86</v>
      </c>
      <c r="N824" s="6" t="s">
        <v>205</v>
      </c>
      <c r="O824" s="6" t="s">
        <v>25</v>
      </c>
      <c r="P824" s="6" t="s">
        <v>118</v>
      </c>
      <c r="Q824" s="6" t="s">
        <v>572</v>
      </c>
      <c r="R824" s="6" t="s">
        <v>572</v>
      </c>
      <c r="S824" s="6" t="s">
        <v>365</v>
      </c>
      <c r="T824" s="6" t="s">
        <v>1055</v>
      </c>
      <c r="U824" s="7">
        <v>2000</v>
      </c>
      <c r="V824" s="7">
        <v>2025</v>
      </c>
      <c r="W824" s="6"/>
      <c r="X824" s="6"/>
      <c r="Y824" s="6"/>
      <c r="Z824" s="6" t="s">
        <v>76</v>
      </c>
      <c r="AA824" s="6"/>
      <c r="AB824" s="6" t="s">
        <v>107</v>
      </c>
      <c r="AC824" s="6"/>
      <c r="AD824" s="6"/>
      <c r="AE824" s="6" t="s">
        <v>126</v>
      </c>
      <c r="AF824" s="6"/>
      <c r="AG824" s="6"/>
      <c r="AH824" s="6"/>
      <c r="AI824" s="6" t="s">
        <v>155</v>
      </c>
      <c r="AJ824" s="6"/>
      <c r="AK824" s="6"/>
      <c r="AL824" s="6"/>
      <c r="AM824" s="6"/>
      <c r="AN824" s="6"/>
      <c r="AO824" s="6" t="s">
        <v>168</v>
      </c>
      <c r="AP824" s="6"/>
      <c r="AQ824" s="6"/>
      <c r="AR824" s="6"/>
      <c r="AS824" s="6"/>
      <c r="AT824" s="6"/>
      <c r="AU824" s="6"/>
      <c r="AV824" s="6"/>
      <c r="AW824" s="6" t="s">
        <v>23</v>
      </c>
      <c r="AX824" s="6"/>
      <c r="AY824" s="6"/>
      <c r="AZ824" s="6"/>
      <c r="BA824" s="6" t="s">
        <v>78</v>
      </c>
      <c r="BB824" s="6"/>
      <c r="BC824" s="6" t="s">
        <v>78</v>
      </c>
      <c r="BD824" s="6"/>
      <c r="BE824" s="6"/>
      <c r="BF824" s="6" t="s">
        <v>78</v>
      </c>
      <c r="BG824" s="6"/>
      <c r="BH824" s="6"/>
      <c r="BI824" s="6"/>
      <c r="BJ824" s="6" t="s">
        <v>78</v>
      </c>
      <c r="BK824" s="6"/>
      <c r="BL824" s="6"/>
      <c r="BM824" s="6"/>
      <c r="BN824" s="6" t="s">
        <v>78</v>
      </c>
      <c r="BO824" s="6"/>
      <c r="BP824" s="6"/>
      <c r="BQ824" s="6"/>
      <c r="BR824" s="6"/>
      <c r="BS824" s="6"/>
      <c r="BT824" s="6"/>
      <c r="BU824" s="6"/>
      <c r="BV824" s="6" t="s">
        <v>38</v>
      </c>
      <c r="BW824" s="6"/>
      <c r="BX824" s="6"/>
      <c r="BY824" s="6"/>
      <c r="BZ824" s="6"/>
      <c r="CA824" s="6"/>
      <c r="CB824" s="6"/>
      <c r="CC824" s="6"/>
      <c r="CD824" s="6"/>
      <c r="CE824" s="6"/>
      <c r="CF824" s="6"/>
      <c r="CG824" s="6"/>
      <c r="CH824" s="6"/>
      <c r="CI824" s="6"/>
      <c r="CJ824" s="6"/>
      <c r="CK824" s="6"/>
      <c r="CL824" s="6"/>
      <c r="CM824" s="6"/>
      <c r="CN824" s="6"/>
      <c r="CO824" s="6"/>
      <c r="CP824" s="6"/>
      <c r="CQ824" s="6"/>
      <c r="CR824" s="6"/>
      <c r="CS824" s="28" t="s">
        <v>38</v>
      </c>
      <c r="CT824" s="6"/>
      <c r="CU824" s="6"/>
      <c r="CV824" s="6"/>
      <c r="CW824" s="6"/>
      <c r="CX824" s="6"/>
      <c r="CY824" s="6"/>
      <c r="CZ824" s="6"/>
      <c r="DA824" s="6"/>
      <c r="DB824" s="6"/>
      <c r="DC824" s="6"/>
      <c r="DD824" s="6" t="s">
        <v>38</v>
      </c>
      <c r="DE824" s="87"/>
      <c r="DF824" s="6"/>
      <c r="DG824" s="6"/>
      <c r="DH824" s="6"/>
      <c r="DI824" s="6"/>
      <c r="DJ824" s="6"/>
      <c r="DK824" s="6"/>
      <c r="DL824" s="6"/>
      <c r="DM824" s="6"/>
      <c r="DN824" s="6"/>
      <c r="DO824" s="87"/>
      <c r="DP824" s="6"/>
      <c r="DQ824" s="87"/>
      <c r="DR824" s="6"/>
      <c r="DS824" s="93" t="s">
        <v>3099</v>
      </c>
      <c r="DT824" s="17" t="s">
        <v>630</v>
      </c>
      <c r="DV824" s="34"/>
      <c r="DW824" s="57"/>
      <c r="DX824" s="57"/>
      <c r="DY824" s="57"/>
      <c r="DZ824" s="57"/>
      <c r="EA824" s="57"/>
      <c r="EB824" s="57"/>
      <c r="EC824" s="57"/>
      <c r="ED824" s="57"/>
      <c r="EE824" s="57"/>
      <c r="EF824" s="57"/>
      <c r="EG824" s="57"/>
      <c r="EH824" s="57"/>
      <c r="EI824" s="57"/>
      <c r="EJ824" s="57"/>
      <c r="EK824" s="57"/>
      <c r="EL824" s="57"/>
      <c r="EM824" s="57"/>
      <c r="EN824" s="57"/>
      <c r="EO824" s="57"/>
      <c r="EP824" s="57"/>
      <c r="EQ824" s="57"/>
      <c r="ER824" s="57"/>
      <c r="ES824" s="57"/>
    </row>
    <row r="825" spans="1:149" ht="14.55" customHeight="1" x14ac:dyDescent="0.3">
      <c r="A825" s="65">
        <v>821</v>
      </c>
      <c r="B825" s="7">
        <v>264</v>
      </c>
      <c r="C825" s="98" t="s">
        <v>3094</v>
      </c>
      <c r="D825" s="100" t="s">
        <v>3095</v>
      </c>
      <c r="E825" s="98" t="s">
        <v>3096</v>
      </c>
      <c r="F825" s="7">
        <v>2004</v>
      </c>
      <c r="G825" s="100" t="s">
        <v>664</v>
      </c>
      <c r="H825" s="98" t="s">
        <v>3097</v>
      </c>
      <c r="I825" s="6" t="s">
        <v>50</v>
      </c>
      <c r="J825" s="100" t="s">
        <v>3118</v>
      </c>
      <c r="K825" s="6" t="s">
        <v>3033</v>
      </c>
      <c r="L825" s="6" t="s">
        <v>23</v>
      </c>
      <c r="M825" s="6" t="s">
        <v>86</v>
      </c>
      <c r="N825" s="6" t="s">
        <v>205</v>
      </c>
      <c r="O825" s="6" t="s">
        <v>25</v>
      </c>
      <c r="P825" s="6" t="s">
        <v>118</v>
      </c>
      <c r="Q825" s="6" t="s">
        <v>572</v>
      </c>
      <c r="R825" s="6" t="s">
        <v>572</v>
      </c>
      <c r="S825" s="6" t="s">
        <v>365</v>
      </c>
      <c r="T825" s="6" t="s">
        <v>1055</v>
      </c>
      <c r="U825" s="7">
        <v>2000</v>
      </c>
      <c r="V825" s="7">
        <v>2025</v>
      </c>
      <c r="W825" s="6"/>
      <c r="X825" s="6"/>
      <c r="Y825" s="6"/>
      <c r="Z825" s="6" t="s">
        <v>76</v>
      </c>
      <c r="AA825" s="6"/>
      <c r="AB825" s="6" t="s">
        <v>107</v>
      </c>
      <c r="AC825" s="6"/>
      <c r="AD825" s="6"/>
      <c r="AE825" s="6" t="s">
        <v>126</v>
      </c>
      <c r="AF825" s="6"/>
      <c r="AG825" s="6"/>
      <c r="AH825" s="6"/>
      <c r="AI825" s="6" t="s">
        <v>155</v>
      </c>
      <c r="AJ825" s="6"/>
      <c r="AK825" s="6"/>
      <c r="AL825" s="6"/>
      <c r="AM825" s="6"/>
      <c r="AN825" s="6"/>
      <c r="AO825" s="6" t="s">
        <v>168</v>
      </c>
      <c r="AP825" s="6"/>
      <c r="AQ825" s="6"/>
      <c r="AR825" s="6"/>
      <c r="AS825" s="6"/>
      <c r="AT825" s="6"/>
      <c r="AU825" s="6"/>
      <c r="AV825" s="6"/>
      <c r="AW825" s="6" t="s">
        <v>23</v>
      </c>
      <c r="AX825" s="6"/>
      <c r="AY825" s="6"/>
      <c r="AZ825" s="6"/>
      <c r="BA825" s="6" t="s">
        <v>78</v>
      </c>
      <c r="BB825" s="6"/>
      <c r="BC825" s="6" t="s">
        <v>78</v>
      </c>
      <c r="BD825" s="6"/>
      <c r="BE825" s="6"/>
      <c r="BF825" s="6" t="s">
        <v>78</v>
      </c>
      <c r="BG825" s="6"/>
      <c r="BH825" s="6"/>
      <c r="BI825" s="6"/>
      <c r="BJ825" s="6" t="s">
        <v>78</v>
      </c>
      <c r="BK825" s="6"/>
      <c r="BL825" s="6"/>
      <c r="BM825" s="6"/>
      <c r="BN825" s="6" t="s">
        <v>78</v>
      </c>
      <c r="BO825" s="6"/>
      <c r="BP825" s="6"/>
      <c r="BQ825" s="6"/>
      <c r="BR825" s="6"/>
      <c r="BS825" s="6"/>
      <c r="BT825" s="6"/>
      <c r="BU825" s="6"/>
      <c r="BV825" s="6" t="s">
        <v>38</v>
      </c>
      <c r="BW825" s="6"/>
      <c r="BX825" s="6"/>
      <c r="BY825" s="6"/>
      <c r="BZ825" s="6"/>
      <c r="CA825" s="6"/>
      <c r="CB825" s="6"/>
      <c r="CC825" s="6"/>
      <c r="CD825" s="6"/>
      <c r="CE825" s="6"/>
      <c r="CF825" s="6"/>
      <c r="CG825" s="6"/>
      <c r="CH825" s="6"/>
      <c r="CI825" s="6"/>
      <c r="CJ825" s="6"/>
      <c r="CK825" s="6"/>
      <c r="CL825" s="6"/>
      <c r="CM825" s="6"/>
      <c r="CN825" s="6"/>
      <c r="CO825" s="6"/>
      <c r="CP825" s="6"/>
      <c r="CQ825" s="6"/>
      <c r="CR825" s="6"/>
      <c r="CS825" s="28" t="s">
        <v>38</v>
      </c>
      <c r="CT825" s="6"/>
      <c r="CU825" s="6"/>
      <c r="CV825" s="6"/>
      <c r="CW825" s="6"/>
      <c r="CX825" s="6"/>
      <c r="CY825" s="6"/>
      <c r="CZ825" s="6"/>
      <c r="DA825" s="6"/>
      <c r="DB825" s="6"/>
      <c r="DC825" s="6"/>
      <c r="DD825" s="6" t="s">
        <v>38</v>
      </c>
      <c r="DE825" s="87"/>
      <c r="DF825" s="6"/>
      <c r="DG825" s="6"/>
      <c r="DH825" s="6"/>
      <c r="DI825" s="6"/>
      <c r="DJ825" s="6"/>
      <c r="DK825" s="6"/>
      <c r="DL825" s="6"/>
      <c r="DM825" s="6"/>
      <c r="DN825" s="6"/>
      <c r="DO825" s="87"/>
      <c r="DP825" s="6"/>
      <c r="DQ825" s="87"/>
      <c r="DR825" s="6"/>
      <c r="DS825" s="93" t="s">
        <v>3099</v>
      </c>
      <c r="DT825" s="17" t="s">
        <v>630</v>
      </c>
      <c r="DV825" s="34"/>
      <c r="DW825" s="57"/>
      <c r="DX825" s="57"/>
      <c r="DY825" s="57"/>
      <c r="DZ825" s="57"/>
      <c r="EA825" s="57"/>
      <c r="EB825" s="57"/>
      <c r="EC825" s="57"/>
      <c r="ED825" s="57"/>
      <c r="EE825" s="57"/>
      <c r="EF825" s="57"/>
      <c r="EG825" s="57"/>
      <c r="EH825" s="57"/>
      <c r="EI825" s="57"/>
      <c r="EJ825" s="57"/>
      <c r="EK825" s="57"/>
      <c r="EL825" s="57"/>
      <c r="EM825" s="57"/>
      <c r="EN825" s="57"/>
      <c r="EO825" s="57"/>
      <c r="EP825" s="57"/>
      <c r="EQ825" s="57"/>
      <c r="ER825" s="57"/>
      <c r="ES825" s="57"/>
    </row>
    <row r="826" spans="1:149" ht="14.55" customHeight="1" x14ac:dyDescent="0.3">
      <c r="A826" s="65">
        <v>822</v>
      </c>
      <c r="B826" s="7">
        <v>264</v>
      </c>
      <c r="C826" s="98" t="s">
        <v>3094</v>
      </c>
      <c r="D826" s="100" t="s">
        <v>3095</v>
      </c>
      <c r="E826" s="98" t="s">
        <v>3096</v>
      </c>
      <c r="F826" s="7">
        <v>2004</v>
      </c>
      <c r="G826" s="100" t="s">
        <v>664</v>
      </c>
      <c r="H826" s="98" t="s">
        <v>3097</v>
      </c>
      <c r="I826" s="6" t="s">
        <v>50</v>
      </c>
      <c r="J826" s="98" t="s">
        <v>3119</v>
      </c>
      <c r="K826" s="6" t="s">
        <v>3120</v>
      </c>
      <c r="L826" s="6" t="s">
        <v>23</v>
      </c>
      <c r="M826" s="6" t="s">
        <v>86</v>
      </c>
      <c r="N826" s="6" t="s">
        <v>205</v>
      </c>
      <c r="O826" s="6" t="s">
        <v>25</v>
      </c>
      <c r="P826" s="6" t="s">
        <v>118</v>
      </c>
      <c r="Q826" s="6" t="s">
        <v>572</v>
      </c>
      <c r="R826" s="6" t="s">
        <v>572</v>
      </c>
      <c r="S826" s="6" t="s">
        <v>365</v>
      </c>
      <c r="T826" s="6" t="s">
        <v>1055</v>
      </c>
      <c r="U826" s="7">
        <v>2000</v>
      </c>
      <c r="V826" s="7">
        <v>2025</v>
      </c>
      <c r="W826" s="6"/>
      <c r="X826" s="6"/>
      <c r="Y826" s="6"/>
      <c r="Z826" s="6" t="s">
        <v>76</v>
      </c>
      <c r="AA826" s="6"/>
      <c r="AB826" s="6" t="s">
        <v>107</v>
      </c>
      <c r="AC826" s="6"/>
      <c r="AD826" s="6"/>
      <c r="AE826" s="6" t="s">
        <v>126</v>
      </c>
      <c r="AF826" s="6"/>
      <c r="AG826" s="6"/>
      <c r="AH826" s="6"/>
      <c r="AI826" s="6" t="s">
        <v>155</v>
      </c>
      <c r="AJ826" s="6"/>
      <c r="AK826" s="6"/>
      <c r="AL826" s="6"/>
      <c r="AM826" s="6"/>
      <c r="AN826" s="6"/>
      <c r="AO826" s="6" t="s">
        <v>168</v>
      </c>
      <c r="AP826" s="6"/>
      <c r="AQ826" s="6"/>
      <c r="AR826" s="6"/>
      <c r="AS826" s="6"/>
      <c r="AT826" s="6"/>
      <c r="AU826" s="6"/>
      <c r="AV826" s="6"/>
      <c r="AW826" s="6" t="s">
        <v>23</v>
      </c>
      <c r="AX826" s="6"/>
      <c r="AY826" s="6"/>
      <c r="AZ826" s="6"/>
      <c r="BA826" s="6" t="s">
        <v>78</v>
      </c>
      <c r="BB826" s="6"/>
      <c r="BC826" s="6" t="s">
        <v>78</v>
      </c>
      <c r="BD826" s="6"/>
      <c r="BE826" s="6"/>
      <c r="BF826" s="6" t="s">
        <v>78</v>
      </c>
      <c r="BG826" s="6"/>
      <c r="BH826" s="6"/>
      <c r="BI826" s="6"/>
      <c r="BJ826" s="6" t="s">
        <v>78</v>
      </c>
      <c r="BK826" s="6"/>
      <c r="BL826" s="6"/>
      <c r="BM826" s="6"/>
      <c r="BN826" s="6" t="s">
        <v>78</v>
      </c>
      <c r="BO826" s="6"/>
      <c r="BP826" s="6"/>
      <c r="BQ826" s="6"/>
      <c r="BR826" s="6"/>
      <c r="BS826" s="6"/>
      <c r="BT826" s="6"/>
      <c r="BU826" s="6"/>
      <c r="BV826" s="6" t="s">
        <v>38</v>
      </c>
      <c r="BW826" s="6"/>
      <c r="BX826" s="6"/>
      <c r="BY826" s="6"/>
      <c r="BZ826" s="6"/>
      <c r="CA826" s="6"/>
      <c r="CB826" s="6"/>
      <c r="CC826" s="6"/>
      <c r="CD826" s="6"/>
      <c r="CE826" s="6"/>
      <c r="CF826" s="6"/>
      <c r="CG826" s="6"/>
      <c r="CH826" s="6"/>
      <c r="CI826" s="6"/>
      <c r="CJ826" s="6"/>
      <c r="CK826" s="6"/>
      <c r="CL826" s="6"/>
      <c r="CM826" s="6"/>
      <c r="CN826" s="6"/>
      <c r="CO826" s="6"/>
      <c r="CP826" s="6"/>
      <c r="CQ826" s="6"/>
      <c r="CR826" s="6"/>
      <c r="CS826" s="28" t="s">
        <v>38</v>
      </c>
      <c r="CT826" s="6"/>
      <c r="CU826" s="6"/>
      <c r="CV826" s="6"/>
      <c r="CW826" s="6"/>
      <c r="CX826" s="6"/>
      <c r="CY826" s="6"/>
      <c r="CZ826" s="6"/>
      <c r="DA826" s="6"/>
      <c r="DB826" s="6"/>
      <c r="DC826" s="6"/>
      <c r="DD826" s="6" t="s">
        <v>38</v>
      </c>
      <c r="DE826" s="87"/>
      <c r="DF826" s="6"/>
      <c r="DG826" s="6"/>
      <c r="DH826" s="6"/>
      <c r="DI826" s="6"/>
      <c r="DJ826" s="6"/>
      <c r="DK826" s="6"/>
      <c r="DL826" s="6"/>
      <c r="DM826" s="6"/>
      <c r="DN826" s="6"/>
      <c r="DO826" s="87"/>
      <c r="DP826" s="6"/>
      <c r="DQ826" s="87"/>
      <c r="DR826" s="6"/>
      <c r="DS826" s="93" t="s">
        <v>3099</v>
      </c>
      <c r="DT826" s="17" t="s">
        <v>630</v>
      </c>
      <c r="DV826" s="34"/>
      <c r="DW826" s="57"/>
      <c r="DX826" s="57"/>
      <c r="DY826" s="57"/>
      <c r="DZ826" s="57"/>
      <c r="EA826" s="57"/>
      <c r="EB826" s="57"/>
      <c r="EC826" s="57"/>
      <c r="ED826" s="57"/>
      <c r="EE826" s="57"/>
      <c r="EF826" s="57"/>
      <c r="EG826" s="57"/>
      <c r="EH826" s="57"/>
      <c r="EI826" s="57"/>
      <c r="EJ826" s="57"/>
      <c r="EK826" s="57"/>
      <c r="EL826" s="57"/>
      <c r="EM826" s="57"/>
      <c r="EN826" s="57"/>
      <c r="EO826" s="57"/>
      <c r="EP826" s="57"/>
      <c r="EQ826" s="57"/>
      <c r="ER826" s="57"/>
      <c r="ES826" s="57"/>
    </row>
    <row r="827" spans="1:149" ht="14.55" customHeight="1" x14ac:dyDescent="0.3">
      <c r="A827" s="65">
        <v>823</v>
      </c>
      <c r="B827" s="7">
        <v>264</v>
      </c>
      <c r="C827" s="98" t="s">
        <v>3094</v>
      </c>
      <c r="D827" s="100" t="s">
        <v>3095</v>
      </c>
      <c r="E827" s="98" t="s">
        <v>3096</v>
      </c>
      <c r="F827" s="7">
        <v>2004</v>
      </c>
      <c r="G827" s="100" t="s">
        <v>664</v>
      </c>
      <c r="H827" s="98" t="s">
        <v>3097</v>
      </c>
      <c r="I827" s="6" t="s">
        <v>50</v>
      </c>
      <c r="J827" s="98" t="s">
        <v>3121</v>
      </c>
      <c r="K827" s="6" t="s">
        <v>3120</v>
      </c>
      <c r="L827" s="6" t="s">
        <v>23</v>
      </c>
      <c r="M827" s="6" t="s">
        <v>86</v>
      </c>
      <c r="N827" s="6" t="s">
        <v>205</v>
      </c>
      <c r="O827" s="6" t="s">
        <v>25</v>
      </c>
      <c r="P827" s="6" t="s">
        <v>118</v>
      </c>
      <c r="Q827" s="6" t="s">
        <v>572</v>
      </c>
      <c r="R827" s="6" t="s">
        <v>572</v>
      </c>
      <c r="S827" s="6" t="s">
        <v>365</v>
      </c>
      <c r="T827" s="6" t="s">
        <v>1055</v>
      </c>
      <c r="U827" s="7">
        <v>2000</v>
      </c>
      <c r="V827" s="7">
        <v>2025</v>
      </c>
      <c r="W827" s="6"/>
      <c r="X827" s="6"/>
      <c r="Y827" s="6"/>
      <c r="Z827" s="6" t="s">
        <v>76</v>
      </c>
      <c r="AA827" s="6"/>
      <c r="AB827" s="6" t="s">
        <v>107</v>
      </c>
      <c r="AC827" s="6"/>
      <c r="AD827" s="6"/>
      <c r="AE827" s="6" t="s">
        <v>126</v>
      </c>
      <c r="AF827" s="6"/>
      <c r="AG827" s="6"/>
      <c r="AH827" s="6"/>
      <c r="AI827" s="6" t="s">
        <v>155</v>
      </c>
      <c r="AJ827" s="6"/>
      <c r="AK827" s="6"/>
      <c r="AL827" s="6"/>
      <c r="AM827" s="6"/>
      <c r="AN827" s="6"/>
      <c r="AO827" s="6" t="s">
        <v>168</v>
      </c>
      <c r="AP827" s="6"/>
      <c r="AQ827" s="6"/>
      <c r="AR827" s="6"/>
      <c r="AS827" s="6"/>
      <c r="AT827" s="6"/>
      <c r="AU827" s="6"/>
      <c r="AV827" s="6"/>
      <c r="AW827" s="6" t="s">
        <v>23</v>
      </c>
      <c r="AX827" s="6"/>
      <c r="AY827" s="6"/>
      <c r="AZ827" s="6"/>
      <c r="BA827" s="6" t="s">
        <v>78</v>
      </c>
      <c r="BB827" s="6"/>
      <c r="BC827" s="6" t="s">
        <v>78</v>
      </c>
      <c r="BD827" s="6"/>
      <c r="BE827" s="6"/>
      <c r="BF827" s="6" t="s">
        <v>78</v>
      </c>
      <c r="BG827" s="6"/>
      <c r="BH827" s="6"/>
      <c r="BI827" s="6"/>
      <c r="BJ827" s="6" t="s">
        <v>78</v>
      </c>
      <c r="BK827" s="6"/>
      <c r="BL827" s="6"/>
      <c r="BM827" s="6"/>
      <c r="BN827" s="6" t="s">
        <v>78</v>
      </c>
      <c r="BO827" s="6"/>
      <c r="BP827" s="6"/>
      <c r="BQ827" s="6"/>
      <c r="BR827" s="6"/>
      <c r="BS827" s="6"/>
      <c r="BT827" s="6"/>
      <c r="BU827" s="6"/>
      <c r="BV827" s="6" t="s">
        <v>38</v>
      </c>
      <c r="BW827" s="6"/>
      <c r="BX827" s="6"/>
      <c r="BY827" s="6"/>
      <c r="BZ827" s="6"/>
      <c r="CA827" s="6"/>
      <c r="CB827" s="6"/>
      <c r="CC827" s="6"/>
      <c r="CD827" s="6"/>
      <c r="CE827" s="6"/>
      <c r="CF827" s="6"/>
      <c r="CG827" s="6"/>
      <c r="CH827" s="6"/>
      <c r="CI827" s="6"/>
      <c r="CJ827" s="6"/>
      <c r="CK827" s="6"/>
      <c r="CL827" s="6"/>
      <c r="CM827" s="6"/>
      <c r="CN827" s="6"/>
      <c r="CO827" s="6"/>
      <c r="CP827" s="6"/>
      <c r="CQ827" s="6"/>
      <c r="CR827" s="6"/>
      <c r="CS827" s="28" t="s">
        <v>38</v>
      </c>
      <c r="CT827" s="6"/>
      <c r="CU827" s="6"/>
      <c r="CV827" s="6"/>
      <c r="CW827" s="6"/>
      <c r="CX827" s="6"/>
      <c r="CY827" s="6"/>
      <c r="CZ827" s="6"/>
      <c r="DA827" s="6"/>
      <c r="DB827" s="6"/>
      <c r="DC827" s="6"/>
      <c r="DD827" s="6" t="s">
        <v>38</v>
      </c>
      <c r="DE827" s="87"/>
      <c r="DF827" s="6"/>
      <c r="DG827" s="6"/>
      <c r="DH827" s="6"/>
      <c r="DI827" s="6"/>
      <c r="DJ827" s="6"/>
      <c r="DK827" s="6"/>
      <c r="DL827" s="6"/>
      <c r="DM827" s="6"/>
      <c r="DN827" s="6"/>
      <c r="DO827" s="87"/>
      <c r="DP827" s="6"/>
      <c r="DQ827" s="87"/>
      <c r="DR827" s="6"/>
      <c r="DS827" s="93" t="s">
        <v>3099</v>
      </c>
      <c r="DT827" s="17" t="s">
        <v>630</v>
      </c>
      <c r="DV827" s="34"/>
      <c r="DW827" s="57"/>
      <c r="DX827" s="57"/>
      <c r="DY827" s="57"/>
      <c r="DZ827" s="57"/>
      <c r="EA827" s="57"/>
      <c r="EB827" s="57"/>
      <c r="EC827" s="57"/>
      <c r="ED827" s="57"/>
      <c r="EE827" s="57"/>
      <c r="EF827" s="57"/>
      <c r="EG827" s="57"/>
      <c r="EH827" s="57"/>
      <c r="EI827" s="57"/>
      <c r="EJ827" s="57"/>
      <c r="EK827" s="57"/>
      <c r="EL827" s="57"/>
      <c r="EM827" s="57"/>
      <c r="EN827" s="57"/>
      <c r="EO827" s="57"/>
      <c r="EP827" s="57"/>
      <c r="EQ827" s="57"/>
      <c r="ER827" s="57"/>
      <c r="ES827" s="57"/>
    </row>
    <row r="828" spans="1:149" ht="14.55" customHeight="1" x14ac:dyDescent="0.3">
      <c r="A828" s="65">
        <v>824</v>
      </c>
      <c r="B828" s="7">
        <v>264</v>
      </c>
      <c r="C828" s="98" t="s">
        <v>3094</v>
      </c>
      <c r="D828" s="100" t="s">
        <v>3095</v>
      </c>
      <c r="E828" s="98" t="s">
        <v>3096</v>
      </c>
      <c r="F828" s="7">
        <v>2004</v>
      </c>
      <c r="G828" s="100" t="s">
        <v>664</v>
      </c>
      <c r="H828" s="98" t="s">
        <v>3097</v>
      </c>
      <c r="I828" s="6" t="s">
        <v>50</v>
      </c>
      <c r="J828" s="98" t="s">
        <v>3122</v>
      </c>
      <c r="K828" s="6" t="s">
        <v>3120</v>
      </c>
      <c r="L828" s="6" t="s">
        <v>23</v>
      </c>
      <c r="M828" s="6" t="s">
        <v>86</v>
      </c>
      <c r="N828" s="6" t="s">
        <v>205</v>
      </c>
      <c r="O828" s="6" t="s">
        <v>25</v>
      </c>
      <c r="P828" s="6" t="s">
        <v>118</v>
      </c>
      <c r="Q828" s="6" t="s">
        <v>572</v>
      </c>
      <c r="R828" s="6" t="s">
        <v>572</v>
      </c>
      <c r="S828" s="6" t="s">
        <v>365</v>
      </c>
      <c r="T828" s="6" t="s">
        <v>1055</v>
      </c>
      <c r="U828" s="7">
        <v>2000</v>
      </c>
      <c r="V828" s="7">
        <v>2025</v>
      </c>
      <c r="W828" s="6"/>
      <c r="X828" s="6"/>
      <c r="Y828" s="6"/>
      <c r="Z828" s="6" t="s">
        <v>76</v>
      </c>
      <c r="AA828" s="6"/>
      <c r="AB828" s="6" t="s">
        <v>107</v>
      </c>
      <c r="AC828" s="6"/>
      <c r="AD828" s="6"/>
      <c r="AE828" s="6" t="s">
        <v>126</v>
      </c>
      <c r="AF828" s="6"/>
      <c r="AG828" s="6"/>
      <c r="AH828" s="6"/>
      <c r="AI828" s="6" t="s">
        <v>155</v>
      </c>
      <c r="AJ828" s="6"/>
      <c r="AK828" s="6"/>
      <c r="AL828" s="6"/>
      <c r="AM828" s="6"/>
      <c r="AN828" s="6"/>
      <c r="AO828" s="6" t="s">
        <v>168</v>
      </c>
      <c r="AP828" s="6"/>
      <c r="AQ828" s="6"/>
      <c r="AR828" s="6"/>
      <c r="AS828" s="6"/>
      <c r="AT828" s="6"/>
      <c r="AU828" s="6"/>
      <c r="AV828" s="6"/>
      <c r="AW828" s="6" t="s">
        <v>23</v>
      </c>
      <c r="AX828" s="6"/>
      <c r="AY828" s="6"/>
      <c r="AZ828" s="6"/>
      <c r="BA828" s="6" t="s">
        <v>78</v>
      </c>
      <c r="BB828" s="6"/>
      <c r="BC828" s="6" t="s">
        <v>78</v>
      </c>
      <c r="BD828" s="6"/>
      <c r="BE828" s="6"/>
      <c r="BF828" s="6" t="s">
        <v>78</v>
      </c>
      <c r="BG828" s="6"/>
      <c r="BH828" s="6"/>
      <c r="BI828" s="6"/>
      <c r="BJ828" s="6" t="s">
        <v>78</v>
      </c>
      <c r="BK828" s="6"/>
      <c r="BL828" s="6"/>
      <c r="BM828" s="6"/>
      <c r="BN828" s="6" t="s">
        <v>78</v>
      </c>
      <c r="BO828" s="6"/>
      <c r="BP828" s="6"/>
      <c r="BQ828" s="6"/>
      <c r="BR828" s="6"/>
      <c r="BS828" s="6"/>
      <c r="BT828" s="6"/>
      <c r="BU828" s="6"/>
      <c r="BV828" s="6" t="s">
        <v>38</v>
      </c>
      <c r="BW828" s="6"/>
      <c r="BX828" s="6"/>
      <c r="BY828" s="6"/>
      <c r="BZ828" s="6"/>
      <c r="CA828" s="6"/>
      <c r="CB828" s="6"/>
      <c r="CC828" s="6"/>
      <c r="CD828" s="6"/>
      <c r="CE828" s="6"/>
      <c r="CF828" s="6"/>
      <c r="CG828" s="6"/>
      <c r="CH828" s="6"/>
      <c r="CI828" s="6"/>
      <c r="CJ828" s="6"/>
      <c r="CK828" s="6"/>
      <c r="CL828" s="6"/>
      <c r="CM828" s="6"/>
      <c r="CN828" s="6"/>
      <c r="CO828" s="6"/>
      <c r="CP828" s="6"/>
      <c r="CQ828" s="6"/>
      <c r="CR828" s="6"/>
      <c r="CS828" s="28" t="s">
        <v>38</v>
      </c>
      <c r="CT828" s="6"/>
      <c r="CU828" s="6"/>
      <c r="CV828" s="6"/>
      <c r="CW828" s="6"/>
      <c r="CX828" s="6"/>
      <c r="CY828" s="6"/>
      <c r="CZ828" s="6"/>
      <c r="DA828" s="6"/>
      <c r="DB828" s="6"/>
      <c r="DC828" s="6"/>
      <c r="DD828" s="6" t="s">
        <v>38</v>
      </c>
      <c r="DE828" s="87"/>
      <c r="DF828" s="6"/>
      <c r="DG828" s="6"/>
      <c r="DH828" s="6"/>
      <c r="DI828" s="6"/>
      <c r="DJ828" s="6"/>
      <c r="DK828" s="6"/>
      <c r="DL828" s="6"/>
      <c r="DM828" s="6"/>
      <c r="DN828" s="6"/>
      <c r="DO828" s="87"/>
      <c r="DP828" s="6"/>
      <c r="DQ828" s="87"/>
      <c r="DR828" s="6"/>
      <c r="DS828" s="93" t="s">
        <v>3099</v>
      </c>
      <c r="DT828" s="17" t="s">
        <v>1516</v>
      </c>
      <c r="DV828" s="34"/>
      <c r="DW828" s="57"/>
      <c r="DX828" s="57"/>
      <c r="DY828" s="57"/>
      <c r="DZ828" s="57"/>
      <c r="EA828" s="57"/>
      <c r="EB828" s="57"/>
      <c r="EC828" s="57"/>
      <c r="ED828" s="57"/>
      <c r="EE828" s="57"/>
      <c r="EF828" s="57"/>
      <c r="EG828" s="57"/>
      <c r="EH828" s="57"/>
      <c r="EI828" s="57"/>
      <c r="EJ828" s="57"/>
      <c r="EK828" s="57"/>
      <c r="EL828" s="57"/>
      <c r="EM828" s="57"/>
      <c r="EN828" s="57"/>
      <c r="EO828" s="57"/>
      <c r="EP828" s="57"/>
      <c r="EQ828" s="57"/>
      <c r="ER828" s="57"/>
      <c r="ES828" s="57"/>
    </row>
    <row r="829" spans="1:149" ht="14.55" customHeight="1" x14ac:dyDescent="0.3">
      <c r="A829" s="65">
        <v>825</v>
      </c>
      <c r="B829" s="7">
        <v>264</v>
      </c>
      <c r="C829" s="98" t="s">
        <v>3094</v>
      </c>
      <c r="D829" s="100" t="s">
        <v>3095</v>
      </c>
      <c r="E829" s="98" t="s">
        <v>3096</v>
      </c>
      <c r="F829" s="7">
        <v>2004</v>
      </c>
      <c r="G829" s="100" t="s">
        <v>664</v>
      </c>
      <c r="H829" s="98" t="s">
        <v>3097</v>
      </c>
      <c r="I829" s="6" t="s">
        <v>50</v>
      </c>
      <c r="J829" s="98" t="s">
        <v>3123</v>
      </c>
      <c r="K829" s="6" t="s">
        <v>3120</v>
      </c>
      <c r="L829" s="6" t="s">
        <v>23</v>
      </c>
      <c r="M829" s="6" t="s">
        <v>86</v>
      </c>
      <c r="N829" s="6" t="s">
        <v>205</v>
      </c>
      <c r="O829" s="6" t="s">
        <v>25</v>
      </c>
      <c r="P829" s="6" t="s">
        <v>118</v>
      </c>
      <c r="Q829" s="6" t="s">
        <v>572</v>
      </c>
      <c r="R829" s="6" t="s">
        <v>572</v>
      </c>
      <c r="S829" s="6" t="s">
        <v>365</v>
      </c>
      <c r="T829" s="6" t="s">
        <v>1055</v>
      </c>
      <c r="U829" s="7">
        <v>2000</v>
      </c>
      <c r="V829" s="7">
        <v>2025</v>
      </c>
      <c r="W829" s="6"/>
      <c r="X829" s="6"/>
      <c r="Y829" s="6"/>
      <c r="Z829" s="6" t="s">
        <v>76</v>
      </c>
      <c r="AA829" s="6"/>
      <c r="AB829" s="6" t="s">
        <v>107</v>
      </c>
      <c r="AC829" s="6"/>
      <c r="AD829" s="6"/>
      <c r="AE829" s="6" t="s">
        <v>126</v>
      </c>
      <c r="AF829" s="6"/>
      <c r="AG829" s="6"/>
      <c r="AH829" s="6"/>
      <c r="AI829" s="6" t="s">
        <v>155</v>
      </c>
      <c r="AJ829" s="6"/>
      <c r="AK829" s="6"/>
      <c r="AL829" s="6"/>
      <c r="AM829" s="6"/>
      <c r="AN829" s="6"/>
      <c r="AO829" s="6" t="s">
        <v>168</v>
      </c>
      <c r="AP829" s="6"/>
      <c r="AQ829" s="6"/>
      <c r="AR829" s="6"/>
      <c r="AS829" s="6"/>
      <c r="AT829" s="6"/>
      <c r="AU829" s="6"/>
      <c r="AV829" s="6"/>
      <c r="AW829" s="6" t="s">
        <v>23</v>
      </c>
      <c r="AX829" s="6"/>
      <c r="AY829" s="6"/>
      <c r="AZ829" s="6"/>
      <c r="BA829" s="6" t="s">
        <v>78</v>
      </c>
      <c r="BB829" s="6"/>
      <c r="BC829" s="6" t="s">
        <v>78</v>
      </c>
      <c r="BD829" s="6"/>
      <c r="BE829" s="6"/>
      <c r="BF829" s="6" t="s">
        <v>78</v>
      </c>
      <c r="BG829" s="6"/>
      <c r="BH829" s="6"/>
      <c r="BI829" s="6"/>
      <c r="BJ829" s="6" t="s">
        <v>78</v>
      </c>
      <c r="BK829" s="6"/>
      <c r="BL829" s="6"/>
      <c r="BM829" s="6"/>
      <c r="BN829" s="6" t="s">
        <v>78</v>
      </c>
      <c r="BO829" s="6"/>
      <c r="BP829" s="6"/>
      <c r="BQ829" s="6"/>
      <c r="BR829" s="6"/>
      <c r="BS829" s="6"/>
      <c r="BT829" s="6"/>
      <c r="BU829" s="6"/>
      <c r="BV829" s="6" t="s">
        <v>38</v>
      </c>
      <c r="BW829" s="6"/>
      <c r="BX829" s="6"/>
      <c r="BY829" s="6"/>
      <c r="BZ829" s="6"/>
      <c r="CA829" s="6"/>
      <c r="CB829" s="6"/>
      <c r="CC829" s="6"/>
      <c r="CD829" s="6"/>
      <c r="CE829" s="6"/>
      <c r="CF829" s="6"/>
      <c r="CG829" s="6"/>
      <c r="CH829" s="6"/>
      <c r="CI829" s="6"/>
      <c r="CJ829" s="6"/>
      <c r="CK829" s="6"/>
      <c r="CL829" s="6"/>
      <c r="CM829" s="6"/>
      <c r="CN829" s="6"/>
      <c r="CO829" s="6"/>
      <c r="CP829" s="6"/>
      <c r="CQ829" s="6"/>
      <c r="CR829" s="6"/>
      <c r="CS829" s="28" t="s">
        <v>38</v>
      </c>
      <c r="CT829" s="6"/>
      <c r="CU829" s="6"/>
      <c r="CV829" s="6"/>
      <c r="CW829" s="6"/>
      <c r="CX829" s="6"/>
      <c r="CY829" s="6"/>
      <c r="CZ829" s="6"/>
      <c r="DA829" s="6"/>
      <c r="DB829" s="6"/>
      <c r="DC829" s="6"/>
      <c r="DD829" s="6" t="s">
        <v>38</v>
      </c>
      <c r="DE829" s="87"/>
      <c r="DF829" s="6"/>
      <c r="DG829" s="6"/>
      <c r="DH829" s="6"/>
      <c r="DI829" s="6"/>
      <c r="DJ829" s="6"/>
      <c r="DK829" s="6"/>
      <c r="DL829" s="6"/>
      <c r="DM829" s="6"/>
      <c r="DN829" s="6"/>
      <c r="DO829" s="87"/>
      <c r="DP829" s="6"/>
      <c r="DQ829" s="87"/>
      <c r="DR829" s="6"/>
      <c r="DS829" s="93" t="s">
        <v>3099</v>
      </c>
      <c r="DT829" s="17" t="s">
        <v>1516</v>
      </c>
      <c r="DV829" s="34"/>
      <c r="DW829" s="57"/>
      <c r="DX829" s="57"/>
      <c r="DY829" s="57"/>
      <c r="DZ829" s="57"/>
      <c r="EA829" s="57"/>
      <c r="EB829" s="57"/>
      <c r="EC829" s="57"/>
      <c r="ED829" s="57"/>
      <c r="EE829" s="57"/>
      <c r="EF829" s="57"/>
      <c r="EG829" s="57"/>
      <c r="EH829" s="57"/>
      <c r="EI829" s="57"/>
      <c r="EJ829" s="57"/>
      <c r="EK829" s="57"/>
      <c r="EL829" s="57"/>
      <c r="EM829" s="57"/>
      <c r="EN829" s="57"/>
      <c r="EO829" s="57"/>
      <c r="EP829" s="57"/>
      <c r="EQ829" s="57"/>
      <c r="ER829" s="57"/>
      <c r="ES829" s="57"/>
    </row>
    <row r="830" spans="1:149" ht="14.55" customHeight="1" x14ac:dyDescent="0.3">
      <c r="A830" s="65">
        <v>826</v>
      </c>
      <c r="B830" s="7">
        <v>264</v>
      </c>
      <c r="C830" s="98" t="s">
        <v>3094</v>
      </c>
      <c r="D830" s="100" t="s">
        <v>3095</v>
      </c>
      <c r="E830" s="98" t="s">
        <v>3096</v>
      </c>
      <c r="F830" s="7">
        <v>2004</v>
      </c>
      <c r="G830" s="100" t="s">
        <v>664</v>
      </c>
      <c r="H830" s="98" t="s">
        <v>3097</v>
      </c>
      <c r="I830" s="6" t="s">
        <v>50</v>
      </c>
      <c r="J830" s="98" t="s">
        <v>3124</v>
      </c>
      <c r="K830" s="6" t="s">
        <v>3120</v>
      </c>
      <c r="L830" s="6" t="s">
        <v>23</v>
      </c>
      <c r="M830" s="6" t="s">
        <v>86</v>
      </c>
      <c r="N830" s="6" t="s">
        <v>205</v>
      </c>
      <c r="O830" s="6" t="s">
        <v>25</v>
      </c>
      <c r="P830" s="6" t="s">
        <v>118</v>
      </c>
      <c r="Q830" s="6" t="s">
        <v>572</v>
      </c>
      <c r="R830" s="6" t="s">
        <v>572</v>
      </c>
      <c r="S830" s="6" t="s">
        <v>365</v>
      </c>
      <c r="T830" s="6" t="s">
        <v>1055</v>
      </c>
      <c r="U830" s="7">
        <v>2000</v>
      </c>
      <c r="V830" s="7">
        <v>2025</v>
      </c>
      <c r="W830" s="6"/>
      <c r="X830" s="6"/>
      <c r="Y830" s="6"/>
      <c r="Z830" s="6" t="s">
        <v>76</v>
      </c>
      <c r="AA830" s="6"/>
      <c r="AB830" s="6" t="s">
        <v>107</v>
      </c>
      <c r="AC830" s="6"/>
      <c r="AD830" s="6"/>
      <c r="AE830" s="6" t="s">
        <v>126</v>
      </c>
      <c r="AF830" s="6"/>
      <c r="AG830" s="6"/>
      <c r="AH830" s="6"/>
      <c r="AI830" s="6" t="s">
        <v>155</v>
      </c>
      <c r="AJ830" s="6"/>
      <c r="AK830" s="6"/>
      <c r="AL830" s="6"/>
      <c r="AM830" s="6"/>
      <c r="AN830" s="6"/>
      <c r="AO830" s="6" t="s">
        <v>168</v>
      </c>
      <c r="AP830" s="6"/>
      <c r="AQ830" s="6"/>
      <c r="AR830" s="6"/>
      <c r="AS830" s="6"/>
      <c r="AT830" s="6"/>
      <c r="AU830" s="6"/>
      <c r="AV830" s="6"/>
      <c r="AW830" s="6" t="s">
        <v>23</v>
      </c>
      <c r="AX830" s="6"/>
      <c r="AY830" s="6"/>
      <c r="AZ830" s="6"/>
      <c r="BA830" s="6" t="s">
        <v>78</v>
      </c>
      <c r="BB830" s="6"/>
      <c r="BC830" s="6" t="s">
        <v>78</v>
      </c>
      <c r="BD830" s="6"/>
      <c r="BE830" s="6"/>
      <c r="BF830" s="6" t="s">
        <v>78</v>
      </c>
      <c r="BG830" s="6"/>
      <c r="BH830" s="6"/>
      <c r="BI830" s="6"/>
      <c r="BJ830" s="6" t="s">
        <v>78</v>
      </c>
      <c r="BK830" s="6"/>
      <c r="BL830" s="6"/>
      <c r="BM830" s="6"/>
      <c r="BN830" s="6" t="s">
        <v>78</v>
      </c>
      <c r="BO830" s="6"/>
      <c r="BP830" s="6"/>
      <c r="BQ830" s="6"/>
      <c r="BR830" s="6"/>
      <c r="BS830" s="6"/>
      <c r="BT830" s="6"/>
      <c r="BU830" s="6"/>
      <c r="BV830" s="6" t="s">
        <v>38</v>
      </c>
      <c r="BW830" s="6"/>
      <c r="BX830" s="6"/>
      <c r="BY830" s="6"/>
      <c r="BZ830" s="6"/>
      <c r="CA830" s="6"/>
      <c r="CB830" s="6"/>
      <c r="CC830" s="6"/>
      <c r="CD830" s="6"/>
      <c r="CE830" s="6"/>
      <c r="CF830" s="6"/>
      <c r="CG830" s="6"/>
      <c r="CH830" s="6"/>
      <c r="CI830" s="6"/>
      <c r="CJ830" s="6"/>
      <c r="CK830" s="6"/>
      <c r="CL830" s="6"/>
      <c r="CM830" s="6"/>
      <c r="CN830" s="6"/>
      <c r="CO830" s="6"/>
      <c r="CP830" s="6"/>
      <c r="CQ830" s="6"/>
      <c r="CR830" s="6"/>
      <c r="CS830" s="28" t="s">
        <v>38</v>
      </c>
      <c r="CT830" s="6"/>
      <c r="CU830" s="6"/>
      <c r="CV830" s="6"/>
      <c r="CW830" s="6"/>
      <c r="CX830" s="6"/>
      <c r="CY830" s="6"/>
      <c r="CZ830" s="6"/>
      <c r="DA830" s="6"/>
      <c r="DB830" s="6"/>
      <c r="DC830" s="6"/>
      <c r="DD830" s="6" t="s">
        <v>38</v>
      </c>
      <c r="DE830" s="87"/>
      <c r="DF830" s="6"/>
      <c r="DG830" s="6"/>
      <c r="DH830" s="6"/>
      <c r="DI830" s="6"/>
      <c r="DJ830" s="6"/>
      <c r="DK830" s="6"/>
      <c r="DL830" s="6"/>
      <c r="DM830" s="6"/>
      <c r="DN830" s="6"/>
      <c r="DO830" s="87"/>
      <c r="DP830" s="6"/>
      <c r="DQ830" s="87"/>
      <c r="DR830" s="6"/>
      <c r="DS830" s="93" t="s">
        <v>3099</v>
      </c>
      <c r="DT830" s="17" t="s">
        <v>1516</v>
      </c>
      <c r="DV830" s="34"/>
      <c r="DW830" s="57"/>
      <c r="DX830" s="57"/>
      <c r="DY830" s="57"/>
      <c r="DZ830" s="57"/>
      <c r="EA830" s="57"/>
      <c r="EB830" s="57"/>
      <c r="EC830" s="57"/>
      <c r="ED830" s="57"/>
      <c r="EE830" s="57"/>
      <c r="EF830" s="57"/>
      <c r="EG830" s="57"/>
      <c r="EH830" s="57"/>
      <c r="EI830" s="57"/>
      <c r="EJ830" s="57"/>
      <c r="EK830" s="57"/>
      <c r="EL830" s="57"/>
      <c r="EM830" s="57"/>
      <c r="EN830" s="57"/>
      <c r="EO830" s="57"/>
      <c r="EP830" s="57"/>
      <c r="EQ830" s="57"/>
      <c r="ER830" s="57"/>
      <c r="ES830" s="57"/>
    </row>
    <row r="831" spans="1:149" ht="14.55" customHeight="1" x14ac:dyDescent="0.3">
      <c r="A831" s="65">
        <v>827</v>
      </c>
      <c r="B831" s="7">
        <v>264</v>
      </c>
      <c r="C831" s="98" t="s">
        <v>3094</v>
      </c>
      <c r="D831" s="100" t="s">
        <v>3095</v>
      </c>
      <c r="E831" s="98" t="s">
        <v>3096</v>
      </c>
      <c r="F831" s="7">
        <v>2004</v>
      </c>
      <c r="G831" s="100" t="s">
        <v>664</v>
      </c>
      <c r="H831" s="98" t="s">
        <v>3097</v>
      </c>
      <c r="I831" s="6" t="s">
        <v>50</v>
      </c>
      <c r="J831" s="98" t="s">
        <v>3125</v>
      </c>
      <c r="K831" s="6" t="s">
        <v>3126</v>
      </c>
      <c r="L831" s="6" t="s">
        <v>23</v>
      </c>
      <c r="M831" s="6" t="s">
        <v>86</v>
      </c>
      <c r="N831" s="6" t="s">
        <v>205</v>
      </c>
      <c r="O831" s="6" t="s">
        <v>25</v>
      </c>
      <c r="P831" s="6" t="s">
        <v>118</v>
      </c>
      <c r="Q831" s="6" t="s">
        <v>572</v>
      </c>
      <c r="R831" s="6" t="s">
        <v>572</v>
      </c>
      <c r="S831" s="6" t="s">
        <v>365</v>
      </c>
      <c r="T831" s="6" t="s">
        <v>1055</v>
      </c>
      <c r="U831" s="7">
        <v>2000</v>
      </c>
      <c r="V831" s="7">
        <v>2025</v>
      </c>
      <c r="W831" s="6"/>
      <c r="X831" s="6"/>
      <c r="Y831" s="6"/>
      <c r="Z831" s="6" t="s">
        <v>76</v>
      </c>
      <c r="AA831" s="6"/>
      <c r="AB831" s="6" t="s">
        <v>107</v>
      </c>
      <c r="AC831" s="6"/>
      <c r="AD831" s="6"/>
      <c r="AE831" s="6" t="s">
        <v>126</v>
      </c>
      <c r="AF831" s="6"/>
      <c r="AG831" s="6"/>
      <c r="AH831" s="6"/>
      <c r="AI831" s="6" t="s">
        <v>155</v>
      </c>
      <c r="AJ831" s="6"/>
      <c r="AK831" s="6"/>
      <c r="AL831" s="6"/>
      <c r="AM831" s="6"/>
      <c r="AN831" s="6"/>
      <c r="AO831" s="6" t="s">
        <v>168</v>
      </c>
      <c r="AP831" s="6"/>
      <c r="AQ831" s="6"/>
      <c r="AR831" s="6"/>
      <c r="AS831" s="6"/>
      <c r="AT831" s="6"/>
      <c r="AU831" s="6"/>
      <c r="AV831" s="6"/>
      <c r="AW831" s="6" t="s">
        <v>23</v>
      </c>
      <c r="AX831" s="6"/>
      <c r="AY831" s="6"/>
      <c r="AZ831" s="6"/>
      <c r="BA831" s="6" t="s">
        <v>78</v>
      </c>
      <c r="BB831" s="6"/>
      <c r="BC831" s="6" t="s">
        <v>78</v>
      </c>
      <c r="BD831" s="6"/>
      <c r="BE831" s="6"/>
      <c r="BF831" s="6" t="s">
        <v>78</v>
      </c>
      <c r="BG831" s="6"/>
      <c r="BH831" s="6"/>
      <c r="BI831" s="6"/>
      <c r="BJ831" s="6" t="s">
        <v>78</v>
      </c>
      <c r="BK831" s="6"/>
      <c r="BL831" s="6"/>
      <c r="BM831" s="6"/>
      <c r="BN831" s="6" t="s">
        <v>78</v>
      </c>
      <c r="BO831" s="6"/>
      <c r="BP831" s="6"/>
      <c r="BQ831" s="6"/>
      <c r="BR831" s="6"/>
      <c r="BS831" s="6"/>
      <c r="BT831" s="6"/>
      <c r="BU831" s="6"/>
      <c r="BV831" s="6" t="s">
        <v>38</v>
      </c>
      <c r="BW831" s="6"/>
      <c r="BX831" s="6"/>
      <c r="BY831" s="6"/>
      <c r="BZ831" s="6"/>
      <c r="CA831" s="6"/>
      <c r="CB831" s="6"/>
      <c r="CC831" s="6"/>
      <c r="CD831" s="6"/>
      <c r="CE831" s="6"/>
      <c r="CF831" s="6"/>
      <c r="CG831" s="6"/>
      <c r="CH831" s="6"/>
      <c r="CI831" s="6"/>
      <c r="CJ831" s="6"/>
      <c r="CK831" s="6"/>
      <c r="CL831" s="6"/>
      <c r="CM831" s="6"/>
      <c r="CN831" s="6"/>
      <c r="CO831" s="6"/>
      <c r="CP831" s="6"/>
      <c r="CQ831" s="6"/>
      <c r="CR831" s="6"/>
      <c r="CS831" s="28" t="s">
        <v>38</v>
      </c>
      <c r="CT831" s="6"/>
      <c r="CU831" s="6"/>
      <c r="CV831" s="6"/>
      <c r="CW831" s="6"/>
      <c r="CX831" s="6"/>
      <c r="CY831" s="6"/>
      <c r="CZ831" s="6"/>
      <c r="DA831" s="6"/>
      <c r="DB831" s="6"/>
      <c r="DC831" s="6"/>
      <c r="DD831" s="6" t="s">
        <v>38</v>
      </c>
      <c r="DE831" s="87"/>
      <c r="DF831" s="6"/>
      <c r="DG831" s="6"/>
      <c r="DH831" s="6"/>
      <c r="DI831" s="6"/>
      <c r="DJ831" s="6"/>
      <c r="DK831" s="6"/>
      <c r="DL831" s="6"/>
      <c r="DM831" s="6"/>
      <c r="DN831" s="6"/>
      <c r="DO831" s="87"/>
      <c r="DP831" s="6"/>
      <c r="DQ831" s="87"/>
      <c r="DR831" s="6"/>
      <c r="DS831" s="93" t="s">
        <v>3127</v>
      </c>
      <c r="DT831" s="17" t="s">
        <v>1516</v>
      </c>
      <c r="DV831" s="34"/>
      <c r="DW831" s="57"/>
      <c r="DX831" s="57"/>
      <c r="DY831" s="57"/>
      <c r="DZ831" s="57"/>
      <c r="EA831" s="57"/>
      <c r="EB831" s="57"/>
      <c r="EC831" s="57"/>
      <c r="ED831" s="57"/>
      <c r="EE831" s="57"/>
      <c r="EF831" s="57"/>
      <c r="EG831" s="57"/>
      <c r="EH831" s="57"/>
      <c r="EI831" s="57"/>
      <c r="EJ831" s="57"/>
      <c r="EK831" s="57"/>
      <c r="EL831" s="57"/>
      <c r="EM831" s="57"/>
      <c r="EN831" s="57"/>
      <c r="EO831" s="57"/>
      <c r="EP831" s="57"/>
      <c r="EQ831" s="57"/>
      <c r="ER831" s="57"/>
      <c r="ES831" s="57"/>
    </row>
    <row r="832" spans="1:149" ht="14.55" customHeight="1" x14ac:dyDescent="0.3">
      <c r="A832" s="65">
        <v>828</v>
      </c>
      <c r="B832" s="7">
        <v>264</v>
      </c>
      <c r="C832" s="98" t="s">
        <v>3094</v>
      </c>
      <c r="D832" s="100" t="s">
        <v>3095</v>
      </c>
      <c r="E832" s="98" t="s">
        <v>3096</v>
      </c>
      <c r="F832" s="7">
        <v>2004</v>
      </c>
      <c r="G832" s="100" t="s">
        <v>664</v>
      </c>
      <c r="H832" s="98" t="s">
        <v>3097</v>
      </c>
      <c r="I832" s="6" t="s">
        <v>50</v>
      </c>
      <c r="J832" s="98" t="s">
        <v>3128</v>
      </c>
      <c r="K832" s="6" t="s">
        <v>3126</v>
      </c>
      <c r="L832" s="6" t="s">
        <v>23</v>
      </c>
      <c r="M832" s="6" t="s">
        <v>86</v>
      </c>
      <c r="N832" s="6" t="s">
        <v>205</v>
      </c>
      <c r="O832" s="6" t="s">
        <v>25</v>
      </c>
      <c r="P832" s="6" t="s">
        <v>118</v>
      </c>
      <c r="Q832" s="6" t="s">
        <v>572</v>
      </c>
      <c r="R832" s="6" t="s">
        <v>572</v>
      </c>
      <c r="S832" s="6" t="s">
        <v>365</v>
      </c>
      <c r="T832" s="6" t="s">
        <v>1055</v>
      </c>
      <c r="U832" s="7">
        <v>2000</v>
      </c>
      <c r="V832" s="7">
        <v>2025</v>
      </c>
      <c r="W832" s="6"/>
      <c r="X832" s="6"/>
      <c r="Y832" s="6"/>
      <c r="Z832" s="6" t="s">
        <v>76</v>
      </c>
      <c r="AA832" s="6"/>
      <c r="AB832" s="6" t="s">
        <v>107</v>
      </c>
      <c r="AC832" s="6"/>
      <c r="AD832" s="6"/>
      <c r="AE832" s="6" t="s">
        <v>126</v>
      </c>
      <c r="AF832" s="6"/>
      <c r="AG832" s="6"/>
      <c r="AH832" s="6"/>
      <c r="AI832" s="6" t="s">
        <v>155</v>
      </c>
      <c r="AJ832" s="6"/>
      <c r="AK832" s="6"/>
      <c r="AL832" s="6"/>
      <c r="AM832" s="6"/>
      <c r="AN832" s="6"/>
      <c r="AO832" s="6" t="s">
        <v>168</v>
      </c>
      <c r="AP832" s="6"/>
      <c r="AQ832" s="6"/>
      <c r="AR832" s="6"/>
      <c r="AS832" s="6"/>
      <c r="AT832" s="6"/>
      <c r="AU832" s="6"/>
      <c r="AV832" s="6"/>
      <c r="AW832" s="6" t="s">
        <v>23</v>
      </c>
      <c r="AX832" s="6"/>
      <c r="AY832" s="6"/>
      <c r="AZ832" s="6"/>
      <c r="BA832" s="6" t="s">
        <v>78</v>
      </c>
      <c r="BB832" s="6"/>
      <c r="BC832" s="6" t="s">
        <v>78</v>
      </c>
      <c r="BD832" s="6"/>
      <c r="BE832" s="6"/>
      <c r="BF832" s="6" t="s">
        <v>78</v>
      </c>
      <c r="BG832" s="6"/>
      <c r="BH832" s="6"/>
      <c r="BI832" s="6"/>
      <c r="BJ832" s="6" t="s">
        <v>78</v>
      </c>
      <c r="BK832" s="6"/>
      <c r="BL832" s="6"/>
      <c r="BM832" s="6"/>
      <c r="BN832" s="6" t="s">
        <v>78</v>
      </c>
      <c r="BO832" s="6"/>
      <c r="BP832" s="6"/>
      <c r="BQ832" s="6"/>
      <c r="BR832" s="6"/>
      <c r="BS832" s="6"/>
      <c r="BT832" s="6"/>
      <c r="BU832" s="6"/>
      <c r="BV832" s="6" t="s">
        <v>38</v>
      </c>
      <c r="BW832" s="6"/>
      <c r="BX832" s="6"/>
      <c r="BY832" s="6"/>
      <c r="BZ832" s="6"/>
      <c r="CA832" s="6"/>
      <c r="CB832" s="6"/>
      <c r="CC832" s="6"/>
      <c r="CD832" s="6"/>
      <c r="CE832" s="6"/>
      <c r="CF832" s="6"/>
      <c r="CG832" s="6"/>
      <c r="CH832" s="6"/>
      <c r="CI832" s="6"/>
      <c r="CJ832" s="6"/>
      <c r="CK832" s="6"/>
      <c r="CL832" s="6"/>
      <c r="CM832" s="6"/>
      <c r="CN832" s="6"/>
      <c r="CO832" s="6"/>
      <c r="CP832" s="6"/>
      <c r="CQ832" s="6"/>
      <c r="CR832" s="6"/>
      <c r="CS832" s="28" t="s">
        <v>38</v>
      </c>
      <c r="CT832" s="6"/>
      <c r="CU832" s="6"/>
      <c r="CV832" s="6"/>
      <c r="CW832" s="6"/>
      <c r="CX832" s="6"/>
      <c r="CY832" s="6"/>
      <c r="CZ832" s="6"/>
      <c r="DA832" s="6"/>
      <c r="DB832" s="6"/>
      <c r="DC832" s="6"/>
      <c r="DD832" s="6" t="s">
        <v>38</v>
      </c>
      <c r="DE832" s="87"/>
      <c r="DF832" s="6"/>
      <c r="DG832" s="6"/>
      <c r="DH832" s="6"/>
      <c r="DI832" s="6"/>
      <c r="DJ832" s="6"/>
      <c r="DK832" s="6"/>
      <c r="DL832" s="6"/>
      <c r="DM832" s="6"/>
      <c r="DN832" s="6"/>
      <c r="DO832" s="87"/>
      <c r="DP832" s="6"/>
      <c r="DQ832" s="87"/>
      <c r="DR832" s="6"/>
      <c r="DS832" s="93" t="s">
        <v>3127</v>
      </c>
      <c r="DT832" s="17" t="s">
        <v>1516</v>
      </c>
      <c r="DV832" s="34"/>
      <c r="DW832" s="57"/>
      <c r="DX832" s="57"/>
      <c r="DY832" s="57"/>
      <c r="DZ832" s="57"/>
      <c r="EA832" s="57"/>
      <c r="EB832" s="57"/>
      <c r="EC832" s="57"/>
      <c r="ED832" s="57"/>
      <c r="EE832" s="57"/>
      <c r="EF832" s="57"/>
      <c r="EG832" s="57"/>
      <c r="EH832" s="57"/>
      <c r="EI832" s="57"/>
      <c r="EJ832" s="57"/>
      <c r="EK832" s="57"/>
      <c r="EL832" s="57"/>
      <c r="EM832" s="57"/>
      <c r="EN832" s="57"/>
      <c r="EO832" s="57"/>
      <c r="EP832" s="57"/>
      <c r="EQ832" s="57"/>
      <c r="ER832" s="57"/>
      <c r="ES832" s="57"/>
    </row>
    <row r="833" spans="1:149" ht="14.55" customHeight="1" x14ac:dyDescent="0.3">
      <c r="A833" s="65">
        <v>829</v>
      </c>
      <c r="B833" s="7">
        <v>265</v>
      </c>
      <c r="C833" s="98" t="s">
        <v>3129</v>
      </c>
      <c r="D833" s="100" t="s">
        <v>3130</v>
      </c>
      <c r="E833" s="98" t="s">
        <v>3131</v>
      </c>
      <c r="F833" s="7">
        <v>2019</v>
      </c>
      <c r="G833" s="98" t="s">
        <v>3132</v>
      </c>
      <c r="H833" s="98" t="s">
        <v>3133</v>
      </c>
      <c r="I833" s="6" t="s">
        <v>83</v>
      </c>
      <c r="J833" s="100" t="s">
        <v>3134</v>
      </c>
      <c r="K833" s="6" t="s">
        <v>257</v>
      </c>
      <c r="L833" s="6" t="s">
        <v>38</v>
      </c>
      <c r="M833" s="6" t="s">
        <v>100</v>
      </c>
      <c r="N833" s="6" t="s">
        <v>147</v>
      </c>
      <c r="O833" s="6" t="s">
        <v>25</v>
      </c>
      <c r="P833" s="6" t="s">
        <v>191</v>
      </c>
      <c r="Q833" s="6" t="s">
        <v>3135</v>
      </c>
      <c r="R833" s="6" t="s">
        <v>921</v>
      </c>
      <c r="S833" s="6" t="s">
        <v>432</v>
      </c>
      <c r="T833" s="6" t="s">
        <v>629</v>
      </c>
      <c r="U833" s="7">
        <v>2009</v>
      </c>
      <c r="V833" s="7">
        <v>2014</v>
      </c>
      <c r="W833" s="6"/>
      <c r="X833" s="6"/>
      <c r="Y833" s="6"/>
      <c r="Z833" s="6"/>
      <c r="AA833" s="6"/>
      <c r="AB833" s="6"/>
      <c r="AC833" s="6"/>
      <c r="AD833" s="6" t="s">
        <v>109</v>
      </c>
      <c r="AE833" s="6" t="s">
        <v>126</v>
      </c>
      <c r="AF833" s="6"/>
      <c r="AG833" s="6"/>
      <c r="AH833" s="6" t="s">
        <v>139</v>
      </c>
      <c r="AI833" s="6" t="s">
        <v>155</v>
      </c>
      <c r="AJ833" s="6"/>
      <c r="AK833" s="6"/>
      <c r="AL833" s="6"/>
      <c r="AM833" s="6"/>
      <c r="AN833" s="6"/>
      <c r="AO833" s="6"/>
      <c r="AP833" s="6"/>
      <c r="AQ833" s="6"/>
      <c r="AR833" s="6"/>
      <c r="AS833" s="6"/>
      <c r="AT833" s="6"/>
      <c r="AU833" s="6"/>
      <c r="AV833" s="6"/>
      <c r="AW833" s="6" t="s">
        <v>38</v>
      </c>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t="s">
        <v>23</v>
      </c>
      <c r="BW833" s="6"/>
      <c r="BX833" s="6"/>
      <c r="BY833" s="6"/>
      <c r="BZ833" s="6"/>
      <c r="CA833" s="6"/>
      <c r="CB833" s="6"/>
      <c r="CC833" s="6"/>
      <c r="CD833" s="6" t="s">
        <v>195</v>
      </c>
      <c r="CE833" s="6" t="s">
        <v>195</v>
      </c>
      <c r="CF833" s="6"/>
      <c r="CG833" s="6"/>
      <c r="CH833" s="6" t="s">
        <v>233</v>
      </c>
      <c r="CI833" s="6" t="s">
        <v>233</v>
      </c>
      <c r="CJ833" s="6"/>
      <c r="CK833" s="6"/>
      <c r="CL833" s="6"/>
      <c r="CM833" s="6"/>
      <c r="CN833" s="6"/>
      <c r="CO833" s="6"/>
      <c r="CP833" s="6"/>
      <c r="CQ833" s="6"/>
      <c r="CR833" s="6"/>
      <c r="CS833" s="28" t="s">
        <v>23</v>
      </c>
      <c r="CT833" s="6"/>
      <c r="CU833" s="6"/>
      <c r="CV833" s="6"/>
      <c r="CW833" s="6" t="s">
        <v>109</v>
      </c>
      <c r="CX833" s="6" t="s">
        <v>126</v>
      </c>
      <c r="CY833" s="6"/>
      <c r="CZ833" s="6" t="s">
        <v>139</v>
      </c>
      <c r="DA833" s="6" t="s">
        <v>155</v>
      </c>
      <c r="DB833" s="6"/>
      <c r="DC833" s="6"/>
      <c r="DD833" s="6" t="s">
        <v>23</v>
      </c>
      <c r="DE833" s="93" t="s">
        <v>3136</v>
      </c>
      <c r="DF833" s="6" t="s">
        <v>302</v>
      </c>
      <c r="DG833" s="6"/>
      <c r="DH833" s="6"/>
      <c r="DI833" s="6" t="s">
        <v>109</v>
      </c>
      <c r="DJ833" s="6" t="s">
        <v>126</v>
      </c>
      <c r="DK833" s="6" t="s">
        <v>139</v>
      </c>
      <c r="DL833" s="6" t="s">
        <v>155</v>
      </c>
      <c r="DM833" s="6"/>
      <c r="DN833" s="6"/>
      <c r="DO833" s="87"/>
      <c r="DP833" s="6"/>
      <c r="DQ833" s="87"/>
      <c r="DR833" s="6"/>
      <c r="DS833" s="87"/>
      <c r="DT833" s="17"/>
      <c r="DV833" s="34"/>
      <c r="DW833" s="57"/>
      <c r="DX833" s="57"/>
      <c r="DY833" s="57"/>
      <c r="DZ833" s="57"/>
      <c r="EA833" s="57"/>
      <c r="EB833" s="57"/>
      <c r="EC833" s="57"/>
      <c r="ED833" s="57"/>
      <c r="EE833" s="57"/>
      <c r="EF833" s="57"/>
      <c r="EG833" s="57"/>
      <c r="EH833" s="57"/>
      <c r="EI833" s="57"/>
      <c r="EJ833" s="57"/>
      <c r="EK833" s="57"/>
      <c r="EL833" s="57"/>
      <c r="EM833" s="57"/>
      <c r="EN833" s="57"/>
      <c r="EO833" s="57"/>
      <c r="EP833" s="57"/>
      <c r="EQ833" s="57"/>
      <c r="ER833" s="57"/>
      <c r="ES833" s="57"/>
    </row>
    <row r="834" spans="1:149" ht="14.55" customHeight="1" x14ac:dyDescent="0.3">
      <c r="A834" s="65">
        <v>830</v>
      </c>
      <c r="B834" s="7">
        <v>266</v>
      </c>
      <c r="C834" s="98" t="s">
        <v>3137</v>
      </c>
      <c r="D834" s="100" t="s">
        <v>3138</v>
      </c>
      <c r="E834" s="98" t="s">
        <v>3139</v>
      </c>
      <c r="F834" s="7">
        <v>2008</v>
      </c>
      <c r="G834" s="98" t="s">
        <v>680</v>
      </c>
      <c r="H834" s="98" t="s">
        <v>3140</v>
      </c>
      <c r="I834" s="6" t="s">
        <v>50</v>
      </c>
      <c r="J834" s="100" t="s">
        <v>3141</v>
      </c>
      <c r="K834" s="6" t="s">
        <v>935</v>
      </c>
      <c r="L834" s="6" t="s">
        <v>38</v>
      </c>
      <c r="M834" s="6" t="s">
        <v>86</v>
      </c>
      <c r="N834" s="6" t="s">
        <v>205</v>
      </c>
      <c r="O834" s="6" t="s">
        <v>25</v>
      </c>
      <c r="P834" s="6" t="s">
        <v>177</v>
      </c>
      <c r="Q834" s="6" t="s">
        <v>572</v>
      </c>
      <c r="R834" s="6" t="s">
        <v>572</v>
      </c>
      <c r="S834" s="6" t="s">
        <v>432</v>
      </c>
      <c r="T834" s="6" t="s">
        <v>2717</v>
      </c>
      <c r="U834" s="7">
        <v>2005</v>
      </c>
      <c r="V834" s="7">
        <v>2005</v>
      </c>
      <c r="W834" s="6"/>
      <c r="X834" s="6"/>
      <c r="Y834" s="6"/>
      <c r="Z834" s="6" t="s">
        <v>76</v>
      </c>
      <c r="AA834" s="6"/>
      <c r="AB834" s="6"/>
      <c r="AC834" s="6"/>
      <c r="AD834" s="6"/>
      <c r="AE834" s="6" t="s">
        <v>126</v>
      </c>
      <c r="AF834" s="6"/>
      <c r="AG834" s="6"/>
      <c r="AH834" s="6"/>
      <c r="AI834" s="6" t="s">
        <v>155</v>
      </c>
      <c r="AJ834" s="6"/>
      <c r="AK834" s="6"/>
      <c r="AL834" s="6"/>
      <c r="AM834" s="6"/>
      <c r="AN834" s="6"/>
      <c r="AO834" s="6" t="s">
        <v>168</v>
      </c>
      <c r="AP834" s="6"/>
      <c r="AQ834" s="6"/>
      <c r="AR834" s="6"/>
      <c r="AS834" s="6"/>
      <c r="AT834" s="6"/>
      <c r="AU834" s="6"/>
      <c r="AV834" s="6"/>
      <c r="AW834" s="6" t="s">
        <v>23</v>
      </c>
      <c r="AX834" s="6"/>
      <c r="AY834" s="6"/>
      <c r="AZ834" s="6"/>
      <c r="BA834" s="6" t="s">
        <v>78</v>
      </c>
      <c r="BB834" s="6"/>
      <c r="BC834" s="6"/>
      <c r="BD834" s="6"/>
      <c r="BE834" s="6"/>
      <c r="BF834" s="6" t="s">
        <v>78</v>
      </c>
      <c r="BG834" s="6"/>
      <c r="BH834" s="6"/>
      <c r="BI834" s="6"/>
      <c r="BJ834" s="6" t="s">
        <v>78</v>
      </c>
      <c r="BK834" s="6"/>
      <c r="BL834" s="6"/>
      <c r="BM834" s="6"/>
      <c r="BN834" s="6" t="s">
        <v>78</v>
      </c>
      <c r="BO834" s="6"/>
      <c r="BP834" s="6"/>
      <c r="BQ834" s="6"/>
      <c r="BR834" s="6"/>
      <c r="BS834" s="6"/>
      <c r="BT834" s="6"/>
      <c r="BU834" s="6"/>
      <c r="BV834" s="6" t="s">
        <v>38</v>
      </c>
      <c r="BW834" s="6"/>
      <c r="BX834" s="6"/>
      <c r="BY834" s="6"/>
      <c r="BZ834" s="6"/>
      <c r="CA834" s="6"/>
      <c r="CB834" s="6"/>
      <c r="CC834" s="6"/>
      <c r="CD834" s="6"/>
      <c r="CE834" s="6"/>
      <c r="CF834" s="6"/>
      <c r="CG834" s="6"/>
      <c r="CH834" s="6"/>
      <c r="CI834" s="6"/>
      <c r="CJ834" s="6"/>
      <c r="CK834" s="6"/>
      <c r="CL834" s="6"/>
      <c r="CM834" s="6"/>
      <c r="CN834" s="6"/>
      <c r="CO834" s="6"/>
      <c r="CP834" s="6"/>
      <c r="CQ834" s="6"/>
      <c r="CR834" s="6"/>
      <c r="CS834" s="28" t="s">
        <v>38</v>
      </c>
      <c r="CT834" s="6"/>
      <c r="CU834" s="6"/>
      <c r="CV834" s="6"/>
      <c r="CW834" s="6"/>
      <c r="CX834" s="6"/>
      <c r="CY834" s="6"/>
      <c r="CZ834" s="6"/>
      <c r="DA834" s="6"/>
      <c r="DB834" s="6"/>
      <c r="DC834" s="6"/>
      <c r="DD834" s="6" t="s">
        <v>38</v>
      </c>
      <c r="DE834" s="87"/>
      <c r="DF834" s="6"/>
      <c r="DG834" s="6"/>
      <c r="DH834" s="6"/>
      <c r="DI834" s="6"/>
      <c r="DJ834" s="6"/>
      <c r="DK834" s="6"/>
      <c r="DL834" s="6"/>
      <c r="DM834" s="6"/>
      <c r="DN834" s="6"/>
      <c r="DO834" s="87"/>
      <c r="DP834" s="6"/>
      <c r="DQ834" s="87"/>
      <c r="DR834" s="6"/>
      <c r="DS834" s="93" t="s">
        <v>3142</v>
      </c>
      <c r="DT834" s="17" t="s">
        <v>3143</v>
      </c>
      <c r="DV834" s="34"/>
      <c r="DW834" s="57"/>
      <c r="DX834" s="57"/>
      <c r="DY834" s="57"/>
      <c r="DZ834" s="57"/>
      <c r="EA834" s="57"/>
      <c r="EB834" s="57"/>
      <c r="EC834" s="57"/>
      <c r="ED834" s="57"/>
      <c r="EE834" s="57"/>
      <c r="EF834" s="57"/>
      <c r="EG834" s="57"/>
      <c r="EH834" s="57"/>
      <c r="EI834" s="57"/>
      <c r="EJ834" s="57"/>
      <c r="EK834" s="57"/>
      <c r="EL834" s="57"/>
      <c r="EM834" s="57"/>
      <c r="EN834" s="57"/>
      <c r="EO834" s="57"/>
      <c r="EP834" s="57"/>
      <c r="EQ834" s="57"/>
      <c r="ER834" s="57"/>
      <c r="ES834" s="57"/>
    </row>
    <row r="835" spans="1:149" ht="14.55" customHeight="1" x14ac:dyDescent="0.3">
      <c r="A835" s="65">
        <v>831</v>
      </c>
      <c r="B835" s="7">
        <v>266</v>
      </c>
      <c r="C835" s="98" t="s">
        <v>3137</v>
      </c>
      <c r="D835" s="100" t="s">
        <v>3138</v>
      </c>
      <c r="E835" s="98" t="s">
        <v>3139</v>
      </c>
      <c r="F835" s="7">
        <v>2008</v>
      </c>
      <c r="G835" s="98" t="s">
        <v>680</v>
      </c>
      <c r="H835" s="98" t="s">
        <v>3140</v>
      </c>
      <c r="I835" s="6" t="s">
        <v>50</v>
      </c>
      <c r="J835" s="100" t="s">
        <v>3144</v>
      </c>
      <c r="K835" s="6" t="s">
        <v>935</v>
      </c>
      <c r="L835" s="6" t="s">
        <v>38</v>
      </c>
      <c r="M835" s="6" t="s">
        <v>86</v>
      </c>
      <c r="N835" s="6" t="s">
        <v>205</v>
      </c>
      <c r="O835" s="6" t="s">
        <v>25</v>
      </c>
      <c r="P835" s="6" t="s">
        <v>177</v>
      </c>
      <c r="Q835" s="6" t="s">
        <v>572</v>
      </c>
      <c r="R835" s="6" t="s">
        <v>572</v>
      </c>
      <c r="S835" s="6" t="s">
        <v>432</v>
      </c>
      <c r="T835" s="6" t="s">
        <v>2717</v>
      </c>
      <c r="U835" s="7">
        <v>2005</v>
      </c>
      <c r="V835" s="7">
        <v>2005</v>
      </c>
      <c r="W835" s="6"/>
      <c r="X835" s="6"/>
      <c r="Y835" s="6"/>
      <c r="Z835" s="6" t="s">
        <v>76</v>
      </c>
      <c r="AA835" s="6"/>
      <c r="AB835" s="6"/>
      <c r="AC835" s="6"/>
      <c r="AD835" s="6"/>
      <c r="AE835" s="6" t="s">
        <v>126</v>
      </c>
      <c r="AF835" s="6"/>
      <c r="AG835" s="6"/>
      <c r="AH835" s="6"/>
      <c r="AI835" s="6" t="s">
        <v>155</v>
      </c>
      <c r="AJ835" s="6"/>
      <c r="AK835" s="6"/>
      <c r="AL835" s="6"/>
      <c r="AM835" s="6"/>
      <c r="AN835" s="6"/>
      <c r="AO835" s="6" t="s">
        <v>168</v>
      </c>
      <c r="AP835" s="6"/>
      <c r="AQ835" s="6"/>
      <c r="AR835" s="6"/>
      <c r="AS835" s="6"/>
      <c r="AT835" s="6"/>
      <c r="AU835" s="6"/>
      <c r="AV835" s="6"/>
      <c r="AW835" s="6" t="s">
        <v>23</v>
      </c>
      <c r="AX835" s="6"/>
      <c r="AY835" s="6"/>
      <c r="AZ835" s="6"/>
      <c r="BA835" s="6" t="s">
        <v>78</v>
      </c>
      <c r="BB835" s="6"/>
      <c r="BC835" s="6"/>
      <c r="BD835" s="6"/>
      <c r="BE835" s="6"/>
      <c r="BF835" s="6" t="s">
        <v>78</v>
      </c>
      <c r="BG835" s="6"/>
      <c r="BH835" s="6"/>
      <c r="BI835" s="6"/>
      <c r="BJ835" s="6" t="s">
        <v>78</v>
      </c>
      <c r="BK835" s="6"/>
      <c r="BL835" s="6"/>
      <c r="BM835" s="6"/>
      <c r="BN835" s="6" t="s">
        <v>78</v>
      </c>
      <c r="BO835" s="6"/>
      <c r="BP835" s="6"/>
      <c r="BQ835" s="6"/>
      <c r="BR835" s="6"/>
      <c r="BS835" s="6"/>
      <c r="BT835" s="6"/>
      <c r="BU835" s="6"/>
      <c r="BV835" s="6" t="s">
        <v>38</v>
      </c>
      <c r="BW835" s="6"/>
      <c r="BX835" s="6"/>
      <c r="BY835" s="6"/>
      <c r="BZ835" s="6"/>
      <c r="CA835" s="6"/>
      <c r="CB835" s="6"/>
      <c r="CC835" s="6"/>
      <c r="CD835" s="6"/>
      <c r="CE835" s="6"/>
      <c r="CF835" s="6"/>
      <c r="CG835" s="6"/>
      <c r="CH835" s="6"/>
      <c r="CI835" s="6"/>
      <c r="CJ835" s="6"/>
      <c r="CK835" s="6"/>
      <c r="CL835" s="6"/>
      <c r="CM835" s="6"/>
      <c r="CN835" s="6"/>
      <c r="CO835" s="6"/>
      <c r="CP835" s="6"/>
      <c r="CQ835" s="6"/>
      <c r="CR835" s="6"/>
      <c r="CS835" s="28" t="s">
        <v>38</v>
      </c>
      <c r="CT835" s="6"/>
      <c r="CU835" s="6"/>
      <c r="CV835" s="6"/>
      <c r="CW835" s="6"/>
      <c r="CX835" s="6"/>
      <c r="CY835" s="6"/>
      <c r="CZ835" s="6"/>
      <c r="DA835" s="6"/>
      <c r="DB835" s="6"/>
      <c r="DC835" s="6"/>
      <c r="DD835" s="6" t="s">
        <v>38</v>
      </c>
      <c r="DE835" s="87"/>
      <c r="DF835" s="6"/>
      <c r="DG835" s="6"/>
      <c r="DH835" s="6"/>
      <c r="DI835" s="6"/>
      <c r="DJ835" s="6"/>
      <c r="DK835" s="6"/>
      <c r="DL835" s="6"/>
      <c r="DM835" s="6"/>
      <c r="DN835" s="6"/>
      <c r="DO835" s="87"/>
      <c r="DP835" s="6"/>
      <c r="DQ835" s="87"/>
      <c r="DR835" s="6"/>
      <c r="DS835" s="93" t="s">
        <v>3142</v>
      </c>
      <c r="DT835" s="17" t="s">
        <v>3143</v>
      </c>
      <c r="DV835" s="34"/>
      <c r="DW835" s="57"/>
      <c r="DX835" s="57"/>
      <c r="DY835" s="57"/>
      <c r="DZ835" s="57"/>
      <c r="EA835" s="57"/>
      <c r="EB835" s="57"/>
      <c r="EC835" s="57"/>
      <c r="ED835" s="57"/>
      <c r="EE835" s="57"/>
      <c r="EF835" s="57"/>
      <c r="EG835" s="57"/>
      <c r="EH835" s="57"/>
      <c r="EI835" s="57"/>
      <c r="EJ835" s="57"/>
      <c r="EK835" s="57"/>
      <c r="EL835" s="57"/>
      <c r="EM835" s="57"/>
      <c r="EN835" s="57"/>
      <c r="EO835" s="57"/>
      <c r="EP835" s="57"/>
      <c r="EQ835" s="57"/>
      <c r="ER835" s="57"/>
      <c r="ES835" s="57"/>
    </row>
    <row r="836" spans="1:149" ht="14.55" customHeight="1" x14ac:dyDescent="0.3">
      <c r="A836" s="65">
        <v>832</v>
      </c>
      <c r="B836" s="7">
        <v>266</v>
      </c>
      <c r="C836" s="98" t="s">
        <v>3137</v>
      </c>
      <c r="D836" s="100" t="s">
        <v>3138</v>
      </c>
      <c r="E836" s="98" t="s">
        <v>3139</v>
      </c>
      <c r="F836" s="7">
        <v>2008</v>
      </c>
      <c r="G836" s="98" t="s">
        <v>680</v>
      </c>
      <c r="H836" s="98" t="s">
        <v>3140</v>
      </c>
      <c r="I836" s="6" t="s">
        <v>50</v>
      </c>
      <c r="J836" s="100" t="s">
        <v>3145</v>
      </c>
      <c r="K836" s="6" t="s">
        <v>3146</v>
      </c>
      <c r="L836" s="6" t="s">
        <v>38</v>
      </c>
      <c r="M836" s="6" t="s">
        <v>86</v>
      </c>
      <c r="N836" s="6" t="s">
        <v>205</v>
      </c>
      <c r="O836" s="6" t="s">
        <v>25</v>
      </c>
      <c r="P836" s="6" t="s">
        <v>177</v>
      </c>
      <c r="Q836" s="6" t="s">
        <v>572</v>
      </c>
      <c r="R836" s="6" t="s">
        <v>572</v>
      </c>
      <c r="S836" s="6" t="s">
        <v>432</v>
      </c>
      <c r="T836" s="6" t="s">
        <v>2717</v>
      </c>
      <c r="U836" s="7">
        <v>2005</v>
      </c>
      <c r="V836" s="7">
        <v>2005</v>
      </c>
      <c r="W836" s="6"/>
      <c r="X836" s="6"/>
      <c r="Y836" s="6"/>
      <c r="Z836" s="6" t="s">
        <v>76</v>
      </c>
      <c r="AA836" s="6"/>
      <c r="AB836" s="6"/>
      <c r="AC836" s="6"/>
      <c r="AD836" s="6"/>
      <c r="AE836" s="6" t="s">
        <v>126</v>
      </c>
      <c r="AF836" s="6"/>
      <c r="AG836" s="6"/>
      <c r="AH836" s="6"/>
      <c r="AI836" s="6" t="s">
        <v>155</v>
      </c>
      <c r="AJ836" s="6"/>
      <c r="AK836" s="6"/>
      <c r="AL836" s="6"/>
      <c r="AM836" s="6"/>
      <c r="AN836" s="6"/>
      <c r="AO836" s="6" t="s">
        <v>168</v>
      </c>
      <c r="AP836" s="6"/>
      <c r="AQ836" s="6"/>
      <c r="AR836" s="6"/>
      <c r="AS836" s="6"/>
      <c r="AT836" s="6"/>
      <c r="AU836" s="6"/>
      <c r="AV836" s="6"/>
      <c r="AW836" s="6" t="s">
        <v>23</v>
      </c>
      <c r="AX836" s="6"/>
      <c r="AY836" s="6"/>
      <c r="AZ836" s="6"/>
      <c r="BA836" s="6" t="s">
        <v>78</v>
      </c>
      <c r="BB836" s="6"/>
      <c r="BC836" s="6"/>
      <c r="BD836" s="6"/>
      <c r="BE836" s="6"/>
      <c r="BF836" s="6" t="s">
        <v>78</v>
      </c>
      <c r="BG836" s="6"/>
      <c r="BH836" s="6"/>
      <c r="BI836" s="6"/>
      <c r="BJ836" s="6" t="s">
        <v>78</v>
      </c>
      <c r="BK836" s="6"/>
      <c r="BL836" s="6"/>
      <c r="BM836" s="6"/>
      <c r="BN836" s="6" t="s">
        <v>78</v>
      </c>
      <c r="BO836" s="6"/>
      <c r="BP836" s="6"/>
      <c r="BQ836" s="6"/>
      <c r="BR836" s="6"/>
      <c r="BS836" s="6"/>
      <c r="BT836" s="6"/>
      <c r="BU836" s="6"/>
      <c r="BV836" s="6" t="s">
        <v>38</v>
      </c>
      <c r="BW836" s="6"/>
      <c r="BX836" s="6"/>
      <c r="BY836" s="6"/>
      <c r="BZ836" s="6"/>
      <c r="CA836" s="6"/>
      <c r="CB836" s="6"/>
      <c r="CC836" s="6"/>
      <c r="CD836" s="6"/>
      <c r="CE836" s="6"/>
      <c r="CF836" s="6"/>
      <c r="CG836" s="6"/>
      <c r="CH836" s="6"/>
      <c r="CI836" s="6"/>
      <c r="CJ836" s="6"/>
      <c r="CK836" s="6"/>
      <c r="CL836" s="6"/>
      <c r="CM836" s="6"/>
      <c r="CN836" s="6"/>
      <c r="CO836" s="6"/>
      <c r="CP836" s="6"/>
      <c r="CQ836" s="6"/>
      <c r="CR836" s="6"/>
      <c r="CS836" s="28" t="s">
        <v>38</v>
      </c>
      <c r="CT836" s="6"/>
      <c r="CU836" s="6"/>
      <c r="CV836" s="6"/>
      <c r="CW836" s="6"/>
      <c r="CX836" s="6"/>
      <c r="CY836" s="6"/>
      <c r="CZ836" s="6"/>
      <c r="DA836" s="6"/>
      <c r="DB836" s="6"/>
      <c r="DC836" s="6"/>
      <c r="DD836" s="6" t="s">
        <v>38</v>
      </c>
      <c r="DE836" s="87"/>
      <c r="DF836" s="6"/>
      <c r="DG836" s="6"/>
      <c r="DH836" s="6"/>
      <c r="DI836" s="6"/>
      <c r="DJ836" s="6"/>
      <c r="DK836" s="6"/>
      <c r="DL836" s="6"/>
      <c r="DM836" s="6"/>
      <c r="DN836" s="6"/>
      <c r="DO836" s="87"/>
      <c r="DP836" s="6"/>
      <c r="DQ836" s="87"/>
      <c r="DR836" s="6"/>
      <c r="DS836" s="93" t="s">
        <v>3142</v>
      </c>
      <c r="DT836" s="17" t="s">
        <v>3147</v>
      </c>
      <c r="DV836" s="34"/>
      <c r="DW836" s="57"/>
      <c r="DX836" s="57"/>
      <c r="DY836" s="57"/>
      <c r="DZ836" s="57"/>
      <c r="EA836" s="57"/>
      <c r="EB836" s="57"/>
      <c r="EC836" s="57"/>
      <c r="ED836" s="57"/>
      <c r="EE836" s="57"/>
      <c r="EF836" s="57"/>
      <c r="EG836" s="57"/>
      <c r="EH836" s="57"/>
      <c r="EI836" s="57"/>
      <c r="EJ836" s="57"/>
      <c r="EK836" s="57"/>
      <c r="EL836" s="57"/>
      <c r="EM836" s="57"/>
      <c r="EN836" s="57"/>
      <c r="EO836" s="57"/>
      <c r="EP836" s="57"/>
      <c r="EQ836" s="57"/>
      <c r="ER836" s="57"/>
      <c r="ES836" s="57"/>
    </row>
    <row r="837" spans="1:149" ht="14.55" customHeight="1" x14ac:dyDescent="0.3">
      <c r="A837" s="65">
        <v>833</v>
      </c>
      <c r="B837" s="7">
        <v>266</v>
      </c>
      <c r="C837" s="98" t="s">
        <v>3137</v>
      </c>
      <c r="D837" s="100" t="s">
        <v>3138</v>
      </c>
      <c r="E837" s="98" t="s">
        <v>3139</v>
      </c>
      <c r="F837" s="7">
        <v>2008</v>
      </c>
      <c r="G837" s="98" t="s">
        <v>680</v>
      </c>
      <c r="H837" s="98" t="s">
        <v>3140</v>
      </c>
      <c r="I837" s="6" t="s">
        <v>50</v>
      </c>
      <c r="J837" s="100" t="s">
        <v>3148</v>
      </c>
      <c r="K837" s="6" t="s">
        <v>3146</v>
      </c>
      <c r="L837" s="6" t="s">
        <v>38</v>
      </c>
      <c r="M837" s="6" t="s">
        <v>86</v>
      </c>
      <c r="N837" s="6" t="s">
        <v>205</v>
      </c>
      <c r="O837" s="6" t="s">
        <v>25</v>
      </c>
      <c r="P837" s="6" t="s">
        <v>177</v>
      </c>
      <c r="Q837" s="6" t="s">
        <v>572</v>
      </c>
      <c r="R837" s="6" t="s">
        <v>572</v>
      </c>
      <c r="S837" s="6" t="s">
        <v>432</v>
      </c>
      <c r="T837" s="6" t="s">
        <v>2717</v>
      </c>
      <c r="U837" s="7">
        <v>2005</v>
      </c>
      <c r="V837" s="7">
        <v>2005</v>
      </c>
      <c r="W837" s="6"/>
      <c r="X837" s="6"/>
      <c r="Y837" s="6"/>
      <c r="Z837" s="6" t="s">
        <v>76</v>
      </c>
      <c r="AA837" s="6"/>
      <c r="AB837" s="6"/>
      <c r="AC837" s="6"/>
      <c r="AD837" s="6"/>
      <c r="AE837" s="6" t="s">
        <v>126</v>
      </c>
      <c r="AF837" s="6"/>
      <c r="AG837" s="6"/>
      <c r="AH837" s="6"/>
      <c r="AI837" s="6" t="s">
        <v>155</v>
      </c>
      <c r="AJ837" s="6"/>
      <c r="AK837" s="6"/>
      <c r="AL837" s="6"/>
      <c r="AM837" s="6"/>
      <c r="AN837" s="6"/>
      <c r="AO837" s="6" t="s">
        <v>168</v>
      </c>
      <c r="AP837" s="6"/>
      <c r="AQ837" s="6"/>
      <c r="AR837" s="6"/>
      <c r="AS837" s="6"/>
      <c r="AT837" s="6"/>
      <c r="AU837" s="6"/>
      <c r="AV837" s="6"/>
      <c r="AW837" s="6" t="s">
        <v>23</v>
      </c>
      <c r="AX837" s="6"/>
      <c r="AY837" s="6"/>
      <c r="AZ837" s="6"/>
      <c r="BA837" s="6" t="s">
        <v>78</v>
      </c>
      <c r="BB837" s="6"/>
      <c r="BC837" s="6"/>
      <c r="BD837" s="6"/>
      <c r="BE837" s="6"/>
      <c r="BF837" s="6" t="s">
        <v>78</v>
      </c>
      <c r="BG837" s="6"/>
      <c r="BH837" s="6"/>
      <c r="BI837" s="6"/>
      <c r="BJ837" s="6" t="s">
        <v>78</v>
      </c>
      <c r="BK837" s="6"/>
      <c r="BL837" s="6"/>
      <c r="BM837" s="6"/>
      <c r="BN837" s="6" t="s">
        <v>78</v>
      </c>
      <c r="BO837" s="6"/>
      <c r="BP837" s="6"/>
      <c r="BQ837" s="6"/>
      <c r="BR837" s="6"/>
      <c r="BS837" s="6"/>
      <c r="BT837" s="6"/>
      <c r="BU837" s="6"/>
      <c r="BV837" s="6" t="s">
        <v>38</v>
      </c>
      <c r="BW837" s="6"/>
      <c r="BX837" s="6"/>
      <c r="BY837" s="6"/>
      <c r="BZ837" s="6"/>
      <c r="CA837" s="6"/>
      <c r="CB837" s="6"/>
      <c r="CC837" s="6"/>
      <c r="CD837" s="6"/>
      <c r="CE837" s="6"/>
      <c r="CF837" s="6"/>
      <c r="CG837" s="6"/>
      <c r="CH837" s="6"/>
      <c r="CI837" s="6"/>
      <c r="CJ837" s="6"/>
      <c r="CK837" s="6"/>
      <c r="CL837" s="6"/>
      <c r="CM837" s="6"/>
      <c r="CN837" s="6"/>
      <c r="CO837" s="6"/>
      <c r="CP837" s="6"/>
      <c r="CQ837" s="6"/>
      <c r="CR837" s="6"/>
      <c r="CS837" s="28" t="s">
        <v>38</v>
      </c>
      <c r="CT837" s="6"/>
      <c r="CU837" s="6"/>
      <c r="CV837" s="6"/>
      <c r="CW837" s="6"/>
      <c r="CX837" s="6"/>
      <c r="CY837" s="6"/>
      <c r="CZ837" s="6"/>
      <c r="DA837" s="6"/>
      <c r="DB837" s="6"/>
      <c r="DC837" s="6"/>
      <c r="DD837" s="6" t="s">
        <v>38</v>
      </c>
      <c r="DE837" s="87"/>
      <c r="DF837" s="6"/>
      <c r="DG837" s="6"/>
      <c r="DH837" s="6"/>
      <c r="DI837" s="6"/>
      <c r="DJ837" s="6"/>
      <c r="DK837" s="6"/>
      <c r="DL837" s="6"/>
      <c r="DM837" s="6"/>
      <c r="DN837" s="6"/>
      <c r="DO837" s="87"/>
      <c r="DP837" s="6"/>
      <c r="DQ837" s="87"/>
      <c r="DR837" s="6"/>
      <c r="DS837" s="93" t="s">
        <v>3142</v>
      </c>
      <c r="DT837" s="17" t="s">
        <v>3143</v>
      </c>
      <c r="DV837" s="34"/>
      <c r="DW837" s="57"/>
      <c r="DX837" s="57"/>
      <c r="DY837" s="57"/>
      <c r="DZ837" s="57"/>
      <c r="EA837" s="57"/>
      <c r="EB837" s="57"/>
      <c r="EC837" s="57"/>
      <c r="ED837" s="57"/>
      <c r="EE837" s="57"/>
      <c r="EF837" s="57"/>
      <c r="EG837" s="57"/>
      <c r="EH837" s="57"/>
      <c r="EI837" s="57"/>
      <c r="EJ837" s="57"/>
      <c r="EK837" s="57"/>
      <c r="EL837" s="57"/>
      <c r="EM837" s="57"/>
      <c r="EN837" s="57"/>
      <c r="EO837" s="57"/>
      <c r="EP837" s="57"/>
      <c r="EQ837" s="57"/>
      <c r="ER837" s="57"/>
      <c r="ES837" s="57"/>
    </row>
    <row r="838" spans="1:149" ht="14.55" customHeight="1" x14ac:dyDescent="0.3">
      <c r="A838" s="65">
        <v>834</v>
      </c>
      <c r="B838" s="7">
        <v>266</v>
      </c>
      <c r="C838" s="98" t="s">
        <v>3137</v>
      </c>
      <c r="D838" s="100" t="s">
        <v>3138</v>
      </c>
      <c r="E838" s="98" t="s">
        <v>3139</v>
      </c>
      <c r="F838" s="7">
        <v>2008</v>
      </c>
      <c r="G838" s="98" t="s">
        <v>680</v>
      </c>
      <c r="H838" s="98" t="s">
        <v>3140</v>
      </c>
      <c r="I838" s="6" t="s">
        <v>50</v>
      </c>
      <c r="J838" s="100" t="s">
        <v>3149</v>
      </c>
      <c r="K838" s="6" t="s">
        <v>3146</v>
      </c>
      <c r="L838" s="6" t="s">
        <v>38</v>
      </c>
      <c r="M838" s="6" t="s">
        <v>86</v>
      </c>
      <c r="N838" s="6" t="s">
        <v>205</v>
      </c>
      <c r="O838" s="6" t="s">
        <v>25</v>
      </c>
      <c r="P838" s="6" t="s">
        <v>177</v>
      </c>
      <c r="Q838" s="6" t="s">
        <v>572</v>
      </c>
      <c r="R838" s="6" t="s">
        <v>572</v>
      </c>
      <c r="S838" s="6" t="s">
        <v>432</v>
      </c>
      <c r="T838" s="6" t="s">
        <v>2717</v>
      </c>
      <c r="U838" s="7">
        <v>2005</v>
      </c>
      <c r="V838" s="7">
        <v>2005</v>
      </c>
      <c r="W838" s="6"/>
      <c r="X838" s="6"/>
      <c r="Y838" s="6"/>
      <c r="Z838" s="6" t="s">
        <v>76</v>
      </c>
      <c r="AA838" s="6"/>
      <c r="AB838" s="6"/>
      <c r="AC838" s="6"/>
      <c r="AD838" s="6"/>
      <c r="AE838" s="6" t="s">
        <v>126</v>
      </c>
      <c r="AF838" s="6"/>
      <c r="AG838" s="6"/>
      <c r="AH838" s="6"/>
      <c r="AI838" s="6" t="s">
        <v>155</v>
      </c>
      <c r="AJ838" s="6"/>
      <c r="AK838" s="6"/>
      <c r="AL838" s="6"/>
      <c r="AM838" s="6"/>
      <c r="AN838" s="6"/>
      <c r="AO838" s="6" t="s">
        <v>168</v>
      </c>
      <c r="AP838" s="6"/>
      <c r="AQ838" s="6"/>
      <c r="AR838" s="6"/>
      <c r="AS838" s="6"/>
      <c r="AT838" s="6"/>
      <c r="AU838" s="6"/>
      <c r="AV838" s="6"/>
      <c r="AW838" s="6" t="s">
        <v>23</v>
      </c>
      <c r="AX838" s="6"/>
      <c r="AY838" s="6"/>
      <c r="AZ838" s="6"/>
      <c r="BA838" s="6" t="s">
        <v>78</v>
      </c>
      <c r="BB838" s="6"/>
      <c r="BC838" s="6"/>
      <c r="BD838" s="6"/>
      <c r="BE838" s="6"/>
      <c r="BF838" s="6" t="s">
        <v>78</v>
      </c>
      <c r="BG838" s="6"/>
      <c r="BH838" s="6"/>
      <c r="BI838" s="6"/>
      <c r="BJ838" s="6" t="s">
        <v>78</v>
      </c>
      <c r="BK838" s="6"/>
      <c r="BL838" s="6"/>
      <c r="BM838" s="6"/>
      <c r="BN838" s="6" t="s">
        <v>78</v>
      </c>
      <c r="BO838" s="6"/>
      <c r="BP838" s="6"/>
      <c r="BQ838" s="6"/>
      <c r="BR838" s="6"/>
      <c r="BS838" s="6"/>
      <c r="BT838" s="6"/>
      <c r="BU838" s="6"/>
      <c r="BV838" s="6" t="s">
        <v>38</v>
      </c>
      <c r="BW838" s="6"/>
      <c r="BX838" s="6"/>
      <c r="BY838" s="6"/>
      <c r="BZ838" s="6"/>
      <c r="CA838" s="6"/>
      <c r="CB838" s="6"/>
      <c r="CC838" s="6"/>
      <c r="CD838" s="6"/>
      <c r="CE838" s="6"/>
      <c r="CF838" s="6"/>
      <c r="CG838" s="6"/>
      <c r="CH838" s="6"/>
      <c r="CI838" s="6"/>
      <c r="CJ838" s="6"/>
      <c r="CK838" s="6"/>
      <c r="CL838" s="6"/>
      <c r="CM838" s="6"/>
      <c r="CN838" s="6"/>
      <c r="CO838" s="6"/>
      <c r="CP838" s="6"/>
      <c r="CQ838" s="6"/>
      <c r="CR838" s="6"/>
      <c r="CS838" s="28" t="s">
        <v>38</v>
      </c>
      <c r="CT838" s="6"/>
      <c r="CU838" s="6"/>
      <c r="CV838" s="6"/>
      <c r="CW838" s="6"/>
      <c r="CX838" s="6"/>
      <c r="CY838" s="6"/>
      <c r="CZ838" s="6"/>
      <c r="DA838" s="6"/>
      <c r="DB838" s="6"/>
      <c r="DC838" s="6"/>
      <c r="DD838" s="6" t="s">
        <v>38</v>
      </c>
      <c r="DE838" s="87"/>
      <c r="DF838" s="6"/>
      <c r="DG838" s="6"/>
      <c r="DH838" s="6"/>
      <c r="DI838" s="6"/>
      <c r="DJ838" s="6"/>
      <c r="DK838" s="6"/>
      <c r="DL838" s="6"/>
      <c r="DM838" s="6"/>
      <c r="DN838" s="6"/>
      <c r="DO838" s="87"/>
      <c r="DP838" s="6"/>
      <c r="DQ838" s="87"/>
      <c r="DR838" s="6"/>
      <c r="DS838" s="93" t="s">
        <v>3142</v>
      </c>
      <c r="DT838" s="17" t="s">
        <v>3143</v>
      </c>
      <c r="DV838" s="34"/>
      <c r="DW838" s="57"/>
      <c r="DX838" s="57"/>
      <c r="DY838" s="57"/>
      <c r="DZ838" s="57"/>
      <c r="EA838" s="57"/>
      <c r="EB838" s="57"/>
      <c r="EC838" s="57"/>
      <c r="ED838" s="57"/>
      <c r="EE838" s="57"/>
      <c r="EF838" s="57"/>
      <c r="EG838" s="57"/>
      <c r="EH838" s="57"/>
      <c r="EI838" s="57"/>
      <c r="EJ838" s="57"/>
      <c r="EK838" s="57"/>
      <c r="EL838" s="57"/>
      <c r="EM838" s="57"/>
      <c r="EN838" s="57"/>
      <c r="EO838" s="57"/>
      <c r="EP838" s="57"/>
      <c r="EQ838" s="57"/>
      <c r="ER838" s="57"/>
      <c r="ES838" s="57"/>
    </row>
    <row r="839" spans="1:149" ht="14.55" customHeight="1" x14ac:dyDescent="0.3">
      <c r="A839" s="65">
        <v>835</v>
      </c>
      <c r="B839" s="7">
        <v>267</v>
      </c>
      <c r="C839" s="98" t="s">
        <v>3150</v>
      </c>
      <c r="D839" s="100" t="s">
        <v>3151</v>
      </c>
      <c r="E839" s="98" t="s">
        <v>3152</v>
      </c>
      <c r="F839" s="7">
        <v>2014</v>
      </c>
      <c r="G839" s="100" t="s">
        <v>1166</v>
      </c>
      <c r="H839" s="98" t="s">
        <v>3153</v>
      </c>
      <c r="I839" s="6" t="s">
        <v>50</v>
      </c>
      <c r="J839" s="100" t="s">
        <v>3154</v>
      </c>
      <c r="K839" s="6" t="s">
        <v>718</v>
      </c>
      <c r="L839" s="6" t="s">
        <v>38</v>
      </c>
      <c r="M839" s="6" t="s">
        <v>86</v>
      </c>
      <c r="N839" s="6" t="s">
        <v>205</v>
      </c>
      <c r="O839" s="6" t="s">
        <v>25</v>
      </c>
      <c r="P839" s="6" t="s">
        <v>177</v>
      </c>
      <c r="Q839" s="6" t="s">
        <v>572</v>
      </c>
      <c r="R839" s="6" t="s">
        <v>572</v>
      </c>
      <c r="S839" s="6" t="s">
        <v>1186</v>
      </c>
      <c r="T839" s="6" t="s">
        <v>1601</v>
      </c>
      <c r="U839" s="7">
        <v>2009</v>
      </c>
      <c r="V839" s="7">
        <v>2009</v>
      </c>
      <c r="W839" s="6"/>
      <c r="X839" s="6"/>
      <c r="Y839" s="6"/>
      <c r="Z839" s="6" t="s">
        <v>76</v>
      </c>
      <c r="AA839" s="6"/>
      <c r="AB839" s="6" t="s">
        <v>107</v>
      </c>
      <c r="AC839" s="6"/>
      <c r="AD839" s="6"/>
      <c r="AE839" s="6" t="s">
        <v>126</v>
      </c>
      <c r="AF839" s="6"/>
      <c r="AG839" s="6"/>
      <c r="AH839" s="6"/>
      <c r="AI839" s="6"/>
      <c r="AJ839" s="6"/>
      <c r="AK839" s="6" t="s">
        <v>232</v>
      </c>
      <c r="AL839" s="6"/>
      <c r="AM839" s="6"/>
      <c r="AN839" s="6"/>
      <c r="AO839" s="6"/>
      <c r="AP839" s="6"/>
      <c r="AQ839" s="6"/>
      <c r="AR839" s="6"/>
      <c r="AS839" s="6"/>
      <c r="AT839" s="6"/>
      <c r="AU839" s="6"/>
      <c r="AV839" s="6"/>
      <c r="AW839" s="6" t="s">
        <v>23</v>
      </c>
      <c r="AX839" s="6"/>
      <c r="AY839" s="6"/>
      <c r="AZ839" s="6"/>
      <c r="BA839" s="6" t="s">
        <v>80</v>
      </c>
      <c r="BB839" s="6"/>
      <c r="BC839" s="6" t="s">
        <v>78</v>
      </c>
      <c r="BD839" s="6"/>
      <c r="BE839" s="6"/>
      <c r="BF839" s="6" t="s">
        <v>78</v>
      </c>
      <c r="BG839" s="6"/>
      <c r="BH839" s="6"/>
      <c r="BI839" s="6"/>
      <c r="BJ839" s="6"/>
      <c r="BK839" s="6" t="s">
        <v>78</v>
      </c>
      <c r="BL839" s="6"/>
      <c r="BM839" s="6"/>
      <c r="BN839" s="6"/>
      <c r="BO839" s="6"/>
      <c r="BP839" s="6"/>
      <c r="BQ839" s="6"/>
      <c r="BR839" s="6"/>
      <c r="BS839" s="6"/>
      <c r="BT839" s="6"/>
      <c r="BU839" s="6"/>
      <c r="BV839" s="6" t="s">
        <v>38</v>
      </c>
      <c r="BW839" s="6"/>
      <c r="BX839" s="6"/>
      <c r="BY839" s="6"/>
      <c r="BZ839" s="6"/>
      <c r="CA839" s="6"/>
      <c r="CB839" s="6"/>
      <c r="CC839" s="6"/>
      <c r="CD839" s="6"/>
      <c r="CE839" s="6"/>
      <c r="CF839" s="6"/>
      <c r="CG839" s="6"/>
      <c r="CH839" s="6"/>
      <c r="CI839" s="6"/>
      <c r="CJ839" s="6"/>
      <c r="CK839" s="6"/>
      <c r="CL839" s="6"/>
      <c r="CM839" s="6"/>
      <c r="CN839" s="6"/>
      <c r="CO839" s="6"/>
      <c r="CP839" s="6"/>
      <c r="CQ839" s="6"/>
      <c r="CR839" s="6"/>
      <c r="CS839" s="28" t="s">
        <v>38</v>
      </c>
      <c r="CT839" s="6"/>
      <c r="CU839" s="6"/>
      <c r="CV839" s="6"/>
      <c r="CW839" s="6"/>
      <c r="CX839" s="6"/>
      <c r="CY839" s="6"/>
      <c r="CZ839" s="6"/>
      <c r="DA839" s="6"/>
      <c r="DB839" s="6"/>
      <c r="DC839" s="6"/>
      <c r="DD839" s="6" t="s">
        <v>38</v>
      </c>
      <c r="DE839" s="87"/>
      <c r="DF839" s="6"/>
      <c r="DG839" s="6"/>
      <c r="DH839" s="6"/>
      <c r="DI839" s="6"/>
      <c r="DJ839" s="6"/>
      <c r="DK839" s="6"/>
      <c r="DL839" s="6"/>
      <c r="DM839" s="6"/>
      <c r="DN839" s="6"/>
      <c r="DO839" s="87"/>
      <c r="DP839" s="6"/>
      <c r="DQ839" s="93" t="s">
        <v>3155</v>
      </c>
      <c r="DR839" s="6" t="s">
        <v>3156</v>
      </c>
      <c r="DS839" s="93" t="s">
        <v>3157</v>
      </c>
      <c r="DT839" s="17" t="s">
        <v>630</v>
      </c>
      <c r="DV839" s="34"/>
      <c r="DW839" s="57"/>
      <c r="DX839" s="57"/>
      <c r="DY839" s="57"/>
      <c r="DZ839" s="57"/>
      <c r="EA839" s="57"/>
      <c r="EB839" s="57"/>
      <c r="EC839" s="57"/>
      <c r="ED839" s="57"/>
      <c r="EE839" s="57"/>
      <c r="EF839" s="57"/>
      <c r="EG839" s="57"/>
      <c r="EH839" s="57"/>
      <c r="EI839" s="57"/>
      <c r="EJ839" s="57"/>
      <c r="EK839" s="57"/>
      <c r="EL839" s="57"/>
      <c r="EM839" s="57"/>
      <c r="EN839" s="57"/>
      <c r="EO839" s="57"/>
      <c r="EP839" s="57"/>
      <c r="EQ839" s="57"/>
      <c r="ER839" s="57"/>
      <c r="ES839" s="57"/>
    </row>
    <row r="840" spans="1:149" ht="14.55" customHeight="1" x14ac:dyDescent="0.3">
      <c r="A840" s="65">
        <v>836</v>
      </c>
      <c r="B840" s="7">
        <v>267</v>
      </c>
      <c r="C840" s="98" t="s">
        <v>3150</v>
      </c>
      <c r="D840" s="100" t="s">
        <v>3151</v>
      </c>
      <c r="E840" s="98" t="s">
        <v>3152</v>
      </c>
      <c r="F840" s="7">
        <v>2014</v>
      </c>
      <c r="G840" s="100" t="s">
        <v>1166</v>
      </c>
      <c r="H840" s="98" t="s">
        <v>3153</v>
      </c>
      <c r="I840" s="6" t="s">
        <v>50</v>
      </c>
      <c r="J840" s="100" t="s">
        <v>3158</v>
      </c>
      <c r="K840" s="6" t="s">
        <v>718</v>
      </c>
      <c r="L840" s="6" t="s">
        <v>38</v>
      </c>
      <c r="M840" s="6" t="s">
        <v>86</v>
      </c>
      <c r="N840" s="6" t="s">
        <v>205</v>
      </c>
      <c r="O840" s="6" t="s">
        <v>25</v>
      </c>
      <c r="P840" s="6" t="s">
        <v>177</v>
      </c>
      <c r="Q840" s="6" t="s">
        <v>572</v>
      </c>
      <c r="R840" s="6" t="s">
        <v>572</v>
      </c>
      <c r="S840" s="6" t="s">
        <v>1186</v>
      </c>
      <c r="T840" s="6" t="s">
        <v>1601</v>
      </c>
      <c r="U840" s="7">
        <v>2009</v>
      </c>
      <c r="V840" s="7">
        <v>2009</v>
      </c>
      <c r="W840" s="6"/>
      <c r="X840" s="6"/>
      <c r="Y840" s="6"/>
      <c r="Z840" s="6" t="s">
        <v>76</v>
      </c>
      <c r="AA840" s="6"/>
      <c r="AB840" s="6" t="s">
        <v>107</v>
      </c>
      <c r="AC840" s="6"/>
      <c r="AD840" s="6"/>
      <c r="AE840" s="6" t="s">
        <v>126</v>
      </c>
      <c r="AF840" s="6"/>
      <c r="AG840" s="6"/>
      <c r="AH840" s="6"/>
      <c r="AI840" s="6"/>
      <c r="AJ840" s="6"/>
      <c r="AK840" s="6" t="s">
        <v>232</v>
      </c>
      <c r="AL840" s="6"/>
      <c r="AM840" s="6"/>
      <c r="AN840" s="6"/>
      <c r="AO840" s="6"/>
      <c r="AP840" s="6"/>
      <c r="AQ840" s="6"/>
      <c r="AR840" s="6"/>
      <c r="AS840" s="6"/>
      <c r="AT840" s="6"/>
      <c r="AU840" s="6"/>
      <c r="AV840" s="6"/>
      <c r="AW840" s="6" t="s">
        <v>23</v>
      </c>
      <c r="AX840" s="6"/>
      <c r="AY840" s="6"/>
      <c r="AZ840" s="6"/>
      <c r="BA840" s="6" t="s">
        <v>78</v>
      </c>
      <c r="BB840" s="6"/>
      <c r="BC840" s="6" t="s">
        <v>78</v>
      </c>
      <c r="BD840" s="6"/>
      <c r="BE840" s="6"/>
      <c r="BF840" s="6" t="s">
        <v>80</v>
      </c>
      <c r="BG840" s="6"/>
      <c r="BH840" s="6"/>
      <c r="BI840" s="6"/>
      <c r="BJ840" s="6"/>
      <c r="BK840" s="6" t="s">
        <v>78</v>
      </c>
      <c r="BL840" s="6"/>
      <c r="BM840" s="6"/>
      <c r="BN840" s="6"/>
      <c r="BO840" s="6"/>
      <c r="BP840" s="6"/>
      <c r="BQ840" s="6"/>
      <c r="BR840" s="6"/>
      <c r="BS840" s="6"/>
      <c r="BT840" s="6"/>
      <c r="BU840" s="6"/>
      <c r="BV840" s="6" t="s">
        <v>38</v>
      </c>
      <c r="BW840" s="6"/>
      <c r="BX840" s="6"/>
      <c r="BY840" s="6"/>
      <c r="BZ840" s="6"/>
      <c r="CA840" s="6"/>
      <c r="CB840" s="6"/>
      <c r="CC840" s="6"/>
      <c r="CD840" s="6"/>
      <c r="CE840" s="6"/>
      <c r="CF840" s="6"/>
      <c r="CG840" s="6"/>
      <c r="CH840" s="6"/>
      <c r="CI840" s="6"/>
      <c r="CJ840" s="6"/>
      <c r="CK840" s="6"/>
      <c r="CL840" s="6"/>
      <c r="CM840" s="6"/>
      <c r="CN840" s="6"/>
      <c r="CO840" s="6"/>
      <c r="CP840" s="6"/>
      <c r="CQ840" s="6"/>
      <c r="CR840" s="6"/>
      <c r="CS840" s="28" t="s">
        <v>38</v>
      </c>
      <c r="CT840" s="6"/>
      <c r="CU840" s="6"/>
      <c r="CV840" s="6"/>
      <c r="CW840" s="6"/>
      <c r="CX840" s="6"/>
      <c r="CY840" s="6"/>
      <c r="CZ840" s="6"/>
      <c r="DA840" s="6"/>
      <c r="DB840" s="6"/>
      <c r="DC840" s="6"/>
      <c r="DD840" s="6" t="s">
        <v>38</v>
      </c>
      <c r="DE840" s="87"/>
      <c r="DF840" s="6"/>
      <c r="DG840" s="6"/>
      <c r="DH840" s="6"/>
      <c r="DI840" s="6"/>
      <c r="DJ840" s="6"/>
      <c r="DK840" s="6"/>
      <c r="DL840" s="6"/>
      <c r="DM840" s="6"/>
      <c r="DN840" s="6"/>
      <c r="DO840" s="87"/>
      <c r="DP840" s="6"/>
      <c r="DQ840" s="93" t="s">
        <v>3155</v>
      </c>
      <c r="DR840" s="6" t="s">
        <v>3156</v>
      </c>
      <c r="DS840" s="93" t="s">
        <v>3159</v>
      </c>
      <c r="DT840" s="17" t="s">
        <v>630</v>
      </c>
      <c r="DV840" s="34"/>
      <c r="DW840" s="57"/>
      <c r="DX840" s="57"/>
      <c r="DY840" s="57"/>
      <c r="DZ840" s="57"/>
      <c r="EA840" s="57"/>
      <c r="EB840" s="57"/>
      <c r="EC840" s="57"/>
      <c r="ED840" s="57"/>
      <c r="EE840" s="57"/>
      <c r="EF840" s="57"/>
      <c r="EG840" s="57"/>
      <c r="EH840" s="57"/>
      <c r="EI840" s="57"/>
      <c r="EJ840" s="57"/>
      <c r="EK840" s="57"/>
      <c r="EL840" s="57"/>
      <c r="EM840" s="57"/>
      <c r="EN840" s="57"/>
      <c r="EO840" s="57"/>
      <c r="EP840" s="57"/>
      <c r="EQ840" s="57"/>
      <c r="ER840" s="57"/>
      <c r="ES840" s="57"/>
    </row>
    <row r="841" spans="1:149" ht="14.55" customHeight="1" x14ac:dyDescent="0.3">
      <c r="A841" s="65">
        <v>837</v>
      </c>
      <c r="B841" s="7">
        <v>267</v>
      </c>
      <c r="C841" s="98" t="s">
        <v>3150</v>
      </c>
      <c r="D841" s="100" t="s">
        <v>3151</v>
      </c>
      <c r="E841" s="98" t="s">
        <v>3152</v>
      </c>
      <c r="F841" s="7">
        <v>2014</v>
      </c>
      <c r="G841" s="100" t="s">
        <v>1166</v>
      </c>
      <c r="H841" s="98" t="s">
        <v>3153</v>
      </c>
      <c r="I841" s="6" t="s">
        <v>50</v>
      </c>
      <c r="J841" s="100" t="s">
        <v>3160</v>
      </c>
      <c r="K841" s="6" t="s">
        <v>718</v>
      </c>
      <c r="L841" s="6" t="s">
        <v>38</v>
      </c>
      <c r="M841" s="6" t="s">
        <v>86</v>
      </c>
      <c r="N841" s="6" t="s">
        <v>205</v>
      </c>
      <c r="O841" s="6" t="s">
        <v>25</v>
      </c>
      <c r="P841" s="6" t="s">
        <v>177</v>
      </c>
      <c r="Q841" s="6" t="s">
        <v>572</v>
      </c>
      <c r="R841" s="6" t="s">
        <v>572</v>
      </c>
      <c r="S841" s="6" t="s">
        <v>1186</v>
      </c>
      <c r="T841" s="6" t="s">
        <v>1601</v>
      </c>
      <c r="U841" s="7">
        <v>2009</v>
      </c>
      <c r="V841" s="7">
        <v>2009</v>
      </c>
      <c r="W841" s="6"/>
      <c r="X841" s="6"/>
      <c r="Y841" s="6"/>
      <c r="Z841" s="6" t="s">
        <v>76</v>
      </c>
      <c r="AA841" s="6"/>
      <c r="AB841" s="6" t="s">
        <v>107</v>
      </c>
      <c r="AC841" s="6"/>
      <c r="AD841" s="6"/>
      <c r="AE841" s="6" t="s">
        <v>126</v>
      </c>
      <c r="AF841" s="6"/>
      <c r="AG841" s="6"/>
      <c r="AH841" s="6"/>
      <c r="AI841" s="6"/>
      <c r="AJ841" s="6"/>
      <c r="AK841" s="6" t="s">
        <v>232</v>
      </c>
      <c r="AL841" s="6"/>
      <c r="AM841" s="6"/>
      <c r="AN841" s="6"/>
      <c r="AO841" s="6"/>
      <c r="AP841" s="6"/>
      <c r="AQ841" s="6"/>
      <c r="AR841" s="6"/>
      <c r="AS841" s="6"/>
      <c r="AT841" s="6"/>
      <c r="AU841" s="6"/>
      <c r="AV841" s="6"/>
      <c r="AW841" s="6" t="s">
        <v>23</v>
      </c>
      <c r="AX841" s="6"/>
      <c r="AY841" s="6"/>
      <c r="AZ841" s="6"/>
      <c r="BA841" s="6" t="s">
        <v>78</v>
      </c>
      <c r="BB841" s="6"/>
      <c r="BC841" s="6" t="s">
        <v>78</v>
      </c>
      <c r="BD841" s="6"/>
      <c r="BE841" s="6"/>
      <c r="BF841" s="6" t="s">
        <v>80</v>
      </c>
      <c r="BG841" s="6"/>
      <c r="BH841" s="6"/>
      <c r="BI841" s="6"/>
      <c r="BJ841" s="6"/>
      <c r="BK841" s="6" t="s">
        <v>78</v>
      </c>
      <c r="BL841" s="6"/>
      <c r="BM841" s="6"/>
      <c r="BN841" s="6"/>
      <c r="BO841" s="6"/>
      <c r="BP841" s="6"/>
      <c r="BQ841" s="6"/>
      <c r="BR841" s="6"/>
      <c r="BS841" s="6"/>
      <c r="BT841" s="6"/>
      <c r="BU841" s="6"/>
      <c r="BV841" s="6" t="s">
        <v>38</v>
      </c>
      <c r="BW841" s="6"/>
      <c r="BX841" s="6"/>
      <c r="BY841" s="6"/>
      <c r="BZ841" s="6"/>
      <c r="CA841" s="6"/>
      <c r="CB841" s="6"/>
      <c r="CC841" s="6"/>
      <c r="CD841" s="6"/>
      <c r="CE841" s="6"/>
      <c r="CF841" s="6"/>
      <c r="CG841" s="6"/>
      <c r="CH841" s="6"/>
      <c r="CI841" s="6"/>
      <c r="CJ841" s="6"/>
      <c r="CK841" s="6"/>
      <c r="CL841" s="6"/>
      <c r="CM841" s="6"/>
      <c r="CN841" s="6"/>
      <c r="CO841" s="6"/>
      <c r="CP841" s="6"/>
      <c r="CQ841" s="6"/>
      <c r="CR841" s="6"/>
      <c r="CS841" s="28" t="s">
        <v>38</v>
      </c>
      <c r="CT841" s="6"/>
      <c r="CU841" s="6"/>
      <c r="CV841" s="6"/>
      <c r="CW841" s="6"/>
      <c r="CX841" s="6"/>
      <c r="CY841" s="6"/>
      <c r="CZ841" s="6"/>
      <c r="DA841" s="6"/>
      <c r="DB841" s="6"/>
      <c r="DC841" s="6"/>
      <c r="DD841" s="6" t="s">
        <v>38</v>
      </c>
      <c r="DE841" s="87"/>
      <c r="DF841" s="6"/>
      <c r="DG841" s="6"/>
      <c r="DH841" s="6"/>
      <c r="DI841" s="6"/>
      <c r="DJ841" s="6"/>
      <c r="DK841" s="6"/>
      <c r="DL841" s="6"/>
      <c r="DM841" s="6"/>
      <c r="DN841" s="6"/>
      <c r="DO841" s="87"/>
      <c r="DP841" s="6"/>
      <c r="DQ841" s="93" t="s">
        <v>3155</v>
      </c>
      <c r="DR841" s="6" t="s">
        <v>3156</v>
      </c>
      <c r="DS841" s="93" t="s">
        <v>3159</v>
      </c>
      <c r="DT841" s="17" t="s">
        <v>630</v>
      </c>
      <c r="DV841" s="34"/>
      <c r="DW841" s="57"/>
      <c r="DX841" s="57"/>
      <c r="DY841" s="57"/>
      <c r="DZ841" s="57"/>
      <c r="EA841" s="57"/>
      <c r="EB841" s="57"/>
      <c r="EC841" s="57"/>
      <c r="ED841" s="57"/>
      <c r="EE841" s="57"/>
      <c r="EF841" s="57"/>
      <c r="EG841" s="57"/>
      <c r="EH841" s="57"/>
      <c r="EI841" s="57"/>
      <c r="EJ841" s="57"/>
      <c r="EK841" s="57"/>
      <c r="EL841" s="57"/>
      <c r="EM841" s="57"/>
      <c r="EN841" s="57"/>
      <c r="EO841" s="57"/>
      <c r="EP841" s="57"/>
      <c r="EQ841" s="57"/>
      <c r="ER841" s="57"/>
      <c r="ES841" s="57"/>
    </row>
    <row r="842" spans="1:149" ht="14.55" customHeight="1" x14ac:dyDescent="0.3">
      <c r="A842" s="65">
        <v>838</v>
      </c>
      <c r="B842" s="7">
        <v>267</v>
      </c>
      <c r="C842" s="98" t="s">
        <v>3150</v>
      </c>
      <c r="D842" s="100" t="s">
        <v>3151</v>
      </c>
      <c r="E842" s="98" t="s">
        <v>3152</v>
      </c>
      <c r="F842" s="7">
        <v>2014</v>
      </c>
      <c r="G842" s="100" t="s">
        <v>1166</v>
      </c>
      <c r="H842" s="98" t="s">
        <v>3153</v>
      </c>
      <c r="I842" s="6" t="s">
        <v>50</v>
      </c>
      <c r="J842" s="100" t="s">
        <v>3161</v>
      </c>
      <c r="K842" s="6" t="s">
        <v>718</v>
      </c>
      <c r="L842" s="6" t="s">
        <v>38</v>
      </c>
      <c r="M842" s="6" t="s">
        <v>86</v>
      </c>
      <c r="N842" s="6" t="s">
        <v>205</v>
      </c>
      <c r="O842" s="6" t="s">
        <v>25</v>
      </c>
      <c r="P842" s="6" t="s">
        <v>177</v>
      </c>
      <c r="Q842" s="6" t="s">
        <v>572</v>
      </c>
      <c r="R842" s="6" t="s">
        <v>572</v>
      </c>
      <c r="S842" s="6" t="s">
        <v>1186</v>
      </c>
      <c r="T842" s="6" t="s">
        <v>1601</v>
      </c>
      <c r="U842" s="7">
        <v>2009</v>
      </c>
      <c r="V842" s="7">
        <v>2009</v>
      </c>
      <c r="W842" s="6"/>
      <c r="X842" s="6"/>
      <c r="Y842" s="6"/>
      <c r="Z842" s="6" t="s">
        <v>76</v>
      </c>
      <c r="AA842" s="6"/>
      <c r="AB842" s="6" t="s">
        <v>107</v>
      </c>
      <c r="AC842" s="6"/>
      <c r="AD842" s="6"/>
      <c r="AE842" s="6" t="s">
        <v>126</v>
      </c>
      <c r="AF842" s="6"/>
      <c r="AG842" s="6"/>
      <c r="AH842" s="6"/>
      <c r="AI842" s="6"/>
      <c r="AJ842" s="6"/>
      <c r="AK842" s="6" t="s">
        <v>232</v>
      </c>
      <c r="AL842" s="6"/>
      <c r="AM842" s="6"/>
      <c r="AN842" s="6"/>
      <c r="AO842" s="6"/>
      <c r="AP842" s="6"/>
      <c r="AQ842" s="6"/>
      <c r="AR842" s="6"/>
      <c r="AS842" s="6"/>
      <c r="AT842" s="6"/>
      <c r="AU842" s="6"/>
      <c r="AV842" s="6"/>
      <c r="AW842" s="6" t="s">
        <v>23</v>
      </c>
      <c r="AX842" s="6"/>
      <c r="AY842" s="6"/>
      <c r="AZ842" s="6"/>
      <c r="BA842" s="6" t="s">
        <v>78</v>
      </c>
      <c r="BB842" s="6"/>
      <c r="BC842" s="6" t="s">
        <v>78</v>
      </c>
      <c r="BD842" s="6"/>
      <c r="BE842" s="6"/>
      <c r="BF842" s="6" t="s">
        <v>80</v>
      </c>
      <c r="BG842" s="6"/>
      <c r="BH842" s="6"/>
      <c r="BI842" s="6"/>
      <c r="BJ842" s="6"/>
      <c r="BK842" s="6" t="s">
        <v>78</v>
      </c>
      <c r="BL842" s="6"/>
      <c r="BM842" s="6"/>
      <c r="BN842" s="6"/>
      <c r="BO842" s="6"/>
      <c r="BP842" s="6"/>
      <c r="BQ842" s="6"/>
      <c r="BR842" s="6"/>
      <c r="BS842" s="6"/>
      <c r="BT842" s="6"/>
      <c r="BU842" s="6"/>
      <c r="BV842" s="6" t="s">
        <v>38</v>
      </c>
      <c r="BW842" s="6"/>
      <c r="BX842" s="6"/>
      <c r="BY842" s="6"/>
      <c r="BZ842" s="6"/>
      <c r="CA842" s="6"/>
      <c r="CB842" s="6"/>
      <c r="CC842" s="6"/>
      <c r="CD842" s="6"/>
      <c r="CE842" s="6"/>
      <c r="CF842" s="6"/>
      <c r="CG842" s="6"/>
      <c r="CH842" s="6"/>
      <c r="CI842" s="6"/>
      <c r="CJ842" s="6"/>
      <c r="CK842" s="6"/>
      <c r="CL842" s="6"/>
      <c r="CM842" s="6"/>
      <c r="CN842" s="6"/>
      <c r="CO842" s="6"/>
      <c r="CP842" s="6"/>
      <c r="CQ842" s="6"/>
      <c r="CR842" s="6"/>
      <c r="CS842" s="28" t="s">
        <v>38</v>
      </c>
      <c r="CT842" s="6"/>
      <c r="CU842" s="6"/>
      <c r="CV842" s="6"/>
      <c r="CW842" s="6"/>
      <c r="CX842" s="6"/>
      <c r="CY842" s="6"/>
      <c r="CZ842" s="6"/>
      <c r="DA842" s="6"/>
      <c r="DB842" s="6"/>
      <c r="DC842" s="6"/>
      <c r="DD842" s="6" t="s">
        <v>38</v>
      </c>
      <c r="DE842" s="87"/>
      <c r="DF842" s="6"/>
      <c r="DG842" s="6"/>
      <c r="DH842" s="6"/>
      <c r="DI842" s="6"/>
      <c r="DJ842" s="6"/>
      <c r="DK842" s="6"/>
      <c r="DL842" s="6"/>
      <c r="DM842" s="6"/>
      <c r="DN842" s="6"/>
      <c r="DO842" s="87"/>
      <c r="DP842" s="6"/>
      <c r="DQ842" s="93" t="s">
        <v>3155</v>
      </c>
      <c r="DR842" s="6" t="s">
        <v>3156</v>
      </c>
      <c r="DS842" s="93" t="s">
        <v>3159</v>
      </c>
      <c r="DT842" s="17" t="s">
        <v>630</v>
      </c>
      <c r="DV842" s="34"/>
      <c r="DW842" s="57"/>
      <c r="DX842" s="57"/>
      <c r="DY842" s="57"/>
      <c r="DZ842" s="57"/>
      <c r="EA842" s="57"/>
      <c r="EB842" s="57"/>
      <c r="EC842" s="57"/>
      <c r="ED842" s="57"/>
      <c r="EE842" s="57"/>
      <c r="EF842" s="57"/>
      <c r="EG842" s="57"/>
      <c r="EH842" s="57"/>
      <c r="EI842" s="57"/>
      <c r="EJ842" s="57"/>
      <c r="EK842" s="57"/>
      <c r="EL842" s="57"/>
      <c r="EM842" s="57"/>
      <c r="EN842" s="57"/>
      <c r="EO842" s="57"/>
      <c r="EP842" s="57"/>
      <c r="EQ842" s="57"/>
      <c r="ER842" s="57"/>
      <c r="ES842" s="57"/>
    </row>
    <row r="843" spans="1:149" ht="14.55" customHeight="1" x14ac:dyDescent="0.3">
      <c r="A843" s="65">
        <v>839</v>
      </c>
      <c r="B843" s="7">
        <v>267</v>
      </c>
      <c r="C843" s="98" t="s">
        <v>3150</v>
      </c>
      <c r="D843" s="100" t="s">
        <v>3151</v>
      </c>
      <c r="E843" s="98" t="s">
        <v>3152</v>
      </c>
      <c r="F843" s="7">
        <v>2014</v>
      </c>
      <c r="G843" s="100" t="s">
        <v>1166</v>
      </c>
      <c r="H843" s="98" t="s">
        <v>3153</v>
      </c>
      <c r="I843" s="6" t="s">
        <v>50</v>
      </c>
      <c r="J843" s="100" t="s">
        <v>3162</v>
      </c>
      <c r="K843" s="6" t="s">
        <v>718</v>
      </c>
      <c r="L843" s="6" t="s">
        <v>38</v>
      </c>
      <c r="M843" s="6" t="s">
        <v>86</v>
      </c>
      <c r="N843" s="6" t="s">
        <v>205</v>
      </c>
      <c r="O843" s="6" t="s">
        <v>25</v>
      </c>
      <c r="P843" s="6" t="s">
        <v>177</v>
      </c>
      <c r="Q843" s="6" t="s">
        <v>572</v>
      </c>
      <c r="R843" s="6" t="s">
        <v>572</v>
      </c>
      <c r="S843" s="6" t="s">
        <v>1186</v>
      </c>
      <c r="T843" s="6" t="s">
        <v>1601</v>
      </c>
      <c r="U843" s="7">
        <v>2009</v>
      </c>
      <c r="V843" s="7">
        <v>2009</v>
      </c>
      <c r="W843" s="6"/>
      <c r="X843" s="6"/>
      <c r="Y843" s="6"/>
      <c r="Z843" s="6" t="s">
        <v>76</v>
      </c>
      <c r="AA843" s="6"/>
      <c r="AB843" s="6" t="s">
        <v>107</v>
      </c>
      <c r="AC843" s="6"/>
      <c r="AD843" s="6"/>
      <c r="AE843" s="6" t="s">
        <v>126</v>
      </c>
      <c r="AF843" s="6"/>
      <c r="AG843" s="6"/>
      <c r="AH843" s="6"/>
      <c r="AI843" s="6"/>
      <c r="AJ843" s="6"/>
      <c r="AK843" s="6" t="s">
        <v>232</v>
      </c>
      <c r="AL843" s="6"/>
      <c r="AM843" s="6"/>
      <c r="AN843" s="6"/>
      <c r="AO843" s="6"/>
      <c r="AP843" s="6"/>
      <c r="AQ843" s="6"/>
      <c r="AR843" s="6"/>
      <c r="AS843" s="6"/>
      <c r="AT843" s="6"/>
      <c r="AU843" s="6"/>
      <c r="AV843" s="6"/>
      <c r="AW843" s="6" t="s">
        <v>23</v>
      </c>
      <c r="AX843" s="6"/>
      <c r="AY843" s="6"/>
      <c r="AZ843" s="6"/>
      <c r="BA843" s="6" t="s">
        <v>78</v>
      </c>
      <c r="BB843" s="6"/>
      <c r="BC843" s="6" t="s">
        <v>78</v>
      </c>
      <c r="BD843" s="6"/>
      <c r="BE843" s="6"/>
      <c r="BF843" s="6" t="s">
        <v>80</v>
      </c>
      <c r="BG843" s="6"/>
      <c r="BH843" s="6"/>
      <c r="BI843" s="6"/>
      <c r="BJ843" s="6"/>
      <c r="BK843" s="6" t="s">
        <v>78</v>
      </c>
      <c r="BL843" s="6"/>
      <c r="BM843" s="6"/>
      <c r="BN843" s="6"/>
      <c r="BO843" s="6"/>
      <c r="BP843" s="6"/>
      <c r="BQ843" s="6"/>
      <c r="BR843" s="6"/>
      <c r="BS843" s="6"/>
      <c r="BT843" s="6"/>
      <c r="BU843" s="6"/>
      <c r="BV843" s="6" t="s">
        <v>38</v>
      </c>
      <c r="BW843" s="6"/>
      <c r="BX843" s="6"/>
      <c r="BY843" s="6"/>
      <c r="BZ843" s="6"/>
      <c r="CA843" s="6"/>
      <c r="CB843" s="6"/>
      <c r="CC843" s="6"/>
      <c r="CD843" s="6"/>
      <c r="CE843" s="6"/>
      <c r="CF843" s="6"/>
      <c r="CG843" s="6"/>
      <c r="CH843" s="6"/>
      <c r="CI843" s="6"/>
      <c r="CJ843" s="6"/>
      <c r="CK843" s="6"/>
      <c r="CL843" s="6"/>
      <c r="CM843" s="6"/>
      <c r="CN843" s="6"/>
      <c r="CO843" s="6"/>
      <c r="CP843" s="6"/>
      <c r="CQ843" s="6"/>
      <c r="CR843" s="6"/>
      <c r="CS843" s="28" t="s">
        <v>38</v>
      </c>
      <c r="CT843" s="6"/>
      <c r="CU843" s="6"/>
      <c r="CV843" s="6"/>
      <c r="CW843" s="6"/>
      <c r="CX843" s="6"/>
      <c r="CY843" s="6"/>
      <c r="CZ843" s="6"/>
      <c r="DA843" s="6"/>
      <c r="DB843" s="6"/>
      <c r="DC843" s="6"/>
      <c r="DD843" s="6" t="s">
        <v>38</v>
      </c>
      <c r="DE843" s="87"/>
      <c r="DF843" s="6"/>
      <c r="DG843" s="6"/>
      <c r="DH843" s="6"/>
      <c r="DI843" s="6"/>
      <c r="DJ843" s="6"/>
      <c r="DK843" s="6"/>
      <c r="DL843" s="6"/>
      <c r="DM843" s="6"/>
      <c r="DN843" s="6"/>
      <c r="DO843" s="87"/>
      <c r="DP843" s="6"/>
      <c r="DQ843" s="93" t="s">
        <v>3155</v>
      </c>
      <c r="DR843" s="6" t="s">
        <v>3156</v>
      </c>
      <c r="DS843" s="93" t="s">
        <v>3159</v>
      </c>
      <c r="DT843" s="17" t="s">
        <v>630</v>
      </c>
      <c r="DV843" s="34"/>
      <c r="DW843" s="57"/>
      <c r="DX843" s="57"/>
      <c r="DY843" s="57"/>
      <c r="DZ843" s="57"/>
      <c r="EA843" s="57"/>
      <c r="EB843" s="57"/>
      <c r="EC843" s="57"/>
      <c r="ED843" s="57"/>
      <c r="EE843" s="57"/>
      <c r="EF843" s="57"/>
      <c r="EG843" s="57"/>
      <c r="EH843" s="57"/>
      <c r="EI843" s="57"/>
      <c r="EJ843" s="57"/>
      <c r="EK843" s="57"/>
      <c r="EL843" s="57"/>
      <c r="EM843" s="57"/>
      <c r="EN843" s="57"/>
      <c r="EO843" s="57"/>
      <c r="EP843" s="57"/>
      <c r="EQ843" s="57"/>
      <c r="ER843" s="57"/>
      <c r="ES843" s="57"/>
    </row>
    <row r="844" spans="1:149" ht="14.55" customHeight="1" x14ac:dyDescent="0.3">
      <c r="A844" s="65">
        <v>840</v>
      </c>
      <c r="B844" s="7">
        <v>267</v>
      </c>
      <c r="C844" s="98" t="s">
        <v>3150</v>
      </c>
      <c r="D844" s="100" t="s">
        <v>3151</v>
      </c>
      <c r="E844" s="98" t="s">
        <v>3152</v>
      </c>
      <c r="F844" s="7">
        <v>2014</v>
      </c>
      <c r="G844" s="100" t="s">
        <v>1166</v>
      </c>
      <c r="H844" s="98" t="s">
        <v>3153</v>
      </c>
      <c r="I844" s="6" t="s">
        <v>50</v>
      </c>
      <c r="J844" s="100" t="s">
        <v>3163</v>
      </c>
      <c r="K844" s="6" t="s">
        <v>718</v>
      </c>
      <c r="L844" s="6" t="s">
        <v>38</v>
      </c>
      <c r="M844" s="6" t="s">
        <v>86</v>
      </c>
      <c r="N844" s="6" t="s">
        <v>205</v>
      </c>
      <c r="O844" s="6" t="s">
        <v>25</v>
      </c>
      <c r="P844" s="6" t="s">
        <v>177</v>
      </c>
      <c r="Q844" s="6" t="s">
        <v>572</v>
      </c>
      <c r="R844" s="6" t="s">
        <v>572</v>
      </c>
      <c r="S844" s="6" t="s">
        <v>1186</v>
      </c>
      <c r="T844" s="6" t="s">
        <v>1601</v>
      </c>
      <c r="U844" s="7">
        <v>2009</v>
      </c>
      <c r="V844" s="7">
        <v>2009</v>
      </c>
      <c r="W844" s="6"/>
      <c r="X844" s="6"/>
      <c r="Y844" s="6"/>
      <c r="Z844" s="6" t="s">
        <v>76</v>
      </c>
      <c r="AA844" s="6"/>
      <c r="AB844" s="6" t="s">
        <v>107</v>
      </c>
      <c r="AC844" s="6"/>
      <c r="AD844" s="6"/>
      <c r="AE844" s="6" t="s">
        <v>126</v>
      </c>
      <c r="AF844" s="6"/>
      <c r="AG844" s="6"/>
      <c r="AH844" s="6"/>
      <c r="AI844" s="6"/>
      <c r="AJ844" s="6"/>
      <c r="AK844" s="6" t="s">
        <v>232</v>
      </c>
      <c r="AL844" s="6"/>
      <c r="AM844" s="6"/>
      <c r="AN844" s="6"/>
      <c r="AO844" s="6"/>
      <c r="AP844" s="6"/>
      <c r="AQ844" s="6"/>
      <c r="AR844" s="6"/>
      <c r="AS844" s="6"/>
      <c r="AT844" s="6"/>
      <c r="AU844" s="6"/>
      <c r="AV844" s="6"/>
      <c r="AW844" s="6" t="s">
        <v>23</v>
      </c>
      <c r="AX844" s="6"/>
      <c r="AY844" s="6"/>
      <c r="AZ844" s="6"/>
      <c r="BA844" s="6" t="s">
        <v>78</v>
      </c>
      <c r="BB844" s="6"/>
      <c r="BC844" s="6" t="s">
        <v>78</v>
      </c>
      <c r="BD844" s="6"/>
      <c r="BE844" s="6"/>
      <c r="BF844" s="6" t="s">
        <v>80</v>
      </c>
      <c r="BG844" s="6"/>
      <c r="BH844" s="6"/>
      <c r="BI844" s="6"/>
      <c r="BJ844" s="6"/>
      <c r="BK844" s="6" t="s">
        <v>78</v>
      </c>
      <c r="BL844" s="6"/>
      <c r="BM844" s="6"/>
      <c r="BN844" s="6"/>
      <c r="BO844" s="6"/>
      <c r="BP844" s="6"/>
      <c r="BQ844" s="6"/>
      <c r="BR844" s="6"/>
      <c r="BS844" s="6"/>
      <c r="BT844" s="6"/>
      <c r="BU844" s="6"/>
      <c r="BV844" s="6" t="s">
        <v>38</v>
      </c>
      <c r="BW844" s="6"/>
      <c r="BX844" s="6"/>
      <c r="BY844" s="6"/>
      <c r="BZ844" s="6"/>
      <c r="CA844" s="6"/>
      <c r="CB844" s="6"/>
      <c r="CC844" s="6"/>
      <c r="CD844" s="6"/>
      <c r="CE844" s="6"/>
      <c r="CF844" s="6"/>
      <c r="CG844" s="6"/>
      <c r="CH844" s="6"/>
      <c r="CI844" s="6"/>
      <c r="CJ844" s="6"/>
      <c r="CK844" s="6"/>
      <c r="CL844" s="6"/>
      <c r="CM844" s="6"/>
      <c r="CN844" s="6"/>
      <c r="CO844" s="6"/>
      <c r="CP844" s="6"/>
      <c r="CQ844" s="6"/>
      <c r="CR844" s="6"/>
      <c r="CS844" s="28" t="s">
        <v>38</v>
      </c>
      <c r="CT844" s="6"/>
      <c r="CU844" s="6"/>
      <c r="CV844" s="6"/>
      <c r="CW844" s="6"/>
      <c r="CX844" s="6"/>
      <c r="CY844" s="6"/>
      <c r="CZ844" s="6"/>
      <c r="DA844" s="6"/>
      <c r="DB844" s="6"/>
      <c r="DC844" s="6"/>
      <c r="DD844" s="6" t="s">
        <v>38</v>
      </c>
      <c r="DE844" s="87"/>
      <c r="DF844" s="6"/>
      <c r="DG844" s="6"/>
      <c r="DH844" s="6"/>
      <c r="DI844" s="6"/>
      <c r="DJ844" s="6"/>
      <c r="DK844" s="6"/>
      <c r="DL844" s="6"/>
      <c r="DM844" s="6"/>
      <c r="DN844" s="6"/>
      <c r="DO844" s="87"/>
      <c r="DP844" s="6"/>
      <c r="DQ844" s="93" t="s">
        <v>3155</v>
      </c>
      <c r="DR844" s="6" t="s">
        <v>3156</v>
      </c>
      <c r="DS844" s="93" t="s">
        <v>3159</v>
      </c>
      <c r="DT844" s="17" t="s">
        <v>630</v>
      </c>
      <c r="DV844" s="34"/>
      <c r="DW844" s="57"/>
      <c r="DX844" s="57"/>
      <c r="DY844" s="57"/>
      <c r="DZ844" s="57"/>
      <c r="EA844" s="57"/>
      <c r="EB844" s="57"/>
      <c r="EC844" s="57"/>
      <c r="ED844" s="57"/>
      <c r="EE844" s="57"/>
      <c r="EF844" s="57"/>
      <c r="EG844" s="57"/>
      <c r="EH844" s="57"/>
      <c r="EI844" s="57"/>
      <c r="EJ844" s="57"/>
      <c r="EK844" s="57"/>
      <c r="EL844" s="57"/>
      <c r="EM844" s="57"/>
      <c r="EN844" s="57"/>
      <c r="EO844" s="57"/>
      <c r="EP844" s="57"/>
      <c r="EQ844" s="57"/>
      <c r="ER844" s="57"/>
      <c r="ES844" s="57"/>
    </row>
    <row r="845" spans="1:149" ht="14.55" customHeight="1" x14ac:dyDescent="0.3">
      <c r="A845" s="65">
        <v>841</v>
      </c>
      <c r="B845" s="7">
        <v>268</v>
      </c>
      <c r="C845" s="98" t="s">
        <v>3164</v>
      </c>
      <c r="D845" s="100" t="s">
        <v>3165</v>
      </c>
      <c r="E845" s="98" t="s">
        <v>3166</v>
      </c>
      <c r="F845" s="7">
        <v>2008</v>
      </c>
      <c r="G845" s="98" t="s">
        <v>974</v>
      </c>
      <c r="H845" s="98" t="s">
        <v>3167</v>
      </c>
      <c r="I845" s="6" t="s">
        <v>50</v>
      </c>
      <c r="J845" s="100" t="s">
        <v>3168</v>
      </c>
      <c r="K845" s="6" t="s">
        <v>718</v>
      </c>
      <c r="L845" s="6" t="s">
        <v>38</v>
      </c>
      <c r="M845" s="6" t="s">
        <v>72</v>
      </c>
      <c r="N845" s="6" t="s">
        <v>175</v>
      </c>
      <c r="O845" s="6" t="s">
        <v>40</v>
      </c>
      <c r="P845" s="6" t="s">
        <v>191</v>
      </c>
      <c r="Q845" s="6" t="s">
        <v>3169</v>
      </c>
      <c r="R845" s="6" t="s">
        <v>921</v>
      </c>
      <c r="S845" s="6" t="s">
        <v>434</v>
      </c>
      <c r="T845" s="6" t="s">
        <v>968</v>
      </c>
      <c r="U845" s="7">
        <v>1998</v>
      </c>
      <c r="V845" s="7">
        <v>2006</v>
      </c>
      <c r="W845" s="6"/>
      <c r="X845" s="6"/>
      <c r="Y845" s="6"/>
      <c r="Z845" s="6"/>
      <c r="AA845" s="6" t="s">
        <v>66</v>
      </c>
      <c r="AB845" s="6" t="s">
        <v>107</v>
      </c>
      <c r="AC845" s="6"/>
      <c r="AD845" s="6"/>
      <c r="AE845" s="6"/>
      <c r="AF845" s="6"/>
      <c r="AG845" s="6"/>
      <c r="AH845" s="6" t="s">
        <v>139</v>
      </c>
      <c r="AI845" s="6"/>
      <c r="AJ845" s="6"/>
      <c r="AK845" s="6"/>
      <c r="AL845" s="6"/>
      <c r="AM845" s="6"/>
      <c r="AN845" s="6"/>
      <c r="AO845" s="6"/>
      <c r="AP845" s="6"/>
      <c r="AQ845" s="6"/>
      <c r="AR845" s="6"/>
      <c r="AS845" s="6"/>
      <c r="AT845" s="6"/>
      <c r="AU845" s="6"/>
      <c r="AV845" s="6"/>
      <c r="AW845" s="6" t="s">
        <v>38</v>
      </c>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t="s">
        <v>23</v>
      </c>
      <c r="BW845" s="6"/>
      <c r="BX845" s="6"/>
      <c r="BY845" s="6"/>
      <c r="BZ845" s="6"/>
      <c r="CA845" s="6" t="s">
        <v>233</v>
      </c>
      <c r="CB845" s="6" t="s">
        <v>195</v>
      </c>
      <c r="CC845" s="6"/>
      <c r="CD845" s="6"/>
      <c r="CE845" s="6"/>
      <c r="CF845" s="6"/>
      <c r="CG845" s="6"/>
      <c r="CH845" s="6" t="s">
        <v>195</v>
      </c>
      <c r="CI845" s="6"/>
      <c r="CJ845" s="6"/>
      <c r="CK845" s="6"/>
      <c r="CL845" s="6"/>
      <c r="CM845" s="6"/>
      <c r="CN845" s="6"/>
      <c r="CO845" s="6"/>
      <c r="CP845" s="6"/>
      <c r="CQ845" s="6"/>
      <c r="CR845" s="6"/>
      <c r="CS845" s="28" t="s">
        <v>23</v>
      </c>
      <c r="CT845" s="6"/>
      <c r="CU845" s="6" t="s">
        <v>66</v>
      </c>
      <c r="CV845" s="6" t="s">
        <v>107</v>
      </c>
      <c r="CW845" s="6"/>
      <c r="CX845" s="6"/>
      <c r="CY845" s="6"/>
      <c r="CZ845" s="6" t="s">
        <v>139</v>
      </c>
      <c r="DA845" s="6"/>
      <c r="DB845" s="6"/>
      <c r="DC845" s="6"/>
      <c r="DD845" s="6" t="s">
        <v>38</v>
      </c>
      <c r="DE845" s="87"/>
      <c r="DF845" s="6"/>
      <c r="DG845" s="6"/>
      <c r="DH845" s="6"/>
      <c r="DI845" s="6"/>
      <c r="DJ845" s="6"/>
      <c r="DK845" s="6"/>
      <c r="DL845" s="6"/>
      <c r="DM845" s="6"/>
      <c r="DN845" s="6"/>
      <c r="DO845" s="87"/>
      <c r="DP845" s="6"/>
      <c r="DQ845" s="87"/>
      <c r="DR845" s="6"/>
      <c r="DS845" s="87"/>
      <c r="DT845" s="17"/>
      <c r="DV845" s="34"/>
      <c r="DW845" s="57"/>
      <c r="DX845" s="57"/>
      <c r="DY845" s="57"/>
      <c r="DZ845" s="57"/>
      <c r="EA845" s="57"/>
      <c r="EB845" s="57"/>
      <c r="EC845" s="57"/>
      <c r="ED845" s="57"/>
      <c r="EE845" s="57"/>
      <c r="EF845" s="57"/>
      <c r="EG845" s="57"/>
      <c r="EH845" s="57"/>
      <c r="EI845" s="57"/>
      <c r="EJ845" s="57"/>
      <c r="EK845" s="57"/>
      <c r="EL845" s="57"/>
      <c r="EM845" s="57"/>
      <c r="EN845" s="57"/>
      <c r="EO845" s="57"/>
      <c r="EP845" s="57"/>
      <c r="EQ845" s="57"/>
      <c r="ER845" s="57"/>
      <c r="ES845" s="57"/>
    </row>
    <row r="846" spans="1:149" ht="14.55" customHeight="1" x14ac:dyDescent="0.3">
      <c r="A846" s="65">
        <v>842</v>
      </c>
      <c r="B846" s="7">
        <v>269</v>
      </c>
      <c r="C846" s="100" t="s">
        <v>3170</v>
      </c>
      <c r="D846" s="98" t="s">
        <v>3171</v>
      </c>
      <c r="E846" s="98" t="s">
        <v>3172</v>
      </c>
      <c r="F846" s="7">
        <v>2018</v>
      </c>
      <c r="G846" s="100" t="s">
        <v>3173</v>
      </c>
      <c r="H846" s="98" t="s">
        <v>3174</v>
      </c>
      <c r="I846" s="6" t="s">
        <v>50</v>
      </c>
      <c r="J846" s="100" t="s">
        <v>3175</v>
      </c>
      <c r="K846" s="6" t="s">
        <v>3176</v>
      </c>
      <c r="L846" s="6" t="s">
        <v>23</v>
      </c>
      <c r="M846" s="6" t="s">
        <v>100</v>
      </c>
      <c r="N846" s="6" t="s">
        <v>205</v>
      </c>
      <c r="O846" s="6" t="s">
        <v>25</v>
      </c>
      <c r="P846" s="6" t="s">
        <v>177</v>
      </c>
      <c r="Q846" s="6" t="s">
        <v>2607</v>
      </c>
      <c r="R846" s="6" t="s">
        <v>3177</v>
      </c>
      <c r="S846" s="6" t="s">
        <v>361</v>
      </c>
      <c r="T846" s="6" t="s">
        <v>3178</v>
      </c>
      <c r="U846" s="7">
        <v>2014</v>
      </c>
      <c r="V846" s="7">
        <v>2034</v>
      </c>
      <c r="W846" s="6"/>
      <c r="X846" s="6"/>
      <c r="Y846" s="6"/>
      <c r="Z846" s="6"/>
      <c r="AA846" s="6"/>
      <c r="AB846" s="6"/>
      <c r="AC846" s="6"/>
      <c r="AD846" s="6"/>
      <c r="AE846" s="6" t="s">
        <v>126</v>
      </c>
      <c r="AF846" s="6"/>
      <c r="AG846" s="6"/>
      <c r="AH846" s="6"/>
      <c r="AI846" s="6" t="s">
        <v>155</v>
      </c>
      <c r="AJ846" s="6"/>
      <c r="AK846" s="6"/>
      <c r="AL846" s="6"/>
      <c r="AM846" s="6"/>
      <c r="AN846" s="6"/>
      <c r="AO846" s="6"/>
      <c r="AP846" s="6"/>
      <c r="AQ846" s="6"/>
      <c r="AR846" s="6"/>
      <c r="AS846" s="6"/>
      <c r="AT846" s="6"/>
      <c r="AU846" s="6"/>
      <c r="AV846" s="6"/>
      <c r="AW846" s="6" t="s">
        <v>23</v>
      </c>
      <c r="AX846" s="6"/>
      <c r="AY846" s="6"/>
      <c r="AZ846" s="6"/>
      <c r="BA846" s="6"/>
      <c r="BB846" s="6"/>
      <c r="BC846" s="6"/>
      <c r="BD846" s="6"/>
      <c r="BE846" s="6"/>
      <c r="BF846" s="6" t="s">
        <v>78</v>
      </c>
      <c r="BG846" s="6"/>
      <c r="BH846" s="6"/>
      <c r="BI846" s="6"/>
      <c r="BJ846" s="6" t="s">
        <v>78</v>
      </c>
      <c r="BK846" s="6"/>
      <c r="BL846" s="6"/>
      <c r="BM846" s="6"/>
      <c r="BN846" s="6"/>
      <c r="BO846" s="6"/>
      <c r="BP846" s="6"/>
      <c r="BQ846" s="6"/>
      <c r="BR846" s="6"/>
      <c r="BS846" s="6"/>
      <c r="BT846" s="6"/>
      <c r="BU846" s="6"/>
      <c r="BV846" s="6" t="s">
        <v>38</v>
      </c>
      <c r="BW846" s="6"/>
      <c r="BX846" s="6"/>
      <c r="BY846" s="6"/>
      <c r="BZ846" s="6"/>
      <c r="CA846" s="6"/>
      <c r="CB846" s="6"/>
      <c r="CC846" s="6"/>
      <c r="CD846" s="6"/>
      <c r="CE846" s="6"/>
      <c r="CF846" s="6"/>
      <c r="CG846" s="6"/>
      <c r="CH846" s="6"/>
      <c r="CI846" s="6"/>
      <c r="CJ846" s="6"/>
      <c r="CK846" s="6"/>
      <c r="CL846" s="6"/>
      <c r="CM846" s="6"/>
      <c r="CN846" s="6"/>
      <c r="CO846" s="6"/>
      <c r="CP846" s="6"/>
      <c r="CQ846" s="6"/>
      <c r="CR846" s="6"/>
      <c r="CS846" s="28" t="s">
        <v>38</v>
      </c>
      <c r="CT846" s="6"/>
      <c r="CU846" s="6"/>
      <c r="CV846" s="6"/>
      <c r="CW846" s="6"/>
      <c r="CX846" s="6"/>
      <c r="CY846" s="6"/>
      <c r="CZ846" s="6"/>
      <c r="DA846" s="6"/>
      <c r="DB846" s="6"/>
      <c r="DC846" s="6"/>
      <c r="DD846" s="6" t="s">
        <v>38</v>
      </c>
      <c r="DE846" s="87"/>
      <c r="DF846" s="6"/>
      <c r="DG846" s="6"/>
      <c r="DH846" s="6"/>
      <c r="DI846" s="6"/>
      <c r="DJ846" s="6"/>
      <c r="DK846" s="6"/>
      <c r="DL846" s="6"/>
      <c r="DM846" s="6"/>
      <c r="DN846" s="6"/>
      <c r="DO846" s="87"/>
      <c r="DP846" s="6"/>
      <c r="DQ846" s="87"/>
      <c r="DR846" s="6"/>
      <c r="DS846" s="93" t="s">
        <v>3179</v>
      </c>
      <c r="DT846" s="17" t="s">
        <v>2109</v>
      </c>
      <c r="DV846" s="34"/>
      <c r="DW846" s="57"/>
      <c r="DX846" s="57"/>
      <c r="DY846" s="57"/>
      <c r="DZ846" s="57"/>
      <c r="EA846" s="57"/>
      <c r="EB846" s="57"/>
      <c r="EC846" s="57"/>
      <c r="ED846" s="57"/>
      <c r="EE846" s="57"/>
      <c r="EF846" s="57"/>
      <c r="EG846" s="57"/>
      <c r="EH846" s="57"/>
      <c r="EI846" s="57"/>
      <c r="EJ846" s="57"/>
      <c r="EK846" s="57"/>
      <c r="EL846" s="57"/>
      <c r="EM846" s="57"/>
      <c r="EN846" s="57"/>
      <c r="EO846" s="57"/>
      <c r="EP846" s="57"/>
      <c r="EQ846" s="57"/>
      <c r="ER846" s="57"/>
      <c r="ES846" s="57"/>
    </row>
    <row r="847" spans="1:149" ht="14.55" customHeight="1" x14ac:dyDescent="0.3">
      <c r="A847" s="65">
        <v>843</v>
      </c>
      <c r="B847" s="7">
        <v>269</v>
      </c>
      <c r="C847" s="100" t="s">
        <v>3170</v>
      </c>
      <c r="D847" s="98" t="s">
        <v>3171</v>
      </c>
      <c r="E847" s="98" t="s">
        <v>3172</v>
      </c>
      <c r="F847" s="7">
        <v>2018</v>
      </c>
      <c r="G847" s="100" t="s">
        <v>3173</v>
      </c>
      <c r="H847" s="98" t="s">
        <v>3174</v>
      </c>
      <c r="I847" s="6" t="s">
        <v>50</v>
      </c>
      <c r="J847" s="100" t="s">
        <v>3180</v>
      </c>
      <c r="K847" s="6" t="s">
        <v>3181</v>
      </c>
      <c r="L847" s="6" t="s">
        <v>23</v>
      </c>
      <c r="M847" s="6" t="s">
        <v>100</v>
      </c>
      <c r="N847" s="6" t="s">
        <v>205</v>
      </c>
      <c r="O847" s="6" t="s">
        <v>25</v>
      </c>
      <c r="P847" s="6" t="s">
        <v>177</v>
      </c>
      <c r="Q847" s="6" t="s">
        <v>2607</v>
      </c>
      <c r="R847" s="6" t="s">
        <v>3177</v>
      </c>
      <c r="S847" s="6" t="s">
        <v>361</v>
      </c>
      <c r="T847" s="6" t="s">
        <v>3178</v>
      </c>
      <c r="U847" s="7">
        <v>2014</v>
      </c>
      <c r="V847" s="7">
        <v>2034</v>
      </c>
      <c r="W847" s="6"/>
      <c r="X847" s="6"/>
      <c r="Y847" s="6"/>
      <c r="Z847" s="6"/>
      <c r="AA847" s="6"/>
      <c r="AB847" s="6"/>
      <c r="AC847" s="6"/>
      <c r="AD847" s="6"/>
      <c r="AE847" s="6" t="s">
        <v>126</v>
      </c>
      <c r="AF847" s="6"/>
      <c r="AG847" s="6"/>
      <c r="AH847" s="6"/>
      <c r="AI847" s="6" t="s">
        <v>155</v>
      </c>
      <c r="AJ847" s="6"/>
      <c r="AK847" s="6"/>
      <c r="AL847" s="6"/>
      <c r="AM847" s="6"/>
      <c r="AN847" s="6"/>
      <c r="AO847" s="6"/>
      <c r="AP847" s="6"/>
      <c r="AQ847" s="6"/>
      <c r="AR847" s="6"/>
      <c r="AS847" s="6"/>
      <c r="AT847" s="6"/>
      <c r="AU847" s="6"/>
      <c r="AV847" s="6"/>
      <c r="AW847" s="6" t="s">
        <v>23</v>
      </c>
      <c r="AX847" s="6"/>
      <c r="AY847" s="6"/>
      <c r="AZ847" s="6"/>
      <c r="BA847" s="6"/>
      <c r="BB847" s="6"/>
      <c r="BC847" s="6"/>
      <c r="BD847" s="6"/>
      <c r="BE847" s="6"/>
      <c r="BF847" s="6" t="s">
        <v>78</v>
      </c>
      <c r="BG847" s="6"/>
      <c r="BH847" s="6"/>
      <c r="BI847" s="6"/>
      <c r="BJ847" s="6" t="s">
        <v>78</v>
      </c>
      <c r="BK847" s="6"/>
      <c r="BL847" s="6"/>
      <c r="BM847" s="6"/>
      <c r="BN847" s="6"/>
      <c r="BO847" s="6"/>
      <c r="BP847" s="6"/>
      <c r="BQ847" s="6"/>
      <c r="BR847" s="6"/>
      <c r="BS847" s="6"/>
      <c r="BT847" s="6"/>
      <c r="BU847" s="6"/>
      <c r="BV847" s="6" t="s">
        <v>38</v>
      </c>
      <c r="BW847" s="6"/>
      <c r="BX847" s="6"/>
      <c r="BY847" s="6"/>
      <c r="BZ847" s="6"/>
      <c r="CA847" s="6"/>
      <c r="CB847" s="6"/>
      <c r="CC847" s="6"/>
      <c r="CD847" s="6"/>
      <c r="CE847" s="6"/>
      <c r="CF847" s="6"/>
      <c r="CG847" s="6"/>
      <c r="CH847" s="6"/>
      <c r="CI847" s="6"/>
      <c r="CJ847" s="6"/>
      <c r="CK847" s="6"/>
      <c r="CL847" s="6"/>
      <c r="CM847" s="6"/>
      <c r="CN847" s="6"/>
      <c r="CO847" s="6"/>
      <c r="CP847" s="6"/>
      <c r="CQ847" s="6"/>
      <c r="CR847" s="6"/>
      <c r="CS847" s="28" t="s">
        <v>38</v>
      </c>
      <c r="CT847" s="6"/>
      <c r="CU847" s="6"/>
      <c r="CV847" s="6"/>
      <c r="CW847" s="6"/>
      <c r="CX847" s="6"/>
      <c r="CY847" s="6"/>
      <c r="CZ847" s="6"/>
      <c r="DA847" s="6"/>
      <c r="DB847" s="6"/>
      <c r="DC847" s="6"/>
      <c r="DD847" s="6" t="s">
        <v>38</v>
      </c>
      <c r="DE847" s="87"/>
      <c r="DF847" s="6"/>
      <c r="DG847" s="6"/>
      <c r="DH847" s="6"/>
      <c r="DI847" s="6"/>
      <c r="DJ847" s="6"/>
      <c r="DK847" s="6"/>
      <c r="DL847" s="6"/>
      <c r="DM847" s="6"/>
      <c r="DN847" s="6"/>
      <c r="DO847" s="87"/>
      <c r="DP847" s="6"/>
      <c r="DQ847" s="87"/>
      <c r="DR847" s="6"/>
      <c r="DS847" s="93" t="s">
        <v>3179</v>
      </c>
      <c r="DT847" s="17" t="s">
        <v>2109</v>
      </c>
      <c r="DV847" s="34"/>
      <c r="DW847" s="57"/>
      <c r="DX847" s="57"/>
      <c r="DY847" s="57"/>
      <c r="DZ847" s="57"/>
      <c r="EA847" s="57"/>
      <c r="EB847" s="57"/>
      <c r="EC847" s="57"/>
      <c r="ED847" s="57"/>
      <c r="EE847" s="57"/>
      <c r="EF847" s="57"/>
      <c r="EG847" s="57"/>
      <c r="EH847" s="57"/>
      <c r="EI847" s="57"/>
      <c r="EJ847" s="57"/>
      <c r="EK847" s="57"/>
      <c r="EL847" s="57"/>
      <c r="EM847" s="57"/>
      <c r="EN847" s="57"/>
      <c r="EO847" s="57"/>
      <c r="EP847" s="57"/>
      <c r="EQ847" s="57"/>
      <c r="ER847" s="57"/>
      <c r="ES847" s="57"/>
    </row>
    <row r="848" spans="1:149" ht="14.55" customHeight="1" x14ac:dyDescent="0.3">
      <c r="A848" s="65">
        <v>844</v>
      </c>
      <c r="B848" s="7">
        <v>269</v>
      </c>
      <c r="C848" s="100" t="s">
        <v>3170</v>
      </c>
      <c r="D848" s="98" t="s">
        <v>3171</v>
      </c>
      <c r="E848" s="98" t="s">
        <v>3172</v>
      </c>
      <c r="F848" s="7">
        <v>2018</v>
      </c>
      <c r="G848" s="100" t="s">
        <v>3173</v>
      </c>
      <c r="H848" s="98" t="s">
        <v>3174</v>
      </c>
      <c r="I848" s="6" t="s">
        <v>50</v>
      </c>
      <c r="J848" s="100" t="s">
        <v>3182</v>
      </c>
      <c r="K848" s="6" t="s">
        <v>3183</v>
      </c>
      <c r="L848" s="6" t="s">
        <v>23</v>
      </c>
      <c r="M848" s="6" t="s">
        <v>100</v>
      </c>
      <c r="N848" s="6" t="s">
        <v>205</v>
      </c>
      <c r="O848" s="6" t="s">
        <v>25</v>
      </c>
      <c r="P848" s="6" t="s">
        <v>177</v>
      </c>
      <c r="Q848" s="6" t="s">
        <v>2607</v>
      </c>
      <c r="R848" s="6" t="s">
        <v>3177</v>
      </c>
      <c r="S848" s="6" t="s">
        <v>361</v>
      </c>
      <c r="T848" s="6" t="s">
        <v>3178</v>
      </c>
      <c r="U848" s="7">
        <v>2014</v>
      </c>
      <c r="V848" s="7">
        <v>2034</v>
      </c>
      <c r="W848" s="6"/>
      <c r="X848" s="6"/>
      <c r="Y848" s="6"/>
      <c r="Z848" s="6"/>
      <c r="AA848" s="6"/>
      <c r="AB848" s="6"/>
      <c r="AC848" s="6"/>
      <c r="AD848" s="6"/>
      <c r="AE848" s="6" t="s">
        <v>126</v>
      </c>
      <c r="AF848" s="6"/>
      <c r="AG848" s="6"/>
      <c r="AH848" s="6"/>
      <c r="AI848" s="6" t="s">
        <v>155</v>
      </c>
      <c r="AJ848" s="6"/>
      <c r="AK848" s="6"/>
      <c r="AL848" s="6"/>
      <c r="AM848" s="6"/>
      <c r="AN848" s="6"/>
      <c r="AO848" s="6"/>
      <c r="AP848" s="6"/>
      <c r="AQ848" s="6"/>
      <c r="AR848" s="6"/>
      <c r="AS848" s="6"/>
      <c r="AT848" s="6"/>
      <c r="AU848" s="6"/>
      <c r="AV848" s="6"/>
      <c r="AW848" s="6" t="s">
        <v>23</v>
      </c>
      <c r="AX848" s="6"/>
      <c r="AY848" s="6"/>
      <c r="AZ848" s="6"/>
      <c r="BA848" s="6"/>
      <c r="BB848" s="6"/>
      <c r="BC848" s="6"/>
      <c r="BD848" s="6"/>
      <c r="BE848" s="6"/>
      <c r="BF848" s="6" t="s">
        <v>78</v>
      </c>
      <c r="BG848" s="6"/>
      <c r="BH848" s="6"/>
      <c r="BI848" s="6"/>
      <c r="BJ848" s="6" t="s">
        <v>78</v>
      </c>
      <c r="BK848" s="6"/>
      <c r="BL848" s="6"/>
      <c r="BM848" s="6"/>
      <c r="BN848" s="6"/>
      <c r="BO848" s="6"/>
      <c r="BP848" s="6"/>
      <c r="BQ848" s="6"/>
      <c r="BR848" s="6"/>
      <c r="BS848" s="6"/>
      <c r="BT848" s="6"/>
      <c r="BU848" s="6"/>
      <c r="BV848" s="6" t="s">
        <v>38</v>
      </c>
      <c r="BW848" s="6"/>
      <c r="BX848" s="6"/>
      <c r="BY848" s="6"/>
      <c r="BZ848" s="6"/>
      <c r="CA848" s="6"/>
      <c r="CB848" s="6"/>
      <c r="CC848" s="6"/>
      <c r="CD848" s="6"/>
      <c r="CE848" s="6"/>
      <c r="CF848" s="6"/>
      <c r="CG848" s="6"/>
      <c r="CH848" s="6"/>
      <c r="CI848" s="6"/>
      <c r="CJ848" s="6"/>
      <c r="CK848" s="6"/>
      <c r="CL848" s="6"/>
      <c r="CM848" s="6"/>
      <c r="CN848" s="6"/>
      <c r="CO848" s="6"/>
      <c r="CP848" s="6"/>
      <c r="CQ848" s="6"/>
      <c r="CR848" s="6"/>
      <c r="CS848" s="28" t="s">
        <v>38</v>
      </c>
      <c r="CT848" s="6"/>
      <c r="CU848" s="6"/>
      <c r="CV848" s="6"/>
      <c r="CW848" s="6"/>
      <c r="CX848" s="6"/>
      <c r="CY848" s="6"/>
      <c r="CZ848" s="6"/>
      <c r="DA848" s="6"/>
      <c r="DB848" s="6"/>
      <c r="DC848" s="6"/>
      <c r="DD848" s="6" t="s">
        <v>38</v>
      </c>
      <c r="DE848" s="87"/>
      <c r="DF848" s="6"/>
      <c r="DG848" s="6"/>
      <c r="DH848" s="6"/>
      <c r="DI848" s="6"/>
      <c r="DJ848" s="6"/>
      <c r="DK848" s="6"/>
      <c r="DL848" s="6"/>
      <c r="DM848" s="6"/>
      <c r="DN848" s="6"/>
      <c r="DO848" s="87"/>
      <c r="DP848" s="6"/>
      <c r="DQ848" s="87"/>
      <c r="DR848" s="6"/>
      <c r="DS848" s="93" t="s">
        <v>3179</v>
      </c>
      <c r="DT848" s="17" t="s">
        <v>2109</v>
      </c>
      <c r="DV848" s="34"/>
      <c r="DW848" s="57"/>
      <c r="DX848" s="57"/>
      <c r="DY848" s="57"/>
      <c r="DZ848" s="57"/>
      <c r="EA848" s="57"/>
      <c r="EB848" s="57"/>
      <c r="EC848" s="57"/>
      <c r="ED848" s="57"/>
      <c r="EE848" s="57"/>
      <c r="EF848" s="57"/>
      <c r="EG848" s="57"/>
      <c r="EH848" s="57"/>
      <c r="EI848" s="57"/>
      <c r="EJ848" s="57"/>
      <c r="EK848" s="57"/>
      <c r="EL848" s="57"/>
      <c r="EM848" s="57"/>
      <c r="EN848" s="57"/>
      <c r="EO848" s="57"/>
      <c r="EP848" s="57"/>
      <c r="EQ848" s="57"/>
      <c r="ER848" s="57"/>
      <c r="ES848" s="57"/>
    </row>
    <row r="849" spans="1:149" ht="14.55" customHeight="1" x14ac:dyDescent="0.3">
      <c r="A849" s="65">
        <v>845</v>
      </c>
      <c r="B849" s="7">
        <v>270</v>
      </c>
      <c r="C849" s="98" t="s">
        <v>3184</v>
      </c>
      <c r="D849" s="100" t="s">
        <v>3185</v>
      </c>
      <c r="E849" s="98" t="s">
        <v>3186</v>
      </c>
      <c r="F849" s="7">
        <v>2007</v>
      </c>
      <c r="G849" s="100" t="s">
        <v>604</v>
      </c>
      <c r="H849" s="98" t="s">
        <v>3187</v>
      </c>
      <c r="I849" s="6" t="s">
        <v>50</v>
      </c>
      <c r="J849" s="100" t="s">
        <v>3188</v>
      </c>
      <c r="K849" s="6" t="s">
        <v>1243</v>
      </c>
      <c r="L849" s="6" t="s">
        <v>38</v>
      </c>
      <c r="M849" s="6" t="s">
        <v>100</v>
      </c>
      <c r="N849" s="6" t="s">
        <v>205</v>
      </c>
      <c r="O849" s="6" t="s">
        <v>25</v>
      </c>
      <c r="P849" s="6" t="s">
        <v>191</v>
      </c>
      <c r="Q849" s="6" t="s">
        <v>3189</v>
      </c>
      <c r="R849" s="6" t="s">
        <v>921</v>
      </c>
      <c r="S849" s="6" t="s">
        <v>434</v>
      </c>
      <c r="T849" s="6" t="s">
        <v>1478</v>
      </c>
      <c r="U849" s="7">
        <v>2001</v>
      </c>
      <c r="V849" s="7">
        <v>2004</v>
      </c>
      <c r="W849" s="6"/>
      <c r="X849" s="6"/>
      <c r="Y849" s="6"/>
      <c r="Z849" s="6"/>
      <c r="AA849" s="6"/>
      <c r="AB849" s="6"/>
      <c r="AC849" s="6"/>
      <c r="AD849" s="6"/>
      <c r="AE849" s="6" t="s">
        <v>126</v>
      </c>
      <c r="AF849" s="6"/>
      <c r="AG849" s="6"/>
      <c r="AH849" s="6"/>
      <c r="AI849" s="6"/>
      <c r="AJ849" s="6"/>
      <c r="AK849" s="6"/>
      <c r="AL849" s="6"/>
      <c r="AM849" s="6"/>
      <c r="AN849" s="6"/>
      <c r="AO849" s="6"/>
      <c r="AP849" s="6"/>
      <c r="AQ849" s="6"/>
      <c r="AR849" s="6"/>
      <c r="AS849" s="6"/>
      <c r="AT849" s="6"/>
      <c r="AU849" s="6" t="s">
        <v>183</v>
      </c>
      <c r="AV849" s="6"/>
      <c r="AW849" s="6" t="s">
        <v>23</v>
      </c>
      <c r="AX849" s="6"/>
      <c r="AY849" s="6"/>
      <c r="AZ849" s="6"/>
      <c r="BA849" s="6"/>
      <c r="BB849" s="6"/>
      <c r="BC849" s="6"/>
      <c r="BD849" s="6"/>
      <c r="BE849" s="6"/>
      <c r="BF849" s="6" t="s">
        <v>78</v>
      </c>
      <c r="BG849" s="6"/>
      <c r="BH849" s="6"/>
      <c r="BI849" s="6"/>
      <c r="BJ849" s="6"/>
      <c r="BK849" s="6"/>
      <c r="BL849" s="6"/>
      <c r="BM849" s="6"/>
      <c r="BN849" s="6"/>
      <c r="BO849" s="6"/>
      <c r="BP849" s="6"/>
      <c r="BQ849" s="6"/>
      <c r="BR849" s="6"/>
      <c r="BS849" s="6"/>
      <c r="BT849" s="6" t="s">
        <v>78</v>
      </c>
      <c r="BU849" s="6"/>
      <c r="BV849" s="6" t="s">
        <v>38</v>
      </c>
      <c r="BW849" s="6"/>
      <c r="BX849" s="6"/>
      <c r="BY849" s="6"/>
      <c r="BZ849" s="6"/>
      <c r="CA849" s="6"/>
      <c r="CB849" s="6"/>
      <c r="CC849" s="6"/>
      <c r="CD849" s="6"/>
      <c r="CE849" s="6"/>
      <c r="CF849" s="6"/>
      <c r="CG849" s="6"/>
      <c r="CH849" s="6"/>
      <c r="CI849" s="6"/>
      <c r="CJ849" s="6"/>
      <c r="CK849" s="6"/>
      <c r="CL849" s="6"/>
      <c r="CM849" s="6"/>
      <c r="CN849" s="6"/>
      <c r="CO849" s="6"/>
      <c r="CP849" s="6"/>
      <c r="CQ849" s="6"/>
      <c r="CR849" s="6"/>
      <c r="CS849" s="28" t="s">
        <v>38</v>
      </c>
      <c r="CT849" s="6"/>
      <c r="CU849" s="6"/>
      <c r="CV849" s="6"/>
      <c r="CW849" s="6"/>
      <c r="CX849" s="6"/>
      <c r="CY849" s="6"/>
      <c r="CZ849" s="6"/>
      <c r="DA849" s="6"/>
      <c r="DB849" s="6"/>
      <c r="DC849" s="6"/>
      <c r="DD849" s="6" t="s">
        <v>38</v>
      </c>
      <c r="DE849" s="87"/>
      <c r="DF849" s="6"/>
      <c r="DG849" s="6"/>
      <c r="DH849" s="6"/>
      <c r="DI849" s="6"/>
      <c r="DJ849" s="6"/>
      <c r="DK849" s="6"/>
      <c r="DL849" s="6"/>
      <c r="DM849" s="6"/>
      <c r="DN849" s="6"/>
      <c r="DO849" s="87"/>
      <c r="DP849" s="6"/>
      <c r="DQ849" s="87"/>
      <c r="DR849" s="6"/>
      <c r="DS849" s="87"/>
      <c r="DT849" s="17"/>
      <c r="DV849" s="34"/>
      <c r="DW849" s="57"/>
      <c r="DX849" s="57"/>
      <c r="DY849" s="57"/>
      <c r="DZ849" s="57"/>
      <c r="EA849" s="57"/>
      <c r="EB849" s="57"/>
      <c r="EC849" s="57"/>
      <c r="ED849" s="57"/>
      <c r="EE849" s="57"/>
      <c r="EF849" s="57"/>
      <c r="EG849" s="57"/>
      <c r="EH849" s="57"/>
      <c r="EI849" s="57"/>
      <c r="EJ849" s="57"/>
      <c r="EK849" s="57"/>
      <c r="EL849" s="57"/>
      <c r="EM849" s="57"/>
      <c r="EN849" s="57"/>
      <c r="EO849" s="57"/>
      <c r="EP849" s="57"/>
      <c r="EQ849" s="57"/>
      <c r="ER849" s="57"/>
      <c r="ES849" s="57"/>
    </row>
    <row r="850" spans="1:149" ht="14.55" customHeight="1" x14ac:dyDescent="0.3">
      <c r="A850" s="65">
        <v>846</v>
      </c>
      <c r="B850" s="7">
        <v>270</v>
      </c>
      <c r="C850" s="98" t="s">
        <v>3184</v>
      </c>
      <c r="D850" s="100" t="s">
        <v>3185</v>
      </c>
      <c r="E850" s="98" t="s">
        <v>3186</v>
      </c>
      <c r="F850" s="7">
        <v>2007</v>
      </c>
      <c r="G850" s="100" t="s">
        <v>604</v>
      </c>
      <c r="H850" s="98" t="s">
        <v>3187</v>
      </c>
      <c r="I850" s="6" t="s">
        <v>50</v>
      </c>
      <c r="J850" s="100" t="s">
        <v>3190</v>
      </c>
      <c r="K850" s="6" t="s">
        <v>1243</v>
      </c>
      <c r="L850" s="6" t="s">
        <v>38</v>
      </c>
      <c r="M850" s="6" t="s">
        <v>100</v>
      </c>
      <c r="N850" s="6" t="s">
        <v>205</v>
      </c>
      <c r="O850" s="6" t="s">
        <v>25</v>
      </c>
      <c r="P850" s="6" t="s">
        <v>191</v>
      </c>
      <c r="Q850" s="6" t="s">
        <v>3189</v>
      </c>
      <c r="R850" s="6" t="s">
        <v>921</v>
      </c>
      <c r="S850" s="6" t="s">
        <v>434</v>
      </c>
      <c r="T850" s="6" t="s">
        <v>1478</v>
      </c>
      <c r="U850" s="7">
        <v>2001</v>
      </c>
      <c r="V850" s="7">
        <v>2004</v>
      </c>
      <c r="W850" s="6"/>
      <c r="X850" s="6"/>
      <c r="Y850" s="6"/>
      <c r="Z850" s="6"/>
      <c r="AA850" s="6"/>
      <c r="AB850" s="6"/>
      <c r="AC850" s="6"/>
      <c r="AD850" s="6"/>
      <c r="AE850" s="6" t="s">
        <v>126</v>
      </c>
      <c r="AF850" s="6"/>
      <c r="AG850" s="6"/>
      <c r="AH850" s="6"/>
      <c r="AI850" s="6"/>
      <c r="AJ850" s="6"/>
      <c r="AK850" s="6"/>
      <c r="AL850" s="6"/>
      <c r="AM850" s="6"/>
      <c r="AN850" s="6"/>
      <c r="AO850" s="6"/>
      <c r="AP850" s="6"/>
      <c r="AQ850" s="6"/>
      <c r="AR850" s="6"/>
      <c r="AS850" s="6"/>
      <c r="AT850" s="6"/>
      <c r="AU850" s="6" t="s">
        <v>183</v>
      </c>
      <c r="AV850" s="6"/>
      <c r="AW850" s="6" t="s">
        <v>23</v>
      </c>
      <c r="AX850" s="6"/>
      <c r="AY850" s="6"/>
      <c r="AZ850" s="6"/>
      <c r="BA850" s="6"/>
      <c r="BB850" s="6"/>
      <c r="BC850" s="6"/>
      <c r="BD850" s="6"/>
      <c r="BE850" s="6"/>
      <c r="BF850" s="6" t="s">
        <v>78</v>
      </c>
      <c r="BG850" s="6"/>
      <c r="BH850" s="6"/>
      <c r="BI850" s="6"/>
      <c r="BJ850" s="6"/>
      <c r="BK850" s="6"/>
      <c r="BL850" s="6"/>
      <c r="BM850" s="6"/>
      <c r="BN850" s="6"/>
      <c r="BO850" s="6"/>
      <c r="BP850" s="6"/>
      <c r="BQ850" s="6"/>
      <c r="BR850" s="6"/>
      <c r="BS850" s="6"/>
      <c r="BT850" s="6" t="s">
        <v>78</v>
      </c>
      <c r="BU850" s="6"/>
      <c r="BV850" s="6" t="s">
        <v>38</v>
      </c>
      <c r="BW850" s="6"/>
      <c r="BX850" s="6"/>
      <c r="BY850" s="6"/>
      <c r="BZ850" s="6"/>
      <c r="CA850" s="6"/>
      <c r="CB850" s="6"/>
      <c r="CC850" s="6"/>
      <c r="CD850" s="6"/>
      <c r="CE850" s="6"/>
      <c r="CF850" s="6"/>
      <c r="CG850" s="6"/>
      <c r="CH850" s="6"/>
      <c r="CI850" s="6"/>
      <c r="CJ850" s="6"/>
      <c r="CK850" s="6"/>
      <c r="CL850" s="6"/>
      <c r="CM850" s="6"/>
      <c r="CN850" s="6"/>
      <c r="CO850" s="6"/>
      <c r="CP850" s="6"/>
      <c r="CQ850" s="6"/>
      <c r="CR850" s="6"/>
      <c r="CS850" s="28" t="s">
        <v>38</v>
      </c>
      <c r="CT850" s="6"/>
      <c r="CU850" s="6"/>
      <c r="CV850" s="6"/>
      <c r="CW850" s="6"/>
      <c r="CX850" s="6"/>
      <c r="CY850" s="6"/>
      <c r="CZ850" s="6"/>
      <c r="DA850" s="6"/>
      <c r="DB850" s="6"/>
      <c r="DC850" s="6"/>
      <c r="DD850" s="6" t="s">
        <v>38</v>
      </c>
      <c r="DE850" s="87"/>
      <c r="DF850" s="6"/>
      <c r="DG850" s="6"/>
      <c r="DH850" s="6"/>
      <c r="DI850" s="6"/>
      <c r="DJ850" s="6"/>
      <c r="DK850" s="6"/>
      <c r="DL850" s="6"/>
      <c r="DM850" s="6"/>
      <c r="DN850" s="6"/>
      <c r="DO850" s="87"/>
      <c r="DP850" s="6"/>
      <c r="DQ850" s="87"/>
      <c r="DR850" s="6"/>
      <c r="DS850" s="87"/>
      <c r="DT850" s="17"/>
      <c r="DV850" s="34"/>
      <c r="DW850" s="57"/>
      <c r="DX850" s="57"/>
      <c r="DY850" s="57"/>
      <c r="DZ850" s="57"/>
      <c r="EA850" s="57"/>
      <c r="EB850" s="57"/>
      <c r="EC850" s="57"/>
      <c r="ED850" s="57"/>
      <c r="EE850" s="57"/>
      <c r="EF850" s="57"/>
      <c r="EG850" s="57"/>
      <c r="EH850" s="57"/>
      <c r="EI850" s="57"/>
      <c r="EJ850" s="57"/>
      <c r="EK850" s="57"/>
      <c r="EL850" s="57"/>
      <c r="EM850" s="57"/>
      <c r="EN850" s="57"/>
      <c r="EO850" s="57"/>
      <c r="EP850" s="57"/>
      <c r="EQ850" s="57"/>
      <c r="ER850" s="57"/>
      <c r="ES850" s="57"/>
    </row>
    <row r="851" spans="1:149" ht="14.55" customHeight="1" x14ac:dyDescent="0.3">
      <c r="A851" s="65">
        <v>847</v>
      </c>
      <c r="B851" s="7">
        <v>270</v>
      </c>
      <c r="C851" s="98" t="s">
        <v>3184</v>
      </c>
      <c r="D851" s="100" t="s">
        <v>3185</v>
      </c>
      <c r="E851" s="98" t="s">
        <v>3186</v>
      </c>
      <c r="F851" s="7">
        <v>2007</v>
      </c>
      <c r="G851" s="100" t="s">
        <v>604</v>
      </c>
      <c r="H851" s="98" t="s">
        <v>3187</v>
      </c>
      <c r="I851" s="6" t="s">
        <v>50</v>
      </c>
      <c r="J851" s="100" t="s">
        <v>3188</v>
      </c>
      <c r="K851" s="6" t="s">
        <v>1243</v>
      </c>
      <c r="L851" s="6" t="s">
        <v>38</v>
      </c>
      <c r="M851" s="6" t="s">
        <v>100</v>
      </c>
      <c r="N851" s="6" t="s">
        <v>205</v>
      </c>
      <c r="O851" s="6" t="s">
        <v>25</v>
      </c>
      <c r="P851" s="6" t="s">
        <v>191</v>
      </c>
      <c r="Q851" s="6" t="s">
        <v>3189</v>
      </c>
      <c r="R851" s="6" t="s">
        <v>921</v>
      </c>
      <c r="S851" s="6" t="s">
        <v>434</v>
      </c>
      <c r="T851" s="6" t="s">
        <v>3191</v>
      </c>
      <c r="U851" s="7">
        <v>2001</v>
      </c>
      <c r="V851" s="7">
        <v>2004</v>
      </c>
      <c r="W851" s="6"/>
      <c r="X851" s="6"/>
      <c r="Y851" s="6"/>
      <c r="Z851" s="6"/>
      <c r="AA851" s="6"/>
      <c r="AB851" s="6"/>
      <c r="AC851" s="6"/>
      <c r="AD851" s="6"/>
      <c r="AE851" s="6" t="s">
        <v>126</v>
      </c>
      <c r="AF851" s="6"/>
      <c r="AG851" s="6"/>
      <c r="AH851" s="6"/>
      <c r="AI851" s="6"/>
      <c r="AJ851" s="6"/>
      <c r="AK851" s="6"/>
      <c r="AL851" s="6"/>
      <c r="AM851" s="6"/>
      <c r="AN851" s="6"/>
      <c r="AO851" s="6"/>
      <c r="AP851" s="6"/>
      <c r="AQ851" s="6"/>
      <c r="AR851" s="6"/>
      <c r="AS851" s="6"/>
      <c r="AT851" s="6"/>
      <c r="AU851" s="6" t="s">
        <v>183</v>
      </c>
      <c r="AV851" s="6"/>
      <c r="AW851" s="6" t="s">
        <v>23</v>
      </c>
      <c r="AX851" s="6"/>
      <c r="AY851" s="6"/>
      <c r="AZ851" s="6"/>
      <c r="BA851" s="6"/>
      <c r="BB851" s="6"/>
      <c r="BC851" s="6"/>
      <c r="BD851" s="6"/>
      <c r="BE851" s="6"/>
      <c r="BF851" s="6" t="s">
        <v>78</v>
      </c>
      <c r="BG851" s="6"/>
      <c r="BH851" s="6"/>
      <c r="BI851" s="6"/>
      <c r="BJ851" s="6"/>
      <c r="BK851" s="6"/>
      <c r="BL851" s="6"/>
      <c r="BM851" s="6"/>
      <c r="BN851" s="6"/>
      <c r="BO851" s="6"/>
      <c r="BP851" s="6"/>
      <c r="BQ851" s="6"/>
      <c r="BR851" s="6"/>
      <c r="BS851" s="6"/>
      <c r="BT851" s="6" t="s">
        <v>78</v>
      </c>
      <c r="BU851" s="6"/>
      <c r="BV851" s="6" t="s">
        <v>38</v>
      </c>
      <c r="BW851" s="6"/>
      <c r="BX851" s="6"/>
      <c r="BY851" s="6"/>
      <c r="BZ851" s="6"/>
      <c r="CA851" s="6"/>
      <c r="CB851" s="6"/>
      <c r="CC851" s="6"/>
      <c r="CD851" s="6"/>
      <c r="CE851" s="6"/>
      <c r="CF851" s="6"/>
      <c r="CG851" s="6"/>
      <c r="CH851" s="6"/>
      <c r="CI851" s="6"/>
      <c r="CJ851" s="6"/>
      <c r="CK851" s="6"/>
      <c r="CL851" s="6"/>
      <c r="CM851" s="6"/>
      <c r="CN851" s="6"/>
      <c r="CO851" s="6"/>
      <c r="CP851" s="6"/>
      <c r="CQ851" s="6"/>
      <c r="CR851" s="6"/>
      <c r="CS851" s="28" t="s">
        <v>38</v>
      </c>
      <c r="CT851" s="6"/>
      <c r="CU851" s="6"/>
      <c r="CV851" s="6"/>
      <c r="CW851" s="6"/>
      <c r="CX851" s="6"/>
      <c r="CY851" s="6"/>
      <c r="CZ851" s="6"/>
      <c r="DA851" s="6"/>
      <c r="DB851" s="6"/>
      <c r="DC851" s="6"/>
      <c r="DD851" s="6" t="s">
        <v>38</v>
      </c>
      <c r="DE851" s="87"/>
      <c r="DF851" s="6"/>
      <c r="DG851" s="6"/>
      <c r="DH851" s="6"/>
      <c r="DI851" s="6"/>
      <c r="DJ851" s="6"/>
      <c r="DK851" s="6"/>
      <c r="DL851" s="6"/>
      <c r="DM851" s="6"/>
      <c r="DN851" s="6"/>
      <c r="DO851" s="87"/>
      <c r="DP851" s="6"/>
      <c r="DQ851" s="87"/>
      <c r="DR851" s="6"/>
      <c r="DS851" s="87"/>
      <c r="DT851" s="17"/>
      <c r="DV851" s="34"/>
      <c r="DW851" s="57"/>
      <c r="DX851" s="57"/>
      <c r="DY851" s="57"/>
      <c r="DZ851" s="57"/>
      <c r="EA851" s="57"/>
      <c r="EB851" s="57"/>
      <c r="EC851" s="57"/>
      <c r="ED851" s="57"/>
      <c r="EE851" s="57"/>
      <c r="EF851" s="57"/>
      <c r="EG851" s="57"/>
      <c r="EH851" s="57"/>
      <c r="EI851" s="57"/>
      <c r="EJ851" s="57"/>
      <c r="EK851" s="57"/>
      <c r="EL851" s="57"/>
      <c r="EM851" s="57"/>
      <c r="EN851" s="57"/>
      <c r="EO851" s="57"/>
      <c r="EP851" s="57"/>
      <c r="EQ851" s="57"/>
      <c r="ER851" s="57"/>
      <c r="ES851" s="57"/>
    </row>
    <row r="852" spans="1:149" ht="14.55" customHeight="1" x14ac:dyDescent="0.3">
      <c r="A852" s="65">
        <v>848</v>
      </c>
      <c r="B852" s="7">
        <v>270</v>
      </c>
      <c r="C852" s="98" t="s">
        <v>3184</v>
      </c>
      <c r="D852" s="100" t="s">
        <v>3185</v>
      </c>
      <c r="E852" s="98" t="s">
        <v>3186</v>
      </c>
      <c r="F852" s="7">
        <v>2007</v>
      </c>
      <c r="G852" s="100" t="s">
        <v>604</v>
      </c>
      <c r="H852" s="98" t="s">
        <v>3187</v>
      </c>
      <c r="I852" s="6" t="s">
        <v>50</v>
      </c>
      <c r="J852" s="100" t="s">
        <v>3190</v>
      </c>
      <c r="K852" s="6" t="s">
        <v>1243</v>
      </c>
      <c r="L852" s="6" t="s">
        <v>38</v>
      </c>
      <c r="M852" s="6" t="s">
        <v>100</v>
      </c>
      <c r="N852" s="6" t="s">
        <v>205</v>
      </c>
      <c r="O852" s="6" t="s">
        <v>25</v>
      </c>
      <c r="P852" s="6" t="s">
        <v>191</v>
      </c>
      <c r="Q852" s="6" t="s">
        <v>3189</v>
      </c>
      <c r="R852" s="6" t="s">
        <v>921</v>
      </c>
      <c r="S852" s="6" t="s">
        <v>434</v>
      </c>
      <c r="T852" s="6" t="s">
        <v>3191</v>
      </c>
      <c r="U852" s="7">
        <v>2001</v>
      </c>
      <c r="V852" s="7">
        <v>2004</v>
      </c>
      <c r="W852" s="6"/>
      <c r="X852" s="6"/>
      <c r="Y852" s="6"/>
      <c r="Z852" s="6"/>
      <c r="AA852" s="6"/>
      <c r="AB852" s="6"/>
      <c r="AC852" s="6"/>
      <c r="AD852" s="6"/>
      <c r="AE852" s="6" t="s">
        <v>126</v>
      </c>
      <c r="AF852" s="6"/>
      <c r="AG852" s="6"/>
      <c r="AH852" s="6"/>
      <c r="AI852" s="6"/>
      <c r="AJ852" s="6"/>
      <c r="AK852" s="6"/>
      <c r="AL852" s="6"/>
      <c r="AM852" s="6"/>
      <c r="AN852" s="6"/>
      <c r="AO852" s="6"/>
      <c r="AP852" s="6"/>
      <c r="AQ852" s="6"/>
      <c r="AR852" s="6"/>
      <c r="AS852" s="6"/>
      <c r="AT852" s="6"/>
      <c r="AU852" s="6" t="s">
        <v>183</v>
      </c>
      <c r="AV852" s="6"/>
      <c r="AW852" s="6" t="s">
        <v>23</v>
      </c>
      <c r="AX852" s="6"/>
      <c r="AY852" s="6"/>
      <c r="AZ852" s="6"/>
      <c r="BA852" s="6"/>
      <c r="BB852" s="6"/>
      <c r="BC852" s="6"/>
      <c r="BD852" s="6"/>
      <c r="BE852" s="6"/>
      <c r="BF852" s="6" t="s">
        <v>78</v>
      </c>
      <c r="BG852" s="6"/>
      <c r="BH852" s="6"/>
      <c r="BI852" s="6"/>
      <c r="BJ852" s="6"/>
      <c r="BK852" s="6"/>
      <c r="BL852" s="6"/>
      <c r="BM852" s="6"/>
      <c r="BN852" s="6"/>
      <c r="BO852" s="6"/>
      <c r="BP852" s="6"/>
      <c r="BQ852" s="6"/>
      <c r="BR852" s="6"/>
      <c r="BS852" s="6"/>
      <c r="BT852" s="6" t="s">
        <v>78</v>
      </c>
      <c r="BU852" s="6"/>
      <c r="BV852" s="6" t="s">
        <v>38</v>
      </c>
      <c r="BW852" s="6"/>
      <c r="BX852" s="6"/>
      <c r="BY852" s="6"/>
      <c r="BZ852" s="6"/>
      <c r="CA852" s="6"/>
      <c r="CB852" s="6"/>
      <c r="CC852" s="6"/>
      <c r="CD852" s="6"/>
      <c r="CE852" s="6"/>
      <c r="CF852" s="6"/>
      <c r="CG852" s="6"/>
      <c r="CH852" s="6"/>
      <c r="CI852" s="6"/>
      <c r="CJ852" s="6"/>
      <c r="CK852" s="6"/>
      <c r="CL852" s="6"/>
      <c r="CM852" s="6"/>
      <c r="CN852" s="6"/>
      <c r="CO852" s="6"/>
      <c r="CP852" s="6"/>
      <c r="CQ852" s="6"/>
      <c r="CR852" s="6"/>
      <c r="CS852" s="28" t="s">
        <v>38</v>
      </c>
      <c r="CT852" s="6"/>
      <c r="CU852" s="6"/>
      <c r="CV852" s="6"/>
      <c r="CW852" s="6"/>
      <c r="CX852" s="6"/>
      <c r="CY852" s="6"/>
      <c r="CZ852" s="6"/>
      <c r="DA852" s="6"/>
      <c r="DB852" s="6"/>
      <c r="DC852" s="6"/>
      <c r="DD852" s="6" t="s">
        <v>38</v>
      </c>
      <c r="DE852" s="87"/>
      <c r="DF852" s="6"/>
      <c r="DG852" s="6"/>
      <c r="DH852" s="6"/>
      <c r="DI852" s="6"/>
      <c r="DJ852" s="6"/>
      <c r="DK852" s="6"/>
      <c r="DL852" s="6"/>
      <c r="DM852" s="6"/>
      <c r="DN852" s="6"/>
      <c r="DO852" s="87"/>
      <c r="DP852" s="6"/>
      <c r="DQ852" s="87"/>
      <c r="DR852" s="6"/>
      <c r="DS852" s="87"/>
      <c r="DT852" s="17"/>
      <c r="DV852" s="34"/>
      <c r="DW852" s="57"/>
      <c r="DX852" s="57"/>
      <c r="DY852" s="57"/>
      <c r="DZ852" s="57"/>
      <c r="EA852" s="57"/>
      <c r="EB852" s="57"/>
      <c r="EC852" s="57"/>
      <c r="ED852" s="57"/>
      <c r="EE852" s="57"/>
      <c r="EF852" s="57"/>
      <c r="EG852" s="57"/>
      <c r="EH852" s="57"/>
      <c r="EI852" s="57"/>
      <c r="EJ852" s="57"/>
      <c r="EK852" s="57"/>
      <c r="EL852" s="57"/>
      <c r="EM852" s="57"/>
      <c r="EN852" s="57"/>
      <c r="EO852" s="57"/>
      <c r="EP852" s="57"/>
      <c r="EQ852" s="57"/>
      <c r="ER852" s="57"/>
      <c r="ES852" s="57"/>
    </row>
    <row r="853" spans="1:149" ht="14.55" customHeight="1" x14ac:dyDescent="0.3">
      <c r="A853" s="65">
        <v>849</v>
      </c>
      <c r="B853" s="7">
        <v>270</v>
      </c>
      <c r="C853" s="98" t="s">
        <v>3184</v>
      </c>
      <c r="D853" s="100" t="s">
        <v>3185</v>
      </c>
      <c r="E853" s="98" t="s">
        <v>3186</v>
      </c>
      <c r="F853" s="7">
        <v>2007</v>
      </c>
      <c r="G853" s="100" t="s">
        <v>604</v>
      </c>
      <c r="H853" s="98" t="s">
        <v>3187</v>
      </c>
      <c r="I853" s="6" t="s">
        <v>50</v>
      </c>
      <c r="J853" s="100" t="s">
        <v>3188</v>
      </c>
      <c r="K853" s="6" t="s">
        <v>1243</v>
      </c>
      <c r="L853" s="6" t="s">
        <v>38</v>
      </c>
      <c r="M853" s="6" t="s">
        <v>100</v>
      </c>
      <c r="N853" s="6" t="s">
        <v>205</v>
      </c>
      <c r="O853" s="6" t="s">
        <v>25</v>
      </c>
      <c r="P853" s="6" t="s">
        <v>191</v>
      </c>
      <c r="Q853" s="6" t="s">
        <v>3189</v>
      </c>
      <c r="R853" s="6" t="s">
        <v>921</v>
      </c>
      <c r="S853" s="6" t="s">
        <v>434</v>
      </c>
      <c r="T853" s="6" t="s">
        <v>1228</v>
      </c>
      <c r="U853" s="7">
        <v>2001</v>
      </c>
      <c r="V853" s="7">
        <v>2004</v>
      </c>
      <c r="W853" s="6"/>
      <c r="X853" s="6"/>
      <c r="Y853" s="6"/>
      <c r="Z853" s="6"/>
      <c r="AA853" s="6"/>
      <c r="AB853" s="6"/>
      <c r="AC853" s="6"/>
      <c r="AD853" s="6"/>
      <c r="AE853" s="6" t="s">
        <v>126</v>
      </c>
      <c r="AF853" s="6"/>
      <c r="AG853" s="6"/>
      <c r="AH853" s="6"/>
      <c r="AI853" s="6"/>
      <c r="AJ853" s="6"/>
      <c r="AK853" s="6"/>
      <c r="AL853" s="6"/>
      <c r="AM853" s="6"/>
      <c r="AN853" s="6"/>
      <c r="AO853" s="6"/>
      <c r="AP853" s="6"/>
      <c r="AQ853" s="6"/>
      <c r="AR853" s="6"/>
      <c r="AS853" s="6"/>
      <c r="AT853" s="6"/>
      <c r="AU853" s="6" t="s">
        <v>183</v>
      </c>
      <c r="AV853" s="6"/>
      <c r="AW853" s="6" t="s">
        <v>23</v>
      </c>
      <c r="AX853" s="6"/>
      <c r="AY853" s="6"/>
      <c r="AZ853" s="6"/>
      <c r="BA853" s="6"/>
      <c r="BB853" s="6"/>
      <c r="BC853" s="6"/>
      <c r="BD853" s="6"/>
      <c r="BE853" s="6"/>
      <c r="BF853" s="6" t="s">
        <v>78</v>
      </c>
      <c r="BG853" s="6"/>
      <c r="BH853" s="6"/>
      <c r="BI853" s="6"/>
      <c r="BJ853" s="6"/>
      <c r="BK853" s="6"/>
      <c r="BL853" s="6"/>
      <c r="BM853" s="6"/>
      <c r="BN853" s="6"/>
      <c r="BO853" s="6"/>
      <c r="BP853" s="6"/>
      <c r="BQ853" s="6"/>
      <c r="BR853" s="6"/>
      <c r="BS853" s="6"/>
      <c r="BT853" s="6" t="s">
        <v>78</v>
      </c>
      <c r="BU853" s="6"/>
      <c r="BV853" s="6" t="s">
        <v>38</v>
      </c>
      <c r="BW853" s="6"/>
      <c r="BX853" s="6"/>
      <c r="BY853" s="6"/>
      <c r="BZ853" s="6"/>
      <c r="CA853" s="6"/>
      <c r="CB853" s="6"/>
      <c r="CC853" s="6"/>
      <c r="CD853" s="6"/>
      <c r="CE853" s="6"/>
      <c r="CF853" s="6"/>
      <c r="CG853" s="6"/>
      <c r="CH853" s="6"/>
      <c r="CI853" s="6"/>
      <c r="CJ853" s="6"/>
      <c r="CK853" s="6"/>
      <c r="CL853" s="6"/>
      <c r="CM853" s="6"/>
      <c r="CN853" s="6"/>
      <c r="CO853" s="6"/>
      <c r="CP853" s="6"/>
      <c r="CQ853" s="6"/>
      <c r="CR853" s="6"/>
      <c r="CS853" s="28" t="s">
        <v>38</v>
      </c>
      <c r="CT853" s="6"/>
      <c r="CU853" s="6"/>
      <c r="CV853" s="6"/>
      <c r="CW853" s="6"/>
      <c r="CX853" s="6"/>
      <c r="CY853" s="6"/>
      <c r="CZ853" s="6"/>
      <c r="DA853" s="6"/>
      <c r="DB853" s="6"/>
      <c r="DC853" s="6"/>
      <c r="DD853" s="6" t="s">
        <v>38</v>
      </c>
      <c r="DE853" s="87"/>
      <c r="DF853" s="6"/>
      <c r="DG853" s="6"/>
      <c r="DH853" s="6"/>
      <c r="DI853" s="6"/>
      <c r="DJ853" s="6"/>
      <c r="DK853" s="6"/>
      <c r="DL853" s="6"/>
      <c r="DM853" s="6"/>
      <c r="DN853" s="6"/>
      <c r="DO853" s="87"/>
      <c r="DP853" s="6"/>
      <c r="DQ853" s="87"/>
      <c r="DR853" s="6"/>
      <c r="DS853" s="87"/>
      <c r="DT853" s="17"/>
      <c r="DV853" s="34"/>
      <c r="DW853" s="57"/>
      <c r="DX853" s="57"/>
      <c r="DY853" s="57"/>
      <c r="DZ853" s="57"/>
      <c r="EA853" s="57"/>
      <c r="EB853" s="57"/>
      <c r="EC853" s="57"/>
      <c r="ED853" s="57"/>
      <c r="EE853" s="57"/>
      <c r="EF853" s="57"/>
      <c r="EG853" s="57"/>
      <c r="EH853" s="57"/>
      <c r="EI853" s="57"/>
      <c r="EJ853" s="57"/>
      <c r="EK853" s="57"/>
      <c r="EL853" s="57"/>
      <c r="EM853" s="57"/>
      <c r="EN853" s="57"/>
      <c r="EO853" s="57"/>
      <c r="EP853" s="57"/>
      <c r="EQ853" s="57"/>
      <c r="ER853" s="57"/>
      <c r="ES853" s="57"/>
    </row>
    <row r="854" spans="1:149" ht="14.55" customHeight="1" x14ac:dyDescent="0.3">
      <c r="A854" s="65">
        <v>850</v>
      </c>
      <c r="B854" s="7">
        <v>270</v>
      </c>
      <c r="C854" s="98" t="s">
        <v>3184</v>
      </c>
      <c r="D854" s="100" t="s">
        <v>3185</v>
      </c>
      <c r="E854" s="98" t="s">
        <v>3186</v>
      </c>
      <c r="F854" s="7">
        <v>2007</v>
      </c>
      <c r="G854" s="100" t="s">
        <v>604</v>
      </c>
      <c r="H854" s="98" t="s">
        <v>3187</v>
      </c>
      <c r="I854" s="6" t="s">
        <v>50</v>
      </c>
      <c r="J854" s="100" t="s">
        <v>3190</v>
      </c>
      <c r="K854" s="6" t="s">
        <v>1243</v>
      </c>
      <c r="L854" s="6" t="s">
        <v>38</v>
      </c>
      <c r="M854" s="6" t="s">
        <v>100</v>
      </c>
      <c r="N854" s="6" t="s">
        <v>205</v>
      </c>
      <c r="O854" s="6" t="s">
        <v>25</v>
      </c>
      <c r="P854" s="6" t="s">
        <v>191</v>
      </c>
      <c r="Q854" s="6" t="s">
        <v>3189</v>
      </c>
      <c r="R854" s="6" t="s">
        <v>921</v>
      </c>
      <c r="S854" s="6" t="s">
        <v>434</v>
      </c>
      <c r="T854" s="6" t="s">
        <v>1228</v>
      </c>
      <c r="U854" s="7">
        <v>2001</v>
      </c>
      <c r="V854" s="7">
        <v>2004</v>
      </c>
      <c r="W854" s="6"/>
      <c r="X854" s="6"/>
      <c r="Y854" s="6"/>
      <c r="Z854" s="6"/>
      <c r="AA854" s="6"/>
      <c r="AB854" s="6"/>
      <c r="AC854" s="6"/>
      <c r="AD854" s="6"/>
      <c r="AE854" s="6" t="s">
        <v>126</v>
      </c>
      <c r="AF854" s="6"/>
      <c r="AG854" s="6"/>
      <c r="AH854" s="6"/>
      <c r="AI854" s="6"/>
      <c r="AJ854" s="6"/>
      <c r="AK854" s="6"/>
      <c r="AL854" s="6"/>
      <c r="AM854" s="6"/>
      <c r="AN854" s="6"/>
      <c r="AO854" s="6"/>
      <c r="AP854" s="6"/>
      <c r="AQ854" s="6"/>
      <c r="AR854" s="6"/>
      <c r="AS854" s="6"/>
      <c r="AT854" s="6"/>
      <c r="AU854" s="6" t="s">
        <v>183</v>
      </c>
      <c r="AV854" s="6"/>
      <c r="AW854" s="6" t="s">
        <v>23</v>
      </c>
      <c r="AX854" s="6"/>
      <c r="AY854" s="6"/>
      <c r="AZ854" s="6"/>
      <c r="BA854" s="6"/>
      <c r="BB854" s="6"/>
      <c r="BC854" s="6"/>
      <c r="BD854" s="6"/>
      <c r="BE854" s="6"/>
      <c r="BF854" s="6" t="s">
        <v>78</v>
      </c>
      <c r="BG854" s="6"/>
      <c r="BH854" s="6"/>
      <c r="BI854" s="6"/>
      <c r="BJ854" s="6"/>
      <c r="BK854" s="6"/>
      <c r="BL854" s="6"/>
      <c r="BM854" s="6"/>
      <c r="BN854" s="6"/>
      <c r="BO854" s="6"/>
      <c r="BP854" s="6"/>
      <c r="BQ854" s="6"/>
      <c r="BR854" s="6"/>
      <c r="BS854" s="6"/>
      <c r="BT854" s="6" t="s">
        <v>78</v>
      </c>
      <c r="BU854" s="6"/>
      <c r="BV854" s="6" t="s">
        <v>38</v>
      </c>
      <c r="BW854" s="6"/>
      <c r="BX854" s="6"/>
      <c r="BY854" s="6"/>
      <c r="BZ854" s="6"/>
      <c r="CA854" s="6"/>
      <c r="CB854" s="6"/>
      <c r="CC854" s="6"/>
      <c r="CD854" s="6"/>
      <c r="CE854" s="6"/>
      <c r="CF854" s="6"/>
      <c r="CG854" s="6"/>
      <c r="CH854" s="6"/>
      <c r="CI854" s="6"/>
      <c r="CJ854" s="6"/>
      <c r="CK854" s="6"/>
      <c r="CL854" s="6"/>
      <c r="CM854" s="6"/>
      <c r="CN854" s="6"/>
      <c r="CO854" s="6"/>
      <c r="CP854" s="6"/>
      <c r="CQ854" s="6"/>
      <c r="CR854" s="6"/>
      <c r="CS854" s="28" t="s">
        <v>38</v>
      </c>
      <c r="CT854" s="6"/>
      <c r="CU854" s="6"/>
      <c r="CV854" s="6"/>
      <c r="CW854" s="6"/>
      <c r="CX854" s="6"/>
      <c r="CY854" s="6"/>
      <c r="CZ854" s="6"/>
      <c r="DA854" s="6"/>
      <c r="DB854" s="6"/>
      <c r="DC854" s="6"/>
      <c r="DD854" s="6" t="s">
        <v>38</v>
      </c>
      <c r="DE854" s="87"/>
      <c r="DF854" s="6"/>
      <c r="DG854" s="6"/>
      <c r="DH854" s="6"/>
      <c r="DI854" s="6"/>
      <c r="DJ854" s="6"/>
      <c r="DK854" s="6"/>
      <c r="DL854" s="6"/>
      <c r="DM854" s="6"/>
      <c r="DN854" s="6"/>
      <c r="DO854" s="87"/>
      <c r="DP854" s="6"/>
      <c r="DQ854" s="87"/>
      <c r="DR854" s="6"/>
      <c r="DS854" s="87"/>
      <c r="DT854" s="17"/>
      <c r="DV854" s="34"/>
      <c r="DW854" s="57"/>
      <c r="DX854" s="57"/>
      <c r="DY854" s="57"/>
      <c r="DZ854" s="57"/>
      <c r="EA854" s="57"/>
      <c r="EB854" s="57"/>
      <c r="EC854" s="57"/>
      <c r="ED854" s="57"/>
      <c r="EE854" s="57"/>
      <c r="EF854" s="57"/>
      <c r="EG854" s="57"/>
      <c r="EH854" s="57"/>
      <c r="EI854" s="57"/>
      <c r="EJ854" s="57"/>
      <c r="EK854" s="57"/>
      <c r="EL854" s="57"/>
      <c r="EM854" s="57"/>
      <c r="EN854" s="57"/>
      <c r="EO854" s="57"/>
      <c r="EP854" s="57"/>
      <c r="EQ854" s="57"/>
      <c r="ER854" s="57"/>
      <c r="ES854" s="57"/>
    </row>
    <row r="855" spans="1:149" ht="14.55" customHeight="1" x14ac:dyDescent="0.3">
      <c r="A855" s="65">
        <v>851</v>
      </c>
      <c r="B855" s="7">
        <v>270</v>
      </c>
      <c r="C855" s="98" t="s">
        <v>3184</v>
      </c>
      <c r="D855" s="100" t="s">
        <v>3185</v>
      </c>
      <c r="E855" s="98" t="s">
        <v>3186</v>
      </c>
      <c r="F855" s="7">
        <v>2007</v>
      </c>
      <c r="G855" s="100" t="s">
        <v>604</v>
      </c>
      <c r="H855" s="98" t="s">
        <v>3187</v>
      </c>
      <c r="I855" s="6" t="s">
        <v>50</v>
      </c>
      <c r="J855" s="100" t="s">
        <v>3188</v>
      </c>
      <c r="K855" s="6" t="s">
        <v>1243</v>
      </c>
      <c r="L855" s="6" t="s">
        <v>38</v>
      </c>
      <c r="M855" s="6" t="s">
        <v>100</v>
      </c>
      <c r="N855" s="6" t="s">
        <v>205</v>
      </c>
      <c r="O855" s="6" t="s">
        <v>25</v>
      </c>
      <c r="P855" s="6" t="s">
        <v>191</v>
      </c>
      <c r="Q855" s="6" t="s">
        <v>3189</v>
      </c>
      <c r="R855" s="6" t="s">
        <v>921</v>
      </c>
      <c r="S855" s="6" t="s">
        <v>434</v>
      </c>
      <c r="T855" s="6" t="s">
        <v>2665</v>
      </c>
      <c r="U855" s="7">
        <v>2001</v>
      </c>
      <c r="V855" s="7">
        <v>2004</v>
      </c>
      <c r="W855" s="6"/>
      <c r="X855" s="6"/>
      <c r="Y855" s="6"/>
      <c r="Z855" s="6"/>
      <c r="AA855" s="6"/>
      <c r="AB855" s="6"/>
      <c r="AC855" s="6"/>
      <c r="AD855" s="6"/>
      <c r="AE855" s="6" t="s">
        <v>126</v>
      </c>
      <c r="AF855" s="6"/>
      <c r="AG855" s="6"/>
      <c r="AH855" s="6"/>
      <c r="AI855" s="6"/>
      <c r="AJ855" s="6"/>
      <c r="AK855" s="6"/>
      <c r="AL855" s="6"/>
      <c r="AM855" s="6"/>
      <c r="AN855" s="6"/>
      <c r="AO855" s="6"/>
      <c r="AP855" s="6"/>
      <c r="AQ855" s="6"/>
      <c r="AR855" s="6"/>
      <c r="AS855" s="6"/>
      <c r="AT855" s="6"/>
      <c r="AU855" s="6" t="s">
        <v>183</v>
      </c>
      <c r="AV855" s="6"/>
      <c r="AW855" s="6" t="s">
        <v>23</v>
      </c>
      <c r="AX855" s="6"/>
      <c r="AY855" s="6"/>
      <c r="AZ855" s="6"/>
      <c r="BA855" s="6"/>
      <c r="BB855" s="6"/>
      <c r="BC855" s="6"/>
      <c r="BD855" s="6"/>
      <c r="BE855" s="6"/>
      <c r="BF855" s="6" t="s">
        <v>78</v>
      </c>
      <c r="BG855" s="6"/>
      <c r="BH855" s="6"/>
      <c r="BI855" s="6"/>
      <c r="BJ855" s="6"/>
      <c r="BK855" s="6"/>
      <c r="BL855" s="6"/>
      <c r="BM855" s="6"/>
      <c r="BN855" s="6"/>
      <c r="BO855" s="6"/>
      <c r="BP855" s="6"/>
      <c r="BQ855" s="6"/>
      <c r="BR855" s="6"/>
      <c r="BS855" s="6"/>
      <c r="BT855" s="6" t="s">
        <v>78</v>
      </c>
      <c r="BU855" s="6"/>
      <c r="BV855" s="6" t="s">
        <v>38</v>
      </c>
      <c r="BW855" s="6"/>
      <c r="BX855" s="6"/>
      <c r="BY855" s="6"/>
      <c r="BZ855" s="6"/>
      <c r="CA855" s="6"/>
      <c r="CB855" s="6"/>
      <c r="CC855" s="6"/>
      <c r="CD855" s="6"/>
      <c r="CE855" s="6"/>
      <c r="CF855" s="6"/>
      <c r="CG855" s="6"/>
      <c r="CH855" s="6"/>
      <c r="CI855" s="6"/>
      <c r="CJ855" s="6"/>
      <c r="CK855" s="6"/>
      <c r="CL855" s="6"/>
      <c r="CM855" s="6"/>
      <c r="CN855" s="6"/>
      <c r="CO855" s="6"/>
      <c r="CP855" s="6"/>
      <c r="CQ855" s="6"/>
      <c r="CR855" s="6"/>
      <c r="CS855" s="28" t="s">
        <v>38</v>
      </c>
      <c r="CT855" s="6"/>
      <c r="CU855" s="6"/>
      <c r="CV855" s="6"/>
      <c r="CW855" s="6"/>
      <c r="CX855" s="6"/>
      <c r="CY855" s="6"/>
      <c r="CZ855" s="6"/>
      <c r="DA855" s="6"/>
      <c r="DB855" s="6"/>
      <c r="DC855" s="6"/>
      <c r="DD855" s="6" t="s">
        <v>38</v>
      </c>
      <c r="DE855" s="87"/>
      <c r="DF855" s="6"/>
      <c r="DG855" s="6"/>
      <c r="DH855" s="6"/>
      <c r="DI855" s="6"/>
      <c r="DJ855" s="6"/>
      <c r="DK855" s="6"/>
      <c r="DL855" s="6"/>
      <c r="DM855" s="6"/>
      <c r="DN855" s="6"/>
      <c r="DO855" s="87"/>
      <c r="DP855" s="6"/>
      <c r="DQ855" s="87"/>
      <c r="DR855" s="6"/>
      <c r="DS855" s="87"/>
      <c r="DT855" s="17"/>
      <c r="DV855" s="34"/>
      <c r="DW855" s="57"/>
      <c r="DX855" s="57"/>
      <c r="DY855" s="57"/>
      <c r="DZ855" s="57"/>
      <c r="EA855" s="57"/>
      <c r="EB855" s="57"/>
      <c r="EC855" s="57"/>
      <c r="ED855" s="57"/>
      <c r="EE855" s="57"/>
      <c r="EF855" s="57"/>
      <c r="EG855" s="57"/>
      <c r="EH855" s="57"/>
      <c r="EI855" s="57"/>
      <c r="EJ855" s="57"/>
      <c r="EK855" s="57"/>
      <c r="EL855" s="57"/>
      <c r="EM855" s="57"/>
      <c r="EN855" s="57"/>
      <c r="EO855" s="57"/>
      <c r="EP855" s="57"/>
      <c r="EQ855" s="57"/>
      <c r="ER855" s="57"/>
      <c r="ES855" s="57"/>
    </row>
    <row r="856" spans="1:149" ht="14.55" customHeight="1" x14ac:dyDescent="0.3">
      <c r="A856" s="65">
        <v>852</v>
      </c>
      <c r="B856" s="7">
        <v>270</v>
      </c>
      <c r="C856" s="98" t="s">
        <v>3184</v>
      </c>
      <c r="D856" s="100" t="s">
        <v>3185</v>
      </c>
      <c r="E856" s="98" t="s">
        <v>3186</v>
      </c>
      <c r="F856" s="7">
        <v>2007</v>
      </c>
      <c r="G856" s="100" t="s">
        <v>604</v>
      </c>
      <c r="H856" s="98" t="s">
        <v>3187</v>
      </c>
      <c r="I856" s="6" t="s">
        <v>50</v>
      </c>
      <c r="J856" s="100" t="s">
        <v>3190</v>
      </c>
      <c r="K856" s="6" t="s">
        <v>1243</v>
      </c>
      <c r="L856" s="6" t="s">
        <v>38</v>
      </c>
      <c r="M856" s="6" t="s">
        <v>100</v>
      </c>
      <c r="N856" s="6" t="s">
        <v>205</v>
      </c>
      <c r="O856" s="6" t="s">
        <v>25</v>
      </c>
      <c r="P856" s="6" t="s">
        <v>191</v>
      </c>
      <c r="Q856" s="6" t="s">
        <v>3189</v>
      </c>
      <c r="R856" s="6" t="s">
        <v>921</v>
      </c>
      <c r="S856" s="6" t="s">
        <v>434</v>
      </c>
      <c r="T856" s="6" t="s">
        <v>2665</v>
      </c>
      <c r="U856" s="7">
        <v>2001</v>
      </c>
      <c r="V856" s="7">
        <v>2004</v>
      </c>
      <c r="W856" s="6"/>
      <c r="X856" s="6"/>
      <c r="Y856" s="6"/>
      <c r="Z856" s="6"/>
      <c r="AA856" s="6"/>
      <c r="AB856" s="6"/>
      <c r="AC856" s="6"/>
      <c r="AD856" s="6"/>
      <c r="AE856" s="6" t="s">
        <v>126</v>
      </c>
      <c r="AF856" s="6"/>
      <c r="AG856" s="6"/>
      <c r="AH856" s="6"/>
      <c r="AI856" s="6"/>
      <c r="AJ856" s="6"/>
      <c r="AK856" s="6"/>
      <c r="AL856" s="6"/>
      <c r="AM856" s="6"/>
      <c r="AN856" s="6"/>
      <c r="AO856" s="6"/>
      <c r="AP856" s="6"/>
      <c r="AQ856" s="6"/>
      <c r="AR856" s="6"/>
      <c r="AS856" s="6"/>
      <c r="AT856" s="6"/>
      <c r="AU856" s="6" t="s">
        <v>183</v>
      </c>
      <c r="AV856" s="6"/>
      <c r="AW856" s="6" t="s">
        <v>23</v>
      </c>
      <c r="AX856" s="6"/>
      <c r="AY856" s="6"/>
      <c r="AZ856" s="6"/>
      <c r="BA856" s="6"/>
      <c r="BB856" s="6"/>
      <c r="BC856" s="6"/>
      <c r="BD856" s="6"/>
      <c r="BE856" s="6"/>
      <c r="BF856" s="6" t="s">
        <v>78</v>
      </c>
      <c r="BG856" s="6"/>
      <c r="BH856" s="6"/>
      <c r="BI856" s="6"/>
      <c r="BJ856" s="6"/>
      <c r="BK856" s="6"/>
      <c r="BL856" s="6"/>
      <c r="BM856" s="6"/>
      <c r="BN856" s="6"/>
      <c r="BO856" s="6"/>
      <c r="BP856" s="6"/>
      <c r="BQ856" s="6"/>
      <c r="BR856" s="6"/>
      <c r="BS856" s="6"/>
      <c r="BT856" s="6" t="s">
        <v>78</v>
      </c>
      <c r="BU856" s="6"/>
      <c r="BV856" s="6" t="s">
        <v>38</v>
      </c>
      <c r="BW856" s="6"/>
      <c r="BX856" s="6"/>
      <c r="BY856" s="6"/>
      <c r="BZ856" s="6"/>
      <c r="CA856" s="6"/>
      <c r="CB856" s="6"/>
      <c r="CC856" s="6"/>
      <c r="CD856" s="6"/>
      <c r="CE856" s="6"/>
      <c r="CF856" s="6"/>
      <c r="CG856" s="6"/>
      <c r="CH856" s="6"/>
      <c r="CI856" s="6"/>
      <c r="CJ856" s="6"/>
      <c r="CK856" s="6"/>
      <c r="CL856" s="6"/>
      <c r="CM856" s="6"/>
      <c r="CN856" s="6"/>
      <c r="CO856" s="6"/>
      <c r="CP856" s="6"/>
      <c r="CQ856" s="6"/>
      <c r="CR856" s="6"/>
      <c r="CS856" s="28" t="s">
        <v>38</v>
      </c>
      <c r="CT856" s="6"/>
      <c r="CU856" s="6"/>
      <c r="CV856" s="6"/>
      <c r="CW856" s="6"/>
      <c r="CX856" s="6"/>
      <c r="CY856" s="6"/>
      <c r="CZ856" s="6"/>
      <c r="DA856" s="6"/>
      <c r="DB856" s="6"/>
      <c r="DC856" s="6"/>
      <c r="DD856" s="6" t="s">
        <v>38</v>
      </c>
      <c r="DE856" s="87"/>
      <c r="DF856" s="6"/>
      <c r="DG856" s="6"/>
      <c r="DH856" s="6"/>
      <c r="DI856" s="6"/>
      <c r="DJ856" s="6"/>
      <c r="DK856" s="6"/>
      <c r="DL856" s="6"/>
      <c r="DM856" s="6"/>
      <c r="DN856" s="6"/>
      <c r="DO856" s="87"/>
      <c r="DP856" s="6"/>
      <c r="DQ856" s="87"/>
      <c r="DR856" s="6"/>
      <c r="DS856" s="87"/>
      <c r="DT856" s="17"/>
      <c r="DV856" s="34"/>
      <c r="DW856" s="57"/>
      <c r="DX856" s="57"/>
      <c r="DY856" s="57"/>
      <c r="DZ856" s="57"/>
      <c r="EA856" s="57"/>
      <c r="EB856" s="57"/>
      <c r="EC856" s="57"/>
      <c r="ED856" s="57"/>
      <c r="EE856" s="57"/>
      <c r="EF856" s="57"/>
      <c r="EG856" s="57"/>
      <c r="EH856" s="57"/>
      <c r="EI856" s="57"/>
      <c r="EJ856" s="57"/>
      <c r="EK856" s="57"/>
      <c r="EL856" s="57"/>
      <c r="EM856" s="57"/>
      <c r="EN856" s="57"/>
      <c r="EO856" s="57"/>
      <c r="EP856" s="57"/>
      <c r="EQ856" s="57"/>
      <c r="ER856" s="57"/>
      <c r="ES856" s="57"/>
    </row>
    <row r="857" spans="1:149" ht="14.55" customHeight="1" x14ac:dyDescent="0.3">
      <c r="A857" s="65">
        <v>853</v>
      </c>
      <c r="B857" s="7">
        <v>270</v>
      </c>
      <c r="C857" s="98" t="s">
        <v>3184</v>
      </c>
      <c r="D857" s="100" t="s">
        <v>3185</v>
      </c>
      <c r="E857" s="98" t="s">
        <v>3186</v>
      </c>
      <c r="F857" s="7">
        <v>2007</v>
      </c>
      <c r="G857" s="100" t="s">
        <v>604</v>
      </c>
      <c r="H857" s="98" t="s">
        <v>3187</v>
      </c>
      <c r="I857" s="6" t="s">
        <v>50</v>
      </c>
      <c r="J857" s="100" t="s">
        <v>3188</v>
      </c>
      <c r="K857" s="6" t="s">
        <v>1243</v>
      </c>
      <c r="L857" s="6" t="s">
        <v>38</v>
      </c>
      <c r="M857" s="6" t="s">
        <v>100</v>
      </c>
      <c r="N857" s="6" t="s">
        <v>205</v>
      </c>
      <c r="O857" s="6" t="s">
        <v>25</v>
      </c>
      <c r="P857" s="6" t="s">
        <v>191</v>
      </c>
      <c r="Q857" s="6" t="s">
        <v>3189</v>
      </c>
      <c r="R857" s="6" t="s">
        <v>921</v>
      </c>
      <c r="S857" s="6" t="s">
        <v>434</v>
      </c>
      <c r="T857" s="6" t="s">
        <v>3192</v>
      </c>
      <c r="U857" s="7">
        <v>2001</v>
      </c>
      <c r="V857" s="7">
        <v>2004</v>
      </c>
      <c r="W857" s="6"/>
      <c r="X857" s="6"/>
      <c r="Y857" s="6"/>
      <c r="Z857" s="6"/>
      <c r="AA857" s="6"/>
      <c r="AB857" s="6"/>
      <c r="AC857" s="6"/>
      <c r="AD857" s="6"/>
      <c r="AE857" s="6" t="s">
        <v>126</v>
      </c>
      <c r="AF857" s="6"/>
      <c r="AG857" s="6"/>
      <c r="AH857" s="6"/>
      <c r="AI857" s="6"/>
      <c r="AJ857" s="6"/>
      <c r="AK857" s="6"/>
      <c r="AL857" s="6"/>
      <c r="AM857" s="6"/>
      <c r="AN857" s="6"/>
      <c r="AO857" s="6"/>
      <c r="AP857" s="6"/>
      <c r="AQ857" s="6"/>
      <c r="AR857" s="6"/>
      <c r="AS857" s="6"/>
      <c r="AT857" s="6"/>
      <c r="AU857" s="6" t="s">
        <v>183</v>
      </c>
      <c r="AV857" s="6"/>
      <c r="AW857" s="6" t="s">
        <v>23</v>
      </c>
      <c r="AX857" s="6"/>
      <c r="AY857" s="6"/>
      <c r="AZ857" s="6"/>
      <c r="BA857" s="6"/>
      <c r="BB857" s="6"/>
      <c r="BC857" s="6"/>
      <c r="BD857" s="6"/>
      <c r="BE857" s="6"/>
      <c r="BF857" s="6" t="s">
        <v>78</v>
      </c>
      <c r="BG857" s="6"/>
      <c r="BH857" s="6"/>
      <c r="BI857" s="6"/>
      <c r="BJ857" s="6"/>
      <c r="BK857" s="6"/>
      <c r="BL857" s="6"/>
      <c r="BM857" s="6"/>
      <c r="BN857" s="6"/>
      <c r="BO857" s="6"/>
      <c r="BP857" s="6"/>
      <c r="BQ857" s="6"/>
      <c r="BR857" s="6"/>
      <c r="BS857" s="6"/>
      <c r="BT857" s="6" t="s">
        <v>78</v>
      </c>
      <c r="BU857" s="6"/>
      <c r="BV857" s="6" t="s">
        <v>38</v>
      </c>
      <c r="BW857" s="6"/>
      <c r="BX857" s="6"/>
      <c r="BY857" s="6"/>
      <c r="BZ857" s="6"/>
      <c r="CA857" s="6"/>
      <c r="CB857" s="6"/>
      <c r="CC857" s="6"/>
      <c r="CD857" s="6"/>
      <c r="CE857" s="6"/>
      <c r="CF857" s="6"/>
      <c r="CG857" s="6"/>
      <c r="CH857" s="6"/>
      <c r="CI857" s="6"/>
      <c r="CJ857" s="6"/>
      <c r="CK857" s="6"/>
      <c r="CL857" s="6"/>
      <c r="CM857" s="6"/>
      <c r="CN857" s="6"/>
      <c r="CO857" s="6"/>
      <c r="CP857" s="6"/>
      <c r="CQ857" s="6"/>
      <c r="CR857" s="6"/>
      <c r="CS857" s="28" t="s">
        <v>38</v>
      </c>
      <c r="CT857" s="6"/>
      <c r="CU857" s="6"/>
      <c r="CV857" s="6"/>
      <c r="CW857" s="6"/>
      <c r="CX857" s="6"/>
      <c r="CY857" s="6"/>
      <c r="CZ857" s="6"/>
      <c r="DA857" s="6"/>
      <c r="DB857" s="6"/>
      <c r="DC857" s="6"/>
      <c r="DD857" s="6" t="s">
        <v>38</v>
      </c>
      <c r="DE857" s="87"/>
      <c r="DF857" s="6"/>
      <c r="DG857" s="6"/>
      <c r="DH857" s="6"/>
      <c r="DI857" s="6"/>
      <c r="DJ857" s="6"/>
      <c r="DK857" s="6"/>
      <c r="DL857" s="6"/>
      <c r="DM857" s="6"/>
      <c r="DN857" s="6"/>
      <c r="DO857" s="87"/>
      <c r="DP857" s="6"/>
      <c r="DQ857" s="87"/>
      <c r="DR857" s="6"/>
      <c r="DS857" s="87"/>
      <c r="DT857" s="17"/>
      <c r="DV857" s="34"/>
      <c r="DW857" s="57"/>
      <c r="DX857" s="57"/>
      <c r="DY857" s="57"/>
      <c r="DZ857" s="57"/>
      <c r="EA857" s="57"/>
      <c r="EB857" s="57"/>
      <c r="EC857" s="57"/>
      <c r="ED857" s="57"/>
      <c r="EE857" s="57"/>
      <c r="EF857" s="57"/>
      <c r="EG857" s="57"/>
      <c r="EH857" s="57"/>
      <c r="EI857" s="57"/>
      <c r="EJ857" s="57"/>
      <c r="EK857" s="57"/>
      <c r="EL857" s="57"/>
      <c r="EM857" s="57"/>
      <c r="EN857" s="57"/>
      <c r="EO857" s="57"/>
      <c r="EP857" s="57"/>
      <c r="EQ857" s="57"/>
      <c r="ER857" s="57"/>
      <c r="ES857" s="57"/>
    </row>
    <row r="858" spans="1:149" ht="14.55" customHeight="1" x14ac:dyDescent="0.3">
      <c r="A858" s="65">
        <v>854</v>
      </c>
      <c r="B858" s="7">
        <v>270</v>
      </c>
      <c r="C858" s="98" t="s">
        <v>3184</v>
      </c>
      <c r="D858" s="100" t="s">
        <v>3185</v>
      </c>
      <c r="E858" s="98" t="s">
        <v>3186</v>
      </c>
      <c r="F858" s="7">
        <v>2007</v>
      </c>
      <c r="G858" s="100" t="s">
        <v>604</v>
      </c>
      <c r="H858" s="98" t="s">
        <v>3187</v>
      </c>
      <c r="I858" s="6" t="s">
        <v>50</v>
      </c>
      <c r="J858" s="100" t="s">
        <v>3190</v>
      </c>
      <c r="K858" s="6" t="s">
        <v>1243</v>
      </c>
      <c r="L858" s="6" t="s">
        <v>38</v>
      </c>
      <c r="M858" s="6" t="s">
        <v>100</v>
      </c>
      <c r="N858" s="6" t="s">
        <v>205</v>
      </c>
      <c r="O858" s="6" t="s">
        <v>25</v>
      </c>
      <c r="P858" s="6" t="s">
        <v>191</v>
      </c>
      <c r="Q858" s="6" t="s">
        <v>3189</v>
      </c>
      <c r="R858" s="6" t="s">
        <v>921</v>
      </c>
      <c r="S858" s="6" t="s">
        <v>434</v>
      </c>
      <c r="T858" s="6" t="s">
        <v>3192</v>
      </c>
      <c r="U858" s="7">
        <v>2001</v>
      </c>
      <c r="V858" s="7">
        <v>2004</v>
      </c>
      <c r="W858" s="6"/>
      <c r="X858" s="6"/>
      <c r="Y858" s="6"/>
      <c r="Z858" s="6"/>
      <c r="AA858" s="6"/>
      <c r="AB858" s="6"/>
      <c r="AC858" s="6"/>
      <c r="AD858" s="6"/>
      <c r="AE858" s="6" t="s">
        <v>126</v>
      </c>
      <c r="AF858" s="6"/>
      <c r="AG858" s="6"/>
      <c r="AH858" s="6"/>
      <c r="AI858" s="6"/>
      <c r="AJ858" s="6"/>
      <c r="AK858" s="6"/>
      <c r="AL858" s="6"/>
      <c r="AM858" s="6"/>
      <c r="AN858" s="6"/>
      <c r="AO858" s="6"/>
      <c r="AP858" s="6"/>
      <c r="AQ858" s="6"/>
      <c r="AR858" s="6"/>
      <c r="AS858" s="6"/>
      <c r="AT858" s="6"/>
      <c r="AU858" s="6" t="s">
        <v>183</v>
      </c>
      <c r="AV858" s="6"/>
      <c r="AW858" s="6" t="s">
        <v>23</v>
      </c>
      <c r="AX858" s="6"/>
      <c r="AY858" s="6"/>
      <c r="AZ858" s="6"/>
      <c r="BA858" s="6"/>
      <c r="BB858" s="6"/>
      <c r="BC858" s="6"/>
      <c r="BD858" s="6"/>
      <c r="BE858" s="6"/>
      <c r="BF858" s="6" t="s">
        <v>78</v>
      </c>
      <c r="BG858" s="6"/>
      <c r="BH858" s="6"/>
      <c r="BI858" s="6"/>
      <c r="BJ858" s="6"/>
      <c r="BK858" s="6"/>
      <c r="BL858" s="6"/>
      <c r="BM858" s="6"/>
      <c r="BN858" s="6"/>
      <c r="BO858" s="6"/>
      <c r="BP858" s="6"/>
      <c r="BQ858" s="6"/>
      <c r="BR858" s="6"/>
      <c r="BS858" s="6"/>
      <c r="BT858" s="6" t="s">
        <v>78</v>
      </c>
      <c r="BU858" s="6"/>
      <c r="BV858" s="6" t="s">
        <v>38</v>
      </c>
      <c r="BW858" s="6"/>
      <c r="BX858" s="6"/>
      <c r="BY858" s="6"/>
      <c r="BZ858" s="6"/>
      <c r="CA858" s="6"/>
      <c r="CB858" s="6"/>
      <c r="CC858" s="6"/>
      <c r="CD858" s="6"/>
      <c r="CE858" s="6"/>
      <c r="CF858" s="6"/>
      <c r="CG858" s="6"/>
      <c r="CH858" s="6"/>
      <c r="CI858" s="6"/>
      <c r="CJ858" s="6"/>
      <c r="CK858" s="6"/>
      <c r="CL858" s="6"/>
      <c r="CM858" s="6"/>
      <c r="CN858" s="6"/>
      <c r="CO858" s="6"/>
      <c r="CP858" s="6"/>
      <c r="CQ858" s="6"/>
      <c r="CR858" s="6"/>
      <c r="CS858" s="28" t="s">
        <v>38</v>
      </c>
      <c r="CT858" s="6"/>
      <c r="CU858" s="6"/>
      <c r="CV858" s="6"/>
      <c r="CW858" s="6"/>
      <c r="CX858" s="6"/>
      <c r="CY858" s="6"/>
      <c r="CZ858" s="6"/>
      <c r="DA858" s="6"/>
      <c r="DB858" s="6"/>
      <c r="DC858" s="6"/>
      <c r="DD858" s="6" t="s">
        <v>38</v>
      </c>
      <c r="DE858" s="87"/>
      <c r="DF858" s="6"/>
      <c r="DG858" s="6"/>
      <c r="DH858" s="6"/>
      <c r="DI858" s="6"/>
      <c r="DJ858" s="6"/>
      <c r="DK858" s="6"/>
      <c r="DL858" s="6"/>
      <c r="DM858" s="6"/>
      <c r="DN858" s="6"/>
      <c r="DO858" s="87"/>
      <c r="DP858" s="6"/>
      <c r="DQ858" s="87"/>
      <c r="DR858" s="6"/>
      <c r="DS858" s="87"/>
      <c r="DT858" s="17"/>
      <c r="DV858" s="34"/>
      <c r="DW858" s="57"/>
      <c r="DX858" s="57"/>
      <c r="DY858" s="57"/>
      <c r="DZ858" s="57"/>
      <c r="EA858" s="57"/>
      <c r="EB858" s="57"/>
      <c r="EC858" s="57"/>
      <c r="ED858" s="57"/>
      <c r="EE858" s="57"/>
      <c r="EF858" s="57"/>
      <c r="EG858" s="57"/>
      <c r="EH858" s="57"/>
      <c r="EI858" s="57"/>
      <c r="EJ858" s="57"/>
      <c r="EK858" s="57"/>
      <c r="EL858" s="57"/>
      <c r="EM858" s="57"/>
      <c r="EN858" s="57"/>
      <c r="EO858" s="57"/>
      <c r="EP858" s="57"/>
      <c r="EQ858" s="57"/>
      <c r="ER858" s="57"/>
      <c r="ES858" s="57"/>
    </row>
    <row r="859" spans="1:149" ht="14.55" customHeight="1" x14ac:dyDescent="0.3">
      <c r="A859" s="65">
        <v>855</v>
      </c>
      <c r="B859" s="7">
        <v>271</v>
      </c>
      <c r="C859" s="98" t="s">
        <v>3193</v>
      </c>
      <c r="D859" s="100" t="s">
        <v>3194</v>
      </c>
      <c r="E859" s="98" t="s">
        <v>3195</v>
      </c>
      <c r="F859" s="7">
        <v>2010</v>
      </c>
      <c r="G859" s="100" t="s">
        <v>577</v>
      </c>
      <c r="H859" s="100" t="s">
        <v>3196</v>
      </c>
      <c r="I859" s="6" t="s">
        <v>50</v>
      </c>
      <c r="J859" s="100" t="s">
        <v>3197</v>
      </c>
      <c r="K859" s="6" t="s">
        <v>3198</v>
      </c>
      <c r="L859" s="6" t="s">
        <v>23</v>
      </c>
      <c r="M859" s="6" t="s">
        <v>100</v>
      </c>
      <c r="N859" s="6" t="s">
        <v>205</v>
      </c>
      <c r="O859" s="6" t="s">
        <v>25</v>
      </c>
      <c r="P859" s="6" t="s">
        <v>56</v>
      </c>
      <c r="Q859" s="6" t="s">
        <v>3199</v>
      </c>
      <c r="R859" s="6" t="s">
        <v>582</v>
      </c>
      <c r="S859" s="6" t="s">
        <v>321</v>
      </c>
      <c r="T859" s="6" t="s">
        <v>792</v>
      </c>
      <c r="U859" s="7">
        <v>2004</v>
      </c>
      <c r="V859" s="7">
        <v>2005</v>
      </c>
      <c r="W859" s="6"/>
      <c r="X859" s="6"/>
      <c r="Y859" s="6"/>
      <c r="Z859" s="6" t="s">
        <v>76</v>
      </c>
      <c r="AA859" s="6"/>
      <c r="AB859" s="6"/>
      <c r="AC859" s="6"/>
      <c r="AD859" s="6"/>
      <c r="AE859" s="6" t="s">
        <v>126</v>
      </c>
      <c r="AF859" s="6"/>
      <c r="AG859" s="6"/>
      <c r="AH859" s="6"/>
      <c r="AI859" s="6"/>
      <c r="AJ859" s="6"/>
      <c r="AK859" s="6" t="s">
        <v>232</v>
      </c>
      <c r="AL859" s="6"/>
      <c r="AM859" s="6"/>
      <c r="AN859" s="6"/>
      <c r="AO859" s="6"/>
      <c r="AP859" s="6"/>
      <c r="AQ859" s="6"/>
      <c r="AR859" s="6"/>
      <c r="AS859" s="6"/>
      <c r="AT859" s="6"/>
      <c r="AU859" s="6" t="s">
        <v>183</v>
      </c>
      <c r="AV859" s="6"/>
      <c r="AW859" s="6" t="s">
        <v>23</v>
      </c>
      <c r="AX859" s="6"/>
      <c r="AY859" s="6"/>
      <c r="AZ859" s="6"/>
      <c r="BA859" s="6" t="s">
        <v>78</v>
      </c>
      <c r="BB859" s="6"/>
      <c r="BC859" s="6"/>
      <c r="BD859" s="6"/>
      <c r="BE859" s="6"/>
      <c r="BF859" s="6" t="s">
        <v>78</v>
      </c>
      <c r="BG859" s="6"/>
      <c r="BH859" s="6"/>
      <c r="BI859" s="6"/>
      <c r="BJ859" s="6"/>
      <c r="BK859" s="6" t="s">
        <v>78</v>
      </c>
      <c r="BL859" s="6"/>
      <c r="BM859" s="6"/>
      <c r="BN859" s="6"/>
      <c r="BO859" s="6"/>
      <c r="BP859" s="6"/>
      <c r="BQ859" s="6"/>
      <c r="BR859" s="6"/>
      <c r="BS859" s="6"/>
      <c r="BT859" s="6" t="s">
        <v>78</v>
      </c>
      <c r="BU859" s="6"/>
      <c r="BV859" s="6" t="s">
        <v>38</v>
      </c>
      <c r="BW859" s="6"/>
      <c r="BX859" s="6"/>
      <c r="BY859" s="6"/>
      <c r="BZ859" s="6"/>
      <c r="CA859" s="6"/>
      <c r="CB859" s="6"/>
      <c r="CC859" s="6"/>
      <c r="CD859" s="6"/>
      <c r="CE859" s="6"/>
      <c r="CF859" s="6"/>
      <c r="CG859" s="6"/>
      <c r="CH859" s="6"/>
      <c r="CI859" s="6"/>
      <c r="CJ859" s="6"/>
      <c r="CK859" s="6"/>
      <c r="CL859" s="6"/>
      <c r="CM859" s="6"/>
      <c r="CN859" s="6"/>
      <c r="CO859" s="6"/>
      <c r="CP859" s="6"/>
      <c r="CQ859" s="6"/>
      <c r="CR859" s="6"/>
      <c r="CS859" s="28" t="s">
        <v>38</v>
      </c>
      <c r="CT859" s="6"/>
      <c r="CU859" s="6"/>
      <c r="CV859" s="6"/>
      <c r="CW859" s="6"/>
      <c r="CX859" s="6"/>
      <c r="CY859" s="6"/>
      <c r="CZ859" s="6"/>
      <c r="DA859" s="6"/>
      <c r="DB859" s="6"/>
      <c r="DC859" s="6"/>
      <c r="DD859" s="6" t="s">
        <v>38</v>
      </c>
      <c r="DE859" s="87"/>
      <c r="DF859" s="6"/>
      <c r="DG859" s="6"/>
      <c r="DH859" s="6"/>
      <c r="DI859" s="6"/>
      <c r="DJ859" s="6"/>
      <c r="DK859" s="6"/>
      <c r="DL859" s="6"/>
      <c r="DM859" s="6"/>
      <c r="DN859" s="6"/>
      <c r="DO859" s="87"/>
      <c r="DP859" s="6"/>
      <c r="DQ859" s="87"/>
      <c r="DR859" s="6"/>
      <c r="DS859" s="87"/>
      <c r="DT859" s="17"/>
      <c r="DV859" s="34"/>
      <c r="DW859" s="57"/>
      <c r="DX859" s="57"/>
      <c r="DY859" s="57"/>
      <c r="DZ859" s="57"/>
      <c r="EA859" s="57"/>
      <c r="EB859" s="57"/>
      <c r="EC859" s="57"/>
      <c r="ED859" s="57"/>
      <c r="EE859" s="57"/>
      <c r="EF859" s="57"/>
      <c r="EG859" s="57"/>
      <c r="EH859" s="57"/>
      <c r="EI859" s="57"/>
      <c r="EJ859" s="57"/>
      <c r="EK859" s="57"/>
      <c r="EL859" s="57"/>
      <c r="EM859" s="57"/>
      <c r="EN859" s="57"/>
      <c r="EO859" s="57"/>
      <c r="EP859" s="57"/>
      <c r="EQ859" s="57"/>
      <c r="ER859" s="57"/>
      <c r="ES859" s="57"/>
    </row>
    <row r="860" spans="1:149" ht="14.55" customHeight="1" x14ac:dyDescent="0.3">
      <c r="A860" s="65">
        <v>856</v>
      </c>
      <c r="B860" s="7">
        <v>271</v>
      </c>
      <c r="C860" s="98" t="s">
        <v>3193</v>
      </c>
      <c r="D860" s="100" t="s">
        <v>3194</v>
      </c>
      <c r="E860" s="98" t="s">
        <v>3195</v>
      </c>
      <c r="F860" s="7">
        <v>2010</v>
      </c>
      <c r="G860" s="100" t="s">
        <v>577</v>
      </c>
      <c r="H860" s="100" t="s">
        <v>3196</v>
      </c>
      <c r="I860" s="6" t="s">
        <v>50</v>
      </c>
      <c r="J860" s="100" t="s">
        <v>3200</v>
      </c>
      <c r="K860" s="6" t="s">
        <v>3201</v>
      </c>
      <c r="L860" s="6" t="s">
        <v>23</v>
      </c>
      <c r="M860" s="6" t="s">
        <v>100</v>
      </c>
      <c r="N860" s="6" t="s">
        <v>205</v>
      </c>
      <c r="O860" s="6" t="s">
        <v>25</v>
      </c>
      <c r="P860" s="6" t="s">
        <v>56</v>
      </c>
      <c r="Q860" s="6" t="s">
        <v>3199</v>
      </c>
      <c r="R860" s="6" t="s">
        <v>582</v>
      </c>
      <c r="S860" s="6" t="s">
        <v>321</v>
      </c>
      <c r="T860" s="6" t="s">
        <v>792</v>
      </c>
      <c r="U860" s="7">
        <v>2004</v>
      </c>
      <c r="V860" s="7">
        <v>2005</v>
      </c>
      <c r="W860" s="6"/>
      <c r="X860" s="6"/>
      <c r="Y860" s="6"/>
      <c r="Z860" s="6" t="s">
        <v>76</v>
      </c>
      <c r="AA860" s="6"/>
      <c r="AB860" s="6"/>
      <c r="AC860" s="6"/>
      <c r="AD860" s="6"/>
      <c r="AE860" s="6" t="s">
        <v>126</v>
      </c>
      <c r="AF860" s="6"/>
      <c r="AG860" s="6"/>
      <c r="AH860" s="6"/>
      <c r="AI860" s="6"/>
      <c r="AJ860" s="6"/>
      <c r="AK860" s="6" t="s">
        <v>232</v>
      </c>
      <c r="AL860" s="6"/>
      <c r="AM860" s="6"/>
      <c r="AN860" s="6"/>
      <c r="AO860" s="6"/>
      <c r="AP860" s="6"/>
      <c r="AQ860" s="6"/>
      <c r="AR860" s="6"/>
      <c r="AS860" s="6"/>
      <c r="AT860" s="6"/>
      <c r="AU860" s="6" t="s">
        <v>183</v>
      </c>
      <c r="AV860" s="6"/>
      <c r="AW860" s="6" t="s">
        <v>23</v>
      </c>
      <c r="AX860" s="6"/>
      <c r="AY860" s="6"/>
      <c r="AZ860" s="6"/>
      <c r="BA860" s="6" t="s">
        <v>78</v>
      </c>
      <c r="BB860" s="6"/>
      <c r="BC860" s="6"/>
      <c r="BD860" s="6"/>
      <c r="BE860" s="6"/>
      <c r="BF860" s="6" t="s">
        <v>78</v>
      </c>
      <c r="BG860" s="6"/>
      <c r="BH860" s="6"/>
      <c r="BI860" s="6"/>
      <c r="BJ860" s="6"/>
      <c r="BK860" s="6" t="s">
        <v>78</v>
      </c>
      <c r="BL860" s="6"/>
      <c r="BM860" s="6"/>
      <c r="BN860" s="6"/>
      <c r="BO860" s="6"/>
      <c r="BP860" s="6"/>
      <c r="BQ860" s="6"/>
      <c r="BR860" s="6"/>
      <c r="BS860" s="6"/>
      <c r="BT860" s="6" t="s">
        <v>78</v>
      </c>
      <c r="BU860" s="6"/>
      <c r="BV860" s="6" t="s">
        <v>38</v>
      </c>
      <c r="BW860" s="6"/>
      <c r="BX860" s="6"/>
      <c r="BY860" s="6"/>
      <c r="BZ860" s="6"/>
      <c r="CA860" s="6"/>
      <c r="CB860" s="6"/>
      <c r="CC860" s="6"/>
      <c r="CD860" s="6"/>
      <c r="CE860" s="6"/>
      <c r="CF860" s="6"/>
      <c r="CG860" s="6"/>
      <c r="CH860" s="6"/>
      <c r="CI860" s="6"/>
      <c r="CJ860" s="6"/>
      <c r="CK860" s="6"/>
      <c r="CL860" s="6"/>
      <c r="CM860" s="6"/>
      <c r="CN860" s="6"/>
      <c r="CO860" s="6"/>
      <c r="CP860" s="6"/>
      <c r="CQ860" s="6"/>
      <c r="CR860" s="6"/>
      <c r="CS860" s="28" t="s">
        <v>38</v>
      </c>
      <c r="CT860" s="6"/>
      <c r="CU860" s="6"/>
      <c r="CV860" s="6"/>
      <c r="CW860" s="6"/>
      <c r="CX860" s="6"/>
      <c r="CY860" s="6"/>
      <c r="CZ860" s="6"/>
      <c r="DA860" s="6"/>
      <c r="DB860" s="6"/>
      <c r="DC860" s="6"/>
      <c r="DD860" s="6" t="s">
        <v>38</v>
      </c>
      <c r="DE860" s="87"/>
      <c r="DF860" s="6"/>
      <c r="DG860" s="6"/>
      <c r="DH860" s="6"/>
      <c r="DI860" s="6"/>
      <c r="DJ860" s="6"/>
      <c r="DK860" s="6"/>
      <c r="DL860" s="6"/>
      <c r="DM860" s="6"/>
      <c r="DN860" s="6"/>
      <c r="DO860" s="87"/>
      <c r="DP860" s="6"/>
      <c r="DQ860" s="87"/>
      <c r="DR860" s="6"/>
      <c r="DS860" s="87"/>
      <c r="DT860" s="17"/>
      <c r="DV860" s="34"/>
      <c r="DW860" s="57"/>
      <c r="DX860" s="57"/>
      <c r="DY860" s="57"/>
      <c r="DZ860" s="57"/>
      <c r="EA860" s="57"/>
      <c r="EB860" s="57"/>
      <c r="EC860" s="57"/>
      <c r="ED860" s="57"/>
      <c r="EE860" s="57"/>
      <c r="EF860" s="57"/>
      <c r="EG860" s="57"/>
      <c r="EH860" s="57"/>
      <c r="EI860" s="57"/>
      <c r="EJ860" s="57"/>
      <c r="EK860" s="57"/>
      <c r="EL860" s="57"/>
      <c r="EM860" s="57"/>
      <c r="EN860" s="57"/>
      <c r="EO860" s="57"/>
      <c r="EP860" s="57"/>
      <c r="EQ860" s="57"/>
      <c r="ER860" s="57"/>
      <c r="ES860" s="57"/>
    </row>
    <row r="861" spans="1:149" ht="14.55" customHeight="1" x14ac:dyDescent="0.3">
      <c r="A861" s="65">
        <v>857</v>
      </c>
      <c r="B861" s="7">
        <v>272</v>
      </c>
      <c r="C861" s="98" t="s">
        <v>3202</v>
      </c>
      <c r="D861" s="100" t="s">
        <v>3203</v>
      </c>
      <c r="E861" s="98" t="s">
        <v>3204</v>
      </c>
      <c r="F861" s="7">
        <v>2019</v>
      </c>
      <c r="G861" s="98" t="s">
        <v>3205</v>
      </c>
      <c r="H861" s="98" t="s">
        <v>3206</v>
      </c>
      <c r="I861" s="6" t="s">
        <v>50</v>
      </c>
      <c r="J861" s="100" t="s">
        <v>3207</v>
      </c>
      <c r="K861" s="8" t="s">
        <v>3208</v>
      </c>
      <c r="L861" s="6" t="s">
        <v>23</v>
      </c>
      <c r="M861" s="6" t="s">
        <v>86</v>
      </c>
      <c r="N861" s="6" t="s">
        <v>205</v>
      </c>
      <c r="O861" s="6" t="s">
        <v>25</v>
      </c>
      <c r="P861" s="6" t="s">
        <v>191</v>
      </c>
      <c r="Q861" s="6" t="s">
        <v>572</v>
      </c>
      <c r="R861" s="6" t="s">
        <v>572</v>
      </c>
      <c r="S861" s="6" t="s">
        <v>434</v>
      </c>
      <c r="T861" s="6" t="s">
        <v>2665</v>
      </c>
      <c r="U861" s="7">
        <v>2018</v>
      </c>
      <c r="V861" s="7">
        <v>2035</v>
      </c>
      <c r="W861" s="6"/>
      <c r="X861" s="6"/>
      <c r="Y861" s="6"/>
      <c r="Z861" s="6"/>
      <c r="AA861" s="6"/>
      <c r="AB861" s="6"/>
      <c r="AC861" s="6"/>
      <c r="AD861" s="6"/>
      <c r="AE861" s="6"/>
      <c r="AF861" s="6"/>
      <c r="AG861" s="6"/>
      <c r="AH861" s="6" t="s">
        <v>139</v>
      </c>
      <c r="AI861" s="6"/>
      <c r="AJ861" s="6"/>
      <c r="AK861" s="6"/>
      <c r="AL861" s="6"/>
      <c r="AM861" s="6"/>
      <c r="AN861" s="6"/>
      <c r="AO861" s="6"/>
      <c r="AP861" s="6"/>
      <c r="AQ861" s="6"/>
      <c r="AR861" s="6"/>
      <c r="AS861" s="6"/>
      <c r="AT861" s="6"/>
      <c r="AU861" s="6"/>
      <c r="AV861" s="6"/>
      <c r="AW861" s="6" t="s">
        <v>23</v>
      </c>
      <c r="AX861" s="6"/>
      <c r="AY861" s="6"/>
      <c r="AZ861" s="6"/>
      <c r="BA861" s="6"/>
      <c r="BB861" s="6"/>
      <c r="BC861" s="6"/>
      <c r="BD861" s="6"/>
      <c r="BE861" s="6"/>
      <c r="BF861" s="6"/>
      <c r="BG861" s="6"/>
      <c r="BH861" s="6"/>
      <c r="BI861" s="6" t="s">
        <v>78</v>
      </c>
      <c r="BJ861" s="6"/>
      <c r="BK861" s="6"/>
      <c r="BL861" s="6"/>
      <c r="BM861" s="6"/>
      <c r="BN861" s="6"/>
      <c r="BO861" s="6"/>
      <c r="BP861" s="6"/>
      <c r="BQ861" s="6"/>
      <c r="BR861" s="6"/>
      <c r="BS861" s="6"/>
      <c r="BT861" s="6"/>
      <c r="BU861" s="6"/>
      <c r="BV861" s="6" t="s">
        <v>23</v>
      </c>
      <c r="BW861" s="6"/>
      <c r="BX861" s="6"/>
      <c r="BY861" s="6"/>
      <c r="BZ861" s="6"/>
      <c r="CA861" s="6"/>
      <c r="CB861" s="6"/>
      <c r="CC861" s="6"/>
      <c r="CD861" s="6"/>
      <c r="CE861" s="6"/>
      <c r="CF861" s="6"/>
      <c r="CG861" s="6"/>
      <c r="CH861" s="6" t="s">
        <v>195</v>
      </c>
      <c r="CI861" s="6"/>
      <c r="CJ861" s="6"/>
      <c r="CK861" s="6"/>
      <c r="CL861" s="6"/>
      <c r="CM861" s="6"/>
      <c r="CN861" s="6"/>
      <c r="CO861" s="6"/>
      <c r="CP861" s="6"/>
      <c r="CQ861" s="6"/>
      <c r="CR861" s="6"/>
      <c r="CS861" s="28" t="s">
        <v>23</v>
      </c>
      <c r="CT861" s="6"/>
      <c r="CU861" s="6"/>
      <c r="CV861" s="6"/>
      <c r="CW861" s="6"/>
      <c r="CX861" s="6"/>
      <c r="CY861" s="6"/>
      <c r="CZ861" s="6" t="s">
        <v>139</v>
      </c>
      <c r="DA861" s="6"/>
      <c r="DB861" s="6"/>
      <c r="DC861" s="6"/>
      <c r="DD861" s="6" t="s">
        <v>23</v>
      </c>
      <c r="DE861" s="93" t="s">
        <v>3209</v>
      </c>
      <c r="DF861" s="6" t="s">
        <v>3210</v>
      </c>
      <c r="DG861" s="6"/>
      <c r="DH861" s="6"/>
      <c r="DI861" s="6"/>
      <c r="DJ861" s="6"/>
      <c r="DK861" s="6" t="s">
        <v>139</v>
      </c>
      <c r="DL861" s="6"/>
      <c r="DM861" s="6"/>
      <c r="DN861" s="6"/>
      <c r="DO861" s="87"/>
      <c r="DP861" s="6"/>
      <c r="DQ861" s="87"/>
      <c r="DR861" s="6"/>
      <c r="DS861" s="93" t="s">
        <v>3211</v>
      </c>
      <c r="DT861" s="17" t="s">
        <v>273</v>
      </c>
      <c r="DV861" s="34"/>
      <c r="DW861" s="57"/>
      <c r="DX861" s="57"/>
      <c r="DY861" s="57"/>
      <c r="DZ861" s="57"/>
      <c r="EA861" s="57"/>
      <c r="EB861" s="57"/>
      <c r="EC861" s="57"/>
      <c r="ED861" s="57"/>
      <c r="EE861" s="57"/>
      <c r="EF861" s="57"/>
      <c r="EG861" s="57"/>
      <c r="EH861" s="57"/>
      <c r="EI861" s="57"/>
      <c r="EJ861" s="57"/>
      <c r="EK861" s="57"/>
      <c r="EL861" s="57"/>
      <c r="EM861" s="57"/>
      <c r="EN861" s="57"/>
      <c r="EO861" s="57"/>
      <c r="EP861" s="57"/>
      <c r="EQ861" s="57"/>
      <c r="ER861" s="57"/>
      <c r="ES861" s="57"/>
    </row>
    <row r="862" spans="1:149" ht="14.55" customHeight="1" x14ac:dyDescent="0.3">
      <c r="A862" s="65">
        <v>858</v>
      </c>
      <c r="B862" s="7">
        <v>272</v>
      </c>
      <c r="C862" s="98" t="s">
        <v>3202</v>
      </c>
      <c r="D862" s="100" t="s">
        <v>3203</v>
      </c>
      <c r="E862" s="98" t="s">
        <v>3204</v>
      </c>
      <c r="F862" s="7">
        <v>2019</v>
      </c>
      <c r="G862" s="98" t="s">
        <v>3205</v>
      </c>
      <c r="H862" s="98" t="s">
        <v>3206</v>
      </c>
      <c r="I862" s="6" t="s">
        <v>50</v>
      </c>
      <c r="J862" s="100" t="s">
        <v>4181</v>
      </c>
      <c r="K862" s="8" t="s">
        <v>3208</v>
      </c>
      <c r="L862" s="6" t="s">
        <v>23</v>
      </c>
      <c r="M862" s="6" t="s">
        <v>86</v>
      </c>
      <c r="N862" s="6" t="s">
        <v>205</v>
      </c>
      <c r="O862" s="6" t="s">
        <v>25</v>
      </c>
      <c r="P862" s="6" t="s">
        <v>191</v>
      </c>
      <c r="Q862" s="6" t="s">
        <v>572</v>
      </c>
      <c r="R862" s="6" t="s">
        <v>572</v>
      </c>
      <c r="S862" s="6" t="s">
        <v>434</v>
      </c>
      <c r="T862" s="6" t="s">
        <v>2665</v>
      </c>
      <c r="U862" s="7">
        <v>2018</v>
      </c>
      <c r="V862" s="7">
        <v>2035</v>
      </c>
      <c r="W862" s="6"/>
      <c r="X862" s="6"/>
      <c r="Y862" s="6"/>
      <c r="Z862" s="6"/>
      <c r="AA862" s="6"/>
      <c r="AB862" s="6"/>
      <c r="AC862" s="6"/>
      <c r="AD862" s="6"/>
      <c r="AE862" s="6"/>
      <c r="AF862" s="6"/>
      <c r="AG862" s="6"/>
      <c r="AH862" s="6" t="s">
        <v>139</v>
      </c>
      <c r="AI862" s="6"/>
      <c r="AJ862" s="6"/>
      <c r="AK862" s="6"/>
      <c r="AL862" s="6"/>
      <c r="AM862" s="6"/>
      <c r="AN862" s="6"/>
      <c r="AO862" s="6"/>
      <c r="AP862" s="6"/>
      <c r="AQ862" s="6"/>
      <c r="AR862" s="6"/>
      <c r="AS862" s="6"/>
      <c r="AT862" s="6"/>
      <c r="AU862" s="6"/>
      <c r="AV862" s="6"/>
      <c r="AW862" s="6" t="s">
        <v>23</v>
      </c>
      <c r="AX862" s="6"/>
      <c r="AY862" s="6"/>
      <c r="AZ862" s="6"/>
      <c r="BA862" s="6"/>
      <c r="BB862" s="6"/>
      <c r="BC862" s="6"/>
      <c r="BD862" s="6"/>
      <c r="BE862" s="6"/>
      <c r="BF862" s="6"/>
      <c r="BG862" s="6"/>
      <c r="BH862" s="6"/>
      <c r="BI862" s="6" t="s">
        <v>78</v>
      </c>
      <c r="BJ862" s="6"/>
      <c r="BK862" s="6"/>
      <c r="BL862" s="6"/>
      <c r="BM862" s="6"/>
      <c r="BN862" s="6"/>
      <c r="BO862" s="6"/>
      <c r="BP862" s="6"/>
      <c r="BQ862" s="6"/>
      <c r="BR862" s="6"/>
      <c r="BS862" s="6"/>
      <c r="BT862" s="6"/>
      <c r="BU862" s="6"/>
      <c r="BV862" s="6" t="s">
        <v>23</v>
      </c>
      <c r="BW862" s="6"/>
      <c r="BX862" s="6"/>
      <c r="BY862" s="6"/>
      <c r="BZ862" s="6"/>
      <c r="CA862" s="6"/>
      <c r="CB862" s="6"/>
      <c r="CC862" s="6"/>
      <c r="CD862" s="6"/>
      <c r="CE862" s="6"/>
      <c r="CF862" s="6"/>
      <c r="CG862" s="6"/>
      <c r="CH862" s="6" t="s">
        <v>195</v>
      </c>
      <c r="CI862" s="6"/>
      <c r="CJ862" s="6"/>
      <c r="CK862" s="6"/>
      <c r="CL862" s="6"/>
      <c r="CM862" s="6"/>
      <c r="CN862" s="6"/>
      <c r="CO862" s="6"/>
      <c r="CP862" s="6"/>
      <c r="CQ862" s="6"/>
      <c r="CR862" s="6"/>
      <c r="CS862" s="28" t="s">
        <v>23</v>
      </c>
      <c r="CT862" s="6"/>
      <c r="CU862" s="6"/>
      <c r="CV862" s="6"/>
      <c r="CW862" s="6"/>
      <c r="CX862" s="6"/>
      <c r="CY862" s="6"/>
      <c r="CZ862" s="6" t="s">
        <v>139</v>
      </c>
      <c r="DA862" s="6"/>
      <c r="DB862" s="6"/>
      <c r="DC862" s="6"/>
      <c r="DD862" s="6" t="s">
        <v>23</v>
      </c>
      <c r="DE862" s="93" t="s">
        <v>3209</v>
      </c>
      <c r="DF862" s="6" t="s">
        <v>3210</v>
      </c>
      <c r="DG862" s="6"/>
      <c r="DH862" s="6"/>
      <c r="DI862" s="6"/>
      <c r="DJ862" s="6"/>
      <c r="DK862" s="6" t="s">
        <v>139</v>
      </c>
      <c r="DL862" s="6"/>
      <c r="DM862" s="6"/>
      <c r="DN862" s="6"/>
      <c r="DO862" s="87"/>
      <c r="DP862" s="6"/>
      <c r="DQ862" s="87"/>
      <c r="DR862" s="6"/>
      <c r="DS862" s="93" t="s">
        <v>3211</v>
      </c>
      <c r="DT862" s="17" t="s">
        <v>273</v>
      </c>
      <c r="DV862" s="34"/>
      <c r="DW862" s="57"/>
      <c r="DX862" s="57"/>
      <c r="DY862" s="57"/>
      <c r="DZ862" s="57"/>
      <c r="EA862" s="57"/>
      <c r="EB862" s="57"/>
      <c r="EC862" s="57"/>
      <c r="ED862" s="57"/>
      <c r="EE862" s="57"/>
      <c r="EF862" s="57"/>
      <c r="EG862" s="57"/>
      <c r="EH862" s="57"/>
      <c r="EI862" s="57"/>
      <c r="EJ862" s="57"/>
      <c r="EK862" s="57"/>
      <c r="EL862" s="57"/>
      <c r="EM862" s="57"/>
      <c r="EN862" s="57"/>
      <c r="EO862" s="57"/>
      <c r="EP862" s="57"/>
      <c r="EQ862" s="57"/>
      <c r="ER862" s="57"/>
      <c r="ES862" s="57"/>
    </row>
    <row r="863" spans="1:149" ht="14.55" customHeight="1" x14ac:dyDescent="0.3">
      <c r="A863" s="65">
        <v>859</v>
      </c>
      <c r="B863" s="7">
        <v>272</v>
      </c>
      <c r="C863" s="98" t="s">
        <v>3202</v>
      </c>
      <c r="D863" s="100" t="s">
        <v>3203</v>
      </c>
      <c r="E863" s="98" t="s">
        <v>3204</v>
      </c>
      <c r="F863" s="7">
        <v>2019</v>
      </c>
      <c r="G863" s="98" t="s">
        <v>3205</v>
      </c>
      <c r="H863" s="98" t="s">
        <v>3206</v>
      </c>
      <c r="I863" s="6" t="s">
        <v>50</v>
      </c>
      <c r="J863" s="100" t="s">
        <v>4182</v>
      </c>
      <c r="K863" s="8" t="s">
        <v>3208</v>
      </c>
      <c r="L863" s="6" t="s">
        <v>23</v>
      </c>
      <c r="M863" s="6" t="s">
        <v>86</v>
      </c>
      <c r="N863" s="6" t="s">
        <v>205</v>
      </c>
      <c r="O863" s="6" t="s">
        <v>25</v>
      </c>
      <c r="P863" s="6" t="s">
        <v>191</v>
      </c>
      <c r="Q863" s="6" t="s">
        <v>572</v>
      </c>
      <c r="R863" s="6" t="s">
        <v>572</v>
      </c>
      <c r="S863" s="6" t="s">
        <v>434</v>
      </c>
      <c r="T863" s="6" t="s">
        <v>2665</v>
      </c>
      <c r="U863" s="7">
        <v>2018</v>
      </c>
      <c r="V863" s="7">
        <v>2035</v>
      </c>
      <c r="W863" s="6"/>
      <c r="X863" s="6"/>
      <c r="Y863" s="6"/>
      <c r="Z863" s="6"/>
      <c r="AA863" s="6"/>
      <c r="AB863" s="6"/>
      <c r="AC863" s="6"/>
      <c r="AD863" s="6"/>
      <c r="AE863" s="6"/>
      <c r="AF863" s="6"/>
      <c r="AG863" s="6"/>
      <c r="AH863" s="6" t="s">
        <v>139</v>
      </c>
      <c r="AI863" s="6"/>
      <c r="AJ863" s="6"/>
      <c r="AK863" s="6"/>
      <c r="AL863" s="6"/>
      <c r="AM863" s="6"/>
      <c r="AN863" s="6"/>
      <c r="AO863" s="6"/>
      <c r="AP863" s="6"/>
      <c r="AQ863" s="6"/>
      <c r="AR863" s="6"/>
      <c r="AS863" s="6"/>
      <c r="AT863" s="6"/>
      <c r="AU863" s="6"/>
      <c r="AV863" s="6"/>
      <c r="AW863" s="6" t="s">
        <v>23</v>
      </c>
      <c r="AX863" s="6"/>
      <c r="AY863" s="6"/>
      <c r="AZ863" s="6"/>
      <c r="BA863" s="6"/>
      <c r="BB863" s="6"/>
      <c r="BC863" s="6"/>
      <c r="BD863" s="6"/>
      <c r="BE863" s="6"/>
      <c r="BF863" s="6"/>
      <c r="BG863" s="6"/>
      <c r="BH863" s="6"/>
      <c r="BI863" s="6" t="s">
        <v>78</v>
      </c>
      <c r="BJ863" s="6"/>
      <c r="BK863" s="6"/>
      <c r="BL863" s="6"/>
      <c r="BM863" s="6"/>
      <c r="BN863" s="6"/>
      <c r="BO863" s="6"/>
      <c r="BP863" s="6"/>
      <c r="BQ863" s="6"/>
      <c r="BR863" s="6"/>
      <c r="BS863" s="6"/>
      <c r="BT863" s="6"/>
      <c r="BU863" s="6"/>
      <c r="BV863" s="6" t="s">
        <v>23</v>
      </c>
      <c r="BW863" s="6"/>
      <c r="BX863" s="6"/>
      <c r="BY863" s="6"/>
      <c r="BZ863" s="6"/>
      <c r="CA863" s="6"/>
      <c r="CB863" s="6"/>
      <c r="CC863" s="6"/>
      <c r="CD863" s="6"/>
      <c r="CE863" s="6"/>
      <c r="CF863" s="6"/>
      <c r="CG863" s="6"/>
      <c r="CH863" s="6" t="s">
        <v>195</v>
      </c>
      <c r="CI863" s="6"/>
      <c r="CJ863" s="6"/>
      <c r="CK863" s="6"/>
      <c r="CL863" s="6"/>
      <c r="CM863" s="6"/>
      <c r="CN863" s="6"/>
      <c r="CO863" s="6"/>
      <c r="CP863" s="6"/>
      <c r="CQ863" s="6"/>
      <c r="CR863" s="6"/>
      <c r="CS863" s="28" t="s">
        <v>23</v>
      </c>
      <c r="CT863" s="6"/>
      <c r="CU863" s="6"/>
      <c r="CV863" s="6"/>
      <c r="CW863" s="6"/>
      <c r="CX863" s="6"/>
      <c r="CY863" s="6"/>
      <c r="CZ863" s="6" t="s">
        <v>139</v>
      </c>
      <c r="DA863" s="6"/>
      <c r="DB863" s="6"/>
      <c r="DC863" s="6"/>
      <c r="DD863" s="6" t="s">
        <v>23</v>
      </c>
      <c r="DE863" s="93" t="s">
        <v>3209</v>
      </c>
      <c r="DF863" s="6" t="s">
        <v>3210</v>
      </c>
      <c r="DG863" s="6"/>
      <c r="DH863" s="6"/>
      <c r="DI863" s="6"/>
      <c r="DJ863" s="6"/>
      <c r="DK863" s="6" t="s">
        <v>139</v>
      </c>
      <c r="DL863" s="6"/>
      <c r="DM863" s="6"/>
      <c r="DN863" s="6"/>
      <c r="DO863" s="87"/>
      <c r="DP863" s="6"/>
      <c r="DQ863" s="87"/>
      <c r="DR863" s="6"/>
      <c r="DS863" s="93" t="s">
        <v>3211</v>
      </c>
      <c r="DT863" s="17" t="s">
        <v>273</v>
      </c>
      <c r="DV863" s="34"/>
      <c r="DW863" s="57"/>
      <c r="DX863" s="57"/>
      <c r="DY863" s="57"/>
      <c r="DZ863" s="57"/>
      <c r="EA863" s="57"/>
      <c r="EB863" s="57"/>
      <c r="EC863" s="57"/>
      <c r="ED863" s="57"/>
      <c r="EE863" s="57"/>
      <c r="EF863" s="57"/>
      <c r="EG863" s="57"/>
      <c r="EH863" s="57"/>
      <c r="EI863" s="57"/>
      <c r="EJ863" s="57"/>
      <c r="EK863" s="57"/>
      <c r="EL863" s="57"/>
      <c r="EM863" s="57"/>
      <c r="EN863" s="57"/>
      <c r="EO863" s="57"/>
      <c r="EP863" s="57"/>
      <c r="EQ863" s="57"/>
      <c r="ER863" s="57"/>
      <c r="ES863" s="57"/>
    </row>
    <row r="864" spans="1:149" ht="14.55" customHeight="1" x14ac:dyDescent="0.3">
      <c r="A864" s="65">
        <v>860</v>
      </c>
      <c r="B864" s="7">
        <v>273</v>
      </c>
      <c r="C864" s="98" t="s">
        <v>3212</v>
      </c>
      <c r="D864" s="98" t="s">
        <v>3213</v>
      </c>
      <c r="E864" s="98" t="s">
        <v>3214</v>
      </c>
      <c r="F864" s="7">
        <v>2000</v>
      </c>
      <c r="G864" s="98" t="s">
        <v>3215</v>
      </c>
      <c r="H864" s="98" t="s">
        <v>3216</v>
      </c>
      <c r="I864" s="6" t="s">
        <v>50</v>
      </c>
      <c r="J864" s="100" t="s">
        <v>3217</v>
      </c>
      <c r="K864" s="6" t="s">
        <v>742</v>
      </c>
      <c r="L864" s="6" t="s">
        <v>38</v>
      </c>
      <c r="M864" s="6" t="s">
        <v>86</v>
      </c>
      <c r="N864" s="6" t="s">
        <v>205</v>
      </c>
      <c r="O864" s="6" t="s">
        <v>25</v>
      </c>
      <c r="P864" s="6" t="s">
        <v>177</v>
      </c>
      <c r="Q864" s="6" t="s">
        <v>572</v>
      </c>
      <c r="R864" s="6" t="s">
        <v>572</v>
      </c>
      <c r="S864" s="6" t="s">
        <v>283</v>
      </c>
      <c r="T864" s="6" t="s">
        <v>572</v>
      </c>
      <c r="U864" s="7">
        <v>1994</v>
      </c>
      <c r="V864" s="7">
        <v>2010</v>
      </c>
      <c r="W864" s="6"/>
      <c r="X864" s="6"/>
      <c r="Y864" s="6"/>
      <c r="Z864" s="6" t="s">
        <v>76</v>
      </c>
      <c r="AA864" s="6"/>
      <c r="AB864" s="6" t="s">
        <v>107</v>
      </c>
      <c r="AC864" s="6"/>
      <c r="AD864" s="6"/>
      <c r="AE864" s="6" t="s">
        <v>126</v>
      </c>
      <c r="AF864" s="6"/>
      <c r="AG864" s="6"/>
      <c r="AH864" s="6"/>
      <c r="AI864" s="6"/>
      <c r="AJ864" s="6"/>
      <c r="AK864" s="6"/>
      <c r="AL864" s="6"/>
      <c r="AM864" s="6"/>
      <c r="AN864" s="6"/>
      <c r="AO864" s="6" t="s">
        <v>168</v>
      </c>
      <c r="AP864" s="6"/>
      <c r="AQ864" s="6"/>
      <c r="AR864" s="6"/>
      <c r="AS864" s="6"/>
      <c r="AT864" s="6"/>
      <c r="AU864" s="6"/>
      <c r="AV864" s="6"/>
      <c r="AW864" s="6" t="s">
        <v>23</v>
      </c>
      <c r="AX864" s="6"/>
      <c r="AY864" s="6"/>
      <c r="AZ864" s="6"/>
      <c r="BA864" s="6" t="s">
        <v>78</v>
      </c>
      <c r="BB864" s="6"/>
      <c r="BC864" s="6" t="s">
        <v>78</v>
      </c>
      <c r="BD864" s="6"/>
      <c r="BE864" s="6"/>
      <c r="BF864" s="6" t="s">
        <v>78</v>
      </c>
      <c r="BG864" s="6"/>
      <c r="BH864" s="6"/>
      <c r="BI864" s="6"/>
      <c r="BJ864" s="6"/>
      <c r="BK864" s="6"/>
      <c r="BL864" s="6"/>
      <c r="BM864" s="6"/>
      <c r="BN864" s="6" t="s">
        <v>78</v>
      </c>
      <c r="BO864" s="6"/>
      <c r="BP864" s="6"/>
      <c r="BQ864" s="6"/>
      <c r="BR864" s="6"/>
      <c r="BS864" s="6"/>
      <c r="BT864" s="6"/>
      <c r="BU864" s="6"/>
      <c r="BV864" s="6" t="s">
        <v>38</v>
      </c>
      <c r="BW864" s="6"/>
      <c r="BX864" s="6"/>
      <c r="BY864" s="6"/>
      <c r="BZ864" s="6"/>
      <c r="CA864" s="6"/>
      <c r="CB864" s="6"/>
      <c r="CC864" s="6"/>
      <c r="CD864" s="6"/>
      <c r="CE864" s="6"/>
      <c r="CF864" s="6"/>
      <c r="CG864" s="6"/>
      <c r="CH864" s="6"/>
      <c r="CI864" s="6"/>
      <c r="CJ864" s="6"/>
      <c r="CK864" s="6"/>
      <c r="CL864" s="6"/>
      <c r="CM864" s="6"/>
      <c r="CN864" s="6"/>
      <c r="CO864" s="6"/>
      <c r="CP864" s="6"/>
      <c r="CQ864" s="6"/>
      <c r="CR864" s="6"/>
      <c r="CS864" s="28" t="s">
        <v>38</v>
      </c>
      <c r="CT864" s="6"/>
      <c r="CU864" s="6"/>
      <c r="CV864" s="6"/>
      <c r="CW864" s="6"/>
      <c r="CX864" s="6"/>
      <c r="CY864" s="6"/>
      <c r="CZ864" s="6"/>
      <c r="DA864" s="6"/>
      <c r="DB864" s="6"/>
      <c r="DC864" s="6"/>
      <c r="DD864" s="6" t="s">
        <v>38</v>
      </c>
      <c r="DE864" s="87"/>
      <c r="DF864" s="6"/>
      <c r="DG864" s="6"/>
      <c r="DH864" s="6"/>
      <c r="DI864" s="6"/>
      <c r="DJ864" s="6"/>
      <c r="DK864" s="6"/>
      <c r="DL864" s="6"/>
      <c r="DM864" s="6"/>
      <c r="DN864" s="6"/>
      <c r="DO864" s="87"/>
      <c r="DP864" s="6"/>
      <c r="DQ864" s="87"/>
      <c r="DR864" s="6"/>
      <c r="DS864" s="87"/>
      <c r="DT864" s="17"/>
      <c r="DV864" s="34"/>
      <c r="DW864" s="57"/>
      <c r="DX864" s="57"/>
      <c r="DY864" s="57"/>
      <c r="DZ864" s="57"/>
      <c r="EA864" s="57"/>
      <c r="EB864" s="57"/>
      <c r="EC864" s="57"/>
      <c r="ED864" s="57"/>
      <c r="EE864" s="57"/>
      <c r="EF864" s="57"/>
      <c r="EG864" s="57"/>
      <c r="EH864" s="57"/>
      <c r="EI864" s="57"/>
      <c r="EJ864" s="57"/>
      <c r="EK864" s="57"/>
      <c r="EL864" s="57"/>
      <c r="EM864" s="57"/>
      <c r="EN864" s="57"/>
      <c r="EO864" s="57"/>
      <c r="EP864" s="57"/>
      <c r="EQ864" s="57"/>
      <c r="ER864" s="57"/>
      <c r="ES864" s="57"/>
    </row>
    <row r="865" spans="1:149" ht="14.55" customHeight="1" x14ac:dyDescent="0.3">
      <c r="A865" s="65">
        <v>861</v>
      </c>
      <c r="B865" s="7">
        <v>274</v>
      </c>
      <c r="C865" s="98" t="s">
        <v>3218</v>
      </c>
      <c r="D865" s="100" t="s">
        <v>3219</v>
      </c>
      <c r="E865" s="98" t="s">
        <v>3220</v>
      </c>
      <c r="F865" s="7">
        <v>2019</v>
      </c>
      <c r="G865" s="100" t="s">
        <v>1084</v>
      </c>
      <c r="H865" s="98" t="s">
        <v>3221</v>
      </c>
      <c r="I865" s="6" t="s">
        <v>50</v>
      </c>
      <c r="J865" s="100" t="s">
        <v>3222</v>
      </c>
      <c r="K865" s="6" t="s">
        <v>580</v>
      </c>
      <c r="L865" s="6" t="s">
        <v>38</v>
      </c>
      <c r="M865" s="6" t="s">
        <v>86</v>
      </c>
      <c r="N865" s="6" t="s">
        <v>205</v>
      </c>
      <c r="O865" s="6" t="s">
        <v>25</v>
      </c>
      <c r="P865" s="6" t="s">
        <v>118</v>
      </c>
      <c r="Q865" s="6" t="s">
        <v>572</v>
      </c>
      <c r="R865" s="6" t="s">
        <v>572</v>
      </c>
      <c r="S865" s="6" t="s">
        <v>76</v>
      </c>
      <c r="T865" s="6" t="s">
        <v>3223</v>
      </c>
      <c r="U865" s="7">
        <v>2000</v>
      </c>
      <c r="V865" s="7">
        <v>2015</v>
      </c>
      <c r="W865" s="6"/>
      <c r="X865" s="6"/>
      <c r="Y865" s="6"/>
      <c r="Z865" s="6"/>
      <c r="AA865" s="6"/>
      <c r="AB865" s="6"/>
      <c r="AC865" s="6"/>
      <c r="AD865" s="6"/>
      <c r="AE865" s="6"/>
      <c r="AF865" s="6"/>
      <c r="AG865" s="6"/>
      <c r="AH865" s="6" t="s">
        <v>139</v>
      </c>
      <c r="AI865" s="6"/>
      <c r="AJ865" s="6"/>
      <c r="AK865" s="6"/>
      <c r="AL865" s="6"/>
      <c r="AM865" s="6"/>
      <c r="AN865" s="6"/>
      <c r="AO865" s="6"/>
      <c r="AP865" s="6"/>
      <c r="AQ865" s="6"/>
      <c r="AR865" s="6"/>
      <c r="AS865" s="6"/>
      <c r="AT865" s="6"/>
      <c r="AU865" s="6"/>
      <c r="AV865" s="6"/>
      <c r="AW865" s="6" t="s">
        <v>23</v>
      </c>
      <c r="AX865" s="6"/>
      <c r="AY865" s="6"/>
      <c r="AZ865" s="6"/>
      <c r="BA865" s="6"/>
      <c r="BB865" s="6"/>
      <c r="BC865" s="6"/>
      <c r="BD865" s="6"/>
      <c r="BE865" s="6"/>
      <c r="BF865" s="6"/>
      <c r="BG865" s="6"/>
      <c r="BH865" s="6"/>
      <c r="BI865" s="6" t="s">
        <v>80</v>
      </c>
      <c r="BJ865" s="6"/>
      <c r="BK865" s="6"/>
      <c r="BL865" s="6"/>
      <c r="BM865" s="6"/>
      <c r="BN865" s="6"/>
      <c r="BO865" s="6"/>
      <c r="BP865" s="6"/>
      <c r="BQ865" s="6"/>
      <c r="BR865" s="6"/>
      <c r="BS865" s="6"/>
      <c r="BT865" s="6"/>
      <c r="BU865" s="6"/>
      <c r="BV865" s="6" t="s">
        <v>38</v>
      </c>
      <c r="BW865" s="6"/>
      <c r="BX865" s="6"/>
      <c r="BY865" s="6"/>
      <c r="BZ865" s="6"/>
      <c r="CA865" s="6"/>
      <c r="CB865" s="6"/>
      <c r="CC865" s="6"/>
      <c r="CD865" s="6"/>
      <c r="CE865" s="6"/>
      <c r="CF865" s="6"/>
      <c r="CG865" s="6"/>
      <c r="CH865" s="6"/>
      <c r="CI865" s="6"/>
      <c r="CJ865" s="6"/>
      <c r="CK865" s="6"/>
      <c r="CL865" s="6"/>
      <c r="CM865" s="6"/>
      <c r="CN865" s="6"/>
      <c r="CO865" s="6"/>
      <c r="CP865" s="6"/>
      <c r="CQ865" s="6"/>
      <c r="CR865" s="6"/>
      <c r="CS865" s="28" t="s">
        <v>38</v>
      </c>
      <c r="CT865" s="6"/>
      <c r="CU865" s="6"/>
      <c r="CV865" s="6"/>
      <c r="CW865" s="6"/>
      <c r="CX865" s="6"/>
      <c r="CY865" s="6"/>
      <c r="CZ865" s="6"/>
      <c r="DA865" s="6"/>
      <c r="DB865" s="6"/>
      <c r="DC865" s="6"/>
      <c r="DD865" s="6" t="s">
        <v>38</v>
      </c>
      <c r="DE865" s="87"/>
      <c r="DF865" s="6"/>
      <c r="DG865" s="6"/>
      <c r="DH865" s="6"/>
      <c r="DI865" s="6"/>
      <c r="DJ865" s="6"/>
      <c r="DK865" s="6"/>
      <c r="DL865" s="6"/>
      <c r="DM865" s="6"/>
      <c r="DN865" s="6"/>
      <c r="DO865" s="87"/>
      <c r="DP865" s="6"/>
      <c r="DQ865" s="87"/>
      <c r="DR865" s="6"/>
      <c r="DS865" s="87"/>
      <c r="DT865" s="17"/>
      <c r="DV865" s="34"/>
      <c r="DW865" s="57"/>
      <c r="DX865" s="57"/>
      <c r="DY865" s="57"/>
      <c r="DZ865" s="57"/>
      <c r="EA865" s="57"/>
      <c r="EB865" s="57"/>
      <c r="EC865" s="57"/>
      <c r="ED865" s="57"/>
      <c r="EE865" s="57"/>
      <c r="EF865" s="57"/>
      <c r="EG865" s="57"/>
      <c r="EH865" s="57"/>
      <c r="EI865" s="57"/>
      <c r="EJ865" s="57"/>
      <c r="EK865" s="57"/>
      <c r="EL865" s="57"/>
      <c r="EM865" s="57"/>
      <c r="EN865" s="57"/>
      <c r="EO865" s="57"/>
      <c r="EP865" s="57"/>
      <c r="EQ865" s="57"/>
      <c r="ER865" s="57"/>
      <c r="ES865" s="57"/>
    </row>
    <row r="866" spans="1:149" ht="14.55" customHeight="1" x14ac:dyDescent="0.3">
      <c r="A866" s="65">
        <v>862</v>
      </c>
      <c r="B866" s="7">
        <v>275</v>
      </c>
      <c r="C866" s="98" t="s">
        <v>3224</v>
      </c>
      <c r="D866" s="100" t="s">
        <v>3225</v>
      </c>
      <c r="E866" s="98" t="s">
        <v>3226</v>
      </c>
      <c r="F866" s="7">
        <v>2011</v>
      </c>
      <c r="G866" s="100" t="s">
        <v>1166</v>
      </c>
      <c r="H866" s="98" t="s">
        <v>3227</v>
      </c>
      <c r="I866" s="6" t="s">
        <v>50</v>
      </c>
      <c r="J866" s="100" t="s">
        <v>3228</v>
      </c>
      <c r="K866" s="6" t="s">
        <v>359</v>
      </c>
      <c r="L866" s="6" t="s">
        <v>38</v>
      </c>
      <c r="M866" s="6" t="s">
        <v>86</v>
      </c>
      <c r="N866" s="6" t="s">
        <v>205</v>
      </c>
      <c r="O866" s="6" t="s">
        <v>25</v>
      </c>
      <c r="P866" s="6" t="s">
        <v>177</v>
      </c>
      <c r="Q866" s="6" t="s">
        <v>572</v>
      </c>
      <c r="R866" s="6" t="s">
        <v>572</v>
      </c>
      <c r="S866" s="6" t="s">
        <v>1040</v>
      </c>
      <c r="T866" s="6" t="s">
        <v>3229</v>
      </c>
      <c r="U866" s="7" t="s">
        <v>572</v>
      </c>
      <c r="V866" s="7" t="s">
        <v>572</v>
      </c>
      <c r="W866" s="6"/>
      <c r="X866" s="6"/>
      <c r="Y866" s="6"/>
      <c r="Z866" s="6" t="s">
        <v>76</v>
      </c>
      <c r="AA866" s="6"/>
      <c r="AB866" s="6" t="s">
        <v>107</v>
      </c>
      <c r="AC866" s="6"/>
      <c r="AD866" s="6"/>
      <c r="AE866" s="6" t="s">
        <v>126</v>
      </c>
      <c r="AF866" s="6"/>
      <c r="AG866" s="6"/>
      <c r="AH866" s="6"/>
      <c r="AI866" s="6"/>
      <c r="AJ866" s="6"/>
      <c r="AK866" s="6" t="s">
        <v>232</v>
      </c>
      <c r="AL866" s="6"/>
      <c r="AM866" s="6"/>
      <c r="AN866" s="6"/>
      <c r="AO866" s="6"/>
      <c r="AP866" s="6"/>
      <c r="AQ866" s="6"/>
      <c r="AR866" s="6"/>
      <c r="AS866" s="6"/>
      <c r="AT866" s="6"/>
      <c r="AU866" s="6"/>
      <c r="AV866" s="6"/>
      <c r="AW866" s="6" t="s">
        <v>23</v>
      </c>
      <c r="AX866" s="6"/>
      <c r="AY866" s="6"/>
      <c r="AZ866" s="6"/>
      <c r="BA866" s="6" t="s">
        <v>80</v>
      </c>
      <c r="BB866" s="6"/>
      <c r="BC866" s="6" t="s">
        <v>80</v>
      </c>
      <c r="BD866" s="6"/>
      <c r="BE866" s="6"/>
      <c r="BF866" s="6" t="s">
        <v>78</v>
      </c>
      <c r="BG866" s="6"/>
      <c r="BH866" s="6"/>
      <c r="BI866" s="6"/>
      <c r="BJ866" s="6"/>
      <c r="BK866" s="6" t="s">
        <v>78</v>
      </c>
      <c r="BL866" s="6"/>
      <c r="BM866" s="6"/>
      <c r="BN866" s="6"/>
      <c r="BO866" s="6"/>
      <c r="BP866" s="6"/>
      <c r="BQ866" s="6"/>
      <c r="BR866" s="6"/>
      <c r="BS866" s="6"/>
      <c r="BT866" s="6"/>
      <c r="BU866" s="6"/>
      <c r="BV866" s="6" t="s">
        <v>38</v>
      </c>
      <c r="BW866" s="6"/>
      <c r="BX866" s="6"/>
      <c r="BY866" s="6"/>
      <c r="BZ866" s="6"/>
      <c r="CA866" s="6"/>
      <c r="CB866" s="6"/>
      <c r="CC866" s="6"/>
      <c r="CD866" s="6"/>
      <c r="CE866" s="6"/>
      <c r="CF866" s="6"/>
      <c r="CG866" s="6"/>
      <c r="CH866" s="6"/>
      <c r="CI866" s="6"/>
      <c r="CJ866" s="6"/>
      <c r="CK866" s="6"/>
      <c r="CL866" s="6"/>
      <c r="CM866" s="6"/>
      <c r="CN866" s="6"/>
      <c r="CO866" s="6"/>
      <c r="CP866" s="6"/>
      <c r="CQ866" s="6"/>
      <c r="CR866" s="6"/>
      <c r="CS866" s="28" t="s">
        <v>38</v>
      </c>
      <c r="CT866" s="6"/>
      <c r="CU866" s="6"/>
      <c r="CV866" s="6"/>
      <c r="CW866" s="6"/>
      <c r="CX866" s="6"/>
      <c r="CY866" s="6"/>
      <c r="CZ866" s="6"/>
      <c r="DA866" s="6"/>
      <c r="DB866" s="6"/>
      <c r="DC866" s="6"/>
      <c r="DD866" s="6" t="s">
        <v>38</v>
      </c>
      <c r="DE866" s="87"/>
      <c r="DF866" s="6"/>
      <c r="DG866" s="6"/>
      <c r="DH866" s="6"/>
      <c r="DI866" s="6"/>
      <c r="DJ866" s="6"/>
      <c r="DK866" s="6"/>
      <c r="DL866" s="6"/>
      <c r="DM866" s="6"/>
      <c r="DN866" s="6"/>
      <c r="DO866" s="87"/>
      <c r="DP866" s="6"/>
      <c r="DQ866" s="87"/>
      <c r="DR866" s="6"/>
      <c r="DS866" s="87"/>
      <c r="DT866" s="17"/>
      <c r="DV866" s="34"/>
      <c r="DW866" s="57"/>
      <c r="DX866" s="57"/>
      <c r="DY866" s="57"/>
      <c r="DZ866" s="57"/>
      <c r="EA866" s="57"/>
      <c r="EB866" s="57"/>
      <c r="EC866" s="57"/>
      <c r="ED866" s="57"/>
      <c r="EE866" s="57"/>
      <c r="EF866" s="57"/>
      <c r="EG866" s="57"/>
      <c r="EH866" s="57"/>
      <c r="EI866" s="57"/>
      <c r="EJ866" s="57"/>
      <c r="EK866" s="57"/>
      <c r="EL866" s="57"/>
      <c r="EM866" s="57"/>
      <c r="EN866" s="57"/>
      <c r="EO866" s="57"/>
      <c r="EP866" s="57"/>
      <c r="EQ866" s="57"/>
      <c r="ER866" s="57"/>
      <c r="ES866" s="57"/>
    </row>
    <row r="867" spans="1:149" ht="14.55" customHeight="1" x14ac:dyDescent="0.3">
      <c r="A867" s="65">
        <v>863</v>
      </c>
      <c r="B867" s="7">
        <v>275</v>
      </c>
      <c r="C867" s="98" t="s">
        <v>3224</v>
      </c>
      <c r="D867" s="100" t="s">
        <v>3225</v>
      </c>
      <c r="E867" s="98" t="s">
        <v>3226</v>
      </c>
      <c r="F867" s="7">
        <v>2011</v>
      </c>
      <c r="G867" s="100" t="s">
        <v>1166</v>
      </c>
      <c r="H867" s="98" t="s">
        <v>3227</v>
      </c>
      <c r="I867" s="6" t="s">
        <v>50</v>
      </c>
      <c r="J867" s="100" t="s">
        <v>3228</v>
      </c>
      <c r="K867" s="6" t="s">
        <v>359</v>
      </c>
      <c r="L867" s="6" t="s">
        <v>38</v>
      </c>
      <c r="M867" s="6" t="s">
        <v>86</v>
      </c>
      <c r="N867" s="6" t="s">
        <v>205</v>
      </c>
      <c r="O867" s="6" t="s">
        <v>25</v>
      </c>
      <c r="P867" s="6" t="s">
        <v>118</v>
      </c>
      <c r="Q867" s="6" t="s">
        <v>572</v>
      </c>
      <c r="R867" s="6" t="s">
        <v>572</v>
      </c>
      <c r="S867" s="6" t="s">
        <v>97</v>
      </c>
      <c r="T867" s="6" t="s">
        <v>1133</v>
      </c>
      <c r="U867" s="7" t="s">
        <v>572</v>
      </c>
      <c r="V867" s="7" t="s">
        <v>572</v>
      </c>
      <c r="W867" s="6"/>
      <c r="X867" s="6"/>
      <c r="Y867" s="6"/>
      <c r="Z867" s="6" t="s">
        <v>76</v>
      </c>
      <c r="AA867" s="6"/>
      <c r="AB867" s="6" t="s">
        <v>107</v>
      </c>
      <c r="AC867" s="6"/>
      <c r="AD867" s="6"/>
      <c r="AE867" s="6" t="s">
        <v>126</v>
      </c>
      <c r="AF867" s="6"/>
      <c r="AG867" s="6"/>
      <c r="AH867" s="6"/>
      <c r="AI867" s="6"/>
      <c r="AJ867" s="6"/>
      <c r="AK867" s="6" t="s">
        <v>232</v>
      </c>
      <c r="AL867" s="6"/>
      <c r="AM867" s="6"/>
      <c r="AN867" s="6"/>
      <c r="AO867" s="6"/>
      <c r="AP867" s="6"/>
      <c r="AQ867" s="6"/>
      <c r="AR867" s="6"/>
      <c r="AS867" s="6"/>
      <c r="AT867" s="6"/>
      <c r="AU867" s="6"/>
      <c r="AV867" s="6"/>
      <c r="AW867" s="6" t="s">
        <v>23</v>
      </c>
      <c r="AX867" s="6"/>
      <c r="AY867" s="6"/>
      <c r="AZ867" s="6"/>
      <c r="BA867" s="6" t="s">
        <v>80</v>
      </c>
      <c r="BB867" s="6"/>
      <c r="BC867" s="6" t="s">
        <v>80</v>
      </c>
      <c r="BD867" s="6"/>
      <c r="BE867" s="6"/>
      <c r="BF867" s="6" t="s">
        <v>78</v>
      </c>
      <c r="BG867" s="6"/>
      <c r="BH867" s="6"/>
      <c r="BI867" s="6"/>
      <c r="BJ867" s="6"/>
      <c r="BK867" s="6" t="s">
        <v>78</v>
      </c>
      <c r="BL867" s="6"/>
      <c r="BM867" s="6"/>
      <c r="BN867" s="6"/>
      <c r="BO867" s="6"/>
      <c r="BP867" s="6"/>
      <c r="BQ867" s="6"/>
      <c r="BR867" s="6"/>
      <c r="BS867" s="6"/>
      <c r="BT867" s="6"/>
      <c r="BU867" s="6"/>
      <c r="BV867" s="6" t="s">
        <v>38</v>
      </c>
      <c r="BW867" s="6"/>
      <c r="BX867" s="6"/>
      <c r="BY867" s="6"/>
      <c r="BZ867" s="6"/>
      <c r="CA867" s="6"/>
      <c r="CB867" s="6"/>
      <c r="CC867" s="6"/>
      <c r="CD867" s="6"/>
      <c r="CE867" s="6"/>
      <c r="CF867" s="6"/>
      <c r="CG867" s="6"/>
      <c r="CH867" s="6"/>
      <c r="CI867" s="6"/>
      <c r="CJ867" s="6"/>
      <c r="CK867" s="6"/>
      <c r="CL867" s="6"/>
      <c r="CM867" s="6"/>
      <c r="CN867" s="6"/>
      <c r="CO867" s="6"/>
      <c r="CP867" s="6"/>
      <c r="CQ867" s="6"/>
      <c r="CR867" s="6"/>
      <c r="CS867" s="28" t="s">
        <v>38</v>
      </c>
      <c r="CT867" s="6"/>
      <c r="CU867" s="6"/>
      <c r="CV867" s="6"/>
      <c r="CW867" s="6"/>
      <c r="CX867" s="6"/>
      <c r="CY867" s="6"/>
      <c r="CZ867" s="6"/>
      <c r="DA867" s="6"/>
      <c r="DB867" s="6"/>
      <c r="DC867" s="6"/>
      <c r="DD867" s="6" t="s">
        <v>38</v>
      </c>
      <c r="DE867" s="87"/>
      <c r="DF867" s="6"/>
      <c r="DG867" s="6"/>
      <c r="DH867" s="6"/>
      <c r="DI867" s="6"/>
      <c r="DJ867" s="6"/>
      <c r="DK867" s="6"/>
      <c r="DL867" s="6"/>
      <c r="DM867" s="6"/>
      <c r="DN867" s="6"/>
      <c r="DO867" s="87"/>
      <c r="DP867" s="6"/>
      <c r="DQ867" s="87"/>
      <c r="DR867" s="6"/>
      <c r="DS867" s="87"/>
      <c r="DT867" s="17"/>
      <c r="DV867" s="34"/>
      <c r="DW867" s="57"/>
      <c r="DX867" s="57"/>
      <c r="DY867" s="57"/>
      <c r="DZ867" s="57"/>
      <c r="EA867" s="57"/>
      <c r="EB867" s="57"/>
      <c r="EC867" s="57"/>
      <c r="ED867" s="57"/>
      <c r="EE867" s="57"/>
      <c r="EF867" s="57"/>
      <c r="EG867" s="57"/>
      <c r="EH867" s="57"/>
      <c r="EI867" s="57"/>
      <c r="EJ867" s="57"/>
      <c r="EK867" s="57"/>
      <c r="EL867" s="57"/>
      <c r="EM867" s="57"/>
      <c r="EN867" s="57"/>
      <c r="EO867" s="57"/>
      <c r="EP867" s="57"/>
      <c r="EQ867" s="57"/>
      <c r="ER867" s="57"/>
      <c r="ES867" s="57"/>
    </row>
    <row r="868" spans="1:149" ht="14.55" customHeight="1" x14ac:dyDescent="0.3">
      <c r="A868" s="65">
        <v>864</v>
      </c>
      <c r="B868" s="7">
        <v>276</v>
      </c>
      <c r="C868" s="98" t="s">
        <v>3230</v>
      </c>
      <c r="D868" s="100" t="s">
        <v>3231</v>
      </c>
      <c r="E868" s="98" t="s">
        <v>3232</v>
      </c>
      <c r="F868" s="7">
        <v>2014</v>
      </c>
      <c r="G868" s="100" t="s">
        <v>807</v>
      </c>
      <c r="H868" s="98" t="s">
        <v>3233</v>
      </c>
      <c r="I868" s="6" t="s">
        <v>50</v>
      </c>
      <c r="J868" s="100" t="s">
        <v>3234</v>
      </c>
      <c r="K868" s="6" t="s">
        <v>257</v>
      </c>
      <c r="L868" s="6" t="s">
        <v>38</v>
      </c>
      <c r="M868" s="6" t="s">
        <v>72</v>
      </c>
      <c r="N868" s="6" t="s">
        <v>205</v>
      </c>
      <c r="O868" s="6" t="s">
        <v>25</v>
      </c>
      <c r="P868" s="6" t="s">
        <v>191</v>
      </c>
      <c r="Q868" s="6" t="s">
        <v>3235</v>
      </c>
      <c r="R868" s="6" t="s">
        <v>582</v>
      </c>
      <c r="S868" s="6" t="s">
        <v>371</v>
      </c>
      <c r="T868" s="6" t="s">
        <v>1875</v>
      </c>
      <c r="U868" s="7">
        <v>2007</v>
      </c>
      <c r="V868" s="7">
        <v>2010</v>
      </c>
      <c r="W868" s="6"/>
      <c r="X868" s="6"/>
      <c r="Y868" s="6"/>
      <c r="Z868" s="6"/>
      <c r="AA868" s="6" t="s">
        <v>66</v>
      </c>
      <c r="AB868" s="6"/>
      <c r="AC868" s="6"/>
      <c r="AD868" s="6" t="s">
        <v>109</v>
      </c>
      <c r="AE868" s="6" t="s">
        <v>126</v>
      </c>
      <c r="AF868" s="6"/>
      <c r="AG868" s="6"/>
      <c r="AH868" s="6"/>
      <c r="AI868" s="6" t="s">
        <v>155</v>
      </c>
      <c r="AJ868" s="6" t="s">
        <v>220</v>
      </c>
      <c r="AK868" s="6"/>
      <c r="AL868" s="6"/>
      <c r="AM868" s="6"/>
      <c r="AN868" s="6"/>
      <c r="AO868" s="6"/>
      <c r="AP868" s="6"/>
      <c r="AQ868" s="6"/>
      <c r="AR868" s="6"/>
      <c r="AS868" s="6"/>
      <c r="AT868" s="6"/>
      <c r="AU868" s="6"/>
      <c r="AV868" s="6"/>
      <c r="AW868" s="6" t="s">
        <v>38</v>
      </c>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t="s">
        <v>23</v>
      </c>
      <c r="BW868" s="6"/>
      <c r="BX868" s="6"/>
      <c r="BY868" s="6"/>
      <c r="BZ868" s="6"/>
      <c r="CA868" s="6" t="s">
        <v>195</v>
      </c>
      <c r="CB868" s="6"/>
      <c r="CC868" s="6"/>
      <c r="CD868" s="6" t="s">
        <v>195</v>
      </c>
      <c r="CE868" s="6" t="s">
        <v>195</v>
      </c>
      <c r="CF868" s="6"/>
      <c r="CG868" s="6"/>
      <c r="CH868" s="6"/>
      <c r="CI868" s="6" t="s">
        <v>195</v>
      </c>
      <c r="CJ868" s="6" t="s">
        <v>195</v>
      </c>
      <c r="CK868" s="6"/>
      <c r="CL868" s="6"/>
      <c r="CM868" s="6"/>
      <c r="CN868" s="6"/>
      <c r="CO868" s="6"/>
      <c r="CP868" s="6"/>
      <c r="CQ868" s="6"/>
      <c r="CR868" s="6"/>
      <c r="CS868" s="28" t="s">
        <v>38</v>
      </c>
      <c r="CT868" s="6"/>
      <c r="CU868" s="6"/>
      <c r="CV868" s="6"/>
      <c r="CW868" s="6"/>
      <c r="CX868" s="6"/>
      <c r="CY868" s="6"/>
      <c r="CZ868" s="6"/>
      <c r="DA868" s="6"/>
      <c r="DB868" s="6"/>
      <c r="DC868" s="6"/>
      <c r="DD868" s="6" t="s">
        <v>38</v>
      </c>
      <c r="DE868" s="87"/>
      <c r="DF868" s="6"/>
      <c r="DG868" s="6"/>
      <c r="DH868" s="6"/>
      <c r="DI868" s="6"/>
      <c r="DJ868" s="6"/>
      <c r="DK868" s="6"/>
      <c r="DL868" s="6"/>
      <c r="DM868" s="6"/>
      <c r="DN868" s="6"/>
      <c r="DO868" s="93" t="s">
        <v>3236</v>
      </c>
      <c r="DP868" s="6" t="s">
        <v>170</v>
      </c>
      <c r="DQ868" s="87"/>
      <c r="DR868" s="6"/>
      <c r="DS868" s="87"/>
      <c r="DT868" s="17"/>
      <c r="DV868" s="34"/>
      <c r="DW868" s="57"/>
      <c r="DX868" s="57"/>
      <c r="DY868" s="57"/>
      <c r="DZ868" s="57"/>
      <c r="EA868" s="57"/>
      <c r="EB868" s="57"/>
      <c r="EC868" s="57"/>
      <c r="ED868" s="57"/>
      <c r="EE868" s="57"/>
      <c r="EF868" s="57"/>
      <c r="EG868" s="57"/>
      <c r="EH868" s="57"/>
      <c r="EI868" s="57"/>
      <c r="EJ868" s="57"/>
      <c r="EK868" s="57"/>
      <c r="EL868" s="57"/>
      <c r="EM868" s="57"/>
      <c r="EN868" s="57"/>
      <c r="EO868" s="57"/>
      <c r="EP868" s="57"/>
      <c r="EQ868" s="57"/>
      <c r="ER868" s="57"/>
      <c r="ES868" s="57"/>
    </row>
    <row r="869" spans="1:149" ht="14.55" customHeight="1" x14ac:dyDescent="0.3">
      <c r="A869" s="65">
        <v>865</v>
      </c>
      <c r="B869" s="7">
        <v>277</v>
      </c>
      <c r="C869" s="98" t="s">
        <v>3237</v>
      </c>
      <c r="D869" s="100" t="s">
        <v>3238</v>
      </c>
      <c r="E869" s="98" t="s">
        <v>3239</v>
      </c>
      <c r="F869" s="7">
        <v>2016</v>
      </c>
      <c r="G869" s="100" t="s">
        <v>604</v>
      </c>
      <c r="H869" s="98" t="s">
        <v>3240</v>
      </c>
      <c r="I869" s="6" t="s">
        <v>50</v>
      </c>
      <c r="J869" s="100" t="s">
        <v>3241</v>
      </c>
      <c r="K869" s="6" t="s">
        <v>3242</v>
      </c>
      <c r="L869" s="6" t="s">
        <v>23</v>
      </c>
      <c r="M869" s="6" t="s">
        <v>86</v>
      </c>
      <c r="N869" s="6" t="s">
        <v>205</v>
      </c>
      <c r="O869" s="6" t="s">
        <v>25</v>
      </c>
      <c r="P869" s="6" t="s">
        <v>56</v>
      </c>
      <c r="Q869" s="6" t="s">
        <v>572</v>
      </c>
      <c r="R869" s="6" t="s">
        <v>572</v>
      </c>
      <c r="S869" s="6" t="s">
        <v>321</v>
      </c>
      <c r="T869" s="6" t="s">
        <v>815</v>
      </c>
      <c r="U869" s="7">
        <v>2015</v>
      </c>
      <c r="V869" s="7">
        <v>2035</v>
      </c>
      <c r="W869" s="6"/>
      <c r="X869" s="6"/>
      <c r="Y869" s="6"/>
      <c r="Z869" s="6"/>
      <c r="AA869" s="6"/>
      <c r="AB869" s="6"/>
      <c r="AC869" s="6"/>
      <c r="AD869" s="6"/>
      <c r="AE869" s="6" t="s">
        <v>126</v>
      </c>
      <c r="AF869" s="6"/>
      <c r="AG869" s="6"/>
      <c r="AH869" s="6" t="s">
        <v>139</v>
      </c>
      <c r="AI869" s="6"/>
      <c r="AJ869" s="6"/>
      <c r="AK869" s="6"/>
      <c r="AL869" s="6"/>
      <c r="AM869" s="6"/>
      <c r="AN869" s="6"/>
      <c r="AO869" s="6"/>
      <c r="AP869" s="6"/>
      <c r="AQ869" s="6"/>
      <c r="AR869" s="6"/>
      <c r="AS869" s="6"/>
      <c r="AT869" s="6"/>
      <c r="AU869" s="6"/>
      <c r="AV869" s="6"/>
      <c r="AW869" s="6" t="s">
        <v>23</v>
      </c>
      <c r="AX869" s="6"/>
      <c r="AY869" s="6"/>
      <c r="AZ869" s="6"/>
      <c r="BA869" s="6"/>
      <c r="BB869" s="6"/>
      <c r="BC869" s="6"/>
      <c r="BD869" s="6"/>
      <c r="BE869" s="6"/>
      <c r="BF869" s="6" t="s">
        <v>78</v>
      </c>
      <c r="BG869" s="6"/>
      <c r="BH869" s="6"/>
      <c r="BI869" s="6" t="s">
        <v>78</v>
      </c>
      <c r="BJ869" s="6"/>
      <c r="BK869" s="6"/>
      <c r="BL869" s="6"/>
      <c r="BM869" s="6"/>
      <c r="BN869" s="6"/>
      <c r="BO869" s="6"/>
      <c r="BP869" s="6"/>
      <c r="BQ869" s="6"/>
      <c r="BR869" s="6"/>
      <c r="BS869" s="6"/>
      <c r="BT869" s="6"/>
      <c r="BU869" s="6"/>
      <c r="BV869" s="6" t="s">
        <v>38</v>
      </c>
      <c r="BW869" s="6"/>
      <c r="BX869" s="6"/>
      <c r="BY869" s="6"/>
      <c r="BZ869" s="6"/>
      <c r="CA869" s="6"/>
      <c r="CB869" s="6"/>
      <c r="CC869" s="6"/>
      <c r="CD869" s="6"/>
      <c r="CE869" s="6"/>
      <c r="CF869" s="6"/>
      <c r="CG869" s="6"/>
      <c r="CH869" s="6"/>
      <c r="CI869" s="6"/>
      <c r="CJ869" s="6"/>
      <c r="CK869" s="6"/>
      <c r="CL869" s="6"/>
      <c r="CM869" s="6"/>
      <c r="CN869" s="6"/>
      <c r="CO869" s="6"/>
      <c r="CP869" s="6"/>
      <c r="CQ869" s="6"/>
      <c r="CR869" s="6"/>
      <c r="CS869" s="28" t="s">
        <v>38</v>
      </c>
      <c r="CT869" s="6"/>
      <c r="CU869" s="6"/>
      <c r="CV869" s="6"/>
      <c r="CW869" s="6"/>
      <c r="CX869" s="6"/>
      <c r="CY869" s="6"/>
      <c r="CZ869" s="6"/>
      <c r="DA869" s="6"/>
      <c r="DB869" s="6"/>
      <c r="DC869" s="6"/>
      <c r="DD869" s="6" t="s">
        <v>38</v>
      </c>
      <c r="DE869" s="87"/>
      <c r="DF869" s="6"/>
      <c r="DG869" s="6"/>
      <c r="DH869" s="6"/>
      <c r="DI869" s="6"/>
      <c r="DJ869" s="6"/>
      <c r="DK869" s="6"/>
      <c r="DL869" s="6"/>
      <c r="DM869" s="6"/>
      <c r="DN869" s="6"/>
      <c r="DO869" s="87"/>
      <c r="DP869" s="6"/>
      <c r="DQ869" s="93" t="s">
        <v>3243</v>
      </c>
      <c r="DR869" s="6" t="s">
        <v>25</v>
      </c>
      <c r="DS869" s="93" t="s">
        <v>3244</v>
      </c>
      <c r="DT869" s="17" t="s">
        <v>3245</v>
      </c>
      <c r="DV869" s="34"/>
      <c r="DW869" s="57"/>
      <c r="DX869" s="57"/>
      <c r="DY869" s="57"/>
      <c r="DZ869" s="57"/>
      <c r="EA869" s="57"/>
      <c r="EB869" s="57"/>
      <c r="EC869" s="57"/>
      <c r="ED869" s="57"/>
      <c r="EE869" s="57"/>
      <c r="EF869" s="57"/>
      <c r="EG869" s="57"/>
      <c r="EH869" s="57"/>
      <c r="EI869" s="57"/>
      <c r="EJ869" s="57"/>
      <c r="EK869" s="57"/>
      <c r="EL869" s="57"/>
      <c r="EM869" s="57"/>
      <c r="EN869" s="57"/>
      <c r="EO869" s="57"/>
      <c r="EP869" s="57"/>
      <c r="EQ869" s="57"/>
      <c r="ER869" s="57"/>
      <c r="ES869" s="57"/>
    </row>
    <row r="870" spans="1:149" ht="14.55" customHeight="1" x14ac:dyDescent="0.3">
      <c r="A870" s="65">
        <v>866</v>
      </c>
      <c r="B870" s="7">
        <v>278</v>
      </c>
      <c r="C870" s="98" t="s">
        <v>3246</v>
      </c>
      <c r="D870" s="98" t="s">
        <v>3247</v>
      </c>
      <c r="E870" s="98" t="s">
        <v>3248</v>
      </c>
      <c r="F870" s="7">
        <v>2019</v>
      </c>
      <c r="G870" s="98" t="s">
        <v>2206</v>
      </c>
      <c r="H870" s="98" t="s">
        <v>3249</v>
      </c>
      <c r="I870" s="6" t="s">
        <v>50</v>
      </c>
      <c r="J870" s="100" t="s">
        <v>3250</v>
      </c>
      <c r="K870" s="6" t="s">
        <v>2447</v>
      </c>
      <c r="L870" s="6" t="s">
        <v>38</v>
      </c>
      <c r="M870" s="6" t="s">
        <v>100</v>
      </c>
      <c r="N870" s="6" t="s">
        <v>205</v>
      </c>
      <c r="O870" s="6" t="s">
        <v>25</v>
      </c>
      <c r="P870" s="6" t="s">
        <v>191</v>
      </c>
      <c r="Q870" s="6" t="s">
        <v>572</v>
      </c>
      <c r="R870" s="6" t="s">
        <v>572</v>
      </c>
      <c r="S870" s="6" t="s">
        <v>434</v>
      </c>
      <c r="T870" s="6" t="s">
        <v>1199</v>
      </c>
      <c r="U870" s="7">
        <v>2008</v>
      </c>
      <c r="V870" s="7">
        <v>2009</v>
      </c>
      <c r="W870" s="6"/>
      <c r="X870" s="6" t="s">
        <v>44</v>
      </c>
      <c r="Y870" s="6"/>
      <c r="Z870" s="6"/>
      <c r="AA870" s="6"/>
      <c r="AB870" s="6"/>
      <c r="AC870" s="6"/>
      <c r="AD870" s="6"/>
      <c r="AE870" s="6" t="s">
        <v>126</v>
      </c>
      <c r="AF870" s="6"/>
      <c r="AG870" s="6"/>
      <c r="AH870" s="6"/>
      <c r="AI870" s="6"/>
      <c r="AJ870" s="6"/>
      <c r="AK870" s="6"/>
      <c r="AL870" s="6"/>
      <c r="AM870" s="6"/>
      <c r="AN870" s="6"/>
      <c r="AO870" s="6"/>
      <c r="AP870" s="6"/>
      <c r="AQ870" s="6"/>
      <c r="AR870" s="6"/>
      <c r="AS870" s="6"/>
      <c r="AT870" s="6"/>
      <c r="AU870" s="6"/>
      <c r="AV870" s="6"/>
      <c r="AW870" s="6" t="s">
        <v>38</v>
      </c>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t="s">
        <v>23</v>
      </c>
      <c r="BW870" s="6"/>
      <c r="BX870" s="6" t="s">
        <v>195</v>
      </c>
      <c r="BY870" s="6"/>
      <c r="BZ870" s="6"/>
      <c r="CA870" s="6"/>
      <c r="CB870" s="6"/>
      <c r="CC870" s="6"/>
      <c r="CD870" s="6"/>
      <c r="CE870" s="6" t="s">
        <v>195</v>
      </c>
      <c r="CF870" s="6"/>
      <c r="CG870" s="6"/>
      <c r="CH870" s="6"/>
      <c r="CI870" s="6"/>
      <c r="CJ870" s="6"/>
      <c r="CK870" s="6"/>
      <c r="CL870" s="6"/>
      <c r="CM870" s="6"/>
      <c r="CN870" s="6"/>
      <c r="CO870" s="6"/>
      <c r="CP870" s="6"/>
      <c r="CQ870" s="6"/>
      <c r="CR870" s="6"/>
      <c r="CS870" s="28" t="s">
        <v>38</v>
      </c>
      <c r="CT870" s="6"/>
      <c r="CU870" s="6"/>
      <c r="CV870" s="6"/>
      <c r="CW870" s="6"/>
      <c r="CX870" s="6"/>
      <c r="CY870" s="6"/>
      <c r="CZ870" s="6"/>
      <c r="DA870" s="6"/>
      <c r="DB870" s="6"/>
      <c r="DC870" s="6"/>
      <c r="DD870" s="6" t="s">
        <v>38</v>
      </c>
      <c r="DE870" s="87"/>
      <c r="DF870" s="6"/>
      <c r="DG870" s="6"/>
      <c r="DH870" s="6"/>
      <c r="DI870" s="6"/>
      <c r="DJ870" s="6"/>
      <c r="DK870" s="6"/>
      <c r="DL870" s="6"/>
      <c r="DM870" s="6"/>
      <c r="DN870" s="6"/>
      <c r="DO870" s="87"/>
      <c r="DP870" s="6"/>
      <c r="DQ870" s="87"/>
      <c r="DR870" s="6"/>
      <c r="DS870" s="87"/>
      <c r="DT870" s="17"/>
      <c r="DV870" s="34"/>
      <c r="DW870" s="57"/>
      <c r="DX870" s="57"/>
      <c r="DY870" s="57"/>
      <c r="DZ870" s="57"/>
      <c r="EA870" s="57"/>
      <c r="EB870" s="57"/>
      <c r="EC870" s="57"/>
      <c r="ED870" s="57"/>
      <c r="EE870" s="57"/>
      <c r="EF870" s="57"/>
      <c r="EG870" s="57"/>
      <c r="EH870" s="57"/>
      <c r="EI870" s="57"/>
      <c r="EJ870" s="57"/>
      <c r="EK870" s="57"/>
      <c r="EL870" s="57"/>
      <c r="EM870" s="57"/>
      <c r="EN870" s="57"/>
      <c r="EO870" s="57"/>
      <c r="EP870" s="57"/>
      <c r="EQ870" s="57"/>
      <c r="ER870" s="57"/>
      <c r="ES870" s="57"/>
    </row>
    <row r="871" spans="1:149" ht="14.55" customHeight="1" x14ac:dyDescent="0.3">
      <c r="A871" s="65">
        <v>867</v>
      </c>
      <c r="B871" s="7">
        <v>278</v>
      </c>
      <c r="C871" s="98" t="s">
        <v>3246</v>
      </c>
      <c r="D871" s="98" t="s">
        <v>3247</v>
      </c>
      <c r="E871" s="98" t="s">
        <v>3248</v>
      </c>
      <c r="F871" s="7">
        <v>2019</v>
      </c>
      <c r="G871" s="98" t="s">
        <v>2206</v>
      </c>
      <c r="H871" s="98" t="s">
        <v>3249</v>
      </c>
      <c r="I871" s="6" t="s">
        <v>50</v>
      </c>
      <c r="J871" s="98" t="s">
        <v>3251</v>
      </c>
      <c r="K871" s="6" t="s">
        <v>2447</v>
      </c>
      <c r="L871" s="6" t="s">
        <v>38</v>
      </c>
      <c r="M871" s="6" t="s">
        <v>100</v>
      </c>
      <c r="N871" s="6" t="s">
        <v>205</v>
      </c>
      <c r="O871" s="6" t="s">
        <v>25</v>
      </c>
      <c r="P871" s="6" t="s">
        <v>191</v>
      </c>
      <c r="Q871" s="6" t="s">
        <v>572</v>
      </c>
      <c r="R871" s="6" t="s">
        <v>572</v>
      </c>
      <c r="S871" s="6" t="s">
        <v>434</v>
      </c>
      <c r="T871" s="6" t="s">
        <v>1199</v>
      </c>
      <c r="U871" s="7">
        <v>2008</v>
      </c>
      <c r="V871" s="7">
        <v>2009</v>
      </c>
      <c r="W871" s="6"/>
      <c r="X871" s="6" t="s">
        <v>44</v>
      </c>
      <c r="Y871" s="6"/>
      <c r="Z871" s="6"/>
      <c r="AA871" s="6"/>
      <c r="AB871" s="6"/>
      <c r="AC871" s="6"/>
      <c r="AD871" s="6"/>
      <c r="AE871" s="6" t="s">
        <v>126</v>
      </c>
      <c r="AF871" s="6"/>
      <c r="AG871" s="6"/>
      <c r="AH871" s="6"/>
      <c r="AI871" s="6"/>
      <c r="AJ871" s="6"/>
      <c r="AK871" s="6"/>
      <c r="AL871" s="6"/>
      <c r="AM871" s="6"/>
      <c r="AN871" s="6"/>
      <c r="AO871" s="6"/>
      <c r="AP871" s="6"/>
      <c r="AQ871" s="6"/>
      <c r="AR871" s="6"/>
      <c r="AS871" s="6"/>
      <c r="AT871" s="6"/>
      <c r="AU871" s="6"/>
      <c r="AV871" s="6"/>
      <c r="AW871" s="6" t="s">
        <v>38</v>
      </c>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t="s">
        <v>23</v>
      </c>
      <c r="BW871" s="6"/>
      <c r="BX871" s="6" t="s">
        <v>195</v>
      </c>
      <c r="BY871" s="6"/>
      <c r="BZ871" s="6"/>
      <c r="CA871" s="6"/>
      <c r="CB871" s="6"/>
      <c r="CC871" s="6"/>
      <c r="CD871" s="6"/>
      <c r="CE871" s="6" t="s">
        <v>195</v>
      </c>
      <c r="CF871" s="6"/>
      <c r="CG871" s="6"/>
      <c r="CH871" s="6"/>
      <c r="CI871" s="6"/>
      <c r="CJ871" s="6"/>
      <c r="CK871" s="6"/>
      <c r="CL871" s="6"/>
      <c r="CM871" s="6"/>
      <c r="CN871" s="6"/>
      <c r="CO871" s="6"/>
      <c r="CP871" s="6"/>
      <c r="CQ871" s="6"/>
      <c r="CR871" s="6"/>
      <c r="CS871" s="28" t="s">
        <v>38</v>
      </c>
      <c r="CT871" s="6"/>
      <c r="CU871" s="6"/>
      <c r="CV871" s="6"/>
      <c r="CW871" s="6"/>
      <c r="CX871" s="6"/>
      <c r="CY871" s="6"/>
      <c r="CZ871" s="6"/>
      <c r="DA871" s="6"/>
      <c r="DB871" s="6"/>
      <c r="DC871" s="6"/>
      <c r="DD871" s="6" t="s">
        <v>38</v>
      </c>
      <c r="DE871" s="87"/>
      <c r="DF871" s="6"/>
      <c r="DG871" s="6"/>
      <c r="DH871" s="6"/>
      <c r="DI871" s="6"/>
      <c r="DJ871" s="6"/>
      <c r="DK871" s="6"/>
      <c r="DL871" s="6"/>
      <c r="DM871" s="6"/>
      <c r="DN871" s="6"/>
      <c r="DO871" s="87"/>
      <c r="DP871" s="6"/>
      <c r="DQ871" s="87"/>
      <c r="DR871" s="6"/>
      <c r="DS871" s="87"/>
      <c r="DT871" s="17"/>
      <c r="DV871" s="34"/>
      <c r="DW871" s="57"/>
      <c r="DX871" s="57"/>
      <c r="DY871" s="57"/>
      <c r="DZ871" s="57"/>
      <c r="EA871" s="57"/>
      <c r="EB871" s="57"/>
      <c r="EC871" s="57"/>
      <c r="ED871" s="57"/>
      <c r="EE871" s="57"/>
      <c r="EF871" s="57"/>
      <c r="EG871" s="57"/>
      <c r="EH871" s="57"/>
      <c r="EI871" s="57"/>
      <c r="EJ871" s="57"/>
      <c r="EK871" s="57"/>
      <c r="EL871" s="57"/>
      <c r="EM871" s="57"/>
      <c r="EN871" s="57"/>
      <c r="EO871" s="57"/>
      <c r="EP871" s="57"/>
      <c r="EQ871" s="57"/>
      <c r="ER871" s="57"/>
      <c r="ES871" s="57"/>
    </row>
    <row r="872" spans="1:149" ht="14.55" customHeight="1" x14ac:dyDescent="0.3">
      <c r="A872" s="65">
        <v>868</v>
      </c>
      <c r="B872" s="7">
        <v>279</v>
      </c>
      <c r="C872" s="98" t="s">
        <v>3252</v>
      </c>
      <c r="D872" s="100" t="s">
        <v>3253</v>
      </c>
      <c r="E872" s="98" t="s">
        <v>3254</v>
      </c>
      <c r="F872" s="7">
        <v>2013</v>
      </c>
      <c r="G872" s="100" t="s">
        <v>604</v>
      </c>
      <c r="H872" s="98" t="s">
        <v>3255</v>
      </c>
      <c r="I872" s="6" t="s">
        <v>50</v>
      </c>
      <c r="J872" s="100" t="s">
        <v>4183</v>
      </c>
      <c r="K872" s="6" t="s">
        <v>935</v>
      </c>
      <c r="L872" s="6" t="s">
        <v>38</v>
      </c>
      <c r="M872" s="6" t="s">
        <v>100</v>
      </c>
      <c r="N872" s="6" t="s">
        <v>205</v>
      </c>
      <c r="O872" s="6" t="s">
        <v>25</v>
      </c>
      <c r="P872" s="6" t="s">
        <v>177</v>
      </c>
      <c r="Q872" s="6" t="s">
        <v>572</v>
      </c>
      <c r="R872" s="6" t="s">
        <v>572</v>
      </c>
      <c r="S872" s="6" t="s">
        <v>339</v>
      </c>
      <c r="T872" s="6" t="s">
        <v>1048</v>
      </c>
      <c r="U872" s="7">
        <v>2004</v>
      </c>
      <c r="V872" s="7">
        <v>2012</v>
      </c>
      <c r="W872" s="6"/>
      <c r="X872" s="6"/>
      <c r="Y872" s="6"/>
      <c r="Z872" s="6" t="s">
        <v>76</v>
      </c>
      <c r="AA872" s="6"/>
      <c r="AB872" s="6"/>
      <c r="AC872" s="6"/>
      <c r="AD872" s="6" t="s">
        <v>109</v>
      </c>
      <c r="AE872" s="6"/>
      <c r="AF872" s="6"/>
      <c r="AG872" s="6"/>
      <c r="AH872" s="6" t="s">
        <v>139</v>
      </c>
      <c r="AI872" s="6" t="s">
        <v>155</v>
      </c>
      <c r="AJ872" s="6"/>
      <c r="AK872" s="6"/>
      <c r="AL872" s="6"/>
      <c r="AM872" s="6"/>
      <c r="AN872" s="6"/>
      <c r="AO872" s="6" t="s">
        <v>168</v>
      </c>
      <c r="AP872" s="6"/>
      <c r="AQ872" s="6"/>
      <c r="AR872" s="6"/>
      <c r="AS872" s="6"/>
      <c r="AT872" s="6"/>
      <c r="AU872" s="6"/>
      <c r="AV872" s="6"/>
      <c r="AW872" s="6" t="s">
        <v>38</v>
      </c>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t="s">
        <v>23</v>
      </c>
      <c r="BW872" s="6"/>
      <c r="BX872" s="6"/>
      <c r="BY872" s="6"/>
      <c r="BZ872" s="6" t="s">
        <v>221</v>
      </c>
      <c r="CA872" s="6"/>
      <c r="CB872" s="6"/>
      <c r="CC872" s="6"/>
      <c r="CD872" s="6" t="s">
        <v>221</v>
      </c>
      <c r="CE872" s="6"/>
      <c r="CF872" s="6"/>
      <c r="CG872" s="6"/>
      <c r="CH872" s="6" t="s">
        <v>221</v>
      </c>
      <c r="CI872" s="6" t="s">
        <v>221</v>
      </c>
      <c r="CJ872" s="6"/>
      <c r="CK872" s="6"/>
      <c r="CL872" s="6"/>
      <c r="CM872" s="6" t="s">
        <v>221</v>
      </c>
      <c r="CN872" s="6"/>
      <c r="CO872" s="6"/>
      <c r="CP872" s="6"/>
      <c r="CQ872" s="6"/>
      <c r="CR872" s="6"/>
      <c r="CS872" s="28" t="s">
        <v>38</v>
      </c>
      <c r="CT872" s="6"/>
      <c r="CU872" s="6"/>
      <c r="CV872" s="6"/>
      <c r="CW872" s="6"/>
      <c r="CX872" s="6"/>
      <c r="CY872" s="6"/>
      <c r="CZ872" s="6"/>
      <c r="DA872" s="6"/>
      <c r="DB872" s="6"/>
      <c r="DC872" s="6"/>
      <c r="DD872" s="6" t="s">
        <v>38</v>
      </c>
      <c r="DE872" s="87"/>
      <c r="DF872" s="6"/>
      <c r="DG872" s="6"/>
      <c r="DH872" s="6"/>
      <c r="DI872" s="6"/>
      <c r="DJ872" s="6"/>
      <c r="DK872" s="6"/>
      <c r="DL872" s="6"/>
      <c r="DM872" s="6"/>
      <c r="DN872" s="6"/>
      <c r="DO872" s="93" t="s">
        <v>3256</v>
      </c>
      <c r="DP872" s="6" t="s">
        <v>141</v>
      </c>
      <c r="DQ872" s="87"/>
      <c r="DR872" s="6"/>
      <c r="DS872" s="93" t="s">
        <v>3257</v>
      </c>
      <c r="DT872" s="17" t="s">
        <v>214</v>
      </c>
      <c r="DV872" s="34"/>
      <c r="DW872" s="57"/>
      <c r="DX872" s="57"/>
      <c r="DY872" s="57"/>
      <c r="DZ872" s="57"/>
      <c r="EA872" s="57"/>
      <c r="EB872" s="57"/>
      <c r="EC872" s="57"/>
      <c r="ED872" s="57"/>
      <c r="EE872" s="57"/>
      <c r="EF872" s="57"/>
      <c r="EG872" s="57"/>
      <c r="EH872" s="57"/>
      <c r="EI872" s="57"/>
      <c r="EJ872" s="57"/>
      <c r="EK872" s="57"/>
      <c r="EL872" s="57"/>
      <c r="EM872" s="57"/>
      <c r="EN872" s="57"/>
      <c r="EO872" s="57"/>
      <c r="EP872" s="57"/>
      <c r="EQ872" s="57"/>
      <c r="ER872" s="57"/>
      <c r="ES872" s="57"/>
    </row>
    <row r="873" spans="1:149" ht="14.55" customHeight="1" x14ac:dyDescent="0.3">
      <c r="A873" s="65">
        <v>869</v>
      </c>
      <c r="B873" s="7">
        <v>280</v>
      </c>
      <c r="C873" s="98" t="s">
        <v>3258</v>
      </c>
      <c r="D873" s="100" t="s">
        <v>3259</v>
      </c>
      <c r="E873" s="98" t="s">
        <v>3260</v>
      </c>
      <c r="F873" s="7">
        <v>2007</v>
      </c>
      <c r="G873" s="100" t="s">
        <v>3261</v>
      </c>
      <c r="H873" s="98" t="s">
        <v>3262</v>
      </c>
      <c r="I873" s="6" t="s">
        <v>50</v>
      </c>
      <c r="J873" s="100" t="s">
        <v>3263</v>
      </c>
      <c r="K873" s="6" t="s">
        <v>2823</v>
      </c>
      <c r="L873" s="6" t="s">
        <v>38</v>
      </c>
      <c r="M873" s="6" t="s">
        <v>72</v>
      </c>
      <c r="N873" s="6" t="s">
        <v>205</v>
      </c>
      <c r="O873" s="6" t="s">
        <v>25</v>
      </c>
      <c r="P873" s="6" t="s">
        <v>177</v>
      </c>
      <c r="Q873" s="6" t="s">
        <v>1018</v>
      </c>
      <c r="R873" s="6" t="s">
        <v>1317</v>
      </c>
      <c r="S873" s="6" t="s">
        <v>395</v>
      </c>
      <c r="T873" s="6" t="s">
        <v>3264</v>
      </c>
      <c r="U873" s="7">
        <v>1999</v>
      </c>
      <c r="V873" s="7">
        <v>2003</v>
      </c>
      <c r="W873" s="6"/>
      <c r="X873" s="6"/>
      <c r="Y873" s="6"/>
      <c r="Z873" s="6"/>
      <c r="AA873" s="6"/>
      <c r="AB873" s="6"/>
      <c r="AC873" s="6"/>
      <c r="AD873" s="6"/>
      <c r="AE873" s="6"/>
      <c r="AF873" s="6"/>
      <c r="AG873" s="6"/>
      <c r="AH873" s="6"/>
      <c r="AI873" s="6"/>
      <c r="AJ873" s="6"/>
      <c r="AK873" s="6"/>
      <c r="AL873" s="6"/>
      <c r="AM873" s="6"/>
      <c r="AN873" s="6"/>
      <c r="AO873" s="6" t="s">
        <v>168</v>
      </c>
      <c r="AP873" s="6"/>
      <c r="AQ873" s="6"/>
      <c r="AR873" s="6"/>
      <c r="AS873" s="6"/>
      <c r="AT873" s="6"/>
      <c r="AU873" s="6"/>
      <c r="AV873" s="6"/>
      <c r="AW873" s="6" t="s">
        <v>23</v>
      </c>
      <c r="AX873" s="6"/>
      <c r="AY873" s="6"/>
      <c r="AZ873" s="6"/>
      <c r="BA873" s="6"/>
      <c r="BB873" s="6"/>
      <c r="BC873" s="6"/>
      <c r="BD873" s="6"/>
      <c r="BE873" s="6"/>
      <c r="BF873" s="6"/>
      <c r="BG873" s="6"/>
      <c r="BH873" s="6"/>
      <c r="BI873" s="6"/>
      <c r="BJ873" s="6"/>
      <c r="BK873" s="6"/>
      <c r="BL873" s="6"/>
      <c r="BM873" s="6"/>
      <c r="BN873" s="6" t="s">
        <v>78</v>
      </c>
      <c r="BO873" s="6"/>
      <c r="BP873" s="6"/>
      <c r="BQ873" s="6"/>
      <c r="BR873" s="6"/>
      <c r="BS873" s="6"/>
      <c r="BT873" s="6"/>
      <c r="BU873" s="6"/>
      <c r="BV873" s="6" t="s">
        <v>23</v>
      </c>
      <c r="BW873" s="6"/>
      <c r="BX873" s="6"/>
      <c r="BY873" s="6"/>
      <c r="BZ873" s="6"/>
      <c r="CA873" s="6"/>
      <c r="CB873" s="6"/>
      <c r="CC873" s="6"/>
      <c r="CD873" s="6"/>
      <c r="CE873" s="6"/>
      <c r="CF873" s="6"/>
      <c r="CG873" s="6"/>
      <c r="CH873" s="6"/>
      <c r="CI873" s="6"/>
      <c r="CJ873" s="6"/>
      <c r="CK873" s="6"/>
      <c r="CL873" s="6"/>
      <c r="CM873" s="6" t="s">
        <v>195</v>
      </c>
      <c r="CN873" s="6"/>
      <c r="CO873" s="6"/>
      <c r="CP873" s="6"/>
      <c r="CQ873" s="6"/>
      <c r="CR873" s="6"/>
      <c r="CS873" s="28" t="s">
        <v>38</v>
      </c>
      <c r="CT873" s="6"/>
      <c r="CU873" s="6"/>
      <c r="CV873" s="6"/>
      <c r="CW873" s="6"/>
      <c r="CX873" s="6"/>
      <c r="CY873" s="6"/>
      <c r="CZ873" s="6"/>
      <c r="DA873" s="6"/>
      <c r="DB873" s="6"/>
      <c r="DC873" s="6"/>
      <c r="DD873" s="6" t="s">
        <v>38</v>
      </c>
      <c r="DE873" s="87"/>
      <c r="DF873" s="6"/>
      <c r="DG873" s="6"/>
      <c r="DH873" s="6"/>
      <c r="DI873" s="6"/>
      <c r="DJ873" s="6"/>
      <c r="DK873" s="6"/>
      <c r="DL873" s="6"/>
      <c r="DM873" s="6"/>
      <c r="DN873" s="6"/>
      <c r="DO873" s="87"/>
      <c r="DP873" s="6"/>
      <c r="DQ873" s="87"/>
      <c r="DR873" s="6"/>
      <c r="DS873" s="87"/>
      <c r="DT873" s="17"/>
      <c r="DV873" s="34"/>
      <c r="DW873" s="57"/>
      <c r="DX873" s="57"/>
      <c r="DY873" s="57"/>
      <c r="DZ873" s="57"/>
      <c r="EA873" s="57"/>
      <c r="EB873" s="57"/>
      <c r="EC873" s="57"/>
      <c r="ED873" s="57"/>
      <c r="EE873" s="57"/>
      <c r="EF873" s="57"/>
      <c r="EG873" s="57"/>
      <c r="EH873" s="57"/>
      <c r="EI873" s="57"/>
      <c r="EJ873" s="57"/>
      <c r="EK873" s="57"/>
      <c r="EL873" s="57"/>
      <c r="EM873" s="57"/>
      <c r="EN873" s="57"/>
      <c r="EO873" s="57"/>
      <c r="EP873" s="57"/>
      <c r="EQ873" s="57"/>
      <c r="ER873" s="57"/>
      <c r="ES873" s="57"/>
    </row>
    <row r="874" spans="1:149" ht="14.55" customHeight="1" x14ac:dyDescent="0.3">
      <c r="A874" s="65">
        <v>870</v>
      </c>
      <c r="B874" s="7">
        <v>281</v>
      </c>
      <c r="C874" s="98" t="s">
        <v>3265</v>
      </c>
      <c r="D874" s="100" t="s">
        <v>3266</v>
      </c>
      <c r="E874" s="98" t="s">
        <v>3267</v>
      </c>
      <c r="F874" s="7">
        <v>2017</v>
      </c>
      <c r="G874" s="100" t="s">
        <v>997</v>
      </c>
      <c r="H874" s="98" t="s">
        <v>3268</v>
      </c>
      <c r="I874" s="6" t="s">
        <v>50</v>
      </c>
      <c r="J874" s="100" t="s">
        <v>3269</v>
      </c>
      <c r="K874" s="6" t="s">
        <v>580</v>
      </c>
      <c r="L874" s="6" t="s">
        <v>38</v>
      </c>
      <c r="M874" s="6" t="s">
        <v>100</v>
      </c>
      <c r="N874" s="6" t="s">
        <v>205</v>
      </c>
      <c r="O874" s="6" t="s">
        <v>25</v>
      </c>
      <c r="P874" s="6" t="s">
        <v>191</v>
      </c>
      <c r="Q874" s="6" t="s">
        <v>572</v>
      </c>
      <c r="R874" s="6" t="s">
        <v>572</v>
      </c>
      <c r="S874" s="6" t="s">
        <v>120</v>
      </c>
      <c r="T874" s="6" t="s">
        <v>970</v>
      </c>
      <c r="U874" s="7">
        <v>2008</v>
      </c>
      <c r="V874" s="7">
        <v>2012</v>
      </c>
      <c r="W874" s="6"/>
      <c r="X874" s="6"/>
      <c r="Y874" s="6"/>
      <c r="Z874" s="6"/>
      <c r="AA874" s="6"/>
      <c r="AB874" s="6"/>
      <c r="AC874" s="6"/>
      <c r="AD874" s="6"/>
      <c r="AE874" s="6" t="s">
        <v>126</v>
      </c>
      <c r="AF874" s="6"/>
      <c r="AG874" s="6"/>
      <c r="AH874" s="6"/>
      <c r="AI874" s="6" t="s">
        <v>155</v>
      </c>
      <c r="AJ874" s="6"/>
      <c r="AK874" s="6"/>
      <c r="AL874" s="6"/>
      <c r="AM874" s="6"/>
      <c r="AN874" s="6"/>
      <c r="AO874" s="6"/>
      <c r="AP874" s="6"/>
      <c r="AQ874" s="6"/>
      <c r="AR874" s="6"/>
      <c r="AS874" s="6"/>
      <c r="AT874" s="6"/>
      <c r="AU874" s="6"/>
      <c r="AV874" s="6"/>
      <c r="AW874" s="6" t="s">
        <v>23</v>
      </c>
      <c r="AX874" s="6"/>
      <c r="AY874" s="6"/>
      <c r="AZ874" s="6"/>
      <c r="BA874" s="6"/>
      <c r="BB874" s="6"/>
      <c r="BC874" s="6"/>
      <c r="BD874" s="6"/>
      <c r="BE874" s="6"/>
      <c r="BF874" s="6" t="s">
        <v>78</v>
      </c>
      <c r="BG874" s="6"/>
      <c r="BH874" s="6"/>
      <c r="BI874" s="6"/>
      <c r="BJ874" s="6" t="s">
        <v>78</v>
      </c>
      <c r="BK874" s="6"/>
      <c r="BL874" s="6"/>
      <c r="BM874" s="6"/>
      <c r="BN874" s="6"/>
      <c r="BO874" s="6"/>
      <c r="BP874" s="6"/>
      <c r="BQ874" s="6"/>
      <c r="BR874" s="6"/>
      <c r="BS874" s="6"/>
      <c r="BT874" s="6"/>
      <c r="BU874" s="6"/>
      <c r="BV874" s="6" t="s">
        <v>23</v>
      </c>
      <c r="BW874" s="6"/>
      <c r="BX874" s="6"/>
      <c r="BY874" s="6"/>
      <c r="BZ874" s="6"/>
      <c r="CA874" s="6"/>
      <c r="CB874" s="6"/>
      <c r="CC874" s="6"/>
      <c r="CD874" s="6"/>
      <c r="CE874" s="6" t="s">
        <v>195</v>
      </c>
      <c r="CF874" s="6"/>
      <c r="CG874" s="6"/>
      <c r="CH874" s="6"/>
      <c r="CI874" s="6" t="s">
        <v>195</v>
      </c>
      <c r="CJ874" s="6"/>
      <c r="CK874" s="6"/>
      <c r="CL874" s="6"/>
      <c r="CM874" s="6"/>
      <c r="CN874" s="6"/>
      <c r="CO874" s="6"/>
      <c r="CP874" s="6"/>
      <c r="CQ874" s="6"/>
      <c r="CR874" s="6"/>
      <c r="CS874" s="28" t="s">
        <v>38</v>
      </c>
      <c r="CT874" s="6"/>
      <c r="CU874" s="6"/>
      <c r="CV874" s="6"/>
      <c r="CW874" s="6"/>
      <c r="CX874" s="6"/>
      <c r="CY874" s="6"/>
      <c r="CZ874" s="6"/>
      <c r="DA874" s="6"/>
      <c r="DB874" s="6"/>
      <c r="DC874" s="6"/>
      <c r="DD874" s="6" t="s">
        <v>38</v>
      </c>
      <c r="DE874" s="87"/>
      <c r="DF874" s="6"/>
      <c r="DG874" s="6"/>
      <c r="DH874" s="6"/>
      <c r="DI874" s="6"/>
      <c r="DJ874" s="6"/>
      <c r="DK874" s="6"/>
      <c r="DL874" s="6"/>
      <c r="DM874" s="6"/>
      <c r="DN874" s="6"/>
      <c r="DO874" s="87"/>
      <c r="DP874" s="6"/>
      <c r="DQ874" s="87"/>
      <c r="DR874" s="6"/>
      <c r="DS874" s="87"/>
      <c r="DT874" s="17"/>
      <c r="DV874" s="34"/>
      <c r="DW874" s="57"/>
      <c r="DX874" s="57"/>
      <c r="DY874" s="57"/>
      <c r="DZ874" s="57"/>
      <c r="EA874" s="57"/>
      <c r="EB874" s="57"/>
      <c r="EC874" s="57"/>
      <c r="ED874" s="57"/>
      <c r="EE874" s="57"/>
      <c r="EF874" s="57"/>
      <c r="EG874" s="57"/>
      <c r="EH874" s="57"/>
      <c r="EI874" s="57"/>
      <c r="EJ874" s="57"/>
      <c r="EK874" s="57"/>
      <c r="EL874" s="57"/>
      <c r="EM874" s="57"/>
      <c r="EN874" s="57"/>
      <c r="EO874" s="57"/>
      <c r="EP874" s="57"/>
      <c r="EQ874" s="57"/>
      <c r="ER874" s="57"/>
      <c r="ES874" s="57"/>
    </row>
    <row r="875" spans="1:149" ht="14.55" customHeight="1" x14ac:dyDescent="0.3">
      <c r="A875" s="65">
        <v>871</v>
      </c>
      <c r="B875" s="7">
        <v>282</v>
      </c>
      <c r="C875" s="98" t="s">
        <v>3270</v>
      </c>
      <c r="D875" s="100" t="s">
        <v>3271</v>
      </c>
      <c r="E875" s="98" t="s">
        <v>3272</v>
      </c>
      <c r="F875" s="7">
        <v>2017</v>
      </c>
      <c r="G875" s="100" t="s">
        <v>1422</v>
      </c>
      <c r="H875" s="98" t="s">
        <v>3273</v>
      </c>
      <c r="I875" s="6" t="s">
        <v>50</v>
      </c>
      <c r="J875" s="100" t="s">
        <v>3274</v>
      </c>
      <c r="K875" s="6" t="s">
        <v>359</v>
      </c>
      <c r="L875" s="6" t="s">
        <v>38</v>
      </c>
      <c r="M875" s="6" t="s">
        <v>100</v>
      </c>
      <c r="N875" s="6" t="s">
        <v>205</v>
      </c>
      <c r="O875" s="6" t="s">
        <v>25</v>
      </c>
      <c r="P875" s="6" t="s">
        <v>118</v>
      </c>
      <c r="Q875" s="6" t="s">
        <v>3275</v>
      </c>
      <c r="R875" s="6" t="s">
        <v>1317</v>
      </c>
      <c r="S875" s="6" t="s">
        <v>97</v>
      </c>
      <c r="T875" s="6" t="s">
        <v>1079</v>
      </c>
      <c r="U875" s="7">
        <v>2008</v>
      </c>
      <c r="V875" s="7">
        <v>2010</v>
      </c>
      <c r="W875" s="6"/>
      <c r="X875" s="6"/>
      <c r="Y875" s="6"/>
      <c r="Z875" s="6"/>
      <c r="AA875" s="6"/>
      <c r="AB875" s="6"/>
      <c r="AC875" s="6"/>
      <c r="AD875" s="6"/>
      <c r="AE875" s="6" t="s">
        <v>126</v>
      </c>
      <c r="AF875" s="6"/>
      <c r="AG875" s="6"/>
      <c r="AH875" s="6"/>
      <c r="AI875" s="6"/>
      <c r="AJ875" s="6"/>
      <c r="AK875" s="6"/>
      <c r="AL875" s="6"/>
      <c r="AM875" s="6"/>
      <c r="AN875" s="6"/>
      <c r="AO875" s="6"/>
      <c r="AP875" s="6"/>
      <c r="AQ875" s="6"/>
      <c r="AR875" s="6"/>
      <c r="AS875" s="6"/>
      <c r="AT875" s="6"/>
      <c r="AU875" s="6"/>
      <c r="AV875" s="6"/>
      <c r="AW875" s="6" t="s">
        <v>23</v>
      </c>
      <c r="AX875" s="6"/>
      <c r="AY875" s="6"/>
      <c r="AZ875" s="6"/>
      <c r="BA875" s="6"/>
      <c r="BB875" s="6"/>
      <c r="BC875" s="6"/>
      <c r="BD875" s="6"/>
      <c r="BE875" s="6"/>
      <c r="BF875" s="6" t="s">
        <v>78</v>
      </c>
      <c r="BG875" s="6"/>
      <c r="BH875" s="6"/>
      <c r="BI875" s="6"/>
      <c r="BJ875" s="6"/>
      <c r="BK875" s="6"/>
      <c r="BL875" s="6"/>
      <c r="BM875" s="6"/>
      <c r="BN875" s="6"/>
      <c r="BO875" s="6"/>
      <c r="BP875" s="6"/>
      <c r="BQ875" s="6"/>
      <c r="BR875" s="6"/>
      <c r="BS875" s="6"/>
      <c r="BT875" s="6"/>
      <c r="BU875" s="6"/>
      <c r="BV875" s="6" t="s">
        <v>38</v>
      </c>
      <c r="BW875" s="6"/>
      <c r="BX875" s="6"/>
      <c r="BY875" s="6"/>
      <c r="BZ875" s="6"/>
      <c r="CA875" s="6"/>
      <c r="CB875" s="6"/>
      <c r="CC875" s="6"/>
      <c r="CD875" s="6"/>
      <c r="CE875" s="6"/>
      <c r="CF875" s="6"/>
      <c r="CG875" s="6"/>
      <c r="CH875" s="6"/>
      <c r="CI875" s="6"/>
      <c r="CJ875" s="6"/>
      <c r="CK875" s="6"/>
      <c r="CL875" s="6"/>
      <c r="CM875" s="6"/>
      <c r="CN875" s="6"/>
      <c r="CO875" s="6"/>
      <c r="CP875" s="6"/>
      <c r="CQ875" s="6"/>
      <c r="CR875" s="6"/>
      <c r="CS875" s="28" t="s">
        <v>38</v>
      </c>
      <c r="CT875" s="6"/>
      <c r="CU875" s="6"/>
      <c r="CV875" s="6"/>
      <c r="CW875" s="6"/>
      <c r="CX875" s="6"/>
      <c r="CY875" s="6"/>
      <c r="CZ875" s="6"/>
      <c r="DA875" s="6"/>
      <c r="DB875" s="6"/>
      <c r="DC875" s="6"/>
      <c r="DD875" s="6" t="s">
        <v>38</v>
      </c>
      <c r="DE875" s="87"/>
      <c r="DF875" s="6"/>
      <c r="DG875" s="6"/>
      <c r="DH875" s="6"/>
      <c r="DI875" s="6"/>
      <c r="DJ875" s="6"/>
      <c r="DK875" s="6"/>
      <c r="DL875" s="6"/>
      <c r="DM875" s="6"/>
      <c r="DN875" s="6"/>
      <c r="DO875" s="87"/>
      <c r="DP875" s="6"/>
      <c r="DQ875" s="93" t="s">
        <v>3276</v>
      </c>
      <c r="DR875" s="6" t="s">
        <v>253</v>
      </c>
      <c r="DS875" s="93" t="s">
        <v>3277</v>
      </c>
      <c r="DT875" s="17" t="s">
        <v>2848</v>
      </c>
      <c r="DV875" s="34"/>
      <c r="DW875" s="57"/>
      <c r="DX875" s="57"/>
      <c r="DY875" s="57"/>
      <c r="DZ875" s="57"/>
      <c r="EA875" s="57"/>
      <c r="EB875" s="57"/>
      <c r="EC875" s="57"/>
      <c r="ED875" s="57"/>
      <c r="EE875" s="57"/>
      <c r="EF875" s="57"/>
      <c r="EG875" s="57"/>
      <c r="EH875" s="57"/>
      <c r="EI875" s="57"/>
      <c r="EJ875" s="57"/>
      <c r="EK875" s="57"/>
      <c r="EL875" s="57"/>
      <c r="EM875" s="57"/>
      <c r="EN875" s="57"/>
      <c r="EO875" s="57"/>
      <c r="EP875" s="57"/>
      <c r="EQ875" s="57"/>
      <c r="ER875" s="57"/>
      <c r="ES875" s="57"/>
    </row>
    <row r="876" spans="1:149" ht="14.55" customHeight="1" x14ac:dyDescent="0.3">
      <c r="A876" s="65">
        <v>872</v>
      </c>
      <c r="B876" s="7">
        <v>283</v>
      </c>
      <c r="C876" s="98" t="s">
        <v>3278</v>
      </c>
      <c r="D876" s="100" t="s">
        <v>3279</v>
      </c>
      <c r="E876" s="98" t="s">
        <v>3280</v>
      </c>
      <c r="F876" s="7">
        <v>2010</v>
      </c>
      <c r="G876" s="100" t="s">
        <v>1362</v>
      </c>
      <c r="H876" s="98" t="s">
        <v>3281</v>
      </c>
      <c r="I876" s="6" t="s">
        <v>50</v>
      </c>
      <c r="J876" s="100" t="s">
        <v>3282</v>
      </c>
      <c r="K876" s="6" t="s">
        <v>718</v>
      </c>
      <c r="L876" s="6" t="s">
        <v>38</v>
      </c>
      <c r="M876" s="6" t="s">
        <v>86</v>
      </c>
      <c r="N876" s="6" t="s">
        <v>205</v>
      </c>
      <c r="O876" s="6" t="s">
        <v>25</v>
      </c>
      <c r="P876" s="6" t="s">
        <v>56</v>
      </c>
      <c r="Q876" s="6" t="s">
        <v>572</v>
      </c>
      <c r="R876" s="6" t="s">
        <v>572</v>
      </c>
      <c r="S876" s="6" t="s">
        <v>426</v>
      </c>
      <c r="T876" s="6" t="s">
        <v>593</v>
      </c>
      <c r="U876" s="7">
        <v>2005</v>
      </c>
      <c r="V876" s="7">
        <v>2025</v>
      </c>
      <c r="W876" s="6"/>
      <c r="X876" s="6"/>
      <c r="Y876" s="6"/>
      <c r="Z876" s="6"/>
      <c r="AA876" s="6"/>
      <c r="AB876" s="6"/>
      <c r="AC876" s="6"/>
      <c r="AD876" s="6"/>
      <c r="AE876" s="6"/>
      <c r="AF876" s="6"/>
      <c r="AG876" s="6"/>
      <c r="AH876" s="6"/>
      <c r="AI876" s="6"/>
      <c r="AJ876" s="6"/>
      <c r="AK876" s="6"/>
      <c r="AL876" s="6"/>
      <c r="AM876" s="6"/>
      <c r="AN876" s="6"/>
      <c r="AO876" s="6" t="s">
        <v>168</v>
      </c>
      <c r="AP876" s="6"/>
      <c r="AQ876" s="6"/>
      <c r="AR876" s="6"/>
      <c r="AS876" s="6"/>
      <c r="AT876" s="6"/>
      <c r="AU876" s="6"/>
      <c r="AV876" s="6"/>
      <c r="AW876" s="6" t="s">
        <v>23</v>
      </c>
      <c r="AX876" s="6"/>
      <c r="AY876" s="6"/>
      <c r="AZ876" s="6"/>
      <c r="BA876" s="6"/>
      <c r="BB876" s="6"/>
      <c r="BC876" s="6"/>
      <c r="BD876" s="6"/>
      <c r="BE876" s="6"/>
      <c r="BF876" s="6"/>
      <c r="BG876" s="6"/>
      <c r="BH876" s="6"/>
      <c r="BI876" s="6"/>
      <c r="BJ876" s="6"/>
      <c r="BK876" s="6"/>
      <c r="BL876" s="6"/>
      <c r="BM876" s="6"/>
      <c r="BN876" s="6" t="s">
        <v>78</v>
      </c>
      <c r="BO876" s="6"/>
      <c r="BP876" s="6"/>
      <c r="BQ876" s="6"/>
      <c r="BR876" s="6"/>
      <c r="BS876" s="6"/>
      <c r="BT876" s="6"/>
      <c r="BU876" s="6"/>
      <c r="BV876" s="6" t="s">
        <v>38</v>
      </c>
      <c r="BW876" s="6"/>
      <c r="BX876" s="6"/>
      <c r="BY876" s="6"/>
      <c r="BZ876" s="6"/>
      <c r="CA876" s="6"/>
      <c r="CB876" s="6"/>
      <c r="CC876" s="6"/>
      <c r="CD876" s="6"/>
      <c r="CE876" s="6"/>
      <c r="CF876" s="6"/>
      <c r="CG876" s="6"/>
      <c r="CH876" s="6"/>
      <c r="CI876" s="6"/>
      <c r="CJ876" s="6"/>
      <c r="CK876" s="6"/>
      <c r="CL876" s="6"/>
      <c r="CM876" s="6"/>
      <c r="CN876" s="6"/>
      <c r="CO876" s="6"/>
      <c r="CP876" s="6"/>
      <c r="CQ876" s="6"/>
      <c r="CR876" s="6"/>
      <c r="CS876" s="28" t="s">
        <v>38</v>
      </c>
      <c r="CT876" s="6"/>
      <c r="CU876" s="6"/>
      <c r="CV876" s="6"/>
      <c r="CW876" s="6"/>
      <c r="CX876" s="6"/>
      <c r="CY876" s="6"/>
      <c r="CZ876" s="6"/>
      <c r="DA876" s="6"/>
      <c r="DB876" s="6"/>
      <c r="DC876" s="6"/>
      <c r="DD876" s="6" t="s">
        <v>38</v>
      </c>
      <c r="DE876" s="87"/>
      <c r="DF876" s="6"/>
      <c r="DG876" s="6"/>
      <c r="DH876" s="6"/>
      <c r="DI876" s="6"/>
      <c r="DJ876" s="6"/>
      <c r="DK876" s="6"/>
      <c r="DL876" s="6"/>
      <c r="DM876" s="6"/>
      <c r="DN876" s="6"/>
      <c r="DO876" s="87"/>
      <c r="DP876" s="6"/>
      <c r="DQ876" s="87"/>
      <c r="DR876" s="6"/>
      <c r="DS876" s="93" t="s">
        <v>3283</v>
      </c>
      <c r="DT876" s="17" t="s">
        <v>630</v>
      </c>
      <c r="DV876" s="34"/>
      <c r="DW876" s="57"/>
      <c r="DX876" s="57"/>
      <c r="DY876" s="57"/>
      <c r="DZ876" s="57"/>
      <c r="EA876" s="57"/>
      <c r="EB876" s="57"/>
      <c r="EC876" s="57"/>
      <c r="ED876" s="57"/>
      <c r="EE876" s="57"/>
      <c r="EF876" s="57"/>
      <c r="EG876" s="57"/>
      <c r="EH876" s="57"/>
      <c r="EI876" s="57"/>
      <c r="EJ876" s="57"/>
      <c r="EK876" s="57"/>
      <c r="EL876" s="57"/>
      <c r="EM876" s="57"/>
      <c r="EN876" s="57"/>
      <c r="EO876" s="57"/>
      <c r="EP876" s="57"/>
      <c r="EQ876" s="57"/>
      <c r="ER876" s="57"/>
      <c r="ES876" s="57"/>
    </row>
    <row r="877" spans="1:149" ht="14.55" customHeight="1" x14ac:dyDescent="0.3">
      <c r="A877" s="65">
        <v>873</v>
      </c>
      <c r="B877" s="7">
        <v>283</v>
      </c>
      <c r="C877" s="98" t="s">
        <v>3278</v>
      </c>
      <c r="D877" s="100" t="s">
        <v>3279</v>
      </c>
      <c r="E877" s="98" t="s">
        <v>3280</v>
      </c>
      <c r="F877" s="7">
        <v>2010</v>
      </c>
      <c r="G877" s="100" t="s">
        <v>1362</v>
      </c>
      <c r="H877" s="98" t="s">
        <v>3281</v>
      </c>
      <c r="I877" s="6" t="s">
        <v>50</v>
      </c>
      <c r="J877" s="98" t="s">
        <v>3284</v>
      </c>
      <c r="K877" s="6" t="s">
        <v>718</v>
      </c>
      <c r="L877" s="6" t="s">
        <v>38</v>
      </c>
      <c r="M877" s="6" t="s">
        <v>86</v>
      </c>
      <c r="N877" s="6" t="s">
        <v>205</v>
      </c>
      <c r="O877" s="6" t="s">
        <v>25</v>
      </c>
      <c r="P877" s="6" t="s">
        <v>56</v>
      </c>
      <c r="Q877" s="6" t="s">
        <v>572</v>
      </c>
      <c r="R877" s="6" t="s">
        <v>572</v>
      </c>
      <c r="S877" s="6" t="s">
        <v>426</v>
      </c>
      <c r="T877" s="6" t="s">
        <v>593</v>
      </c>
      <c r="U877" s="7">
        <v>2005</v>
      </c>
      <c r="V877" s="7">
        <v>2025</v>
      </c>
      <c r="W877" s="6"/>
      <c r="X877" s="6"/>
      <c r="Y877" s="6"/>
      <c r="Z877" s="6"/>
      <c r="AA877" s="6"/>
      <c r="AB877" s="6"/>
      <c r="AC877" s="6"/>
      <c r="AD877" s="6"/>
      <c r="AE877" s="6"/>
      <c r="AF877" s="6"/>
      <c r="AG877" s="6"/>
      <c r="AH877" s="6"/>
      <c r="AI877" s="6"/>
      <c r="AJ877" s="6"/>
      <c r="AK877" s="6"/>
      <c r="AL877" s="6"/>
      <c r="AM877" s="6"/>
      <c r="AN877" s="6"/>
      <c r="AO877" s="6" t="s">
        <v>168</v>
      </c>
      <c r="AP877" s="6"/>
      <c r="AQ877" s="6"/>
      <c r="AR877" s="6"/>
      <c r="AS877" s="6"/>
      <c r="AT877" s="6"/>
      <c r="AU877" s="6"/>
      <c r="AV877" s="6"/>
      <c r="AW877" s="6" t="s">
        <v>23</v>
      </c>
      <c r="AX877" s="6"/>
      <c r="AY877" s="6"/>
      <c r="AZ877" s="6"/>
      <c r="BA877" s="6"/>
      <c r="BB877" s="6"/>
      <c r="BC877" s="6"/>
      <c r="BD877" s="6"/>
      <c r="BE877" s="6"/>
      <c r="BF877" s="6"/>
      <c r="BG877" s="6"/>
      <c r="BH877" s="6"/>
      <c r="BI877" s="6"/>
      <c r="BJ877" s="6"/>
      <c r="BK877" s="6"/>
      <c r="BL877" s="6"/>
      <c r="BM877" s="6"/>
      <c r="BN877" s="6" t="s">
        <v>78</v>
      </c>
      <c r="BO877" s="6"/>
      <c r="BP877" s="6"/>
      <c r="BQ877" s="6"/>
      <c r="BR877" s="6"/>
      <c r="BS877" s="6"/>
      <c r="BT877" s="6"/>
      <c r="BU877" s="6"/>
      <c r="BV877" s="6" t="s">
        <v>38</v>
      </c>
      <c r="BW877" s="6"/>
      <c r="BX877" s="6"/>
      <c r="BY877" s="6"/>
      <c r="BZ877" s="6"/>
      <c r="CA877" s="6"/>
      <c r="CB877" s="6"/>
      <c r="CC877" s="6"/>
      <c r="CD877" s="6"/>
      <c r="CE877" s="6"/>
      <c r="CF877" s="6"/>
      <c r="CG877" s="6"/>
      <c r="CH877" s="6"/>
      <c r="CI877" s="6"/>
      <c r="CJ877" s="6"/>
      <c r="CK877" s="6"/>
      <c r="CL877" s="6"/>
      <c r="CM877" s="6"/>
      <c r="CN877" s="6"/>
      <c r="CO877" s="6"/>
      <c r="CP877" s="6"/>
      <c r="CQ877" s="6"/>
      <c r="CR877" s="6"/>
      <c r="CS877" s="28" t="s">
        <v>38</v>
      </c>
      <c r="CT877" s="6"/>
      <c r="CU877" s="6"/>
      <c r="CV877" s="6"/>
      <c r="CW877" s="6"/>
      <c r="CX877" s="6"/>
      <c r="CY877" s="6"/>
      <c r="CZ877" s="6"/>
      <c r="DA877" s="6"/>
      <c r="DB877" s="6"/>
      <c r="DC877" s="6"/>
      <c r="DD877" s="6" t="s">
        <v>38</v>
      </c>
      <c r="DE877" s="87"/>
      <c r="DF877" s="6"/>
      <c r="DG877" s="6"/>
      <c r="DH877" s="6"/>
      <c r="DI877" s="6"/>
      <c r="DJ877" s="6"/>
      <c r="DK877" s="6"/>
      <c r="DL877" s="6"/>
      <c r="DM877" s="6"/>
      <c r="DN877" s="6"/>
      <c r="DO877" s="87"/>
      <c r="DP877" s="6"/>
      <c r="DQ877" s="87"/>
      <c r="DR877" s="6"/>
      <c r="DS877" s="93" t="s">
        <v>3283</v>
      </c>
      <c r="DT877" s="17" t="s">
        <v>630</v>
      </c>
      <c r="DV877" s="34"/>
      <c r="DW877" s="57"/>
      <c r="DX877" s="57"/>
      <c r="DY877" s="57"/>
      <c r="DZ877" s="57"/>
      <c r="EA877" s="57"/>
      <c r="EB877" s="57"/>
      <c r="EC877" s="57"/>
      <c r="ED877" s="57"/>
      <c r="EE877" s="57"/>
      <c r="EF877" s="57"/>
      <c r="EG877" s="57"/>
      <c r="EH877" s="57"/>
      <c r="EI877" s="57"/>
      <c r="EJ877" s="57"/>
      <c r="EK877" s="57"/>
      <c r="EL877" s="57"/>
      <c r="EM877" s="57"/>
      <c r="EN877" s="57"/>
      <c r="EO877" s="57"/>
      <c r="EP877" s="57"/>
      <c r="EQ877" s="57"/>
      <c r="ER877" s="57"/>
      <c r="ES877" s="57"/>
    </row>
    <row r="878" spans="1:149" ht="14.55" customHeight="1" x14ac:dyDescent="0.3">
      <c r="A878" s="65">
        <v>874</v>
      </c>
      <c r="B878" s="7">
        <v>283</v>
      </c>
      <c r="C878" s="98" t="s">
        <v>3278</v>
      </c>
      <c r="D878" s="100" t="s">
        <v>3279</v>
      </c>
      <c r="E878" s="98" t="s">
        <v>3280</v>
      </c>
      <c r="F878" s="7">
        <v>2010</v>
      </c>
      <c r="G878" s="100" t="s">
        <v>1362</v>
      </c>
      <c r="H878" s="98" t="s">
        <v>3281</v>
      </c>
      <c r="I878" s="6" t="s">
        <v>50</v>
      </c>
      <c r="J878" s="98" t="s">
        <v>3285</v>
      </c>
      <c r="K878" s="6" t="s">
        <v>718</v>
      </c>
      <c r="L878" s="6" t="s">
        <v>38</v>
      </c>
      <c r="M878" s="6" t="s">
        <v>86</v>
      </c>
      <c r="N878" s="6" t="s">
        <v>205</v>
      </c>
      <c r="O878" s="6" t="s">
        <v>25</v>
      </c>
      <c r="P878" s="6" t="s">
        <v>56</v>
      </c>
      <c r="Q878" s="6" t="s">
        <v>572</v>
      </c>
      <c r="R878" s="6" t="s">
        <v>572</v>
      </c>
      <c r="S878" s="6" t="s">
        <v>426</v>
      </c>
      <c r="T878" s="6" t="s">
        <v>593</v>
      </c>
      <c r="U878" s="7">
        <v>2005</v>
      </c>
      <c r="V878" s="7">
        <v>2025</v>
      </c>
      <c r="W878" s="6"/>
      <c r="X878" s="6"/>
      <c r="Y878" s="6"/>
      <c r="Z878" s="6"/>
      <c r="AA878" s="6"/>
      <c r="AB878" s="6"/>
      <c r="AC878" s="6"/>
      <c r="AD878" s="6"/>
      <c r="AE878" s="6"/>
      <c r="AF878" s="6"/>
      <c r="AG878" s="6"/>
      <c r="AH878" s="6"/>
      <c r="AI878" s="6"/>
      <c r="AJ878" s="6"/>
      <c r="AK878" s="6"/>
      <c r="AL878" s="6"/>
      <c r="AM878" s="6"/>
      <c r="AN878" s="6"/>
      <c r="AO878" s="6" t="s">
        <v>168</v>
      </c>
      <c r="AP878" s="6"/>
      <c r="AQ878" s="6"/>
      <c r="AR878" s="6"/>
      <c r="AS878" s="6"/>
      <c r="AT878" s="6"/>
      <c r="AU878" s="6"/>
      <c r="AV878" s="6"/>
      <c r="AW878" s="6" t="s">
        <v>23</v>
      </c>
      <c r="AX878" s="6"/>
      <c r="AY878" s="6"/>
      <c r="AZ878" s="6"/>
      <c r="BA878" s="6"/>
      <c r="BB878" s="6"/>
      <c r="BC878" s="6"/>
      <c r="BD878" s="6"/>
      <c r="BE878" s="6"/>
      <c r="BF878" s="6"/>
      <c r="BG878" s="6"/>
      <c r="BH878" s="6"/>
      <c r="BI878" s="6"/>
      <c r="BJ878" s="6"/>
      <c r="BK878" s="6"/>
      <c r="BL878" s="6"/>
      <c r="BM878" s="6"/>
      <c r="BN878" s="6" t="s">
        <v>78</v>
      </c>
      <c r="BO878" s="6"/>
      <c r="BP878" s="6"/>
      <c r="BQ878" s="6"/>
      <c r="BR878" s="6"/>
      <c r="BS878" s="6"/>
      <c r="BT878" s="6"/>
      <c r="BU878" s="6"/>
      <c r="BV878" s="6" t="s">
        <v>38</v>
      </c>
      <c r="BW878" s="6"/>
      <c r="BX878" s="6"/>
      <c r="BY878" s="6"/>
      <c r="BZ878" s="6"/>
      <c r="CA878" s="6"/>
      <c r="CB878" s="6"/>
      <c r="CC878" s="6"/>
      <c r="CD878" s="6"/>
      <c r="CE878" s="6"/>
      <c r="CF878" s="6"/>
      <c r="CG878" s="6"/>
      <c r="CH878" s="6"/>
      <c r="CI878" s="6"/>
      <c r="CJ878" s="6"/>
      <c r="CK878" s="6"/>
      <c r="CL878" s="6"/>
      <c r="CM878" s="6"/>
      <c r="CN878" s="6"/>
      <c r="CO878" s="6"/>
      <c r="CP878" s="6"/>
      <c r="CQ878" s="6"/>
      <c r="CR878" s="6"/>
      <c r="CS878" s="28" t="s">
        <v>38</v>
      </c>
      <c r="CT878" s="6"/>
      <c r="CU878" s="6"/>
      <c r="CV878" s="6"/>
      <c r="CW878" s="6"/>
      <c r="CX878" s="6"/>
      <c r="CY878" s="6"/>
      <c r="CZ878" s="6"/>
      <c r="DA878" s="6"/>
      <c r="DB878" s="6"/>
      <c r="DC878" s="6"/>
      <c r="DD878" s="6" t="s">
        <v>38</v>
      </c>
      <c r="DE878" s="87"/>
      <c r="DF878" s="6"/>
      <c r="DG878" s="6"/>
      <c r="DH878" s="6"/>
      <c r="DI878" s="6"/>
      <c r="DJ878" s="6"/>
      <c r="DK878" s="6"/>
      <c r="DL878" s="6"/>
      <c r="DM878" s="6"/>
      <c r="DN878" s="6"/>
      <c r="DO878" s="87"/>
      <c r="DP878" s="6"/>
      <c r="DQ878" s="87"/>
      <c r="DR878" s="6"/>
      <c r="DS878" s="93" t="s">
        <v>3283</v>
      </c>
      <c r="DT878" s="17" t="s">
        <v>630</v>
      </c>
      <c r="DV878" s="34"/>
      <c r="DW878" s="57"/>
      <c r="DX878" s="57"/>
      <c r="DY878" s="57"/>
      <c r="DZ878" s="57"/>
      <c r="EA878" s="57"/>
      <c r="EB878" s="57"/>
      <c r="EC878" s="57"/>
      <c r="ED878" s="57"/>
      <c r="EE878" s="57"/>
      <c r="EF878" s="57"/>
      <c r="EG878" s="57"/>
      <c r="EH878" s="57"/>
      <c r="EI878" s="57"/>
      <c r="EJ878" s="57"/>
      <c r="EK878" s="57"/>
      <c r="EL878" s="57"/>
      <c r="EM878" s="57"/>
      <c r="EN878" s="57"/>
      <c r="EO878" s="57"/>
      <c r="EP878" s="57"/>
      <c r="EQ878" s="57"/>
      <c r="ER878" s="57"/>
      <c r="ES878" s="57"/>
    </row>
    <row r="879" spans="1:149" ht="14.55" customHeight="1" x14ac:dyDescent="0.3">
      <c r="A879" s="65">
        <v>875</v>
      </c>
      <c r="B879" s="7">
        <v>283</v>
      </c>
      <c r="C879" s="98" t="s">
        <v>3278</v>
      </c>
      <c r="D879" s="100" t="s">
        <v>3279</v>
      </c>
      <c r="E879" s="98" t="s">
        <v>3280</v>
      </c>
      <c r="F879" s="7">
        <v>2010</v>
      </c>
      <c r="G879" s="100" t="s">
        <v>1362</v>
      </c>
      <c r="H879" s="98" t="s">
        <v>3281</v>
      </c>
      <c r="I879" s="6" t="s">
        <v>50</v>
      </c>
      <c r="J879" s="98" t="s">
        <v>3286</v>
      </c>
      <c r="K879" s="6" t="s">
        <v>833</v>
      </c>
      <c r="L879" s="6" t="s">
        <v>38</v>
      </c>
      <c r="M879" s="6" t="s">
        <v>86</v>
      </c>
      <c r="N879" s="6" t="s">
        <v>205</v>
      </c>
      <c r="O879" s="6" t="s">
        <v>25</v>
      </c>
      <c r="P879" s="6" t="s">
        <v>56</v>
      </c>
      <c r="Q879" s="6" t="s">
        <v>572</v>
      </c>
      <c r="R879" s="6" t="s">
        <v>572</v>
      </c>
      <c r="S879" s="6" t="s">
        <v>426</v>
      </c>
      <c r="T879" s="6" t="s">
        <v>593</v>
      </c>
      <c r="U879" s="7">
        <v>2005</v>
      </c>
      <c r="V879" s="7">
        <v>2025</v>
      </c>
      <c r="W879" s="6"/>
      <c r="X879" s="6"/>
      <c r="Y879" s="6"/>
      <c r="Z879" s="6"/>
      <c r="AA879" s="6"/>
      <c r="AB879" s="6"/>
      <c r="AC879" s="6"/>
      <c r="AD879" s="6"/>
      <c r="AE879" s="6"/>
      <c r="AF879" s="6"/>
      <c r="AG879" s="6"/>
      <c r="AH879" s="6"/>
      <c r="AI879" s="6"/>
      <c r="AJ879" s="6"/>
      <c r="AK879" s="6"/>
      <c r="AL879" s="6"/>
      <c r="AM879" s="6"/>
      <c r="AN879" s="6"/>
      <c r="AO879" s="6" t="s">
        <v>168</v>
      </c>
      <c r="AP879" s="6"/>
      <c r="AQ879" s="6"/>
      <c r="AR879" s="6"/>
      <c r="AS879" s="6"/>
      <c r="AT879" s="6"/>
      <c r="AU879" s="6"/>
      <c r="AV879" s="6"/>
      <c r="AW879" s="6" t="s">
        <v>23</v>
      </c>
      <c r="AX879" s="6"/>
      <c r="AY879" s="6"/>
      <c r="AZ879" s="6"/>
      <c r="BA879" s="6"/>
      <c r="BB879" s="6"/>
      <c r="BC879" s="6"/>
      <c r="BD879" s="6"/>
      <c r="BE879" s="6"/>
      <c r="BF879" s="6"/>
      <c r="BG879" s="6"/>
      <c r="BH879" s="6"/>
      <c r="BI879" s="6"/>
      <c r="BJ879" s="6"/>
      <c r="BK879" s="6"/>
      <c r="BL879" s="6"/>
      <c r="BM879" s="6"/>
      <c r="BN879" s="6" t="s">
        <v>78</v>
      </c>
      <c r="BO879" s="6"/>
      <c r="BP879" s="6"/>
      <c r="BQ879" s="6"/>
      <c r="BR879" s="6"/>
      <c r="BS879" s="6"/>
      <c r="BT879" s="6"/>
      <c r="BU879" s="6"/>
      <c r="BV879" s="6" t="s">
        <v>38</v>
      </c>
      <c r="BW879" s="6"/>
      <c r="BX879" s="6"/>
      <c r="BY879" s="6"/>
      <c r="BZ879" s="6"/>
      <c r="CA879" s="6"/>
      <c r="CB879" s="6"/>
      <c r="CC879" s="6"/>
      <c r="CD879" s="6"/>
      <c r="CE879" s="6"/>
      <c r="CF879" s="6"/>
      <c r="CG879" s="6"/>
      <c r="CH879" s="6"/>
      <c r="CI879" s="6"/>
      <c r="CJ879" s="6"/>
      <c r="CK879" s="6"/>
      <c r="CL879" s="6"/>
      <c r="CM879" s="6"/>
      <c r="CN879" s="6"/>
      <c r="CO879" s="6"/>
      <c r="CP879" s="6"/>
      <c r="CQ879" s="6"/>
      <c r="CR879" s="6"/>
      <c r="CS879" s="28" t="s">
        <v>38</v>
      </c>
      <c r="CT879" s="6"/>
      <c r="CU879" s="6"/>
      <c r="CV879" s="6"/>
      <c r="CW879" s="6"/>
      <c r="CX879" s="6"/>
      <c r="CY879" s="6"/>
      <c r="CZ879" s="6"/>
      <c r="DA879" s="6"/>
      <c r="DB879" s="6"/>
      <c r="DC879" s="6"/>
      <c r="DD879" s="6" t="s">
        <v>38</v>
      </c>
      <c r="DE879" s="87"/>
      <c r="DF879" s="6"/>
      <c r="DG879" s="6"/>
      <c r="DH879" s="6"/>
      <c r="DI879" s="6"/>
      <c r="DJ879" s="6"/>
      <c r="DK879" s="6"/>
      <c r="DL879" s="6"/>
      <c r="DM879" s="6"/>
      <c r="DN879" s="6"/>
      <c r="DO879" s="87"/>
      <c r="DP879" s="6"/>
      <c r="DQ879" s="87"/>
      <c r="DR879" s="6"/>
      <c r="DS879" s="93" t="s">
        <v>3287</v>
      </c>
      <c r="DT879" s="17" t="s">
        <v>1575</v>
      </c>
      <c r="DV879" s="34"/>
      <c r="DW879" s="57"/>
      <c r="DX879" s="57"/>
      <c r="DY879" s="57"/>
      <c r="DZ879" s="57"/>
      <c r="EA879" s="57"/>
      <c r="EB879" s="57"/>
      <c r="EC879" s="57"/>
      <c r="ED879" s="57"/>
      <c r="EE879" s="57"/>
      <c r="EF879" s="57"/>
      <c r="EG879" s="57"/>
      <c r="EH879" s="57"/>
      <c r="EI879" s="57"/>
      <c r="EJ879" s="57"/>
      <c r="EK879" s="57"/>
      <c r="EL879" s="57"/>
      <c r="EM879" s="57"/>
      <c r="EN879" s="57"/>
      <c r="EO879" s="57"/>
      <c r="EP879" s="57"/>
      <c r="EQ879" s="57"/>
      <c r="ER879" s="57"/>
      <c r="ES879" s="57"/>
    </row>
    <row r="880" spans="1:149" ht="14.55" customHeight="1" x14ac:dyDescent="0.3">
      <c r="A880" s="65">
        <v>876</v>
      </c>
      <c r="B880" s="7">
        <v>284</v>
      </c>
      <c r="C880" s="98" t="s">
        <v>3288</v>
      </c>
      <c r="D880" s="100" t="s">
        <v>3289</v>
      </c>
      <c r="E880" s="98" t="s">
        <v>3290</v>
      </c>
      <c r="F880" s="7">
        <v>2015</v>
      </c>
      <c r="G880" s="100" t="s">
        <v>577</v>
      </c>
      <c r="H880" s="98" t="s">
        <v>3291</v>
      </c>
      <c r="I880" s="6" t="s">
        <v>50</v>
      </c>
      <c r="J880" s="100" t="s">
        <v>3292</v>
      </c>
      <c r="K880" s="6" t="s">
        <v>718</v>
      </c>
      <c r="L880" s="6" t="s">
        <v>38</v>
      </c>
      <c r="M880" s="6" t="s">
        <v>86</v>
      </c>
      <c r="N880" s="6" t="s">
        <v>205</v>
      </c>
      <c r="O880" s="6" t="s">
        <v>25</v>
      </c>
      <c r="P880" s="6" t="s">
        <v>118</v>
      </c>
      <c r="Q880" s="6" t="s">
        <v>572</v>
      </c>
      <c r="R880" s="6" t="s">
        <v>572</v>
      </c>
      <c r="S880" s="6" t="s">
        <v>151</v>
      </c>
      <c r="T880" s="6" t="s">
        <v>3293</v>
      </c>
      <c r="U880" s="7">
        <v>2005</v>
      </c>
      <c r="V880" s="7">
        <v>2013</v>
      </c>
      <c r="W880" s="6"/>
      <c r="X880" s="6"/>
      <c r="Y880" s="6"/>
      <c r="Z880" s="6" t="s">
        <v>76</v>
      </c>
      <c r="AA880" s="6"/>
      <c r="AB880" s="6"/>
      <c r="AC880" s="6"/>
      <c r="AD880" s="6"/>
      <c r="AE880" s="6" t="s">
        <v>126</v>
      </c>
      <c r="AF880" s="6"/>
      <c r="AG880" s="6"/>
      <c r="AH880" s="6" t="s">
        <v>139</v>
      </c>
      <c r="AI880" s="6" t="s">
        <v>155</v>
      </c>
      <c r="AJ880" s="6"/>
      <c r="AK880" s="6"/>
      <c r="AL880" s="6"/>
      <c r="AM880" s="6"/>
      <c r="AN880" s="6"/>
      <c r="AO880" s="6" t="s">
        <v>168</v>
      </c>
      <c r="AP880" s="6"/>
      <c r="AQ880" s="6"/>
      <c r="AR880" s="6"/>
      <c r="AS880" s="6"/>
      <c r="AT880" s="6"/>
      <c r="AU880" s="6"/>
      <c r="AV880" s="6"/>
      <c r="AW880" s="6" t="s">
        <v>23</v>
      </c>
      <c r="AX880" s="6"/>
      <c r="AY880" s="6"/>
      <c r="AZ880" s="6"/>
      <c r="BA880" s="6" t="s">
        <v>78</v>
      </c>
      <c r="BB880" s="6"/>
      <c r="BC880" s="6"/>
      <c r="BD880" s="6"/>
      <c r="BE880" s="6"/>
      <c r="BF880" s="6" t="s">
        <v>80</v>
      </c>
      <c r="BG880" s="6"/>
      <c r="BH880" s="6"/>
      <c r="BI880" s="6" t="s">
        <v>78</v>
      </c>
      <c r="BJ880" s="6" t="s">
        <v>78</v>
      </c>
      <c r="BK880" s="6"/>
      <c r="BL880" s="6"/>
      <c r="BM880" s="6"/>
      <c r="BN880" s="6" t="s">
        <v>78</v>
      </c>
      <c r="BO880" s="6"/>
      <c r="BP880" s="6"/>
      <c r="BQ880" s="6"/>
      <c r="BR880" s="6"/>
      <c r="BS880" s="6"/>
      <c r="BT880" s="6"/>
      <c r="BU880" s="6"/>
      <c r="BV880" s="6" t="s">
        <v>38</v>
      </c>
      <c r="BW880" s="6"/>
      <c r="BX880" s="6"/>
      <c r="BY880" s="6"/>
      <c r="BZ880" s="6"/>
      <c r="CA880" s="6"/>
      <c r="CB880" s="6"/>
      <c r="CC880" s="6"/>
      <c r="CD880" s="6"/>
      <c r="CE880" s="6"/>
      <c r="CF880" s="6"/>
      <c r="CG880" s="6"/>
      <c r="CH880" s="6"/>
      <c r="CI880" s="6"/>
      <c r="CJ880" s="6"/>
      <c r="CK880" s="6"/>
      <c r="CL880" s="6"/>
      <c r="CM880" s="6"/>
      <c r="CN880" s="6"/>
      <c r="CO880" s="6"/>
      <c r="CP880" s="6"/>
      <c r="CQ880" s="6"/>
      <c r="CR880" s="6"/>
      <c r="CS880" s="28" t="s">
        <v>38</v>
      </c>
      <c r="CT880" s="6"/>
      <c r="CU880" s="6"/>
      <c r="CV880" s="6"/>
      <c r="CW880" s="6"/>
      <c r="CX880" s="6"/>
      <c r="CY880" s="6"/>
      <c r="CZ880" s="6"/>
      <c r="DA880" s="6"/>
      <c r="DB880" s="6"/>
      <c r="DC880" s="6"/>
      <c r="DD880" s="6" t="s">
        <v>38</v>
      </c>
      <c r="DE880" s="87"/>
      <c r="DF880" s="6"/>
      <c r="DG880" s="6"/>
      <c r="DH880" s="6"/>
      <c r="DI880" s="6"/>
      <c r="DJ880" s="6"/>
      <c r="DK880" s="6"/>
      <c r="DL880" s="6"/>
      <c r="DM880" s="6"/>
      <c r="DN880" s="6"/>
      <c r="DO880" s="87"/>
      <c r="DP880" s="6"/>
      <c r="DQ880" s="87"/>
      <c r="DR880" s="6"/>
      <c r="DS880" s="87"/>
      <c r="DT880" s="17"/>
      <c r="DV880" s="34"/>
      <c r="DW880" s="57"/>
      <c r="DX880" s="57"/>
      <c r="DY880" s="57"/>
      <c r="DZ880" s="57"/>
      <c r="EA880" s="57"/>
      <c r="EB880" s="57"/>
      <c r="EC880" s="57"/>
      <c r="ED880" s="57"/>
      <c r="EE880" s="57"/>
      <c r="EF880" s="57"/>
      <c r="EG880" s="57"/>
      <c r="EH880" s="57"/>
      <c r="EI880" s="57"/>
      <c r="EJ880" s="57"/>
      <c r="EK880" s="57"/>
      <c r="EL880" s="57"/>
      <c r="EM880" s="57"/>
      <c r="EN880" s="57"/>
      <c r="EO880" s="57"/>
      <c r="EP880" s="57"/>
      <c r="EQ880" s="57"/>
      <c r="ER880" s="57"/>
      <c r="ES880" s="57"/>
    </row>
    <row r="881" spans="1:149" ht="14.55" customHeight="1" x14ac:dyDescent="0.3">
      <c r="A881" s="65">
        <v>877</v>
      </c>
      <c r="B881" s="7">
        <v>285</v>
      </c>
      <c r="C881" s="98" t="s">
        <v>3294</v>
      </c>
      <c r="D881" s="100" t="s">
        <v>3295</v>
      </c>
      <c r="E881" s="98" t="s">
        <v>3296</v>
      </c>
      <c r="F881" s="7">
        <v>2019</v>
      </c>
      <c r="G881" s="100" t="s">
        <v>997</v>
      </c>
      <c r="H881" s="98" t="s">
        <v>3297</v>
      </c>
      <c r="I881" s="6" t="s">
        <v>50</v>
      </c>
      <c r="J881" s="100" t="s">
        <v>3298</v>
      </c>
      <c r="K881" s="6" t="s">
        <v>3299</v>
      </c>
      <c r="L881" s="6" t="s">
        <v>23</v>
      </c>
      <c r="M881" s="6" t="s">
        <v>86</v>
      </c>
      <c r="N881" s="6" t="s">
        <v>205</v>
      </c>
      <c r="O881" s="6" t="s">
        <v>25</v>
      </c>
      <c r="P881" s="6" t="s">
        <v>205</v>
      </c>
      <c r="Q881" s="6" t="s">
        <v>3300</v>
      </c>
      <c r="R881" s="6" t="s">
        <v>1317</v>
      </c>
      <c r="S881" s="6" t="s">
        <v>572</v>
      </c>
      <c r="T881" s="6" t="s">
        <v>572</v>
      </c>
      <c r="U881" s="7">
        <v>2015</v>
      </c>
      <c r="V881" s="7">
        <v>2015</v>
      </c>
      <c r="W881" s="6"/>
      <c r="X881" s="6"/>
      <c r="Y881" s="6"/>
      <c r="Z881" s="6"/>
      <c r="AA881" s="6"/>
      <c r="AB881" s="6"/>
      <c r="AC881" s="6"/>
      <c r="AD881" s="6" t="s">
        <v>109</v>
      </c>
      <c r="AE881" s="6" t="s">
        <v>126</v>
      </c>
      <c r="AF881" s="6"/>
      <c r="AG881" s="6"/>
      <c r="AH881" s="6" t="s">
        <v>139</v>
      </c>
      <c r="AI881" s="6"/>
      <c r="AJ881" s="6"/>
      <c r="AK881" s="6"/>
      <c r="AL881" s="6"/>
      <c r="AM881" s="6"/>
      <c r="AN881" s="6"/>
      <c r="AO881" s="6"/>
      <c r="AP881" s="6"/>
      <c r="AQ881" s="6"/>
      <c r="AR881" s="6"/>
      <c r="AS881" s="6"/>
      <c r="AT881" s="6"/>
      <c r="AU881" s="6"/>
      <c r="AV881" s="6"/>
      <c r="AW881" s="6" t="s">
        <v>23</v>
      </c>
      <c r="AX881" s="6"/>
      <c r="AY881" s="6"/>
      <c r="AZ881" s="6"/>
      <c r="BA881" s="6"/>
      <c r="BB881" s="6"/>
      <c r="BC881" s="6"/>
      <c r="BD881" s="6"/>
      <c r="BE881" s="6"/>
      <c r="BF881" s="6" t="s">
        <v>78</v>
      </c>
      <c r="BG881" s="6"/>
      <c r="BH881" s="6"/>
      <c r="BI881" s="6"/>
      <c r="BJ881" s="6"/>
      <c r="BK881" s="6"/>
      <c r="BL881" s="6"/>
      <c r="BM881" s="6"/>
      <c r="BN881" s="6"/>
      <c r="BO881" s="6"/>
      <c r="BP881" s="6"/>
      <c r="BQ881" s="6"/>
      <c r="BR881" s="6"/>
      <c r="BS881" s="6"/>
      <c r="BT881" s="6"/>
      <c r="BU881" s="6"/>
      <c r="BV881" s="6" t="s">
        <v>23</v>
      </c>
      <c r="BW881" s="6"/>
      <c r="BX881" s="6"/>
      <c r="BY881" s="6"/>
      <c r="BZ881" s="6"/>
      <c r="CA881" s="6"/>
      <c r="CB881" s="6"/>
      <c r="CC881" s="6"/>
      <c r="CD881" s="6" t="s">
        <v>195</v>
      </c>
      <c r="CE881" s="6"/>
      <c r="CF881" s="6"/>
      <c r="CG881" s="6"/>
      <c r="CH881" s="6" t="s">
        <v>195</v>
      </c>
      <c r="CI881" s="6"/>
      <c r="CJ881" s="6"/>
      <c r="CK881" s="6"/>
      <c r="CL881" s="6"/>
      <c r="CM881" s="6"/>
      <c r="CN881" s="6"/>
      <c r="CO881" s="6"/>
      <c r="CP881" s="6"/>
      <c r="CQ881" s="6"/>
      <c r="CR881" s="6"/>
      <c r="CS881" s="28" t="s">
        <v>38</v>
      </c>
      <c r="CT881" s="6"/>
      <c r="CU881" s="6"/>
      <c r="CV881" s="6"/>
      <c r="CW881" s="6"/>
      <c r="CX881" s="6"/>
      <c r="CY881" s="6"/>
      <c r="CZ881" s="6"/>
      <c r="DA881" s="6"/>
      <c r="DB881" s="6"/>
      <c r="DC881" s="6"/>
      <c r="DD881" s="6" t="s">
        <v>38</v>
      </c>
      <c r="DE881" s="87"/>
      <c r="DF881" s="6"/>
      <c r="DG881" s="6"/>
      <c r="DH881" s="6"/>
      <c r="DI881" s="6"/>
      <c r="DJ881" s="6"/>
      <c r="DK881" s="6"/>
      <c r="DL881" s="6"/>
      <c r="DM881" s="6"/>
      <c r="DN881" s="6"/>
      <c r="DO881" s="87"/>
      <c r="DP881" s="6"/>
      <c r="DQ881" s="87"/>
      <c r="DR881" s="6"/>
      <c r="DS881" s="93" t="s">
        <v>3301</v>
      </c>
      <c r="DT881" s="17" t="s">
        <v>3302</v>
      </c>
      <c r="DV881" s="34"/>
      <c r="DW881" s="57"/>
      <c r="DX881" s="57"/>
      <c r="DY881" s="57"/>
      <c r="DZ881" s="57"/>
      <c r="EA881" s="57"/>
      <c r="EB881" s="57"/>
      <c r="EC881" s="57"/>
      <c r="ED881" s="57"/>
      <c r="EE881" s="57"/>
      <c r="EF881" s="57"/>
      <c r="EG881" s="57"/>
      <c r="EH881" s="57"/>
      <c r="EI881" s="57"/>
      <c r="EJ881" s="57"/>
      <c r="EK881" s="57"/>
      <c r="EL881" s="57"/>
      <c r="EM881" s="57"/>
      <c r="EN881" s="57"/>
      <c r="EO881" s="57"/>
      <c r="EP881" s="57"/>
      <c r="EQ881" s="57"/>
      <c r="ER881" s="57"/>
      <c r="ES881" s="57"/>
    </row>
    <row r="882" spans="1:149" ht="14.55" customHeight="1" x14ac:dyDescent="0.3">
      <c r="A882" s="65">
        <v>878</v>
      </c>
      <c r="B882" s="7">
        <v>286</v>
      </c>
      <c r="C882" s="98" t="s">
        <v>3303</v>
      </c>
      <c r="D882" s="100" t="s">
        <v>3304</v>
      </c>
      <c r="E882" s="98" t="s">
        <v>3305</v>
      </c>
      <c r="F882" s="7">
        <v>2018</v>
      </c>
      <c r="G882" s="100" t="s">
        <v>604</v>
      </c>
      <c r="H882" s="98" t="s">
        <v>3306</v>
      </c>
      <c r="I882" s="6" t="s">
        <v>50</v>
      </c>
      <c r="J882" s="100" t="s">
        <v>3307</v>
      </c>
      <c r="K882" s="6" t="s">
        <v>718</v>
      </c>
      <c r="L882" s="6" t="s">
        <v>38</v>
      </c>
      <c r="M882" s="6" t="s">
        <v>100</v>
      </c>
      <c r="N882" s="6" t="s">
        <v>205</v>
      </c>
      <c r="O882" s="6" t="s">
        <v>25</v>
      </c>
      <c r="P882" s="6" t="s">
        <v>191</v>
      </c>
      <c r="Q882" s="6" t="s">
        <v>572</v>
      </c>
      <c r="R882" s="6" t="s">
        <v>572</v>
      </c>
      <c r="S882" s="6" t="s">
        <v>120</v>
      </c>
      <c r="T882" s="6" t="s">
        <v>3308</v>
      </c>
      <c r="U882" s="7">
        <v>2010</v>
      </c>
      <c r="V882" s="7">
        <v>2015</v>
      </c>
      <c r="W882" s="6"/>
      <c r="X882" s="6"/>
      <c r="Y882" s="6"/>
      <c r="Z882" s="6" t="s">
        <v>76</v>
      </c>
      <c r="AA882" s="6"/>
      <c r="AB882" s="6" t="s">
        <v>107</v>
      </c>
      <c r="AC882" s="6"/>
      <c r="AD882" s="6"/>
      <c r="AE882" s="6" t="s">
        <v>126</v>
      </c>
      <c r="AF882" s="6"/>
      <c r="AG882" s="6"/>
      <c r="AH882" s="6"/>
      <c r="AI882" s="6"/>
      <c r="AJ882" s="6"/>
      <c r="AK882" s="6" t="s">
        <v>232</v>
      </c>
      <c r="AL882" s="6"/>
      <c r="AM882" s="6"/>
      <c r="AN882" s="6"/>
      <c r="AO882" s="6"/>
      <c r="AP882" s="6"/>
      <c r="AQ882" s="6"/>
      <c r="AR882" s="6"/>
      <c r="AS882" s="6"/>
      <c r="AT882" s="6"/>
      <c r="AU882" s="6"/>
      <c r="AV882" s="6"/>
      <c r="AW882" s="6" t="s">
        <v>23</v>
      </c>
      <c r="AX882" s="6"/>
      <c r="AY882" s="6"/>
      <c r="AZ882" s="6"/>
      <c r="BA882" s="6" t="s">
        <v>80</v>
      </c>
      <c r="BB882" s="6"/>
      <c r="BC882" s="6" t="s">
        <v>80</v>
      </c>
      <c r="BD882" s="6"/>
      <c r="BE882" s="6"/>
      <c r="BF882" s="6" t="s">
        <v>78</v>
      </c>
      <c r="BG882" s="6"/>
      <c r="BH882" s="6"/>
      <c r="BI882" s="6"/>
      <c r="BJ882" s="6"/>
      <c r="BK882" s="6" t="s">
        <v>78</v>
      </c>
      <c r="BL882" s="6"/>
      <c r="BM882" s="6"/>
      <c r="BN882" s="6"/>
      <c r="BO882" s="6"/>
      <c r="BP882" s="6"/>
      <c r="BQ882" s="6"/>
      <c r="BR882" s="6"/>
      <c r="BS882" s="6"/>
      <c r="BT882" s="6"/>
      <c r="BU882" s="6"/>
      <c r="BV882" s="6" t="s">
        <v>38</v>
      </c>
      <c r="BW882" s="6"/>
      <c r="BX882" s="6"/>
      <c r="BY882" s="6"/>
      <c r="BZ882" s="6"/>
      <c r="CA882" s="6"/>
      <c r="CB882" s="6"/>
      <c r="CC882" s="6"/>
      <c r="CD882" s="6"/>
      <c r="CE882" s="6"/>
      <c r="CF882" s="6"/>
      <c r="CG882" s="6"/>
      <c r="CH882" s="6"/>
      <c r="CI882" s="6"/>
      <c r="CJ882" s="6"/>
      <c r="CK882" s="6"/>
      <c r="CL882" s="6"/>
      <c r="CM882" s="6"/>
      <c r="CN882" s="6"/>
      <c r="CO882" s="6"/>
      <c r="CP882" s="6"/>
      <c r="CQ882" s="6"/>
      <c r="CR882" s="6"/>
      <c r="CS882" s="28" t="s">
        <v>38</v>
      </c>
      <c r="CT882" s="6"/>
      <c r="CU882" s="6"/>
      <c r="CV882" s="6"/>
      <c r="CW882" s="6"/>
      <c r="CX882" s="6"/>
      <c r="CY882" s="6"/>
      <c r="CZ882" s="6"/>
      <c r="DA882" s="6"/>
      <c r="DB882" s="6"/>
      <c r="DC882" s="6"/>
      <c r="DD882" s="6" t="s">
        <v>38</v>
      </c>
      <c r="DE882" s="87"/>
      <c r="DF882" s="6"/>
      <c r="DG882" s="6"/>
      <c r="DH882" s="6"/>
      <c r="DI882" s="6"/>
      <c r="DJ882" s="6"/>
      <c r="DK882" s="6"/>
      <c r="DL882" s="6"/>
      <c r="DM882" s="6"/>
      <c r="DN882" s="6"/>
      <c r="DO882" s="87"/>
      <c r="DP882" s="6"/>
      <c r="DQ882" s="87"/>
      <c r="DR882" s="6"/>
      <c r="DS882" s="93" t="s">
        <v>3309</v>
      </c>
      <c r="DT882" s="17" t="s">
        <v>66</v>
      </c>
      <c r="DV882" s="34"/>
      <c r="DW882" s="57"/>
      <c r="DX882" s="57"/>
      <c r="DY882" s="57"/>
      <c r="DZ882" s="57"/>
      <c r="EA882" s="57"/>
      <c r="EB882" s="57"/>
      <c r="EC882" s="57"/>
      <c r="ED882" s="57"/>
      <c r="EE882" s="57"/>
      <c r="EF882" s="57"/>
      <c r="EG882" s="57"/>
      <c r="EH882" s="57"/>
      <c r="EI882" s="57"/>
      <c r="EJ882" s="57"/>
      <c r="EK882" s="57"/>
      <c r="EL882" s="57"/>
      <c r="EM882" s="57"/>
      <c r="EN882" s="57"/>
      <c r="EO882" s="57"/>
      <c r="EP882" s="57"/>
      <c r="EQ882" s="57"/>
      <c r="ER882" s="57"/>
      <c r="ES882" s="57"/>
    </row>
    <row r="883" spans="1:149" ht="14.55" customHeight="1" x14ac:dyDescent="0.3">
      <c r="A883" s="65">
        <v>879</v>
      </c>
      <c r="B883" s="7">
        <v>287</v>
      </c>
      <c r="C883" s="98" t="s">
        <v>3310</v>
      </c>
      <c r="D883" s="100" t="s">
        <v>3311</v>
      </c>
      <c r="E883" s="98" t="s">
        <v>3312</v>
      </c>
      <c r="F883" s="7">
        <v>2016</v>
      </c>
      <c r="G883" s="98" t="s">
        <v>3313</v>
      </c>
      <c r="H883" s="98" t="s">
        <v>3314</v>
      </c>
      <c r="I883" s="6" t="s">
        <v>50</v>
      </c>
      <c r="J883" s="100" t="s">
        <v>3315</v>
      </c>
      <c r="K883" s="6" t="s">
        <v>2823</v>
      </c>
      <c r="L883" s="6" t="s">
        <v>38</v>
      </c>
      <c r="M883" s="6" t="s">
        <v>100</v>
      </c>
      <c r="N883" s="6" t="s">
        <v>205</v>
      </c>
      <c r="O883" s="6" t="s">
        <v>25</v>
      </c>
      <c r="P883" s="6" t="s">
        <v>56</v>
      </c>
      <c r="Q883" s="6" t="s">
        <v>572</v>
      </c>
      <c r="R883" s="6" t="s">
        <v>572</v>
      </c>
      <c r="S883" s="6" t="s">
        <v>166</v>
      </c>
      <c r="T883" s="6" t="s">
        <v>1259</v>
      </c>
      <c r="U883" s="7">
        <v>2012</v>
      </c>
      <c r="V883" s="7">
        <v>2012</v>
      </c>
      <c r="W883" s="6"/>
      <c r="X883" s="6"/>
      <c r="Y883" s="6"/>
      <c r="Z883" s="6"/>
      <c r="AA883" s="6"/>
      <c r="AB883" s="6"/>
      <c r="AC883" s="6"/>
      <c r="AD883" s="6"/>
      <c r="AE883" s="6" t="s">
        <v>126</v>
      </c>
      <c r="AF883" s="6"/>
      <c r="AG883" s="6"/>
      <c r="AH883" s="6" t="s">
        <v>139</v>
      </c>
      <c r="AI883" s="6" t="s">
        <v>155</v>
      </c>
      <c r="AJ883" s="6"/>
      <c r="AK883" s="6"/>
      <c r="AL883" s="6"/>
      <c r="AM883" s="6"/>
      <c r="AN883" s="6"/>
      <c r="AO883" s="6"/>
      <c r="AP883" s="6"/>
      <c r="AQ883" s="6"/>
      <c r="AR883" s="6"/>
      <c r="AS883" s="6"/>
      <c r="AT883" s="6"/>
      <c r="AU883" s="6"/>
      <c r="AV883" s="6"/>
      <c r="AW883" s="6" t="s">
        <v>23</v>
      </c>
      <c r="AX883" s="6"/>
      <c r="AY883" s="6"/>
      <c r="AZ883" s="6"/>
      <c r="BA883" s="6"/>
      <c r="BB883" s="6"/>
      <c r="BC883" s="6"/>
      <c r="BD883" s="6"/>
      <c r="BE883" s="6"/>
      <c r="BF883" s="6" t="s">
        <v>78</v>
      </c>
      <c r="BG883" s="6"/>
      <c r="BH883" s="6"/>
      <c r="BI883" s="6" t="s">
        <v>78</v>
      </c>
      <c r="BJ883" s="6" t="s">
        <v>78</v>
      </c>
      <c r="BK883" s="6"/>
      <c r="BL883" s="6"/>
      <c r="BM883" s="6"/>
      <c r="BN883" s="6"/>
      <c r="BO883" s="6"/>
      <c r="BP883" s="6"/>
      <c r="BQ883" s="6"/>
      <c r="BR883" s="6"/>
      <c r="BS883" s="6"/>
      <c r="BT883" s="6"/>
      <c r="BU883" s="6"/>
      <c r="BV883" s="6" t="s">
        <v>38</v>
      </c>
      <c r="BW883" s="6"/>
      <c r="BX883" s="6"/>
      <c r="BY883" s="6"/>
      <c r="BZ883" s="6"/>
      <c r="CA883" s="6"/>
      <c r="CB883" s="6"/>
      <c r="CC883" s="6"/>
      <c r="CD883" s="6"/>
      <c r="CE883" s="6"/>
      <c r="CF883" s="6"/>
      <c r="CG883" s="6"/>
      <c r="CH883" s="6"/>
      <c r="CI883" s="6"/>
      <c r="CJ883" s="6"/>
      <c r="CK883" s="6"/>
      <c r="CL883" s="6"/>
      <c r="CM883" s="6"/>
      <c r="CN883" s="6"/>
      <c r="CO883" s="6"/>
      <c r="CP883" s="6"/>
      <c r="CQ883" s="6"/>
      <c r="CR883" s="6"/>
      <c r="CS883" s="28" t="s">
        <v>38</v>
      </c>
      <c r="CT883" s="6"/>
      <c r="CU883" s="6"/>
      <c r="CV883" s="6"/>
      <c r="CW883" s="6"/>
      <c r="CX883" s="6"/>
      <c r="CY883" s="6"/>
      <c r="CZ883" s="6"/>
      <c r="DA883" s="6"/>
      <c r="DB883" s="6"/>
      <c r="DC883" s="6"/>
      <c r="DD883" s="6" t="s">
        <v>38</v>
      </c>
      <c r="DE883" s="87"/>
      <c r="DF883" s="6"/>
      <c r="DG883" s="6"/>
      <c r="DH883" s="6"/>
      <c r="DI883" s="6"/>
      <c r="DJ883" s="6"/>
      <c r="DK883" s="6"/>
      <c r="DL883" s="6"/>
      <c r="DM883" s="6"/>
      <c r="DN883" s="6"/>
      <c r="DO883" s="87"/>
      <c r="DP883" s="6"/>
      <c r="DQ883" s="87"/>
      <c r="DR883" s="6"/>
      <c r="DS883" s="87"/>
      <c r="DT883" s="17"/>
      <c r="DV883" s="34"/>
      <c r="DW883" s="57"/>
      <c r="DX883" s="57"/>
      <c r="DY883" s="57"/>
      <c r="DZ883" s="57"/>
      <c r="EA883" s="57"/>
      <c r="EB883" s="57"/>
      <c r="EC883" s="57"/>
      <c r="ED883" s="57"/>
      <c r="EE883" s="57"/>
      <c r="EF883" s="57"/>
      <c r="EG883" s="57"/>
      <c r="EH883" s="57"/>
      <c r="EI883" s="57"/>
      <c r="EJ883" s="57"/>
      <c r="EK883" s="57"/>
      <c r="EL883" s="57"/>
      <c r="EM883" s="57"/>
      <c r="EN883" s="57"/>
      <c r="EO883" s="57"/>
      <c r="EP883" s="57"/>
      <c r="EQ883" s="57"/>
      <c r="ER883" s="57"/>
      <c r="ES883" s="57"/>
    </row>
    <row r="884" spans="1:149" ht="14.55" customHeight="1" x14ac:dyDescent="0.3">
      <c r="A884" s="65">
        <v>880</v>
      </c>
      <c r="B884" s="7">
        <v>287</v>
      </c>
      <c r="C884" s="98" t="s">
        <v>3310</v>
      </c>
      <c r="D884" s="100" t="s">
        <v>3311</v>
      </c>
      <c r="E884" s="98" t="s">
        <v>3312</v>
      </c>
      <c r="F884" s="7">
        <v>2016</v>
      </c>
      <c r="G884" s="98" t="s">
        <v>3313</v>
      </c>
      <c r="H884" s="98" t="s">
        <v>3314</v>
      </c>
      <c r="I884" s="6" t="s">
        <v>50</v>
      </c>
      <c r="J884" s="100" t="s">
        <v>3316</v>
      </c>
      <c r="K884" s="6" t="s">
        <v>744</v>
      </c>
      <c r="L884" s="6" t="s">
        <v>38</v>
      </c>
      <c r="M884" s="6" t="s">
        <v>100</v>
      </c>
      <c r="N884" s="6" t="s">
        <v>205</v>
      </c>
      <c r="O884" s="6" t="s">
        <v>25</v>
      </c>
      <c r="P884" s="6" t="s">
        <v>56</v>
      </c>
      <c r="Q884" s="6" t="s">
        <v>572</v>
      </c>
      <c r="R884" s="6" t="s">
        <v>572</v>
      </c>
      <c r="S884" s="6" t="s">
        <v>166</v>
      </c>
      <c r="T884" s="6" t="s">
        <v>1259</v>
      </c>
      <c r="U884" s="7">
        <v>2012</v>
      </c>
      <c r="V884" s="7">
        <v>2012</v>
      </c>
      <c r="W884" s="6"/>
      <c r="X884" s="6"/>
      <c r="Y884" s="6"/>
      <c r="Z884" s="6"/>
      <c r="AA884" s="6"/>
      <c r="AB884" s="6"/>
      <c r="AC884" s="6"/>
      <c r="AD884" s="6"/>
      <c r="AE884" s="6" t="s">
        <v>126</v>
      </c>
      <c r="AF884" s="6"/>
      <c r="AG884" s="6"/>
      <c r="AH884" s="6" t="s">
        <v>139</v>
      </c>
      <c r="AI884" s="6" t="s">
        <v>155</v>
      </c>
      <c r="AJ884" s="6"/>
      <c r="AK884" s="6"/>
      <c r="AL884" s="6"/>
      <c r="AM884" s="6"/>
      <c r="AN884" s="6"/>
      <c r="AO884" s="6"/>
      <c r="AP884" s="6"/>
      <c r="AQ884" s="6"/>
      <c r="AR884" s="6"/>
      <c r="AS884" s="6"/>
      <c r="AT884" s="6"/>
      <c r="AU884" s="6"/>
      <c r="AV884" s="6"/>
      <c r="AW884" s="6" t="s">
        <v>23</v>
      </c>
      <c r="AX884" s="6"/>
      <c r="AY884" s="6"/>
      <c r="AZ884" s="6"/>
      <c r="BA884" s="6"/>
      <c r="BB884" s="6"/>
      <c r="BC884" s="6"/>
      <c r="BD884" s="6"/>
      <c r="BE884" s="6"/>
      <c r="BF884" s="6" t="s">
        <v>78</v>
      </c>
      <c r="BG884" s="6"/>
      <c r="BH884" s="6"/>
      <c r="BI884" s="6" t="s">
        <v>78</v>
      </c>
      <c r="BJ884" s="6" t="s">
        <v>78</v>
      </c>
      <c r="BK884" s="6"/>
      <c r="BL884" s="6"/>
      <c r="BM884" s="6"/>
      <c r="BN884" s="6"/>
      <c r="BO884" s="6"/>
      <c r="BP884" s="6"/>
      <c r="BQ884" s="6"/>
      <c r="BR884" s="6"/>
      <c r="BS884" s="6"/>
      <c r="BT884" s="6"/>
      <c r="BU884" s="6"/>
      <c r="BV884" s="6" t="s">
        <v>38</v>
      </c>
      <c r="BW884" s="6"/>
      <c r="BX884" s="6"/>
      <c r="BY884" s="6"/>
      <c r="BZ884" s="6"/>
      <c r="CA884" s="6"/>
      <c r="CB884" s="6"/>
      <c r="CC884" s="6"/>
      <c r="CD884" s="6"/>
      <c r="CE884" s="6"/>
      <c r="CF884" s="6"/>
      <c r="CG884" s="6"/>
      <c r="CH884" s="6"/>
      <c r="CI884" s="6"/>
      <c r="CJ884" s="6"/>
      <c r="CK884" s="6"/>
      <c r="CL884" s="6"/>
      <c r="CM884" s="6"/>
      <c r="CN884" s="6"/>
      <c r="CO884" s="6"/>
      <c r="CP884" s="6"/>
      <c r="CQ884" s="6"/>
      <c r="CR884" s="6"/>
      <c r="CS884" s="28" t="s">
        <v>38</v>
      </c>
      <c r="CT884" s="6"/>
      <c r="CU884" s="6"/>
      <c r="CV884" s="6"/>
      <c r="CW884" s="6"/>
      <c r="CX884" s="6"/>
      <c r="CY884" s="6"/>
      <c r="CZ884" s="6"/>
      <c r="DA884" s="6"/>
      <c r="DB884" s="6"/>
      <c r="DC884" s="6"/>
      <c r="DD884" s="6" t="s">
        <v>38</v>
      </c>
      <c r="DE884" s="87"/>
      <c r="DF884" s="6"/>
      <c r="DG884" s="6"/>
      <c r="DH884" s="6"/>
      <c r="DI884" s="6"/>
      <c r="DJ884" s="6"/>
      <c r="DK884" s="6"/>
      <c r="DL884" s="6"/>
      <c r="DM884" s="6"/>
      <c r="DN884" s="6"/>
      <c r="DO884" s="87"/>
      <c r="DP884" s="6"/>
      <c r="DQ884" s="87"/>
      <c r="DR884" s="6"/>
      <c r="DS884" s="87"/>
      <c r="DT884" s="17"/>
      <c r="DV884" s="34"/>
      <c r="DW884" s="57"/>
      <c r="DX884" s="57"/>
      <c r="DY884" s="57"/>
      <c r="DZ884" s="57"/>
      <c r="EA884" s="57"/>
      <c r="EB884" s="57"/>
      <c r="EC884" s="57"/>
      <c r="ED884" s="57"/>
      <c r="EE884" s="57"/>
      <c r="EF884" s="57"/>
      <c r="EG884" s="57"/>
      <c r="EH884" s="57"/>
      <c r="EI884" s="57"/>
      <c r="EJ884" s="57"/>
      <c r="EK884" s="57"/>
      <c r="EL884" s="57"/>
      <c r="EM884" s="57"/>
      <c r="EN884" s="57"/>
      <c r="EO884" s="57"/>
      <c r="EP884" s="57"/>
      <c r="EQ884" s="57"/>
      <c r="ER884" s="57"/>
      <c r="ES884" s="57"/>
    </row>
    <row r="885" spans="1:149" ht="14.55" customHeight="1" x14ac:dyDescent="0.3">
      <c r="A885" s="65">
        <v>881</v>
      </c>
      <c r="B885" s="7">
        <v>287</v>
      </c>
      <c r="C885" s="98" t="s">
        <v>3310</v>
      </c>
      <c r="D885" s="100" t="s">
        <v>3311</v>
      </c>
      <c r="E885" s="98" t="s">
        <v>3312</v>
      </c>
      <c r="F885" s="7">
        <v>2016</v>
      </c>
      <c r="G885" s="98" t="s">
        <v>3313</v>
      </c>
      <c r="H885" s="98" t="s">
        <v>3314</v>
      </c>
      <c r="I885" s="6" t="s">
        <v>50</v>
      </c>
      <c r="J885" s="100" t="s">
        <v>3317</v>
      </c>
      <c r="K885" s="6" t="s">
        <v>718</v>
      </c>
      <c r="L885" s="6" t="s">
        <v>38</v>
      </c>
      <c r="M885" s="6" t="s">
        <v>100</v>
      </c>
      <c r="N885" s="6" t="s">
        <v>205</v>
      </c>
      <c r="O885" s="6" t="s">
        <v>25</v>
      </c>
      <c r="P885" s="6" t="s">
        <v>56</v>
      </c>
      <c r="Q885" s="6" t="s">
        <v>572</v>
      </c>
      <c r="R885" s="6" t="s">
        <v>572</v>
      </c>
      <c r="S885" s="6" t="s">
        <v>166</v>
      </c>
      <c r="T885" s="6" t="s">
        <v>1259</v>
      </c>
      <c r="U885" s="7">
        <v>2012</v>
      </c>
      <c r="V885" s="7">
        <v>2012</v>
      </c>
      <c r="W885" s="6"/>
      <c r="X885" s="6"/>
      <c r="Y885" s="6"/>
      <c r="Z885" s="6"/>
      <c r="AA885" s="6"/>
      <c r="AB885" s="6"/>
      <c r="AC885" s="6"/>
      <c r="AD885" s="6"/>
      <c r="AE885" s="6" t="s">
        <v>126</v>
      </c>
      <c r="AF885" s="6"/>
      <c r="AG885" s="6"/>
      <c r="AH885" s="6" t="s">
        <v>139</v>
      </c>
      <c r="AI885" s="6" t="s">
        <v>155</v>
      </c>
      <c r="AJ885" s="6"/>
      <c r="AK885" s="6"/>
      <c r="AL885" s="6"/>
      <c r="AM885" s="6"/>
      <c r="AN885" s="6"/>
      <c r="AO885" s="6"/>
      <c r="AP885" s="6"/>
      <c r="AQ885" s="6"/>
      <c r="AR885" s="6"/>
      <c r="AS885" s="6"/>
      <c r="AT885" s="6"/>
      <c r="AU885" s="6"/>
      <c r="AV885" s="6"/>
      <c r="AW885" s="6" t="s">
        <v>23</v>
      </c>
      <c r="AX885" s="6"/>
      <c r="AY885" s="6"/>
      <c r="AZ885" s="6"/>
      <c r="BA885" s="6"/>
      <c r="BB885" s="6"/>
      <c r="BC885" s="6"/>
      <c r="BD885" s="6"/>
      <c r="BE885" s="6"/>
      <c r="BF885" s="6" t="s">
        <v>78</v>
      </c>
      <c r="BG885" s="6"/>
      <c r="BH885" s="6"/>
      <c r="BI885" s="6" t="s">
        <v>78</v>
      </c>
      <c r="BJ885" s="6" t="s">
        <v>78</v>
      </c>
      <c r="BK885" s="6"/>
      <c r="BL885" s="6"/>
      <c r="BM885" s="6"/>
      <c r="BN885" s="6"/>
      <c r="BO885" s="6"/>
      <c r="BP885" s="6"/>
      <c r="BQ885" s="6"/>
      <c r="BR885" s="6"/>
      <c r="BS885" s="6"/>
      <c r="BT885" s="6"/>
      <c r="BU885" s="6"/>
      <c r="BV885" s="6" t="s">
        <v>38</v>
      </c>
      <c r="BW885" s="6"/>
      <c r="BX885" s="6"/>
      <c r="BY885" s="6"/>
      <c r="BZ885" s="6"/>
      <c r="CA885" s="6"/>
      <c r="CB885" s="6"/>
      <c r="CC885" s="6"/>
      <c r="CD885" s="6"/>
      <c r="CE885" s="6"/>
      <c r="CF885" s="6"/>
      <c r="CG885" s="6"/>
      <c r="CH885" s="6"/>
      <c r="CI885" s="6"/>
      <c r="CJ885" s="6"/>
      <c r="CK885" s="6"/>
      <c r="CL885" s="6"/>
      <c r="CM885" s="6"/>
      <c r="CN885" s="6"/>
      <c r="CO885" s="6"/>
      <c r="CP885" s="6"/>
      <c r="CQ885" s="6"/>
      <c r="CR885" s="6"/>
      <c r="CS885" s="28" t="s">
        <v>38</v>
      </c>
      <c r="CT885" s="6"/>
      <c r="CU885" s="6"/>
      <c r="CV885" s="6"/>
      <c r="CW885" s="6"/>
      <c r="CX885" s="6"/>
      <c r="CY885" s="6"/>
      <c r="CZ885" s="6"/>
      <c r="DA885" s="6"/>
      <c r="DB885" s="6"/>
      <c r="DC885" s="6"/>
      <c r="DD885" s="6" t="s">
        <v>38</v>
      </c>
      <c r="DE885" s="87"/>
      <c r="DF885" s="6"/>
      <c r="DG885" s="6"/>
      <c r="DH885" s="6"/>
      <c r="DI885" s="6"/>
      <c r="DJ885" s="6"/>
      <c r="DK885" s="6"/>
      <c r="DL885" s="6"/>
      <c r="DM885" s="6"/>
      <c r="DN885" s="6"/>
      <c r="DO885" s="87"/>
      <c r="DP885" s="6"/>
      <c r="DQ885" s="87"/>
      <c r="DR885" s="6"/>
      <c r="DS885" s="87"/>
      <c r="DT885" s="17"/>
      <c r="DV885" s="34"/>
      <c r="DW885" s="57"/>
      <c r="DX885" s="57"/>
      <c r="DY885" s="57"/>
      <c r="DZ885" s="57"/>
      <c r="EA885" s="57"/>
      <c r="EB885" s="57"/>
      <c r="EC885" s="57"/>
      <c r="ED885" s="57"/>
      <c r="EE885" s="57"/>
      <c r="EF885" s="57"/>
      <c r="EG885" s="57"/>
      <c r="EH885" s="57"/>
      <c r="EI885" s="57"/>
      <c r="EJ885" s="57"/>
      <c r="EK885" s="57"/>
      <c r="EL885" s="57"/>
      <c r="EM885" s="57"/>
      <c r="EN885" s="57"/>
      <c r="EO885" s="57"/>
      <c r="EP885" s="57"/>
      <c r="EQ885" s="57"/>
      <c r="ER885" s="57"/>
      <c r="ES885" s="57"/>
    </row>
    <row r="886" spans="1:149" ht="14.55" customHeight="1" x14ac:dyDescent="0.3">
      <c r="A886" s="65">
        <v>882</v>
      </c>
      <c r="B886" s="7">
        <v>287</v>
      </c>
      <c r="C886" s="98" t="s">
        <v>3310</v>
      </c>
      <c r="D886" s="100" t="s">
        <v>3311</v>
      </c>
      <c r="E886" s="98" t="s">
        <v>3312</v>
      </c>
      <c r="F886" s="7">
        <v>2016</v>
      </c>
      <c r="G886" s="98" t="s">
        <v>3313</v>
      </c>
      <c r="H886" s="98" t="s">
        <v>3314</v>
      </c>
      <c r="I886" s="6" t="s">
        <v>50</v>
      </c>
      <c r="J886" s="100" t="s">
        <v>3318</v>
      </c>
      <c r="K886" s="6" t="s">
        <v>742</v>
      </c>
      <c r="L886" s="6" t="s">
        <v>38</v>
      </c>
      <c r="M886" s="6" t="s">
        <v>100</v>
      </c>
      <c r="N886" s="6" t="s">
        <v>205</v>
      </c>
      <c r="O886" s="6" t="s">
        <v>25</v>
      </c>
      <c r="P886" s="6" t="s">
        <v>56</v>
      </c>
      <c r="Q886" s="6" t="s">
        <v>572</v>
      </c>
      <c r="R886" s="6" t="s">
        <v>572</v>
      </c>
      <c r="S886" s="6" t="s">
        <v>166</v>
      </c>
      <c r="T886" s="6" t="s">
        <v>1259</v>
      </c>
      <c r="U886" s="7">
        <v>2012</v>
      </c>
      <c r="V886" s="7">
        <v>2012</v>
      </c>
      <c r="W886" s="6"/>
      <c r="X886" s="6"/>
      <c r="Y886" s="6"/>
      <c r="Z886" s="6"/>
      <c r="AA886" s="6"/>
      <c r="AB886" s="6"/>
      <c r="AC886" s="6"/>
      <c r="AD886" s="6"/>
      <c r="AE886" s="6" t="s">
        <v>126</v>
      </c>
      <c r="AF886" s="6"/>
      <c r="AG886" s="6"/>
      <c r="AH886" s="6" t="s">
        <v>139</v>
      </c>
      <c r="AI886" s="6" t="s">
        <v>155</v>
      </c>
      <c r="AJ886" s="6"/>
      <c r="AK886" s="6"/>
      <c r="AL886" s="6"/>
      <c r="AM886" s="6"/>
      <c r="AN886" s="6"/>
      <c r="AO886" s="6"/>
      <c r="AP886" s="6"/>
      <c r="AQ886" s="6"/>
      <c r="AR886" s="6"/>
      <c r="AS886" s="6"/>
      <c r="AT886" s="6"/>
      <c r="AU886" s="6"/>
      <c r="AV886" s="6"/>
      <c r="AW886" s="6" t="s">
        <v>23</v>
      </c>
      <c r="AX886" s="6"/>
      <c r="AY886" s="6"/>
      <c r="AZ886" s="6"/>
      <c r="BA886" s="6"/>
      <c r="BB886" s="6"/>
      <c r="BC886" s="6"/>
      <c r="BD886" s="6"/>
      <c r="BE886" s="6"/>
      <c r="BF886" s="6" t="s">
        <v>124</v>
      </c>
      <c r="BG886" s="6"/>
      <c r="BH886" s="6"/>
      <c r="BI886" s="6" t="s">
        <v>78</v>
      </c>
      <c r="BJ886" s="6" t="s">
        <v>78</v>
      </c>
      <c r="BK886" s="6"/>
      <c r="BL886" s="6"/>
      <c r="BM886" s="6"/>
      <c r="BN886" s="6"/>
      <c r="BO886" s="6"/>
      <c r="BP886" s="6"/>
      <c r="BQ886" s="6"/>
      <c r="BR886" s="6"/>
      <c r="BS886" s="6"/>
      <c r="BT886" s="6"/>
      <c r="BU886" s="6"/>
      <c r="BV886" s="6" t="s">
        <v>38</v>
      </c>
      <c r="BW886" s="6"/>
      <c r="BX886" s="6"/>
      <c r="BY886" s="6"/>
      <c r="BZ886" s="6"/>
      <c r="CA886" s="6"/>
      <c r="CB886" s="6"/>
      <c r="CC886" s="6"/>
      <c r="CD886" s="6"/>
      <c r="CE886" s="6"/>
      <c r="CF886" s="6"/>
      <c r="CG886" s="6"/>
      <c r="CH886" s="6"/>
      <c r="CI886" s="6"/>
      <c r="CJ886" s="6"/>
      <c r="CK886" s="6"/>
      <c r="CL886" s="6"/>
      <c r="CM886" s="6"/>
      <c r="CN886" s="6"/>
      <c r="CO886" s="6"/>
      <c r="CP886" s="6"/>
      <c r="CQ886" s="6"/>
      <c r="CR886" s="6"/>
      <c r="CS886" s="28" t="s">
        <v>38</v>
      </c>
      <c r="CT886" s="6"/>
      <c r="CU886" s="6"/>
      <c r="CV886" s="6"/>
      <c r="CW886" s="6"/>
      <c r="CX886" s="6"/>
      <c r="CY886" s="6"/>
      <c r="CZ886" s="6"/>
      <c r="DA886" s="6"/>
      <c r="DB886" s="6"/>
      <c r="DC886" s="6"/>
      <c r="DD886" s="6" t="s">
        <v>38</v>
      </c>
      <c r="DE886" s="87"/>
      <c r="DF886" s="6"/>
      <c r="DG886" s="6"/>
      <c r="DH886" s="6"/>
      <c r="DI886" s="6"/>
      <c r="DJ886" s="6"/>
      <c r="DK886" s="6"/>
      <c r="DL886" s="6"/>
      <c r="DM886" s="6"/>
      <c r="DN886" s="6"/>
      <c r="DO886" s="87"/>
      <c r="DP886" s="6"/>
      <c r="DQ886" s="87"/>
      <c r="DR886" s="6"/>
      <c r="DS886" s="87"/>
      <c r="DT886" s="17"/>
      <c r="DV886" s="34"/>
      <c r="DW886" s="57"/>
      <c r="DX886" s="57"/>
      <c r="DY886" s="57"/>
      <c r="DZ886" s="57"/>
      <c r="EA886" s="57"/>
      <c r="EB886" s="57"/>
      <c r="EC886" s="57"/>
      <c r="ED886" s="57"/>
      <c r="EE886" s="57"/>
      <c r="EF886" s="57"/>
      <c r="EG886" s="57"/>
      <c r="EH886" s="57"/>
      <c r="EI886" s="57"/>
      <c r="EJ886" s="57"/>
      <c r="EK886" s="57"/>
      <c r="EL886" s="57"/>
      <c r="EM886" s="57"/>
      <c r="EN886" s="57"/>
      <c r="EO886" s="57"/>
      <c r="EP886" s="57"/>
      <c r="EQ886" s="57"/>
      <c r="ER886" s="57"/>
      <c r="ES886" s="57"/>
    </row>
    <row r="887" spans="1:149" ht="14.55" customHeight="1" x14ac:dyDescent="0.3">
      <c r="A887" s="65">
        <v>883</v>
      </c>
      <c r="B887" s="7">
        <v>288</v>
      </c>
      <c r="C887" s="98" t="s">
        <v>3319</v>
      </c>
      <c r="D887" s="100" t="s">
        <v>3320</v>
      </c>
      <c r="E887" s="98" t="s">
        <v>3321</v>
      </c>
      <c r="F887" s="7">
        <v>2018</v>
      </c>
      <c r="G887" s="100" t="s">
        <v>807</v>
      </c>
      <c r="H887" s="98" t="s">
        <v>3322</v>
      </c>
      <c r="I887" s="6" t="s">
        <v>50</v>
      </c>
      <c r="J887" s="100" t="s">
        <v>3323</v>
      </c>
      <c r="K887" s="6" t="s">
        <v>841</v>
      </c>
      <c r="L887" s="6" t="s">
        <v>38</v>
      </c>
      <c r="M887" s="6" t="s">
        <v>100</v>
      </c>
      <c r="N887" s="6" t="s">
        <v>205</v>
      </c>
      <c r="O887" s="6" t="s">
        <v>25</v>
      </c>
      <c r="P887" s="6" t="s">
        <v>177</v>
      </c>
      <c r="Q887" s="6" t="s">
        <v>572</v>
      </c>
      <c r="R887" s="6" t="s">
        <v>572</v>
      </c>
      <c r="S887" s="6" t="s">
        <v>395</v>
      </c>
      <c r="T887" s="6" t="s">
        <v>1117</v>
      </c>
      <c r="U887" s="7">
        <v>2014</v>
      </c>
      <c r="V887" s="7">
        <v>2014</v>
      </c>
      <c r="W887" s="6"/>
      <c r="X887" s="6"/>
      <c r="Y887" s="6"/>
      <c r="Z887" s="6"/>
      <c r="AA887" s="6"/>
      <c r="AB887" s="6"/>
      <c r="AC887" s="6"/>
      <c r="AD887" s="6"/>
      <c r="AE887" s="6" t="s">
        <v>126</v>
      </c>
      <c r="AF887" s="6"/>
      <c r="AG887" s="6"/>
      <c r="AH887" s="6"/>
      <c r="AI887" s="6" t="s">
        <v>155</v>
      </c>
      <c r="AJ887" s="6"/>
      <c r="AK887" s="6"/>
      <c r="AL887" s="6"/>
      <c r="AM887" s="6"/>
      <c r="AN887" s="6"/>
      <c r="AO887" s="6"/>
      <c r="AP887" s="6"/>
      <c r="AQ887" s="6"/>
      <c r="AR887" s="6"/>
      <c r="AS887" s="6"/>
      <c r="AT887" s="6"/>
      <c r="AU887" s="6"/>
      <c r="AV887" s="6"/>
      <c r="AW887" s="6" t="s">
        <v>38</v>
      </c>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t="s">
        <v>23</v>
      </c>
      <c r="BW887" s="6"/>
      <c r="BX887" s="6"/>
      <c r="BY887" s="6"/>
      <c r="BZ887" s="6"/>
      <c r="CA887" s="6"/>
      <c r="CB887" s="6"/>
      <c r="CC887" s="6"/>
      <c r="CD887" s="6"/>
      <c r="CE887" s="6" t="s">
        <v>195</v>
      </c>
      <c r="CF887" s="6"/>
      <c r="CG887" s="6"/>
      <c r="CH887" s="6"/>
      <c r="CI887" s="6" t="s">
        <v>195</v>
      </c>
      <c r="CJ887" s="6"/>
      <c r="CK887" s="6"/>
      <c r="CL887" s="6"/>
      <c r="CM887" s="6"/>
      <c r="CN887" s="6"/>
      <c r="CO887" s="6"/>
      <c r="CP887" s="6"/>
      <c r="CQ887" s="6"/>
      <c r="CR887" s="6"/>
      <c r="CS887" s="28" t="s">
        <v>38</v>
      </c>
      <c r="CT887" s="6"/>
      <c r="CU887" s="6"/>
      <c r="CV887" s="6"/>
      <c r="CW887" s="6"/>
      <c r="CX887" s="6"/>
      <c r="CY887" s="6"/>
      <c r="CZ887" s="6"/>
      <c r="DA887" s="6"/>
      <c r="DB887" s="6"/>
      <c r="DC887" s="6"/>
      <c r="DD887" s="6" t="s">
        <v>38</v>
      </c>
      <c r="DE887" s="87"/>
      <c r="DF887" s="6"/>
      <c r="DG887" s="6"/>
      <c r="DH887" s="6"/>
      <c r="DI887" s="6"/>
      <c r="DJ887" s="6"/>
      <c r="DK887" s="6"/>
      <c r="DL887" s="6"/>
      <c r="DM887" s="6"/>
      <c r="DN887" s="6"/>
      <c r="DO887" s="87"/>
      <c r="DP887" s="6"/>
      <c r="DQ887" s="87"/>
      <c r="DR887" s="6"/>
      <c r="DS887" s="93" t="s">
        <v>3324</v>
      </c>
      <c r="DT887" s="17" t="s">
        <v>3325</v>
      </c>
      <c r="DV887" s="34"/>
      <c r="DW887" s="57"/>
      <c r="DX887" s="57"/>
      <c r="DY887" s="57"/>
      <c r="DZ887" s="57"/>
      <c r="EA887" s="57"/>
      <c r="EB887" s="57"/>
      <c r="EC887" s="57"/>
      <c r="ED887" s="57"/>
      <c r="EE887" s="57"/>
      <c r="EF887" s="57"/>
      <c r="EG887" s="57"/>
      <c r="EH887" s="57"/>
      <c r="EI887" s="57"/>
      <c r="EJ887" s="57"/>
      <c r="EK887" s="57"/>
      <c r="EL887" s="57"/>
      <c r="EM887" s="57"/>
      <c r="EN887" s="57"/>
      <c r="EO887" s="57"/>
      <c r="EP887" s="57"/>
      <c r="EQ887" s="57"/>
      <c r="ER887" s="57"/>
      <c r="ES887" s="57"/>
    </row>
    <row r="888" spans="1:149" ht="14.55" customHeight="1" x14ac:dyDescent="0.3">
      <c r="A888" s="65">
        <v>884</v>
      </c>
      <c r="B888" s="7">
        <v>288</v>
      </c>
      <c r="C888" s="98" t="s">
        <v>3319</v>
      </c>
      <c r="D888" s="100" t="s">
        <v>3320</v>
      </c>
      <c r="E888" s="98" t="s">
        <v>3321</v>
      </c>
      <c r="F888" s="7">
        <v>2018</v>
      </c>
      <c r="G888" s="100" t="s">
        <v>807</v>
      </c>
      <c r="H888" s="98" t="s">
        <v>3322</v>
      </c>
      <c r="I888" s="6" t="s">
        <v>50</v>
      </c>
      <c r="J888" s="100" t="s">
        <v>3326</v>
      </c>
      <c r="K888" s="6" t="s">
        <v>841</v>
      </c>
      <c r="L888" s="6" t="s">
        <v>38</v>
      </c>
      <c r="M888" s="6" t="s">
        <v>100</v>
      </c>
      <c r="N888" s="6" t="s">
        <v>205</v>
      </c>
      <c r="O888" s="6" t="s">
        <v>25</v>
      </c>
      <c r="P888" s="6" t="s">
        <v>177</v>
      </c>
      <c r="Q888" s="6" t="s">
        <v>572</v>
      </c>
      <c r="R888" s="6" t="s">
        <v>572</v>
      </c>
      <c r="S888" s="6" t="s">
        <v>395</v>
      </c>
      <c r="T888" s="6" t="s">
        <v>1117</v>
      </c>
      <c r="U888" s="7">
        <v>2014</v>
      </c>
      <c r="V888" s="7">
        <v>2014</v>
      </c>
      <c r="W888" s="6"/>
      <c r="X888" s="6"/>
      <c r="Y888" s="6"/>
      <c r="Z888" s="6"/>
      <c r="AA888" s="6"/>
      <c r="AB888" s="6"/>
      <c r="AC888" s="6"/>
      <c r="AD888" s="6"/>
      <c r="AE888" s="6" t="s">
        <v>126</v>
      </c>
      <c r="AF888" s="6"/>
      <c r="AG888" s="6"/>
      <c r="AH888" s="6"/>
      <c r="AI888" s="6" t="s">
        <v>155</v>
      </c>
      <c r="AJ888" s="6"/>
      <c r="AK888" s="6"/>
      <c r="AL888" s="6"/>
      <c r="AM888" s="6"/>
      <c r="AN888" s="6"/>
      <c r="AO888" s="6"/>
      <c r="AP888" s="6"/>
      <c r="AQ888" s="6"/>
      <c r="AR888" s="6"/>
      <c r="AS888" s="6"/>
      <c r="AT888" s="6"/>
      <c r="AU888" s="6"/>
      <c r="AV888" s="6"/>
      <c r="AW888" s="6" t="s">
        <v>38</v>
      </c>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t="s">
        <v>23</v>
      </c>
      <c r="BW888" s="6"/>
      <c r="BX888" s="6"/>
      <c r="BY888" s="6"/>
      <c r="BZ888" s="6"/>
      <c r="CA888" s="6"/>
      <c r="CB888" s="6"/>
      <c r="CC888" s="6"/>
      <c r="CD888" s="6"/>
      <c r="CE888" s="6" t="s">
        <v>221</v>
      </c>
      <c r="CF888" s="6"/>
      <c r="CG888" s="6"/>
      <c r="CH888" s="6"/>
      <c r="CI888" s="6" t="s">
        <v>221</v>
      </c>
      <c r="CJ888" s="6"/>
      <c r="CK888" s="6"/>
      <c r="CL888" s="6"/>
      <c r="CM888" s="6"/>
      <c r="CN888" s="6"/>
      <c r="CO888" s="6"/>
      <c r="CP888" s="6"/>
      <c r="CQ888" s="6"/>
      <c r="CR888" s="6"/>
      <c r="CS888" s="28" t="s">
        <v>38</v>
      </c>
      <c r="CT888" s="6"/>
      <c r="CU888" s="6"/>
      <c r="CV888" s="6"/>
      <c r="CW888" s="6"/>
      <c r="CX888" s="6"/>
      <c r="CY888" s="6"/>
      <c r="CZ888" s="6"/>
      <c r="DA888" s="6"/>
      <c r="DB888" s="6"/>
      <c r="DC888" s="6"/>
      <c r="DD888" s="6" t="s">
        <v>38</v>
      </c>
      <c r="DE888" s="87"/>
      <c r="DF888" s="6"/>
      <c r="DG888" s="6"/>
      <c r="DH888" s="6"/>
      <c r="DI888" s="6"/>
      <c r="DJ888" s="6"/>
      <c r="DK888" s="6"/>
      <c r="DL888" s="6"/>
      <c r="DM888" s="6"/>
      <c r="DN888" s="6"/>
      <c r="DO888" s="87"/>
      <c r="DP888" s="6"/>
      <c r="DQ888" s="87"/>
      <c r="DR888" s="6"/>
      <c r="DS888" s="93" t="s">
        <v>3327</v>
      </c>
      <c r="DT888" s="17" t="s">
        <v>3328</v>
      </c>
      <c r="DV888" s="34"/>
      <c r="DW888" s="57"/>
      <c r="DX888" s="57"/>
      <c r="DY888" s="57"/>
      <c r="DZ888" s="57"/>
      <c r="EA888" s="57"/>
      <c r="EB888" s="57"/>
      <c r="EC888" s="57"/>
      <c r="ED888" s="57"/>
      <c r="EE888" s="57"/>
      <c r="EF888" s="57"/>
      <c r="EG888" s="57"/>
      <c r="EH888" s="57"/>
      <c r="EI888" s="57"/>
      <c r="EJ888" s="57"/>
      <c r="EK888" s="57"/>
      <c r="EL888" s="57"/>
      <c r="EM888" s="57"/>
      <c r="EN888" s="57"/>
      <c r="EO888" s="57"/>
      <c r="EP888" s="57"/>
      <c r="EQ888" s="57"/>
      <c r="ER888" s="57"/>
      <c r="ES888" s="57"/>
    </row>
    <row r="889" spans="1:149" ht="14.55" customHeight="1" x14ac:dyDescent="0.3">
      <c r="A889" s="65">
        <v>885</v>
      </c>
      <c r="B889" s="7">
        <v>289</v>
      </c>
      <c r="C889" s="98" t="s">
        <v>3329</v>
      </c>
      <c r="D889" s="98" t="s">
        <v>3330</v>
      </c>
      <c r="E889" s="98" t="s">
        <v>3331</v>
      </c>
      <c r="F889" s="7">
        <v>2017</v>
      </c>
      <c r="G889" s="100" t="s">
        <v>890</v>
      </c>
      <c r="H889" s="98" t="s">
        <v>3332</v>
      </c>
      <c r="I889" s="6" t="s">
        <v>50</v>
      </c>
      <c r="J889" s="100" t="s">
        <v>3333</v>
      </c>
      <c r="K889" s="6" t="s">
        <v>3334</v>
      </c>
      <c r="L889" s="6" t="s">
        <v>23</v>
      </c>
      <c r="M889" s="6" t="s">
        <v>100</v>
      </c>
      <c r="N889" s="6" t="s">
        <v>205</v>
      </c>
      <c r="O889" s="6" t="s">
        <v>25</v>
      </c>
      <c r="P889" s="6" t="s">
        <v>72</v>
      </c>
      <c r="Q889" s="6" t="s">
        <v>572</v>
      </c>
      <c r="R889" s="6" t="s">
        <v>572</v>
      </c>
      <c r="S889" s="6" t="s">
        <v>64</v>
      </c>
      <c r="T889" s="6" t="s">
        <v>885</v>
      </c>
      <c r="U889" s="7" t="s">
        <v>572</v>
      </c>
      <c r="V889" s="7" t="s">
        <v>572</v>
      </c>
      <c r="W889" s="6"/>
      <c r="X889" s="6"/>
      <c r="Y889" s="6"/>
      <c r="Z889" s="6" t="s">
        <v>76</v>
      </c>
      <c r="AA889" s="6"/>
      <c r="AB889" s="6" t="s">
        <v>107</v>
      </c>
      <c r="AC889" s="6"/>
      <c r="AD889" s="6"/>
      <c r="AE889" s="6" t="s">
        <v>126</v>
      </c>
      <c r="AF889" s="6"/>
      <c r="AG889" s="6"/>
      <c r="AH889" s="6"/>
      <c r="AI889" s="6"/>
      <c r="AJ889" s="6"/>
      <c r="AK889" s="6"/>
      <c r="AL889" s="6"/>
      <c r="AM889" s="6"/>
      <c r="AN889" s="6"/>
      <c r="AO889" s="6"/>
      <c r="AP889" s="6"/>
      <c r="AQ889" s="6"/>
      <c r="AR889" s="6"/>
      <c r="AS889" s="6"/>
      <c r="AT889" s="6"/>
      <c r="AU889" s="6"/>
      <c r="AV889" s="6"/>
      <c r="AW889" s="6" t="s">
        <v>23</v>
      </c>
      <c r="AX889" s="6"/>
      <c r="AY889" s="6"/>
      <c r="AZ889" s="6"/>
      <c r="BA889" s="6" t="s">
        <v>78</v>
      </c>
      <c r="BB889" s="6"/>
      <c r="BC889" s="6" t="s">
        <v>78</v>
      </c>
      <c r="BD889" s="6"/>
      <c r="BE889" s="6"/>
      <c r="BF889" s="6" t="s">
        <v>78</v>
      </c>
      <c r="BG889" s="6"/>
      <c r="BH889" s="6"/>
      <c r="BI889" s="6"/>
      <c r="BJ889" s="6"/>
      <c r="BK889" s="6"/>
      <c r="BL889" s="6"/>
      <c r="BM889" s="6"/>
      <c r="BN889" s="6"/>
      <c r="BO889" s="6"/>
      <c r="BP889" s="6"/>
      <c r="BQ889" s="6"/>
      <c r="BR889" s="6"/>
      <c r="BS889" s="6"/>
      <c r="BT889" s="6"/>
      <c r="BU889" s="6"/>
      <c r="BV889" s="6" t="s">
        <v>38</v>
      </c>
      <c r="BW889" s="6"/>
      <c r="BX889" s="6"/>
      <c r="BY889" s="6"/>
      <c r="BZ889" s="6"/>
      <c r="CA889" s="6"/>
      <c r="CB889" s="6"/>
      <c r="CC889" s="6"/>
      <c r="CD889" s="6"/>
      <c r="CE889" s="6"/>
      <c r="CF889" s="6"/>
      <c r="CG889" s="6"/>
      <c r="CH889" s="6"/>
      <c r="CI889" s="6"/>
      <c r="CJ889" s="6"/>
      <c r="CK889" s="6"/>
      <c r="CL889" s="6"/>
      <c r="CM889" s="6"/>
      <c r="CN889" s="6"/>
      <c r="CO889" s="6"/>
      <c r="CP889" s="6"/>
      <c r="CQ889" s="6"/>
      <c r="CR889" s="6"/>
      <c r="CS889" s="28" t="s">
        <v>38</v>
      </c>
      <c r="CT889" s="6"/>
      <c r="CU889" s="6"/>
      <c r="CV889" s="6"/>
      <c r="CW889" s="6"/>
      <c r="CX889" s="6"/>
      <c r="CY889" s="6"/>
      <c r="CZ889" s="6"/>
      <c r="DA889" s="6"/>
      <c r="DB889" s="6"/>
      <c r="DC889" s="6"/>
      <c r="DD889" s="6" t="s">
        <v>38</v>
      </c>
      <c r="DE889" s="87"/>
      <c r="DF889" s="6"/>
      <c r="DG889" s="6"/>
      <c r="DH889" s="6"/>
      <c r="DI889" s="6"/>
      <c r="DJ889" s="6"/>
      <c r="DK889" s="6"/>
      <c r="DL889" s="6"/>
      <c r="DM889" s="6"/>
      <c r="DN889" s="6"/>
      <c r="DO889" s="87"/>
      <c r="DP889" s="6"/>
      <c r="DQ889" s="87"/>
      <c r="DR889" s="6"/>
      <c r="DS889" s="93" t="s">
        <v>3335</v>
      </c>
      <c r="DT889" s="17" t="s">
        <v>3336</v>
      </c>
      <c r="DV889" s="34"/>
      <c r="DW889" s="57"/>
      <c r="DX889" s="57"/>
      <c r="DY889" s="57"/>
      <c r="DZ889" s="57"/>
      <c r="EA889" s="57"/>
      <c r="EB889" s="57"/>
      <c r="EC889" s="57"/>
      <c r="ED889" s="57"/>
      <c r="EE889" s="57"/>
      <c r="EF889" s="57"/>
      <c r="EG889" s="57"/>
      <c r="EH889" s="57"/>
      <c r="EI889" s="57"/>
      <c r="EJ889" s="57"/>
      <c r="EK889" s="57"/>
      <c r="EL889" s="57"/>
      <c r="EM889" s="57"/>
      <c r="EN889" s="57"/>
      <c r="EO889" s="57"/>
      <c r="EP889" s="57"/>
      <c r="EQ889" s="57"/>
      <c r="ER889" s="57"/>
      <c r="ES889" s="57"/>
    </row>
    <row r="890" spans="1:149" ht="14.55" customHeight="1" x14ac:dyDescent="0.3">
      <c r="A890" s="65">
        <v>886</v>
      </c>
      <c r="B890" s="7">
        <v>289</v>
      </c>
      <c r="C890" s="98" t="s">
        <v>3329</v>
      </c>
      <c r="D890" s="98" t="s">
        <v>3330</v>
      </c>
      <c r="E890" s="98" t="s">
        <v>3331</v>
      </c>
      <c r="F890" s="7">
        <v>2017</v>
      </c>
      <c r="G890" s="100" t="s">
        <v>890</v>
      </c>
      <c r="H890" s="98" t="s">
        <v>3332</v>
      </c>
      <c r="I890" s="6" t="s">
        <v>50</v>
      </c>
      <c r="J890" s="100" t="s">
        <v>3337</v>
      </c>
      <c r="K890" s="6" t="s">
        <v>3338</v>
      </c>
      <c r="L890" s="6" t="s">
        <v>23</v>
      </c>
      <c r="M890" s="6" t="s">
        <v>100</v>
      </c>
      <c r="N890" s="6" t="s">
        <v>205</v>
      </c>
      <c r="O890" s="6" t="s">
        <v>25</v>
      </c>
      <c r="P890" s="6" t="s">
        <v>72</v>
      </c>
      <c r="Q890" s="6" t="s">
        <v>572</v>
      </c>
      <c r="R890" s="6" t="s">
        <v>572</v>
      </c>
      <c r="S890" s="6" t="s">
        <v>64</v>
      </c>
      <c r="T890" s="6" t="s">
        <v>885</v>
      </c>
      <c r="U890" s="7" t="s">
        <v>572</v>
      </c>
      <c r="V890" s="7" t="s">
        <v>572</v>
      </c>
      <c r="W890" s="6"/>
      <c r="X890" s="6"/>
      <c r="Y890" s="6"/>
      <c r="Z890" s="6" t="s">
        <v>76</v>
      </c>
      <c r="AA890" s="6"/>
      <c r="AB890" s="6" t="s">
        <v>107</v>
      </c>
      <c r="AC890" s="6"/>
      <c r="AD890" s="6"/>
      <c r="AE890" s="6" t="s">
        <v>126</v>
      </c>
      <c r="AF890" s="6"/>
      <c r="AG890" s="6"/>
      <c r="AH890" s="6"/>
      <c r="AI890" s="6"/>
      <c r="AJ890" s="6"/>
      <c r="AK890" s="6"/>
      <c r="AL890" s="6"/>
      <c r="AM890" s="6"/>
      <c r="AN890" s="6"/>
      <c r="AO890" s="6"/>
      <c r="AP890" s="6"/>
      <c r="AQ890" s="6"/>
      <c r="AR890" s="6"/>
      <c r="AS890" s="6"/>
      <c r="AT890" s="6"/>
      <c r="AU890" s="6"/>
      <c r="AV890" s="6"/>
      <c r="AW890" s="6" t="s">
        <v>23</v>
      </c>
      <c r="AX890" s="6"/>
      <c r="AY890" s="6"/>
      <c r="AZ890" s="6"/>
      <c r="BA890" s="6" t="s">
        <v>78</v>
      </c>
      <c r="BB890" s="6"/>
      <c r="BC890" s="6" t="s">
        <v>78</v>
      </c>
      <c r="BD890" s="6"/>
      <c r="BE890" s="6"/>
      <c r="BF890" s="6" t="s">
        <v>78</v>
      </c>
      <c r="BG890" s="6"/>
      <c r="BH890" s="6"/>
      <c r="BI890" s="6"/>
      <c r="BJ890" s="6"/>
      <c r="BK890" s="6"/>
      <c r="BL890" s="6"/>
      <c r="BM890" s="6"/>
      <c r="BN890" s="6"/>
      <c r="BO890" s="6"/>
      <c r="BP890" s="6"/>
      <c r="BQ890" s="6"/>
      <c r="BR890" s="6"/>
      <c r="BS890" s="6"/>
      <c r="BT890" s="6"/>
      <c r="BU890" s="6"/>
      <c r="BV890" s="6" t="s">
        <v>38</v>
      </c>
      <c r="BW890" s="6"/>
      <c r="BX890" s="6"/>
      <c r="BY890" s="6"/>
      <c r="BZ890" s="6"/>
      <c r="CA890" s="6"/>
      <c r="CB890" s="6"/>
      <c r="CC890" s="6"/>
      <c r="CD890" s="6"/>
      <c r="CE890" s="6"/>
      <c r="CF890" s="6"/>
      <c r="CG890" s="6"/>
      <c r="CH890" s="6"/>
      <c r="CI890" s="6"/>
      <c r="CJ890" s="6"/>
      <c r="CK890" s="6"/>
      <c r="CL890" s="6"/>
      <c r="CM890" s="6"/>
      <c r="CN890" s="6"/>
      <c r="CO890" s="6"/>
      <c r="CP890" s="6"/>
      <c r="CQ890" s="6"/>
      <c r="CR890" s="6"/>
      <c r="CS890" s="28" t="s">
        <v>38</v>
      </c>
      <c r="CT890" s="6"/>
      <c r="CU890" s="6"/>
      <c r="CV890" s="6"/>
      <c r="CW890" s="6"/>
      <c r="CX890" s="6"/>
      <c r="CY890" s="6"/>
      <c r="CZ890" s="6"/>
      <c r="DA890" s="6"/>
      <c r="DB890" s="6"/>
      <c r="DC890" s="6"/>
      <c r="DD890" s="6" t="s">
        <v>38</v>
      </c>
      <c r="DE890" s="87"/>
      <c r="DF890" s="6"/>
      <c r="DG890" s="6"/>
      <c r="DH890" s="6"/>
      <c r="DI890" s="6"/>
      <c r="DJ890" s="6"/>
      <c r="DK890" s="6"/>
      <c r="DL890" s="6"/>
      <c r="DM890" s="6"/>
      <c r="DN890" s="6"/>
      <c r="DO890" s="87"/>
      <c r="DP890" s="6"/>
      <c r="DQ890" s="87"/>
      <c r="DR890" s="6"/>
      <c r="DS890" s="93" t="s">
        <v>3339</v>
      </c>
      <c r="DT890" s="17" t="s">
        <v>66</v>
      </c>
      <c r="DV890" s="34"/>
      <c r="DW890" s="57"/>
      <c r="DX890" s="57"/>
      <c r="DY890" s="57"/>
      <c r="DZ890" s="57"/>
      <c r="EA890" s="57"/>
      <c r="EB890" s="57"/>
      <c r="EC890" s="57"/>
      <c r="ED890" s="57"/>
      <c r="EE890" s="57"/>
      <c r="EF890" s="57"/>
      <c r="EG890" s="57"/>
      <c r="EH890" s="57"/>
      <c r="EI890" s="57"/>
      <c r="EJ890" s="57"/>
      <c r="EK890" s="57"/>
      <c r="EL890" s="57"/>
      <c r="EM890" s="57"/>
      <c r="EN890" s="57"/>
      <c r="EO890" s="57"/>
      <c r="EP890" s="57"/>
      <c r="EQ890" s="57"/>
      <c r="ER890" s="57"/>
      <c r="ES890" s="57"/>
    </row>
    <row r="891" spans="1:149" ht="14.55" customHeight="1" x14ac:dyDescent="0.3">
      <c r="A891" s="65">
        <v>887</v>
      </c>
      <c r="B891" s="7">
        <v>290</v>
      </c>
      <c r="C891" s="98" t="s">
        <v>3340</v>
      </c>
      <c r="D891" s="100" t="s">
        <v>3341</v>
      </c>
      <c r="E891" s="98" t="s">
        <v>3342</v>
      </c>
      <c r="F891" s="7">
        <v>2014</v>
      </c>
      <c r="G891" s="100" t="s">
        <v>1166</v>
      </c>
      <c r="H891" s="98" t="s">
        <v>3343</v>
      </c>
      <c r="I891" s="6" t="s">
        <v>50</v>
      </c>
      <c r="J891" s="100" t="s">
        <v>3344</v>
      </c>
      <c r="K891" s="6" t="s">
        <v>580</v>
      </c>
      <c r="L891" s="6" t="s">
        <v>38</v>
      </c>
      <c r="M891" s="6" t="s">
        <v>100</v>
      </c>
      <c r="N891" s="6" t="s">
        <v>205</v>
      </c>
      <c r="O891" s="6" t="s">
        <v>25</v>
      </c>
      <c r="P891" s="6" t="s">
        <v>56</v>
      </c>
      <c r="Q891" s="6" t="s">
        <v>572</v>
      </c>
      <c r="R891" s="6" t="s">
        <v>572</v>
      </c>
      <c r="S891" s="6" t="s">
        <v>166</v>
      </c>
      <c r="T891" s="6" t="s">
        <v>862</v>
      </c>
      <c r="U891" s="7">
        <v>2008</v>
      </c>
      <c r="V891" s="7">
        <v>2008</v>
      </c>
      <c r="W891" s="6"/>
      <c r="X891" s="6"/>
      <c r="Y891" s="6"/>
      <c r="Z891" s="6"/>
      <c r="AA891" s="6"/>
      <c r="AB891" s="6"/>
      <c r="AC891" s="6"/>
      <c r="AD891" s="6"/>
      <c r="AE891" s="6"/>
      <c r="AF891" s="6"/>
      <c r="AG891" s="6"/>
      <c r="AH891" s="6"/>
      <c r="AI891" s="6" t="s">
        <v>155</v>
      </c>
      <c r="AJ891" s="6"/>
      <c r="AK891" s="6"/>
      <c r="AL891" s="6"/>
      <c r="AM891" s="6"/>
      <c r="AN891" s="6"/>
      <c r="AO891" s="6"/>
      <c r="AP891" s="6"/>
      <c r="AQ891" s="6"/>
      <c r="AR891" s="6"/>
      <c r="AS891" s="6"/>
      <c r="AT891" s="6"/>
      <c r="AU891" s="6"/>
      <c r="AV891" s="6"/>
      <c r="AW891" s="6" t="s">
        <v>38</v>
      </c>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t="s">
        <v>23</v>
      </c>
      <c r="BW891" s="6"/>
      <c r="BX891" s="6"/>
      <c r="BY891" s="6"/>
      <c r="BZ891" s="6"/>
      <c r="CA891" s="6"/>
      <c r="CB891" s="6"/>
      <c r="CC891" s="6"/>
      <c r="CD891" s="6"/>
      <c r="CE891" s="6"/>
      <c r="CF891" s="6"/>
      <c r="CG891" s="6"/>
      <c r="CH891" s="6"/>
      <c r="CI891" s="6" t="s">
        <v>221</v>
      </c>
      <c r="CJ891" s="6"/>
      <c r="CK891" s="6"/>
      <c r="CL891" s="6"/>
      <c r="CM891" s="6"/>
      <c r="CN891" s="6"/>
      <c r="CO891" s="6"/>
      <c r="CP891" s="6"/>
      <c r="CQ891" s="6"/>
      <c r="CR891" s="6"/>
      <c r="CS891" s="28" t="s">
        <v>38</v>
      </c>
      <c r="CT891" s="6"/>
      <c r="CU891" s="6"/>
      <c r="CV891" s="6"/>
      <c r="CW891" s="6"/>
      <c r="CX891" s="6"/>
      <c r="CY891" s="6"/>
      <c r="CZ891" s="6"/>
      <c r="DA891" s="6"/>
      <c r="DB891" s="6"/>
      <c r="DC891" s="6"/>
      <c r="DD891" s="6" t="s">
        <v>38</v>
      </c>
      <c r="DE891" s="87"/>
      <c r="DF891" s="6"/>
      <c r="DG891" s="6"/>
      <c r="DH891" s="6"/>
      <c r="DI891" s="6"/>
      <c r="DJ891" s="6"/>
      <c r="DK891" s="6"/>
      <c r="DL891" s="6"/>
      <c r="DM891" s="6"/>
      <c r="DN891" s="6"/>
      <c r="DO891" s="87"/>
      <c r="DP891" s="6"/>
      <c r="DQ891" s="93" t="s">
        <v>3345</v>
      </c>
      <c r="DR891" s="6" t="s">
        <v>915</v>
      </c>
      <c r="DS891" s="93" t="s">
        <v>3346</v>
      </c>
      <c r="DT891" s="17" t="s">
        <v>159</v>
      </c>
      <c r="DV891" s="34"/>
      <c r="DW891" s="57"/>
      <c r="DX891" s="57"/>
      <c r="DY891" s="57"/>
      <c r="DZ891" s="57"/>
      <c r="EA891" s="57"/>
      <c r="EB891" s="57"/>
      <c r="EC891" s="57"/>
      <c r="ED891" s="57"/>
      <c r="EE891" s="57"/>
      <c r="EF891" s="57"/>
      <c r="EG891" s="57"/>
      <c r="EH891" s="57"/>
      <c r="EI891" s="57"/>
      <c r="EJ891" s="57"/>
      <c r="EK891" s="57"/>
      <c r="EL891" s="57"/>
      <c r="EM891" s="57"/>
      <c r="EN891" s="57"/>
      <c r="EO891" s="57"/>
      <c r="EP891" s="57"/>
      <c r="EQ891" s="57"/>
      <c r="ER891" s="57"/>
      <c r="ES891" s="57"/>
    </row>
    <row r="892" spans="1:149" ht="14.55" customHeight="1" x14ac:dyDescent="0.3">
      <c r="A892" s="65">
        <v>888</v>
      </c>
      <c r="B892" s="7">
        <v>291</v>
      </c>
      <c r="C892" s="98" t="s">
        <v>3347</v>
      </c>
      <c r="D892" s="100" t="s">
        <v>3348</v>
      </c>
      <c r="E892" s="98" t="s">
        <v>3349</v>
      </c>
      <c r="F892" s="7">
        <v>2018</v>
      </c>
      <c r="G892" s="100" t="s">
        <v>604</v>
      </c>
      <c r="H892" s="98" t="s">
        <v>3350</v>
      </c>
      <c r="I892" s="6" t="s">
        <v>50</v>
      </c>
      <c r="J892" s="100" t="s">
        <v>3351</v>
      </c>
      <c r="K892" s="6" t="s">
        <v>841</v>
      </c>
      <c r="L892" s="6" t="s">
        <v>38</v>
      </c>
      <c r="M892" s="6" t="s">
        <v>100</v>
      </c>
      <c r="N892" s="6" t="s">
        <v>205</v>
      </c>
      <c r="O892" s="6" t="s">
        <v>25</v>
      </c>
      <c r="P892" s="6" t="s">
        <v>56</v>
      </c>
      <c r="Q892" s="6" t="s">
        <v>572</v>
      </c>
      <c r="R892" s="6" t="s">
        <v>572</v>
      </c>
      <c r="S892" s="6" t="s">
        <v>166</v>
      </c>
      <c r="T892" s="6" t="s">
        <v>993</v>
      </c>
      <c r="U892" s="7">
        <v>2015</v>
      </c>
      <c r="V892" s="7">
        <v>2015</v>
      </c>
      <c r="W892" s="6"/>
      <c r="X892" s="6"/>
      <c r="Y892" s="6"/>
      <c r="Z892" s="6" t="s">
        <v>76</v>
      </c>
      <c r="AA892" s="6"/>
      <c r="AB892" s="6"/>
      <c r="AC892" s="6"/>
      <c r="AD892" s="6"/>
      <c r="AE892" s="6"/>
      <c r="AF892" s="6"/>
      <c r="AG892" s="6"/>
      <c r="AH892" s="6"/>
      <c r="AI892" s="6"/>
      <c r="AJ892" s="6"/>
      <c r="AK892" s="6"/>
      <c r="AL892" s="6"/>
      <c r="AM892" s="6"/>
      <c r="AN892" s="6"/>
      <c r="AO892" s="6"/>
      <c r="AP892" s="6"/>
      <c r="AQ892" s="6"/>
      <c r="AR892" s="6"/>
      <c r="AS892" s="6"/>
      <c r="AT892" s="6"/>
      <c r="AU892" s="6"/>
      <c r="AV892" s="6"/>
      <c r="AW892" s="6" t="s">
        <v>38</v>
      </c>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t="s">
        <v>23</v>
      </c>
      <c r="BW892" s="6"/>
      <c r="BX892" s="6"/>
      <c r="BY892" s="6"/>
      <c r="BZ892" s="6" t="s">
        <v>210</v>
      </c>
      <c r="CA892" s="6"/>
      <c r="CB892" s="6"/>
      <c r="CC892" s="6"/>
      <c r="CD892" s="6"/>
      <c r="CE892" s="6"/>
      <c r="CF892" s="6"/>
      <c r="CG892" s="6"/>
      <c r="CH892" s="6"/>
      <c r="CI892" s="6"/>
      <c r="CJ892" s="6"/>
      <c r="CK892" s="6"/>
      <c r="CL892" s="6"/>
      <c r="CM892" s="6"/>
      <c r="CN892" s="6"/>
      <c r="CO892" s="6"/>
      <c r="CP892" s="6"/>
      <c r="CQ892" s="6"/>
      <c r="CR892" s="6"/>
      <c r="CS892" s="28" t="s">
        <v>38</v>
      </c>
      <c r="CT892" s="6"/>
      <c r="CU892" s="6"/>
      <c r="CV892" s="6"/>
      <c r="CW892" s="6"/>
      <c r="CX892" s="6"/>
      <c r="CY892" s="6"/>
      <c r="CZ892" s="6"/>
      <c r="DA892" s="6"/>
      <c r="DB892" s="6"/>
      <c r="DC892" s="6"/>
      <c r="DD892" s="6" t="s">
        <v>38</v>
      </c>
      <c r="DE892" s="87"/>
      <c r="DF892" s="6"/>
      <c r="DG892" s="6"/>
      <c r="DH892" s="6"/>
      <c r="DI892" s="6"/>
      <c r="DJ892" s="6"/>
      <c r="DK892" s="6"/>
      <c r="DL892" s="6"/>
      <c r="DM892" s="6"/>
      <c r="DN892" s="6"/>
      <c r="DO892" s="87"/>
      <c r="DP892" s="6"/>
      <c r="DQ892" s="87"/>
      <c r="DR892" s="6"/>
      <c r="DS892" s="87"/>
      <c r="DT892" s="17"/>
      <c r="DV892" s="34"/>
      <c r="DW892" s="57"/>
      <c r="DX892" s="57"/>
      <c r="DY892" s="57"/>
      <c r="DZ892" s="57"/>
      <c r="EA892" s="57"/>
      <c r="EB892" s="57"/>
      <c r="EC892" s="57"/>
      <c r="ED892" s="57"/>
      <c r="EE892" s="57"/>
      <c r="EF892" s="57"/>
      <c r="EG892" s="57"/>
      <c r="EH892" s="57"/>
      <c r="EI892" s="57"/>
      <c r="EJ892" s="57"/>
      <c r="EK892" s="57"/>
      <c r="EL892" s="57"/>
      <c r="EM892" s="57"/>
      <c r="EN892" s="57"/>
      <c r="EO892" s="57"/>
      <c r="EP892" s="57"/>
      <c r="EQ892" s="57"/>
      <c r="ER892" s="57"/>
      <c r="ES892" s="57"/>
    </row>
    <row r="893" spans="1:149" ht="14.55" customHeight="1" x14ac:dyDescent="0.3">
      <c r="A893" s="65">
        <v>889</v>
      </c>
      <c r="B893" s="7">
        <v>292</v>
      </c>
      <c r="C893" s="98" t="s">
        <v>3352</v>
      </c>
      <c r="D893" s="100" t="s">
        <v>3353</v>
      </c>
      <c r="E893" s="98" t="s">
        <v>3354</v>
      </c>
      <c r="F893" s="7">
        <v>2019</v>
      </c>
      <c r="G893" s="100" t="s">
        <v>807</v>
      </c>
      <c r="H893" s="98" t="s">
        <v>3355</v>
      </c>
      <c r="I893" s="6" t="s">
        <v>50</v>
      </c>
      <c r="J893" s="100" t="s">
        <v>3356</v>
      </c>
      <c r="K893" s="6" t="s">
        <v>580</v>
      </c>
      <c r="L893" s="6" t="s">
        <v>38</v>
      </c>
      <c r="M893" s="6" t="s">
        <v>86</v>
      </c>
      <c r="N893" s="6" t="s">
        <v>205</v>
      </c>
      <c r="O893" s="6" t="s">
        <v>25</v>
      </c>
      <c r="P893" s="6" t="s">
        <v>56</v>
      </c>
      <c r="Q893" s="6" t="s">
        <v>572</v>
      </c>
      <c r="R893" s="6" t="s">
        <v>572</v>
      </c>
      <c r="S893" s="6" t="s">
        <v>166</v>
      </c>
      <c r="T893" s="6" t="s">
        <v>3357</v>
      </c>
      <c r="U893" s="7">
        <v>2017</v>
      </c>
      <c r="V893" s="7">
        <v>2030</v>
      </c>
      <c r="W893" s="6"/>
      <c r="X893" s="6"/>
      <c r="Y893" s="6"/>
      <c r="Z893" s="6" t="s">
        <v>76</v>
      </c>
      <c r="AA893" s="6"/>
      <c r="AB893" s="6"/>
      <c r="AC893" s="6"/>
      <c r="AD893" s="6"/>
      <c r="AE893" s="6" t="s">
        <v>126</v>
      </c>
      <c r="AF893" s="6"/>
      <c r="AG893" s="6"/>
      <c r="AH893" s="6"/>
      <c r="AI893" s="6" t="s">
        <v>155</v>
      </c>
      <c r="AJ893" s="6"/>
      <c r="AK893" s="6"/>
      <c r="AL893" s="6"/>
      <c r="AM893" s="6"/>
      <c r="AN893" s="6"/>
      <c r="AO893" s="6" t="s">
        <v>168</v>
      </c>
      <c r="AP893" s="6"/>
      <c r="AQ893" s="6"/>
      <c r="AR893" s="6"/>
      <c r="AS893" s="6"/>
      <c r="AT893" s="6"/>
      <c r="AU893" s="6" t="s">
        <v>183</v>
      </c>
      <c r="AV893" s="6"/>
      <c r="AW893" s="6" t="s">
        <v>23</v>
      </c>
      <c r="AX893" s="6"/>
      <c r="AY893" s="6"/>
      <c r="AZ893" s="6"/>
      <c r="BA893" s="6" t="s">
        <v>78</v>
      </c>
      <c r="BB893" s="6"/>
      <c r="BC893" s="6"/>
      <c r="BD893" s="6"/>
      <c r="BE893" s="6"/>
      <c r="BF893" s="6" t="s">
        <v>78</v>
      </c>
      <c r="BG893" s="6"/>
      <c r="BH893" s="6"/>
      <c r="BI893" s="6"/>
      <c r="BJ893" s="6" t="s">
        <v>78</v>
      </c>
      <c r="BK893" s="6"/>
      <c r="BL893" s="6"/>
      <c r="BM893" s="6"/>
      <c r="BN893" s="6" t="s">
        <v>78</v>
      </c>
      <c r="BO893" s="6"/>
      <c r="BP893" s="6"/>
      <c r="BQ893" s="6"/>
      <c r="BR893" s="6"/>
      <c r="BS893" s="6"/>
      <c r="BT893" s="6" t="s">
        <v>78</v>
      </c>
      <c r="BU893" s="6"/>
      <c r="BV893" s="6" t="s">
        <v>38</v>
      </c>
      <c r="BW893" s="6"/>
      <c r="BX893" s="6"/>
      <c r="BY893" s="6"/>
      <c r="BZ893" s="6"/>
      <c r="CA893" s="6"/>
      <c r="CB893" s="6"/>
      <c r="CC893" s="6"/>
      <c r="CD893" s="6"/>
      <c r="CE893" s="6"/>
      <c r="CF893" s="6"/>
      <c r="CG893" s="6"/>
      <c r="CH893" s="6"/>
      <c r="CI893" s="6"/>
      <c r="CJ893" s="6"/>
      <c r="CK893" s="6"/>
      <c r="CL893" s="6"/>
      <c r="CM893" s="6"/>
      <c r="CN893" s="6"/>
      <c r="CO893" s="6"/>
      <c r="CP893" s="6"/>
      <c r="CQ893" s="6"/>
      <c r="CR893" s="6"/>
      <c r="CS893" s="28" t="s">
        <v>38</v>
      </c>
      <c r="CT893" s="6"/>
      <c r="CU893" s="6"/>
      <c r="CV893" s="6"/>
      <c r="CW893" s="6"/>
      <c r="CX893" s="6"/>
      <c r="CY893" s="6"/>
      <c r="CZ893" s="6"/>
      <c r="DA893" s="6"/>
      <c r="DB893" s="6"/>
      <c r="DC893" s="6"/>
      <c r="DD893" s="6" t="s">
        <v>38</v>
      </c>
      <c r="DE893" s="87"/>
      <c r="DF893" s="6"/>
      <c r="DG893" s="6"/>
      <c r="DH893" s="6"/>
      <c r="DI893" s="6"/>
      <c r="DJ893" s="6"/>
      <c r="DK893" s="6"/>
      <c r="DL893" s="6"/>
      <c r="DM893" s="6"/>
      <c r="DN893" s="6"/>
      <c r="DO893" s="87"/>
      <c r="DP893" s="6"/>
      <c r="DQ893" s="87"/>
      <c r="DR893" s="6"/>
      <c r="DS893" s="93" t="s">
        <v>3358</v>
      </c>
      <c r="DT893" s="17" t="s">
        <v>630</v>
      </c>
      <c r="DV893" s="34"/>
      <c r="DW893" s="57"/>
      <c r="DX893" s="57"/>
      <c r="DY893" s="57"/>
      <c r="DZ893" s="57"/>
      <c r="EA893" s="57"/>
      <c r="EB893" s="57"/>
      <c r="EC893" s="57"/>
      <c r="ED893" s="57"/>
      <c r="EE893" s="57"/>
      <c r="EF893" s="57"/>
      <c r="EG893" s="57"/>
      <c r="EH893" s="57"/>
      <c r="EI893" s="57"/>
      <c r="EJ893" s="57"/>
      <c r="EK893" s="57"/>
      <c r="EL893" s="57"/>
      <c r="EM893" s="57"/>
      <c r="EN893" s="57"/>
      <c r="EO893" s="57"/>
      <c r="EP893" s="57"/>
      <c r="EQ893" s="57"/>
      <c r="ER893" s="57"/>
      <c r="ES893" s="57"/>
    </row>
    <row r="894" spans="1:149" ht="14.55" customHeight="1" x14ac:dyDescent="0.3">
      <c r="A894" s="65">
        <v>890</v>
      </c>
      <c r="B894" s="7">
        <v>292</v>
      </c>
      <c r="C894" s="98" t="s">
        <v>3352</v>
      </c>
      <c r="D894" s="100" t="s">
        <v>3353</v>
      </c>
      <c r="E894" s="98" t="s">
        <v>3354</v>
      </c>
      <c r="F894" s="7">
        <v>2019</v>
      </c>
      <c r="G894" s="100" t="s">
        <v>807</v>
      </c>
      <c r="H894" s="98" t="s">
        <v>3355</v>
      </c>
      <c r="I894" s="6" t="s">
        <v>50</v>
      </c>
      <c r="J894" s="100" t="s">
        <v>3359</v>
      </c>
      <c r="K894" s="6" t="s">
        <v>616</v>
      </c>
      <c r="L894" s="6" t="s">
        <v>38</v>
      </c>
      <c r="M894" s="6" t="s">
        <v>86</v>
      </c>
      <c r="N894" s="6" t="s">
        <v>205</v>
      </c>
      <c r="O894" s="6" t="s">
        <v>25</v>
      </c>
      <c r="P894" s="6" t="s">
        <v>56</v>
      </c>
      <c r="Q894" s="6" t="s">
        <v>572</v>
      </c>
      <c r="R894" s="6" t="s">
        <v>572</v>
      </c>
      <c r="S894" s="6" t="s">
        <v>166</v>
      </c>
      <c r="T894" s="6" t="s">
        <v>3357</v>
      </c>
      <c r="U894" s="7">
        <v>2017</v>
      </c>
      <c r="V894" s="7">
        <v>2030</v>
      </c>
      <c r="W894" s="6"/>
      <c r="X894" s="6"/>
      <c r="Y894" s="6"/>
      <c r="Z894" s="6" t="s">
        <v>76</v>
      </c>
      <c r="AA894" s="6"/>
      <c r="AB894" s="6"/>
      <c r="AC894" s="6"/>
      <c r="AD894" s="6"/>
      <c r="AE894" s="6" t="s">
        <v>126</v>
      </c>
      <c r="AF894" s="6"/>
      <c r="AG894" s="6"/>
      <c r="AH894" s="6"/>
      <c r="AI894" s="6" t="s">
        <v>155</v>
      </c>
      <c r="AJ894" s="6"/>
      <c r="AK894" s="6"/>
      <c r="AL894" s="6"/>
      <c r="AM894" s="6"/>
      <c r="AN894" s="6"/>
      <c r="AO894" s="6" t="s">
        <v>168</v>
      </c>
      <c r="AP894" s="6"/>
      <c r="AQ894" s="6"/>
      <c r="AR894" s="6"/>
      <c r="AS894" s="6"/>
      <c r="AT894" s="6"/>
      <c r="AU894" s="6" t="s">
        <v>183</v>
      </c>
      <c r="AV894" s="6"/>
      <c r="AW894" s="6" t="s">
        <v>23</v>
      </c>
      <c r="AX894" s="6"/>
      <c r="AY894" s="6"/>
      <c r="AZ894" s="6"/>
      <c r="BA894" s="6" t="s">
        <v>78</v>
      </c>
      <c r="BB894" s="6"/>
      <c r="BC894" s="6"/>
      <c r="BD894" s="6"/>
      <c r="BE894" s="6"/>
      <c r="BF894" s="6" t="s">
        <v>78</v>
      </c>
      <c r="BG894" s="6"/>
      <c r="BH894" s="6"/>
      <c r="BI894" s="6"/>
      <c r="BJ894" s="6" t="s">
        <v>78</v>
      </c>
      <c r="BK894" s="6"/>
      <c r="BL894" s="6"/>
      <c r="BM894" s="6"/>
      <c r="BN894" s="6" t="s">
        <v>78</v>
      </c>
      <c r="BO894" s="6"/>
      <c r="BP894" s="6"/>
      <c r="BQ894" s="6"/>
      <c r="BR894" s="6"/>
      <c r="BS894" s="6"/>
      <c r="BT894" s="6" t="s">
        <v>78</v>
      </c>
      <c r="BU894" s="6"/>
      <c r="BV894" s="6" t="s">
        <v>38</v>
      </c>
      <c r="BW894" s="6"/>
      <c r="BX894" s="6"/>
      <c r="BY894" s="6"/>
      <c r="BZ894" s="6"/>
      <c r="CA894" s="6"/>
      <c r="CB894" s="6"/>
      <c r="CC894" s="6"/>
      <c r="CD894" s="6"/>
      <c r="CE894" s="6"/>
      <c r="CF894" s="6"/>
      <c r="CG894" s="6"/>
      <c r="CH894" s="6"/>
      <c r="CI894" s="6"/>
      <c r="CJ894" s="6"/>
      <c r="CK894" s="6"/>
      <c r="CL894" s="6"/>
      <c r="CM894" s="6"/>
      <c r="CN894" s="6"/>
      <c r="CO894" s="6"/>
      <c r="CP894" s="6"/>
      <c r="CQ894" s="6"/>
      <c r="CR894" s="6"/>
      <c r="CS894" s="28" t="s">
        <v>38</v>
      </c>
      <c r="CT894" s="6"/>
      <c r="CU894" s="6"/>
      <c r="CV894" s="6"/>
      <c r="CW894" s="6"/>
      <c r="CX894" s="6"/>
      <c r="CY894" s="6"/>
      <c r="CZ894" s="6"/>
      <c r="DA894" s="6"/>
      <c r="DB894" s="6"/>
      <c r="DC894" s="6"/>
      <c r="DD894" s="6" t="s">
        <v>38</v>
      </c>
      <c r="DE894" s="87"/>
      <c r="DF894" s="6"/>
      <c r="DG894" s="6"/>
      <c r="DH894" s="6"/>
      <c r="DI894" s="6"/>
      <c r="DJ894" s="6"/>
      <c r="DK894" s="6"/>
      <c r="DL894" s="6"/>
      <c r="DM894" s="6"/>
      <c r="DN894" s="6"/>
      <c r="DO894" s="87"/>
      <c r="DP894" s="6"/>
      <c r="DQ894" s="87"/>
      <c r="DR894" s="6"/>
      <c r="DS894" s="93" t="s">
        <v>3358</v>
      </c>
      <c r="DT894" s="17" t="s">
        <v>630</v>
      </c>
      <c r="DV894" s="34"/>
      <c r="DW894" s="57"/>
      <c r="DX894" s="57"/>
      <c r="DY894" s="57"/>
      <c r="DZ894" s="57"/>
      <c r="EA894" s="57"/>
      <c r="EB894" s="57"/>
      <c r="EC894" s="57"/>
      <c r="ED894" s="57"/>
      <c r="EE894" s="57"/>
      <c r="EF894" s="57"/>
      <c r="EG894" s="57"/>
      <c r="EH894" s="57"/>
      <c r="EI894" s="57"/>
      <c r="EJ894" s="57"/>
      <c r="EK894" s="57"/>
      <c r="EL894" s="57"/>
      <c r="EM894" s="57"/>
      <c r="EN894" s="57"/>
      <c r="EO894" s="57"/>
      <c r="EP894" s="57"/>
      <c r="EQ894" s="57"/>
      <c r="ER894" s="57"/>
      <c r="ES894" s="57"/>
    </row>
    <row r="895" spans="1:149" ht="14.55" customHeight="1" x14ac:dyDescent="0.3">
      <c r="A895" s="65">
        <v>891</v>
      </c>
      <c r="B895" s="7">
        <v>292</v>
      </c>
      <c r="C895" s="98" t="s">
        <v>3352</v>
      </c>
      <c r="D895" s="100" t="s">
        <v>3353</v>
      </c>
      <c r="E895" s="98" t="s">
        <v>3354</v>
      </c>
      <c r="F895" s="7">
        <v>2019</v>
      </c>
      <c r="G895" s="100" t="s">
        <v>807</v>
      </c>
      <c r="H895" s="98" t="s">
        <v>3355</v>
      </c>
      <c r="I895" s="6" t="s">
        <v>50</v>
      </c>
      <c r="J895" s="100" t="s">
        <v>3360</v>
      </c>
      <c r="K895" s="6" t="s">
        <v>833</v>
      </c>
      <c r="L895" s="6" t="s">
        <v>38</v>
      </c>
      <c r="M895" s="6" t="s">
        <v>86</v>
      </c>
      <c r="N895" s="6" t="s">
        <v>205</v>
      </c>
      <c r="O895" s="6" t="s">
        <v>25</v>
      </c>
      <c r="P895" s="6" t="s">
        <v>56</v>
      </c>
      <c r="Q895" s="6" t="s">
        <v>572</v>
      </c>
      <c r="R895" s="6" t="s">
        <v>572</v>
      </c>
      <c r="S895" s="6" t="s">
        <v>166</v>
      </c>
      <c r="T895" s="6" t="s">
        <v>3357</v>
      </c>
      <c r="U895" s="7">
        <v>2017</v>
      </c>
      <c r="V895" s="7">
        <v>2030</v>
      </c>
      <c r="W895" s="6"/>
      <c r="X895" s="6"/>
      <c r="Y895" s="6"/>
      <c r="Z895" s="6" t="s">
        <v>76</v>
      </c>
      <c r="AA895" s="6"/>
      <c r="AB895" s="6"/>
      <c r="AC895" s="6"/>
      <c r="AD895" s="6"/>
      <c r="AE895" s="6" t="s">
        <v>126</v>
      </c>
      <c r="AF895" s="6"/>
      <c r="AG895" s="6"/>
      <c r="AH895" s="6"/>
      <c r="AI895" s="6" t="s">
        <v>155</v>
      </c>
      <c r="AJ895" s="6"/>
      <c r="AK895" s="6"/>
      <c r="AL895" s="6"/>
      <c r="AM895" s="6"/>
      <c r="AN895" s="6"/>
      <c r="AO895" s="6" t="s">
        <v>168</v>
      </c>
      <c r="AP895" s="6"/>
      <c r="AQ895" s="6"/>
      <c r="AR895" s="6"/>
      <c r="AS895" s="6"/>
      <c r="AT895" s="6"/>
      <c r="AU895" s="6" t="s">
        <v>183</v>
      </c>
      <c r="AV895" s="6"/>
      <c r="AW895" s="6" t="s">
        <v>23</v>
      </c>
      <c r="AX895" s="6"/>
      <c r="AY895" s="6"/>
      <c r="AZ895" s="6"/>
      <c r="BA895" s="6" t="s">
        <v>78</v>
      </c>
      <c r="BB895" s="6"/>
      <c r="BC895" s="6"/>
      <c r="BD895" s="6"/>
      <c r="BE895" s="6"/>
      <c r="BF895" s="6" t="s">
        <v>78</v>
      </c>
      <c r="BG895" s="6"/>
      <c r="BH895" s="6"/>
      <c r="BI895" s="6"/>
      <c r="BJ895" s="6" t="s">
        <v>78</v>
      </c>
      <c r="BK895" s="6"/>
      <c r="BL895" s="6"/>
      <c r="BM895" s="6"/>
      <c r="BN895" s="6" t="s">
        <v>78</v>
      </c>
      <c r="BO895" s="6"/>
      <c r="BP895" s="6"/>
      <c r="BQ895" s="6"/>
      <c r="BR895" s="6"/>
      <c r="BS895" s="6"/>
      <c r="BT895" s="6" t="s">
        <v>78</v>
      </c>
      <c r="BU895" s="6"/>
      <c r="BV895" s="6" t="s">
        <v>38</v>
      </c>
      <c r="BW895" s="6"/>
      <c r="BX895" s="6"/>
      <c r="BY895" s="6"/>
      <c r="BZ895" s="6"/>
      <c r="CA895" s="6"/>
      <c r="CB895" s="6"/>
      <c r="CC895" s="6"/>
      <c r="CD895" s="6"/>
      <c r="CE895" s="6"/>
      <c r="CF895" s="6"/>
      <c r="CG895" s="6"/>
      <c r="CH895" s="6"/>
      <c r="CI895" s="6"/>
      <c r="CJ895" s="6"/>
      <c r="CK895" s="6"/>
      <c r="CL895" s="6"/>
      <c r="CM895" s="6"/>
      <c r="CN895" s="6"/>
      <c r="CO895" s="6"/>
      <c r="CP895" s="6"/>
      <c r="CQ895" s="6"/>
      <c r="CR895" s="6"/>
      <c r="CS895" s="28" t="s">
        <v>38</v>
      </c>
      <c r="CT895" s="6"/>
      <c r="CU895" s="6"/>
      <c r="CV895" s="6"/>
      <c r="CW895" s="6"/>
      <c r="CX895" s="6"/>
      <c r="CY895" s="6"/>
      <c r="CZ895" s="6"/>
      <c r="DA895" s="6"/>
      <c r="DB895" s="6"/>
      <c r="DC895" s="6"/>
      <c r="DD895" s="6" t="s">
        <v>38</v>
      </c>
      <c r="DE895" s="87"/>
      <c r="DF895" s="6"/>
      <c r="DG895" s="6"/>
      <c r="DH895" s="6"/>
      <c r="DI895" s="6"/>
      <c r="DJ895" s="6"/>
      <c r="DK895" s="6"/>
      <c r="DL895" s="6"/>
      <c r="DM895" s="6"/>
      <c r="DN895" s="6"/>
      <c r="DO895" s="87"/>
      <c r="DP895" s="6"/>
      <c r="DQ895" s="87"/>
      <c r="DR895" s="6"/>
      <c r="DS895" s="93" t="s">
        <v>3358</v>
      </c>
      <c r="DT895" s="17" t="s">
        <v>630</v>
      </c>
      <c r="DV895" s="34"/>
      <c r="DW895" s="57"/>
      <c r="DX895" s="57"/>
      <c r="DY895" s="57"/>
      <c r="DZ895" s="57"/>
      <c r="EA895" s="57"/>
      <c r="EB895" s="57"/>
      <c r="EC895" s="57"/>
      <c r="ED895" s="57"/>
      <c r="EE895" s="57"/>
      <c r="EF895" s="57"/>
      <c r="EG895" s="57"/>
      <c r="EH895" s="57"/>
      <c r="EI895" s="57"/>
      <c r="EJ895" s="57"/>
      <c r="EK895" s="57"/>
      <c r="EL895" s="57"/>
      <c r="EM895" s="57"/>
      <c r="EN895" s="57"/>
      <c r="EO895" s="57"/>
      <c r="EP895" s="57"/>
      <c r="EQ895" s="57"/>
      <c r="ER895" s="57"/>
      <c r="ES895" s="57"/>
    </row>
    <row r="896" spans="1:149" ht="14.55" customHeight="1" x14ac:dyDescent="0.3">
      <c r="A896" s="65">
        <v>892</v>
      </c>
      <c r="B896" s="7">
        <v>292</v>
      </c>
      <c r="C896" s="98" t="s">
        <v>3352</v>
      </c>
      <c r="D896" s="100" t="s">
        <v>3353</v>
      </c>
      <c r="E896" s="98" t="s">
        <v>3354</v>
      </c>
      <c r="F896" s="7">
        <v>2019</v>
      </c>
      <c r="G896" s="100" t="s">
        <v>807</v>
      </c>
      <c r="H896" s="98" t="s">
        <v>3355</v>
      </c>
      <c r="I896" s="6" t="s">
        <v>50</v>
      </c>
      <c r="J896" s="100" t="s">
        <v>3361</v>
      </c>
      <c r="K896" s="6" t="s">
        <v>1629</v>
      </c>
      <c r="L896" s="6" t="s">
        <v>38</v>
      </c>
      <c r="M896" s="6" t="s">
        <v>86</v>
      </c>
      <c r="N896" s="6" t="s">
        <v>205</v>
      </c>
      <c r="O896" s="6" t="s">
        <v>25</v>
      </c>
      <c r="P896" s="6" t="s">
        <v>56</v>
      </c>
      <c r="Q896" s="6" t="s">
        <v>572</v>
      </c>
      <c r="R896" s="6" t="s">
        <v>572</v>
      </c>
      <c r="S896" s="6" t="s">
        <v>166</v>
      </c>
      <c r="T896" s="6" t="s">
        <v>3357</v>
      </c>
      <c r="U896" s="7">
        <v>2017</v>
      </c>
      <c r="V896" s="7">
        <v>2030</v>
      </c>
      <c r="W896" s="6"/>
      <c r="X896" s="6"/>
      <c r="Y896" s="6"/>
      <c r="Z896" s="6" t="s">
        <v>76</v>
      </c>
      <c r="AA896" s="6"/>
      <c r="AB896" s="6"/>
      <c r="AC896" s="6"/>
      <c r="AD896" s="6"/>
      <c r="AE896" s="6" t="s">
        <v>126</v>
      </c>
      <c r="AF896" s="6"/>
      <c r="AG896" s="6"/>
      <c r="AH896" s="6"/>
      <c r="AI896" s="6" t="s">
        <v>155</v>
      </c>
      <c r="AJ896" s="6"/>
      <c r="AK896" s="6"/>
      <c r="AL896" s="6"/>
      <c r="AM896" s="6"/>
      <c r="AN896" s="6"/>
      <c r="AO896" s="6" t="s">
        <v>168</v>
      </c>
      <c r="AP896" s="6"/>
      <c r="AQ896" s="6"/>
      <c r="AR896" s="6"/>
      <c r="AS896" s="6"/>
      <c r="AT896" s="6"/>
      <c r="AU896" s="6" t="s">
        <v>183</v>
      </c>
      <c r="AV896" s="6"/>
      <c r="AW896" s="6" t="s">
        <v>23</v>
      </c>
      <c r="AX896" s="6"/>
      <c r="AY896" s="6"/>
      <c r="AZ896" s="6"/>
      <c r="BA896" s="6" t="s">
        <v>78</v>
      </c>
      <c r="BB896" s="6"/>
      <c r="BC896" s="6"/>
      <c r="BD896" s="6"/>
      <c r="BE896" s="6"/>
      <c r="BF896" s="6" t="s">
        <v>78</v>
      </c>
      <c r="BG896" s="6"/>
      <c r="BH896" s="6"/>
      <c r="BI896" s="6"/>
      <c r="BJ896" s="6" t="s">
        <v>78</v>
      </c>
      <c r="BK896" s="6"/>
      <c r="BL896" s="6"/>
      <c r="BM896" s="6"/>
      <c r="BN896" s="6" t="s">
        <v>78</v>
      </c>
      <c r="BO896" s="6"/>
      <c r="BP896" s="6"/>
      <c r="BQ896" s="6"/>
      <c r="BR896" s="6"/>
      <c r="BS896" s="6"/>
      <c r="BT896" s="6" t="s">
        <v>78</v>
      </c>
      <c r="BU896" s="6"/>
      <c r="BV896" s="6" t="s">
        <v>38</v>
      </c>
      <c r="BW896" s="6"/>
      <c r="BX896" s="6"/>
      <c r="BY896" s="6"/>
      <c r="BZ896" s="6"/>
      <c r="CA896" s="6"/>
      <c r="CB896" s="6"/>
      <c r="CC896" s="6"/>
      <c r="CD896" s="6"/>
      <c r="CE896" s="6"/>
      <c r="CF896" s="6"/>
      <c r="CG896" s="6"/>
      <c r="CH896" s="6"/>
      <c r="CI896" s="6"/>
      <c r="CJ896" s="6"/>
      <c r="CK896" s="6"/>
      <c r="CL896" s="6"/>
      <c r="CM896" s="6"/>
      <c r="CN896" s="6"/>
      <c r="CO896" s="6"/>
      <c r="CP896" s="6"/>
      <c r="CQ896" s="6"/>
      <c r="CR896" s="6"/>
      <c r="CS896" s="28" t="s">
        <v>38</v>
      </c>
      <c r="CT896" s="6"/>
      <c r="CU896" s="6"/>
      <c r="CV896" s="6"/>
      <c r="CW896" s="6"/>
      <c r="CX896" s="6"/>
      <c r="CY896" s="6"/>
      <c r="CZ896" s="6"/>
      <c r="DA896" s="6"/>
      <c r="DB896" s="6"/>
      <c r="DC896" s="6"/>
      <c r="DD896" s="6" t="s">
        <v>38</v>
      </c>
      <c r="DE896" s="87"/>
      <c r="DF896" s="6"/>
      <c r="DG896" s="6"/>
      <c r="DH896" s="6"/>
      <c r="DI896" s="6"/>
      <c r="DJ896" s="6"/>
      <c r="DK896" s="6"/>
      <c r="DL896" s="6"/>
      <c r="DM896" s="6"/>
      <c r="DN896" s="6"/>
      <c r="DO896" s="87"/>
      <c r="DP896" s="6"/>
      <c r="DQ896" s="87"/>
      <c r="DR896" s="6"/>
      <c r="DS896" s="93" t="s">
        <v>3358</v>
      </c>
      <c r="DT896" s="17" t="s">
        <v>630</v>
      </c>
      <c r="DV896" s="34"/>
      <c r="DW896" s="57"/>
      <c r="DX896" s="57"/>
      <c r="DY896" s="57"/>
      <c r="DZ896" s="57"/>
      <c r="EA896" s="57"/>
      <c r="EB896" s="57"/>
      <c r="EC896" s="57"/>
      <c r="ED896" s="57"/>
      <c r="EE896" s="57"/>
      <c r="EF896" s="57"/>
      <c r="EG896" s="57"/>
      <c r="EH896" s="57"/>
      <c r="EI896" s="57"/>
      <c r="EJ896" s="57"/>
      <c r="EK896" s="57"/>
      <c r="EL896" s="57"/>
      <c r="EM896" s="57"/>
      <c r="EN896" s="57"/>
      <c r="EO896" s="57"/>
      <c r="EP896" s="57"/>
      <c r="EQ896" s="57"/>
      <c r="ER896" s="57"/>
      <c r="ES896" s="57"/>
    </row>
    <row r="897" spans="1:149" ht="14.55" customHeight="1" x14ac:dyDescent="0.3">
      <c r="A897" s="65">
        <v>893</v>
      </c>
      <c r="B897" s="7">
        <v>292</v>
      </c>
      <c r="C897" s="98" t="s">
        <v>3352</v>
      </c>
      <c r="D897" s="100" t="s">
        <v>3353</v>
      </c>
      <c r="E897" s="98" t="s">
        <v>3354</v>
      </c>
      <c r="F897" s="7">
        <v>2019</v>
      </c>
      <c r="G897" s="100" t="s">
        <v>807</v>
      </c>
      <c r="H897" s="98" t="s">
        <v>3355</v>
      </c>
      <c r="I897" s="6" t="s">
        <v>50</v>
      </c>
      <c r="J897" s="100" t="s">
        <v>3362</v>
      </c>
      <c r="K897" s="6" t="s">
        <v>3363</v>
      </c>
      <c r="L897" s="6" t="s">
        <v>23</v>
      </c>
      <c r="M897" s="6" t="s">
        <v>86</v>
      </c>
      <c r="N897" s="6" t="s">
        <v>205</v>
      </c>
      <c r="O897" s="6" t="s">
        <v>25</v>
      </c>
      <c r="P897" s="6" t="s">
        <v>56</v>
      </c>
      <c r="Q897" s="6" t="s">
        <v>572</v>
      </c>
      <c r="R897" s="6" t="s">
        <v>572</v>
      </c>
      <c r="S897" s="6" t="s">
        <v>166</v>
      </c>
      <c r="T897" s="6" t="s">
        <v>3357</v>
      </c>
      <c r="U897" s="7">
        <v>2017</v>
      </c>
      <c r="V897" s="7">
        <v>2030</v>
      </c>
      <c r="W897" s="6"/>
      <c r="X897" s="6"/>
      <c r="Y897" s="6"/>
      <c r="Z897" s="6" t="s">
        <v>76</v>
      </c>
      <c r="AA897" s="6"/>
      <c r="AB897" s="6"/>
      <c r="AC897" s="6"/>
      <c r="AD897" s="6"/>
      <c r="AE897" s="6" t="s">
        <v>126</v>
      </c>
      <c r="AF897" s="6"/>
      <c r="AG897" s="6"/>
      <c r="AH897" s="6"/>
      <c r="AI897" s="6" t="s">
        <v>155</v>
      </c>
      <c r="AJ897" s="6"/>
      <c r="AK897" s="6"/>
      <c r="AL897" s="6"/>
      <c r="AM897" s="6"/>
      <c r="AN897" s="6"/>
      <c r="AO897" s="6" t="s">
        <v>168</v>
      </c>
      <c r="AP897" s="6"/>
      <c r="AQ897" s="6"/>
      <c r="AR897" s="6"/>
      <c r="AS897" s="6"/>
      <c r="AT897" s="6"/>
      <c r="AU897" s="6" t="s">
        <v>183</v>
      </c>
      <c r="AV897" s="6"/>
      <c r="AW897" s="6" t="s">
        <v>23</v>
      </c>
      <c r="AX897" s="6"/>
      <c r="AY897" s="6"/>
      <c r="AZ897" s="6"/>
      <c r="BA897" s="6" t="s">
        <v>78</v>
      </c>
      <c r="BB897" s="6"/>
      <c r="BC897" s="6"/>
      <c r="BD897" s="6"/>
      <c r="BE897" s="6"/>
      <c r="BF897" s="6" t="s">
        <v>78</v>
      </c>
      <c r="BG897" s="6"/>
      <c r="BH897" s="6"/>
      <c r="BI897" s="6"/>
      <c r="BJ897" s="6" t="s">
        <v>78</v>
      </c>
      <c r="BK897" s="6"/>
      <c r="BL897" s="6"/>
      <c r="BM897" s="6"/>
      <c r="BN897" s="6" t="s">
        <v>78</v>
      </c>
      <c r="BO897" s="6"/>
      <c r="BP897" s="6"/>
      <c r="BQ897" s="6"/>
      <c r="BR897" s="6"/>
      <c r="BS897" s="6"/>
      <c r="BT897" s="6" t="s">
        <v>78</v>
      </c>
      <c r="BU897" s="6"/>
      <c r="BV897" s="6" t="s">
        <v>38</v>
      </c>
      <c r="BW897" s="6"/>
      <c r="BX897" s="6"/>
      <c r="BY897" s="6"/>
      <c r="BZ897" s="6"/>
      <c r="CA897" s="6"/>
      <c r="CB897" s="6"/>
      <c r="CC897" s="6"/>
      <c r="CD897" s="6"/>
      <c r="CE897" s="6"/>
      <c r="CF897" s="6"/>
      <c r="CG897" s="6"/>
      <c r="CH897" s="6"/>
      <c r="CI897" s="6"/>
      <c r="CJ897" s="6"/>
      <c r="CK897" s="6"/>
      <c r="CL897" s="6"/>
      <c r="CM897" s="6"/>
      <c r="CN897" s="6"/>
      <c r="CO897" s="6"/>
      <c r="CP897" s="6"/>
      <c r="CQ897" s="6"/>
      <c r="CR897" s="6"/>
      <c r="CS897" s="28" t="s">
        <v>38</v>
      </c>
      <c r="CT897" s="6"/>
      <c r="CU897" s="6"/>
      <c r="CV897" s="6"/>
      <c r="CW897" s="6"/>
      <c r="CX897" s="6"/>
      <c r="CY897" s="6"/>
      <c r="CZ897" s="6"/>
      <c r="DA897" s="6"/>
      <c r="DB897" s="6"/>
      <c r="DC897" s="6"/>
      <c r="DD897" s="6" t="s">
        <v>38</v>
      </c>
      <c r="DE897" s="87"/>
      <c r="DF897" s="6"/>
      <c r="DG897" s="6"/>
      <c r="DH897" s="6"/>
      <c r="DI897" s="6"/>
      <c r="DJ897" s="6"/>
      <c r="DK897" s="6"/>
      <c r="DL897" s="6"/>
      <c r="DM897" s="6"/>
      <c r="DN897" s="6"/>
      <c r="DO897" s="87"/>
      <c r="DP897" s="6"/>
      <c r="DQ897" s="87"/>
      <c r="DR897" s="6"/>
      <c r="DS897" s="93" t="s">
        <v>3358</v>
      </c>
      <c r="DT897" s="17" t="s">
        <v>630</v>
      </c>
      <c r="DV897" s="34"/>
      <c r="DW897" s="57"/>
      <c r="DX897" s="57"/>
      <c r="DY897" s="57"/>
      <c r="DZ897" s="57"/>
      <c r="EA897" s="57"/>
      <c r="EB897" s="57"/>
      <c r="EC897" s="57"/>
      <c r="ED897" s="57"/>
      <c r="EE897" s="57"/>
      <c r="EF897" s="57"/>
      <c r="EG897" s="57"/>
      <c r="EH897" s="57"/>
      <c r="EI897" s="57"/>
      <c r="EJ897" s="57"/>
      <c r="EK897" s="57"/>
      <c r="EL897" s="57"/>
      <c r="EM897" s="57"/>
      <c r="EN897" s="57"/>
      <c r="EO897" s="57"/>
      <c r="EP897" s="57"/>
      <c r="EQ897" s="57"/>
      <c r="ER897" s="57"/>
      <c r="ES897" s="57"/>
    </row>
    <row r="898" spans="1:149" ht="14.55" customHeight="1" x14ac:dyDescent="0.3">
      <c r="A898" s="65">
        <v>894</v>
      </c>
      <c r="B898" s="7">
        <v>293</v>
      </c>
      <c r="C898" s="98" t="s">
        <v>3364</v>
      </c>
      <c r="D898" s="100" t="s">
        <v>3365</v>
      </c>
      <c r="E898" s="98" t="s">
        <v>3366</v>
      </c>
      <c r="F898" s="7">
        <v>2020</v>
      </c>
      <c r="G898" s="100" t="s">
        <v>698</v>
      </c>
      <c r="H898" s="98" t="s">
        <v>3367</v>
      </c>
      <c r="I898" s="6" t="s">
        <v>50</v>
      </c>
      <c r="J898" s="100" t="s">
        <v>3368</v>
      </c>
      <c r="K898" s="6" t="s">
        <v>580</v>
      </c>
      <c r="L898" s="6" t="s">
        <v>38</v>
      </c>
      <c r="M898" s="6" t="s">
        <v>100</v>
      </c>
      <c r="N898" s="6" t="s">
        <v>205</v>
      </c>
      <c r="O898" s="6" t="s">
        <v>25</v>
      </c>
      <c r="P898" s="6" t="s">
        <v>56</v>
      </c>
      <c r="Q898" s="6" t="s">
        <v>3369</v>
      </c>
      <c r="R898" s="6" t="s">
        <v>582</v>
      </c>
      <c r="S898" s="6" t="s">
        <v>166</v>
      </c>
      <c r="T898" s="6" t="s">
        <v>3370</v>
      </c>
      <c r="U898" s="7">
        <v>2017</v>
      </c>
      <c r="V898" s="7">
        <v>2025</v>
      </c>
      <c r="W898" s="6"/>
      <c r="X898" s="6"/>
      <c r="Y898" s="6"/>
      <c r="Z898" s="6" t="s">
        <v>76</v>
      </c>
      <c r="AA898" s="6"/>
      <c r="AB898" s="6"/>
      <c r="AC898" s="6"/>
      <c r="AD898" s="6"/>
      <c r="AE898" s="6" t="s">
        <v>126</v>
      </c>
      <c r="AF898" s="6"/>
      <c r="AG898" s="6"/>
      <c r="AH898" s="6"/>
      <c r="AI898" s="6" t="s">
        <v>155</v>
      </c>
      <c r="AJ898" s="6"/>
      <c r="AK898" s="6"/>
      <c r="AL898" s="6"/>
      <c r="AM898" s="6"/>
      <c r="AN898" s="6"/>
      <c r="AO898" s="6"/>
      <c r="AP898" s="6"/>
      <c r="AQ898" s="6"/>
      <c r="AR898" s="6"/>
      <c r="AS898" s="6"/>
      <c r="AT898" s="6"/>
      <c r="AU898" s="6" t="s">
        <v>183</v>
      </c>
      <c r="AV898" s="6"/>
      <c r="AW898" s="6" t="s">
        <v>23</v>
      </c>
      <c r="AX898" s="6"/>
      <c r="AY898" s="6"/>
      <c r="AZ898" s="6"/>
      <c r="BA898" s="6" t="s">
        <v>78</v>
      </c>
      <c r="BB898" s="6"/>
      <c r="BC898" s="6"/>
      <c r="BD898" s="6"/>
      <c r="BE898" s="6"/>
      <c r="BF898" s="6" t="s">
        <v>78</v>
      </c>
      <c r="BG898" s="6"/>
      <c r="BH898" s="6"/>
      <c r="BI898" s="6"/>
      <c r="BJ898" s="6" t="s">
        <v>78</v>
      </c>
      <c r="BK898" s="6"/>
      <c r="BL898" s="6"/>
      <c r="BM898" s="6"/>
      <c r="BN898" s="6"/>
      <c r="BO898" s="6"/>
      <c r="BP898" s="6"/>
      <c r="BQ898" s="6"/>
      <c r="BR898" s="6"/>
      <c r="BS898" s="6"/>
      <c r="BT898" s="6" t="s">
        <v>78</v>
      </c>
      <c r="BU898" s="6"/>
      <c r="BV898" s="6" t="s">
        <v>38</v>
      </c>
      <c r="BW898" s="6"/>
      <c r="BX898" s="6"/>
      <c r="BY898" s="6"/>
      <c r="BZ898" s="6"/>
      <c r="CA898" s="6"/>
      <c r="CB898" s="6"/>
      <c r="CC898" s="6"/>
      <c r="CD898" s="6"/>
      <c r="CE898" s="6"/>
      <c r="CF898" s="6"/>
      <c r="CG898" s="6"/>
      <c r="CH898" s="6"/>
      <c r="CI898" s="6"/>
      <c r="CJ898" s="6"/>
      <c r="CK898" s="6"/>
      <c r="CL898" s="6"/>
      <c r="CM898" s="6"/>
      <c r="CN898" s="6"/>
      <c r="CO898" s="6"/>
      <c r="CP898" s="6"/>
      <c r="CQ898" s="6"/>
      <c r="CR898" s="6"/>
      <c r="CS898" s="28" t="s">
        <v>38</v>
      </c>
      <c r="CT898" s="6"/>
      <c r="CU898" s="6"/>
      <c r="CV898" s="6"/>
      <c r="CW898" s="6"/>
      <c r="CX898" s="6"/>
      <c r="CY898" s="6"/>
      <c r="CZ898" s="6"/>
      <c r="DA898" s="6"/>
      <c r="DB898" s="6"/>
      <c r="DC898" s="6"/>
      <c r="DD898" s="6" t="s">
        <v>38</v>
      </c>
      <c r="DE898" s="87"/>
      <c r="DF898" s="6"/>
      <c r="DG898" s="6"/>
      <c r="DH898" s="6"/>
      <c r="DI898" s="6"/>
      <c r="DJ898" s="6"/>
      <c r="DK898" s="6"/>
      <c r="DL898" s="6"/>
      <c r="DM898" s="6"/>
      <c r="DN898" s="6"/>
      <c r="DO898" s="87"/>
      <c r="DP898" s="6"/>
      <c r="DQ898" s="87"/>
      <c r="DR898" s="6"/>
      <c r="DS898" s="87"/>
      <c r="DT898" s="17"/>
      <c r="DV898" s="34"/>
      <c r="DW898" s="57"/>
      <c r="DX898" s="57"/>
      <c r="DY898" s="57"/>
      <c r="DZ898" s="57"/>
      <c r="EA898" s="57"/>
      <c r="EB898" s="57"/>
      <c r="EC898" s="57"/>
      <c r="ED898" s="57"/>
      <c r="EE898" s="57"/>
      <c r="EF898" s="57"/>
      <c r="EG898" s="57"/>
      <c r="EH898" s="57"/>
      <c r="EI898" s="57"/>
      <c r="EJ898" s="57"/>
      <c r="EK898" s="57"/>
      <c r="EL898" s="57"/>
      <c r="EM898" s="57"/>
      <c r="EN898" s="57"/>
      <c r="EO898" s="57"/>
      <c r="EP898" s="57"/>
      <c r="EQ898" s="57"/>
      <c r="ER898" s="57"/>
      <c r="ES898" s="57"/>
    </row>
    <row r="899" spans="1:149" ht="14.55" customHeight="1" x14ac:dyDescent="0.3">
      <c r="A899" s="65">
        <v>895</v>
      </c>
      <c r="B899" s="7">
        <v>293</v>
      </c>
      <c r="C899" s="98" t="s">
        <v>3364</v>
      </c>
      <c r="D899" s="100" t="s">
        <v>3365</v>
      </c>
      <c r="E899" s="98" t="s">
        <v>3366</v>
      </c>
      <c r="F899" s="7">
        <v>2020</v>
      </c>
      <c r="G899" s="100" t="s">
        <v>698</v>
      </c>
      <c r="H899" s="98" t="s">
        <v>3367</v>
      </c>
      <c r="I899" s="6" t="s">
        <v>50</v>
      </c>
      <c r="J899" s="100" t="s">
        <v>3371</v>
      </c>
      <c r="K899" s="6" t="s">
        <v>833</v>
      </c>
      <c r="L899" s="6" t="s">
        <v>38</v>
      </c>
      <c r="M899" s="6" t="s">
        <v>100</v>
      </c>
      <c r="N899" s="6" t="s">
        <v>205</v>
      </c>
      <c r="O899" s="6" t="s">
        <v>25</v>
      </c>
      <c r="P899" s="6" t="s">
        <v>56</v>
      </c>
      <c r="Q899" s="6" t="s">
        <v>3369</v>
      </c>
      <c r="R899" s="6" t="s">
        <v>582</v>
      </c>
      <c r="S899" s="6" t="s">
        <v>166</v>
      </c>
      <c r="T899" s="6" t="s">
        <v>3370</v>
      </c>
      <c r="U899" s="7">
        <v>2017</v>
      </c>
      <c r="V899" s="7">
        <v>2025</v>
      </c>
      <c r="W899" s="6"/>
      <c r="X899" s="6"/>
      <c r="Y899" s="6"/>
      <c r="Z899" s="6" t="s">
        <v>76</v>
      </c>
      <c r="AA899" s="6"/>
      <c r="AB899" s="6"/>
      <c r="AC899" s="6"/>
      <c r="AD899" s="6"/>
      <c r="AE899" s="6" t="s">
        <v>126</v>
      </c>
      <c r="AF899" s="6"/>
      <c r="AG899" s="6"/>
      <c r="AH899" s="6"/>
      <c r="AI899" s="6" t="s">
        <v>155</v>
      </c>
      <c r="AJ899" s="6"/>
      <c r="AK899" s="6"/>
      <c r="AL899" s="6"/>
      <c r="AM899" s="6"/>
      <c r="AN899" s="6"/>
      <c r="AO899" s="6"/>
      <c r="AP899" s="6"/>
      <c r="AQ899" s="6"/>
      <c r="AR899" s="6"/>
      <c r="AS899" s="6"/>
      <c r="AT899" s="6"/>
      <c r="AU899" s="6" t="s">
        <v>183</v>
      </c>
      <c r="AV899" s="6"/>
      <c r="AW899" s="6" t="s">
        <v>23</v>
      </c>
      <c r="AX899" s="6"/>
      <c r="AY899" s="6"/>
      <c r="AZ899" s="6"/>
      <c r="BA899" s="6" t="s">
        <v>78</v>
      </c>
      <c r="BB899" s="6"/>
      <c r="BC899" s="6"/>
      <c r="BD899" s="6"/>
      <c r="BE899" s="6"/>
      <c r="BF899" s="6" t="s">
        <v>78</v>
      </c>
      <c r="BG899" s="6"/>
      <c r="BH899" s="6"/>
      <c r="BI899" s="6"/>
      <c r="BJ899" s="6" t="s">
        <v>78</v>
      </c>
      <c r="BK899" s="6"/>
      <c r="BL899" s="6"/>
      <c r="BM899" s="6"/>
      <c r="BN899" s="6"/>
      <c r="BO899" s="6"/>
      <c r="BP899" s="6"/>
      <c r="BQ899" s="6"/>
      <c r="BR899" s="6"/>
      <c r="BS899" s="6"/>
      <c r="BT899" s="6" t="s">
        <v>78</v>
      </c>
      <c r="BU899" s="6"/>
      <c r="BV899" s="6" t="s">
        <v>38</v>
      </c>
      <c r="BW899" s="6"/>
      <c r="BX899" s="6"/>
      <c r="BY899" s="6"/>
      <c r="BZ899" s="6"/>
      <c r="CA899" s="6"/>
      <c r="CB899" s="6"/>
      <c r="CC899" s="6"/>
      <c r="CD899" s="6"/>
      <c r="CE899" s="6"/>
      <c r="CF899" s="6"/>
      <c r="CG899" s="6"/>
      <c r="CH899" s="6"/>
      <c r="CI899" s="6"/>
      <c r="CJ899" s="6"/>
      <c r="CK899" s="6"/>
      <c r="CL899" s="6"/>
      <c r="CM899" s="6"/>
      <c r="CN899" s="6"/>
      <c r="CO899" s="6"/>
      <c r="CP899" s="6"/>
      <c r="CQ899" s="6"/>
      <c r="CR899" s="6"/>
      <c r="CS899" s="28" t="s">
        <v>38</v>
      </c>
      <c r="CT899" s="6"/>
      <c r="CU899" s="6"/>
      <c r="CV899" s="6"/>
      <c r="CW899" s="6"/>
      <c r="CX899" s="6"/>
      <c r="CY899" s="6"/>
      <c r="CZ899" s="6"/>
      <c r="DA899" s="6"/>
      <c r="DB899" s="6"/>
      <c r="DC899" s="6"/>
      <c r="DD899" s="6" t="s">
        <v>38</v>
      </c>
      <c r="DE899" s="87"/>
      <c r="DF899" s="6"/>
      <c r="DG899" s="6"/>
      <c r="DH899" s="6"/>
      <c r="DI899" s="6"/>
      <c r="DJ899" s="6"/>
      <c r="DK899" s="6"/>
      <c r="DL899" s="6"/>
      <c r="DM899" s="6"/>
      <c r="DN899" s="6"/>
      <c r="DO899" s="87"/>
      <c r="DP899" s="6"/>
      <c r="DQ899" s="87"/>
      <c r="DR899" s="6"/>
      <c r="DS899" s="87"/>
      <c r="DT899" s="17"/>
      <c r="DV899" s="34"/>
      <c r="DW899" s="57"/>
      <c r="DX899" s="57"/>
      <c r="DY899" s="57"/>
      <c r="DZ899" s="57"/>
      <c r="EA899" s="57"/>
      <c r="EB899" s="57"/>
      <c r="EC899" s="57"/>
      <c r="ED899" s="57"/>
      <c r="EE899" s="57"/>
      <c r="EF899" s="57"/>
      <c r="EG899" s="57"/>
      <c r="EH899" s="57"/>
      <c r="EI899" s="57"/>
      <c r="EJ899" s="57"/>
      <c r="EK899" s="57"/>
      <c r="EL899" s="57"/>
      <c r="EM899" s="57"/>
      <c r="EN899" s="57"/>
      <c r="EO899" s="57"/>
      <c r="EP899" s="57"/>
      <c r="EQ899" s="57"/>
      <c r="ER899" s="57"/>
      <c r="ES899" s="57"/>
    </row>
    <row r="900" spans="1:149" ht="14.55" customHeight="1" x14ac:dyDescent="0.3">
      <c r="A900" s="65">
        <v>896</v>
      </c>
      <c r="B900" s="7">
        <v>293</v>
      </c>
      <c r="C900" s="98" t="s">
        <v>3364</v>
      </c>
      <c r="D900" s="100" t="s">
        <v>3365</v>
      </c>
      <c r="E900" s="98" t="s">
        <v>3366</v>
      </c>
      <c r="F900" s="7">
        <v>2020</v>
      </c>
      <c r="G900" s="100" t="s">
        <v>698</v>
      </c>
      <c r="H900" s="98" t="s">
        <v>3367</v>
      </c>
      <c r="I900" s="6" t="s">
        <v>50</v>
      </c>
      <c r="J900" s="100" t="s">
        <v>3372</v>
      </c>
      <c r="K900" s="6" t="s">
        <v>1629</v>
      </c>
      <c r="L900" s="6" t="s">
        <v>38</v>
      </c>
      <c r="M900" s="6" t="s">
        <v>100</v>
      </c>
      <c r="N900" s="6" t="s">
        <v>205</v>
      </c>
      <c r="O900" s="6" t="s">
        <v>25</v>
      </c>
      <c r="P900" s="6" t="s">
        <v>56</v>
      </c>
      <c r="Q900" s="6" t="s">
        <v>3369</v>
      </c>
      <c r="R900" s="6" t="s">
        <v>582</v>
      </c>
      <c r="S900" s="6" t="s">
        <v>166</v>
      </c>
      <c r="T900" s="6" t="s">
        <v>3370</v>
      </c>
      <c r="U900" s="7">
        <v>2017</v>
      </c>
      <c r="V900" s="7">
        <v>2025</v>
      </c>
      <c r="W900" s="6"/>
      <c r="X900" s="6"/>
      <c r="Y900" s="6"/>
      <c r="Z900" s="6" t="s">
        <v>76</v>
      </c>
      <c r="AA900" s="6"/>
      <c r="AB900" s="6"/>
      <c r="AC900" s="6"/>
      <c r="AD900" s="6"/>
      <c r="AE900" s="6" t="s">
        <v>126</v>
      </c>
      <c r="AF900" s="6"/>
      <c r="AG900" s="6"/>
      <c r="AH900" s="6"/>
      <c r="AI900" s="6" t="s">
        <v>155</v>
      </c>
      <c r="AJ900" s="6"/>
      <c r="AK900" s="6"/>
      <c r="AL900" s="6"/>
      <c r="AM900" s="6"/>
      <c r="AN900" s="6"/>
      <c r="AO900" s="6"/>
      <c r="AP900" s="6"/>
      <c r="AQ900" s="6"/>
      <c r="AR900" s="6"/>
      <c r="AS900" s="6"/>
      <c r="AT900" s="6"/>
      <c r="AU900" s="6" t="s">
        <v>183</v>
      </c>
      <c r="AV900" s="6"/>
      <c r="AW900" s="6" t="s">
        <v>23</v>
      </c>
      <c r="AX900" s="6"/>
      <c r="AY900" s="6"/>
      <c r="AZ900" s="6"/>
      <c r="BA900" s="6" t="s">
        <v>78</v>
      </c>
      <c r="BB900" s="6"/>
      <c r="BC900" s="6"/>
      <c r="BD900" s="6"/>
      <c r="BE900" s="6"/>
      <c r="BF900" s="6" t="s">
        <v>78</v>
      </c>
      <c r="BG900" s="6"/>
      <c r="BH900" s="6"/>
      <c r="BI900" s="6"/>
      <c r="BJ900" s="6" t="s">
        <v>78</v>
      </c>
      <c r="BK900" s="6"/>
      <c r="BL900" s="6"/>
      <c r="BM900" s="6"/>
      <c r="BN900" s="6"/>
      <c r="BO900" s="6"/>
      <c r="BP900" s="6"/>
      <c r="BQ900" s="6"/>
      <c r="BR900" s="6"/>
      <c r="BS900" s="6"/>
      <c r="BT900" s="6" t="s">
        <v>78</v>
      </c>
      <c r="BU900" s="6"/>
      <c r="BV900" s="6" t="s">
        <v>38</v>
      </c>
      <c r="BW900" s="6"/>
      <c r="BX900" s="6"/>
      <c r="BY900" s="6"/>
      <c r="BZ900" s="6"/>
      <c r="CA900" s="6"/>
      <c r="CB900" s="6"/>
      <c r="CC900" s="6"/>
      <c r="CD900" s="6"/>
      <c r="CE900" s="6"/>
      <c r="CF900" s="6"/>
      <c r="CG900" s="6"/>
      <c r="CH900" s="6"/>
      <c r="CI900" s="6"/>
      <c r="CJ900" s="6"/>
      <c r="CK900" s="6"/>
      <c r="CL900" s="6"/>
      <c r="CM900" s="6"/>
      <c r="CN900" s="6"/>
      <c r="CO900" s="6"/>
      <c r="CP900" s="6"/>
      <c r="CQ900" s="6"/>
      <c r="CR900" s="6"/>
      <c r="CS900" s="28" t="s">
        <v>38</v>
      </c>
      <c r="CT900" s="6"/>
      <c r="CU900" s="6"/>
      <c r="CV900" s="6"/>
      <c r="CW900" s="6"/>
      <c r="CX900" s="6"/>
      <c r="CY900" s="6"/>
      <c r="CZ900" s="6"/>
      <c r="DA900" s="6"/>
      <c r="DB900" s="6"/>
      <c r="DC900" s="6"/>
      <c r="DD900" s="6" t="s">
        <v>38</v>
      </c>
      <c r="DE900" s="87"/>
      <c r="DF900" s="6"/>
      <c r="DG900" s="6"/>
      <c r="DH900" s="6"/>
      <c r="DI900" s="6"/>
      <c r="DJ900" s="6"/>
      <c r="DK900" s="6"/>
      <c r="DL900" s="6"/>
      <c r="DM900" s="6"/>
      <c r="DN900" s="6"/>
      <c r="DO900" s="87"/>
      <c r="DP900" s="6"/>
      <c r="DQ900" s="87"/>
      <c r="DR900" s="6"/>
      <c r="DS900" s="87"/>
      <c r="DT900" s="17"/>
      <c r="DV900" s="34"/>
      <c r="DW900" s="57"/>
      <c r="DX900" s="57"/>
      <c r="DY900" s="57"/>
      <c r="DZ900" s="57"/>
      <c r="EA900" s="57"/>
      <c r="EB900" s="57"/>
      <c r="EC900" s="57"/>
      <c r="ED900" s="57"/>
      <c r="EE900" s="57"/>
      <c r="EF900" s="57"/>
      <c r="EG900" s="57"/>
      <c r="EH900" s="57"/>
      <c r="EI900" s="57"/>
      <c r="EJ900" s="57"/>
      <c r="EK900" s="57"/>
      <c r="EL900" s="57"/>
      <c r="EM900" s="57"/>
      <c r="EN900" s="57"/>
      <c r="EO900" s="57"/>
      <c r="EP900" s="57"/>
      <c r="EQ900" s="57"/>
      <c r="ER900" s="57"/>
      <c r="ES900" s="57"/>
    </row>
    <row r="901" spans="1:149" ht="14.55" customHeight="1" x14ac:dyDescent="0.3">
      <c r="A901" s="65">
        <v>897</v>
      </c>
      <c r="B901" s="7">
        <v>293</v>
      </c>
      <c r="C901" s="98" t="s">
        <v>3364</v>
      </c>
      <c r="D901" s="100" t="s">
        <v>3365</v>
      </c>
      <c r="E901" s="98" t="s">
        <v>3366</v>
      </c>
      <c r="F901" s="7">
        <v>2020</v>
      </c>
      <c r="G901" s="100" t="s">
        <v>698</v>
      </c>
      <c r="H901" s="98" t="s">
        <v>3367</v>
      </c>
      <c r="I901" s="6" t="s">
        <v>50</v>
      </c>
      <c r="J901" s="100" t="s">
        <v>3373</v>
      </c>
      <c r="K901" s="6" t="s">
        <v>666</v>
      </c>
      <c r="L901" s="6" t="s">
        <v>38</v>
      </c>
      <c r="M901" s="6" t="s">
        <v>100</v>
      </c>
      <c r="N901" s="6" t="s">
        <v>205</v>
      </c>
      <c r="O901" s="6" t="s">
        <v>25</v>
      </c>
      <c r="P901" s="6" t="s">
        <v>56</v>
      </c>
      <c r="Q901" s="6" t="s">
        <v>3369</v>
      </c>
      <c r="R901" s="6" t="s">
        <v>582</v>
      </c>
      <c r="S901" s="6" t="s">
        <v>166</v>
      </c>
      <c r="T901" s="6" t="s">
        <v>3370</v>
      </c>
      <c r="U901" s="7">
        <v>2017</v>
      </c>
      <c r="V901" s="7">
        <v>2025</v>
      </c>
      <c r="W901" s="6"/>
      <c r="X901" s="6"/>
      <c r="Y901" s="6"/>
      <c r="Z901" s="6" t="s">
        <v>76</v>
      </c>
      <c r="AA901" s="6"/>
      <c r="AB901" s="6"/>
      <c r="AC901" s="6"/>
      <c r="AD901" s="6"/>
      <c r="AE901" s="6" t="s">
        <v>126</v>
      </c>
      <c r="AF901" s="6"/>
      <c r="AG901" s="6"/>
      <c r="AH901" s="6"/>
      <c r="AI901" s="6" t="s">
        <v>155</v>
      </c>
      <c r="AJ901" s="6"/>
      <c r="AK901" s="6"/>
      <c r="AL901" s="6"/>
      <c r="AM901" s="6"/>
      <c r="AN901" s="6"/>
      <c r="AO901" s="6"/>
      <c r="AP901" s="6"/>
      <c r="AQ901" s="6"/>
      <c r="AR901" s="6"/>
      <c r="AS901" s="6"/>
      <c r="AT901" s="6"/>
      <c r="AU901" s="6" t="s">
        <v>183</v>
      </c>
      <c r="AV901" s="6"/>
      <c r="AW901" s="6" t="s">
        <v>23</v>
      </c>
      <c r="AX901" s="6"/>
      <c r="AY901" s="6"/>
      <c r="AZ901" s="6"/>
      <c r="BA901" s="6" t="s">
        <v>78</v>
      </c>
      <c r="BB901" s="6"/>
      <c r="BC901" s="6"/>
      <c r="BD901" s="6"/>
      <c r="BE901" s="6"/>
      <c r="BF901" s="6" t="s">
        <v>78</v>
      </c>
      <c r="BG901" s="6"/>
      <c r="BH901" s="6"/>
      <c r="BI901" s="6"/>
      <c r="BJ901" s="6" t="s">
        <v>78</v>
      </c>
      <c r="BK901" s="6"/>
      <c r="BL901" s="6"/>
      <c r="BM901" s="6"/>
      <c r="BN901" s="6"/>
      <c r="BO901" s="6"/>
      <c r="BP901" s="6"/>
      <c r="BQ901" s="6"/>
      <c r="BR901" s="6"/>
      <c r="BS901" s="6"/>
      <c r="BT901" s="6" t="s">
        <v>78</v>
      </c>
      <c r="BU901" s="6"/>
      <c r="BV901" s="6" t="s">
        <v>38</v>
      </c>
      <c r="BW901" s="6"/>
      <c r="BX901" s="6"/>
      <c r="BY901" s="6"/>
      <c r="BZ901" s="6"/>
      <c r="CA901" s="6"/>
      <c r="CB901" s="6"/>
      <c r="CC901" s="6"/>
      <c r="CD901" s="6"/>
      <c r="CE901" s="6"/>
      <c r="CF901" s="6"/>
      <c r="CG901" s="6"/>
      <c r="CH901" s="6"/>
      <c r="CI901" s="6"/>
      <c r="CJ901" s="6"/>
      <c r="CK901" s="6"/>
      <c r="CL901" s="6"/>
      <c r="CM901" s="6"/>
      <c r="CN901" s="6"/>
      <c r="CO901" s="6"/>
      <c r="CP901" s="6"/>
      <c r="CQ901" s="6"/>
      <c r="CR901" s="6"/>
      <c r="CS901" s="28" t="s">
        <v>38</v>
      </c>
      <c r="CT901" s="6"/>
      <c r="CU901" s="6"/>
      <c r="CV901" s="6"/>
      <c r="CW901" s="6"/>
      <c r="CX901" s="6"/>
      <c r="CY901" s="6"/>
      <c r="CZ901" s="6"/>
      <c r="DA901" s="6"/>
      <c r="DB901" s="6"/>
      <c r="DC901" s="6"/>
      <c r="DD901" s="6" t="s">
        <v>38</v>
      </c>
      <c r="DE901" s="87"/>
      <c r="DF901" s="6"/>
      <c r="DG901" s="6"/>
      <c r="DH901" s="6"/>
      <c r="DI901" s="6"/>
      <c r="DJ901" s="6"/>
      <c r="DK901" s="6"/>
      <c r="DL901" s="6"/>
      <c r="DM901" s="6"/>
      <c r="DN901" s="6"/>
      <c r="DO901" s="87"/>
      <c r="DP901" s="6"/>
      <c r="DQ901" s="87"/>
      <c r="DR901" s="6"/>
      <c r="DS901" s="87"/>
      <c r="DT901" s="17"/>
      <c r="DV901" s="34"/>
      <c r="DW901" s="57"/>
      <c r="DX901" s="57"/>
      <c r="DY901" s="57"/>
      <c r="DZ901" s="57"/>
      <c r="EA901" s="57"/>
      <c r="EB901" s="57"/>
      <c r="EC901" s="57"/>
      <c r="ED901" s="57"/>
      <c r="EE901" s="57"/>
      <c r="EF901" s="57"/>
      <c r="EG901" s="57"/>
      <c r="EH901" s="57"/>
      <c r="EI901" s="57"/>
      <c r="EJ901" s="57"/>
      <c r="EK901" s="57"/>
      <c r="EL901" s="57"/>
      <c r="EM901" s="57"/>
      <c r="EN901" s="57"/>
      <c r="EO901" s="57"/>
      <c r="EP901" s="57"/>
      <c r="EQ901" s="57"/>
      <c r="ER901" s="57"/>
      <c r="ES901" s="57"/>
    </row>
    <row r="902" spans="1:149" ht="14.55" customHeight="1" x14ac:dyDescent="0.3">
      <c r="A902" s="65">
        <v>898</v>
      </c>
      <c r="B902" s="7">
        <v>293</v>
      </c>
      <c r="C902" s="98" t="s">
        <v>3364</v>
      </c>
      <c r="D902" s="100" t="s">
        <v>3365</v>
      </c>
      <c r="E902" s="98" t="s">
        <v>3366</v>
      </c>
      <c r="F902" s="7">
        <v>2020</v>
      </c>
      <c r="G902" s="100" t="s">
        <v>698</v>
      </c>
      <c r="H902" s="98" t="s">
        <v>3367</v>
      </c>
      <c r="I902" s="6" t="s">
        <v>50</v>
      </c>
      <c r="J902" s="100" t="s">
        <v>3374</v>
      </c>
      <c r="K902" s="6" t="s">
        <v>3375</v>
      </c>
      <c r="L902" s="6" t="s">
        <v>23</v>
      </c>
      <c r="M902" s="6" t="s">
        <v>100</v>
      </c>
      <c r="N902" s="6" t="s">
        <v>205</v>
      </c>
      <c r="O902" s="6" t="s">
        <v>25</v>
      </c>
      <c r="P902" s="6" t="s">
        <v>56</v>
      </c>
      <c r="Q902" s="6" t="s">
        <v>3369</v>
      </c>
      <c r="R902" s="6" t="s">
        <v>582</v>
      </c>
      <c r="S902" s="6" t="s">
        <v>166</v>
      </c>
      <c r="T902" s="6" t="s">
        <v>3370</v>
      </c>
      <c r="U902" s="7">
        <v>2017</v>
      </c>
      <c r="V902" s="7">
        <v>2025</v>
      </c>
      <c r="W902" s="6"/>
      <c r="X902" s="6"/>
      <c r="Y902" s="6"/>
      <c r="Z902" s="6" t="s">
        <v>76</v>
      </c>
      <c r="AA902" s="6"/>
      <c r="AB902" s="6"/>
      <c r="AC902" s="6"/>
      <c r="AD902" s="6"/>
      <c r="AE902" s="6" t="s">
        <v>126</v>
      </c>
      <c r="AF902" s="6"/>
      <c r="AG902" s="6"/>
      <c r="AH902" s="6"/>
      <c r="AI902" s="6" t="s">
        <v>155</v>
      </c>
      <c r="AJ902" s="6"/>
      <c r="AK902" s="6"/>
      <c r="AL902" s="6"/>
      <c r="AM902" s="6"/>
      <c r="AN902" s="6"/>
      <c r="AO902" s="6"/>
      <c r="AP902" s="6"/>
      <c r="AQ902" s="6"/>
      <c r="AR902" s="6"/>
      <c r="AS902" s="6"/>
      <c r="AT902" s="6"/>
      <c r="AU902" s="6" t="s">
        <v>183</v>
      </c>
      <c r="AV902" s="6"/>
      <c r="AW902" s="6" t="s">
        <v>23</v>
      </c>
      <c r="AX902" s="6"/>
      <c r="AY902" s="6"/>
      <c r="AZ902" s="6"/>
      <c r="BA902" s="6" t="s">
        <v>78</v>
      </c>
      <c r="BB902" s="6"/>
      <c r="BC902" s="6"/>
      <c r="BD902" s="6"/>
      <c r="BE902" s="6"/>
      <c r="BF902" s="6" t="s">
        <v>78</v>
      </c>
      <c r="BG902" s="6"/>
      <c r="BH902" s="6"/>
      <c r="BI902" s="6"/>
      <c r="BJ902" s="6" t="s">
        <v>78</v>
      </c>
      <c r="BK902" s="6"/>
      <c r="BL902" s="6"/>
      <c r="BM902" s="6"/>
      <c r="BN902" s="6"/>
      <c r="BO902" s="6"/>
      <c r="BP902" s="6"/>
      <c r="BQ902" s="6"/>
      <c r="BR902" s="6"/>
      <c r="BS902" s="6"/>
      <c r="BT902" s="6" t="s">
        <v>78</v>
      </c>
      <c r="BU902" s="6"/>
      <c r="BV902" s="6" t="s">
        <v>38</v>
      </c>
      <c r="BW902" s="6"/>
      <c r="BX902" s="6"/>
      <c r="BY902" s="6"/>
      <c r="BZ902" s="6"/>
      <c r="CA902" s="6"/>
      <c r="CB902" s="6"/>
      <c r="CC902" s="6"/>
      <c r="CD902" s="6"/>
      <c r="CE902" s="6"/>
      <c r="CF902" s="6"/>
      <c r="CG902" s="6"/>
      <c r="CH902" s="6"/>
      <c r="CI902" s="6"/>
      <c r="CJ902" s="6"/>
      <c r="CK902" s="6"/>
      <c r="CL902" s="6"/>
      <c r="CM902" s="6"/>
      <c r="CN902" s="6"/>
      <c r="CO902" s="6"/>
      <c r="CP902" s="6"/>
      <c r="CQ902" s="6"/>
      <c r="CR902" s="6"/>
      <c r="CS902" s="28" t="s">
        <v>38</v>
      </c>
      <c r="CT902" s="6"/>
      <c r="CU902" s="6"/>
      <c r="CV902" s="6"/>
      <c r="CW902" s="6"/>
      <c r="CX902" s="6"/>
      <c r="CY902" s="6"/>
      <c r="CZ902" s="6"/>
      <c r="DA902" s="6"/>
      <c r="DB902" s="6"/>
      <c r="DC902" s="6"/>
      <c r="DD902" s="6" t="s">
        <v>38</v>
      </c>
      <c r="DE902" s="87"/>
      <c r="DF902" s="6"/>
      <c r="DG902" s="6"/>
      <c r="DH902" s="6"/>
      <c r="DI902" s="6"/>
      <c r="DJ902" s="6"/>
      <c r="DK902" s="6"/>
      <c r="DL902" s="6"/>
      <c r="DM902" s="6"/>
      <c r="DN902" s="6"/>
      <c r="DO902" s="87"/>
      <c r="DP902" s="6"/>
      <c r="DQ902" s="87"/>
      <c r="DR902" s="6"/>
      <c r="DS902" s="87"/>
      <c r="DT902" s="17"/>
      <c r="DV902" s="34"/>
      <c r="DW902" s="57"/>
      <c r="DX902" s="57"/>
      <c r="DY902" s="57"/>
      <c r="DZ902" s="57"/>
      <c r="EA902" s="57"/>
      <c r="EB902" s="57"/>
      <c r="EC902" s="57"/>
      <c r="ED902" s="57"/>
      <c r="EE902" s="57"/>
      <c r="EF902" s="57"/>
      <c r="EG902" s="57"/>
      <c r="EH902" s="57"/>
      <c r="EI902" s="57"/>
      <c r="EJ902" s="57"/>
      <c r="EK902" s="57"/>
      <c r="EL902" s="57"/>
      <c r="EM902" s="57"/>
      <c r="EN902" s="57"/>
      <c r="EO902" s="57"/>
      <c r="EP902" s="57"/>
      <c r="EQ902" s="57"/>
      <c r="ER902" s="57"/>
      <c r="ES902" s="57"/>
    </row>
    <row r="903" spans="1:149" ht="14.55" customHeight="1" x14ac:dyDescent="0.3">
      <c r="A903" s="65">
        <v>899</v>
      </c>
      <c r="B903" s="7">
        <v>294</v>
      </c>
      <c r="C903" s="98" t="s">
        <v>3376</v>
      </c>
      <c r="D903" s="100" t="s">
        <v>3377</v>
      </c>
      <c r="E903" s="98" t="s">
        <v>3378</v>
      </c>
      <c r="F903" s="7">
        <v>2019</v>
      </c>
      <c r="G903" s="100" t="s">
        <v>604</v>
      </c>
      <c r="H903" s="98" t="s">
        <v>3379</v>
      </c>
      <c r="I903" s="6" t="s">
        <v>50</v>
      </c>
      <c r="J903" s="100" t="s">
        <v>3380</v>
      </c>
      <c r="K903" s="6" t="s">
        <v>363</v>
      </c>
      <c r="L903" s="6" t="s">
        <v>38</v>
      </c>
      <c r="M903" s="6" t="s">
        <v>100</v>
      </c>
      <c r="N903" s="6" t="s">
        <v>205</v>
      </c>
      <c r="O903" s="6" t="s">
        <v>25</v>
      </c>
      <c r="P903" s="6" t="s">
        <v>177</v>
      </c>
      <c r="Q903" s="6" t="s">
        <v>572</v>
      </c>
      <c r="R903" s="6" t="s">
        <v>572</v>
      </c>
      <c r="S903" s="6" t="s">
        <v>395</v>
      </c>
      <c r="T903" s="6" t="s">
        <v>572</v>
      </c>
      <c r="U903" s="7" t="s">
        <v>572</v>
      </c>
      <c r="V903" s="7" t="s">
        <v>572</v>
      </c>
      <c r="W903" s="6"/>
      <c r="X903" s="6"/>
      <c r="Y903" s="6"/>
      <c r="Z903" s="6"/>
      <c r="AA903" s="6"/>
      <c r="AB903" s="6"/>
      <c r="AC903" s="6"/>
      <c r="AD903" s="6"/>
      <c r="AE903" s="6" t="s">
        <v>126</v>
      </c>
      <c r="AF903" s="6"/>
      <c r="AG903" s="6"/>
      <c r="AH903" s="6"/>
      <c r="AI903" s="6"/>
      <c r="AJ903" s="6"/>
      <c r="AK903" s="6"/>
      <c r="AL903" s="6"/>
      <c r="AM903" s="6"/>
      <c r="AN903" s="6"/>
      <c r="AO903" s="6"/>
      <c r="AP903" s="6"/>
      <c r="AQ903" s="6"/>
      <c r="AR903" s="6"/>
      <c r="AS903" s="6"/>
      <c r="AT903" s="6"/>
      <c r="AU903" s="6"/>
      <c r="AV903" s="6"/>
      <c r="AW903" s="6" t="s">
        <v>23</v>
      </c>
      <c r="AX903" s="6"/>
      <c r="AY903" s="6"/>
      <c r="AZ903" s="6"/>
      <c r="BA903" s="6"/>
      <c r="BB903" s="6"/>
      <c r="BC903" s="6"/>
      <c r="BD903" s="6"/>
      <c r="BE903" s="6"/>
      <c r="BF903" s="6" t="s">
        <v>78</v>
      </c>
      <c r="BG903" s="6"/>
      <c r="BH903" s="6"/>
      <c r="BI903" s="6"/>
      <c r="BJ903" s="6"/>
      <c r="BK903" s="6"/>
      <c r="BL903" s="6"/>
      <c r="BM903" s="6"/>
      <c r="BN903" s="6"/>
      <c r="BO903" s="6"/>
      <c r="BP903" s="6"/>
      <c r="BQ903" s="6"/>
      <c r="BR903" s="6"/>
      <c r="BS903" s="6"/>
      <c r="BT903" s="6"/>
      <c r="BU903" s="6"/>
      <c r="BV903" s="6" t="s">
        <v>38</v>
      </c>
      <c r="BW903" s="6"/>
      <c r="BX903" s="6"/>
      <c r="BY903" s="6"/>
      <c r="BZ903" s="6"/>
      <c r="CA903" s="6"/>
      <c r="CB903" s="6"/>
      <c r="CC903" s="6"/>
      <c r="CD903" s="6"/>
      <c r="CE903" s="6"/>
      <c r="CF903" s="6"/>
      <c r="CG903" s="6"/>
      <c r="CH903" s="6"/>
      <c r="CI903" s="6"/>
      <c r="CJ903" s="6"/>
      <c r="CK903" s="6"/>
      <c r="CL903" s="6"/>
      <c r="CM903" s="6"/>
      <c r="CN903" s="6"/>
      <c r="CO903" s="6"/>
      <c r="CP903" s="6"/>
      <c r="CQ903" s="6"/>
      <c r="CR903" s="6"/>
      <c r="CS903" s="28" t="s">
        <v>38</v>
      </c>
      <c r="CT903" s="6"/>
      <c r="CU903" s="6"/>
      <c r="CV903" s="6"/>
      <c r="CW903" s="6"/>
      <c r="CX903" s="6"/>
      <c r="CY903" s="6"/>
      <c r="CZ903" s="6"/>
      <c r="DA903" s="6"/>
      <c r="DB903" s="6"/>
      <c r="DC903" s="6"/>
      <c r="DD903" s="6" t="s">
        <v>38</v>
      </c>
      <c r="DE903" s="87"/>
      <c r="DF903" s="6"/>
      <c r="DG903" s="6"/>
      <c r="DH903" s="6"/>
      <c r="DI903" s="6"/>
      <c r="DJ903" s="6"/>
      <c r="DK903" s="6"/>
      <c r="DL903" s="6"/>
      <c r="DM903" s="6"/>
      <c r="DN903" s="6"/>
      <c r="DO903" s="87"/>
      <c r="DP903" s="6"/>
      <c r="DQ903" s="87"/>
      <c r="DR903" s="6"/>
      <c r="DS903" s="93" t="s">
        <v>3381</v>
      </c>
      <c r="DT903" s="17" t="s">
        <v>66</v>
      </c>
      <c r="DV903" s="34"/>
      <c r="DW903" s="57"/>
      <c r="DX903" s="57"/>
      <c r="DY903" s="57"/>
      <c r="DZ903" s="57"/>
      <c r="EA903" s="57"/>
      <c r="EB903" s="57"/>
      <c r="EC903" s="57"/>
      <c r="ED903" s="57"/>
      <c r="EE903" s="57"/>
      <c r="EF903" s="57"/>
      <c r="EG903" s="57"/>
      <c r="EH903" s="57"/>
      <c r="EI903" s="57"/>
      <c r="EJ903" s="57"/>
      <c r="EK903" s="57"/>
      <c r="EL903" s="57"/>
      <c r="EM903" s="57"/>
      <c r="EN903" s="57"/>
      <c r="EO903" s="57"/>
      <c r="EP903" s="57"/>
      <c r="EQ903" s="57"/>
      <c r="ER903" s="57"/>
      <c r="ES903" s="57"/>
    </row>
    <row r="904" spans="1:149" ht="14.55" customHeight="1" x14ac:dyDescent="0.3">
      <c r="A904" s="65">
        <v>900</v>
      </c>
      <c r="B904" s="7">
        <v>294</v>
      </c>
      <c r="C904" s="98" t="s">
        <v>3376</v>
      </c>
      <c r="D904" s="100" t="s">
        <v>3377</v>
      </c>
      <c r="E904" s="98" t="s">
        <v>3378</v>
      </c>
      <c r="F904" s="7">
        <v>2019</v>
      </c>
      <c r="G904" s="100" t="s">
        <v>604</v>
      </c>
      <c r="H904" s="98" t="s">
        <v>3379</v>
      </c>
      <c r="I904" s="6" t="s">
        <v>50</v>
      </c>
      <c r="J904" s="100" t="s">
        <v>3382</v>
      </c>
      <c r="K904" s="6" t="s">
        <v>3383</v>
      </c>
      <c r="L904" s="6" t="s">
        <v>38</v>
      </c>
      <c r="M904" s="6" t="s">
        <v>100</v>
      </c>
      <c r="N904" s="6" t="s">
        <v>205</v>
      </c>
      <c r="O904" s="6" t="s">
        <v>25</v>
      </c>
      <c r="P904" s="6" t="s">
        <v>177</v>
      </c>
      <c r="Q904" s="6" t="s">
        <v>572</v>
      </c>
      <c r="R904" s="6" t="s">
        <v>572</v>
      </c>
      <c r="S904" s="6" t="s">
        <v>395</v>
      </c>
      <c r="T904" s="6" t="s">
        <v>572</v>
      </c>
      <c r="U904" s="7" t="s">
        <v>572</v>
      </c>
      <c r="V904" s="7" t="s">
        <v>572</v>
      </c>
      <c r="W904" s="6"/>
      <c r="X904" s="6"/>
      <c r="Y904" s="6"/>
      <c r="Z904" s="6"/>
      <c r="AA904" s="6"/>
      <c r="AB904" s="6"/>
      <c r="AC904" s="6"/>
      <c r="AD904" s="6"/>
      <c r="AE904" s="6" t="s">
        <v>126</v>
      </c>
      <c r="AF904" s="6"/>
      <c r="AG904" s="6"/>
      <c r="AH904" s="6"/>
      <c r="AI904" s="6"/>
      <c r="AJ904" s="6"/>
      <c r="AK904" s="6"/>
      <c r="AL904" s="6"/>
      <c r="AM904" s="6"/>
      <c r="AN904" s="6"/>
      <c r="AO904" s="6"/>
      <c r="AP904" s="6"/>
      <c r="AQ904" s="6"/>
      <c r="AR904" s="6"/>
      <c r="AS904" s="6"/>
      <c r="AT904" s="6"/>
      <c r="AU904" s="6"/>
      <c r="AV904" s="6"/>
      <c r="AW904" s="6" t="s">
        <v>23</v>
      </c>
      <c r="AX904" s="6"/>
      <c r="AY904" s="6"/>
      <c r="AZ904" s="6"/>
      <c r="BA904" s="6"/>
      <c r="BB904" s="6"/>
      <c r="BC904" s="6"/>
      <c r="BD904" s="6"/>
      <c r="BE904" s="6"/>
      <c r="BF904" s="6" t="s">
        <v>78</v>
      </c>
      <c r="BG904" s="6"/>
      <c r="BH904" s="6"/>
      <c r="BI904" s="6"/>
      <c r="BJ904" s="6"/>
      <c r="BK904" s="6"/>
      <c r="BL904" s="6"/>
      <c r="BM904" s="6"/>
      <c r="BN904" s="6"/>
      <c r="BO904" s="6"/>
      <c r="BP904" s="6"/>
      <c r="BQ904" s="6"/>
      <c r="BR904" s="6"/>
      <c r="BS904" s="6"/>
      <c r="BT904" s="6"/>
      <c r="BU904" s="6"/>
      <c r="BV904" s="6" t="s">
        <v>38</v>
      </c>
      <c r="BW904" s="6"/>
      <c r="BX904" s="6"/>
      <c r="BY904" s="6"/>
      <c r="BZ904" s="6"/>
      <c r="CA904" s="6"/>
      <c r="CB904" s="6"/>
      <c r="CC904" s="6"/>
      <c r="CD904" s="6"/>
      <c r="CE904" s="6"/>
      <c r="CF904" s="6"/>
      <c r="CG904" s="6"/>
      <c r="CH904" s="6"/>
      <c r="CI904" s="6"/>
      <c r="CJ904" s="6"/>
      <c r="CK904" s="6"/>
      <c r="CL904" s="6"/>
      <c r="CM904" s="6"/>
      <c r="CN904" s="6"/>
      <c r="CO904" s="6"/>
      <c r="CP904" s="6"/>
      <c r="CQ904" s="6"/>
      <c r="CR904" s="6"/>
      <c r="CS904" s="28" t="s">
        <v>38</v>
      </c>
      <c r="CT904" s="6"/>
      <c r="CU904" s="6"/>
      <c r="CV904" s="6"/>
      <c r="CW904" s="6"/>
      <c r="CX904" s="6"/>
      <c r="CY904" s="6"/>
      <c r="CZ904" s="6"/>
      <c r="DA904" s="6"/>
      <c r="DB904" s="6"/>
      <c r="DC904" s="6"/>
      <c r="DD904" s="6" t="s">
        <v>38</v>
      </c>
      <c r="DE904" s="87"/>
      <c r="DF904" s="6"/>
      <c r="DG904" s="6"/>
      <c r="DH904" s="6"/>
      <c r="DI904" s="6"/>
      <c r="DJ904" s="6"/>
      <c r="DK904" s="6"/>
      <c r="DL904" s="6"/>
      <c r="DM904" s="6"/>
      <c r="DN904" s="6"/>
      <c r="DO904" s="87"/>
      <c r="DP904" s="6"/>
      <c r="DQ904" s="87"/>
      <c r="DR904" s="6"/>
      <c r="DS904" s="93" t="s">
        <v>3384</v>
      </c>
      <c r="DT904" s="17" t="s">
        <v>66</v>
      </c>
      <c r="DV904" s="34"/>
      <c r="DW904" s="57"/>
      <c r="DX904" s="57"/>
      <c r="DY904" s="57"/>
      <c r="DZ904" s="57"/>
      <c r="EA904" s="57"/>
      <c r="EB904" s="57"/>
      <c r="EC904" s="57"/>
      <c r="ED904" s="57"/>
      <c r="EE904" s="57"/>
      <c r="EF904" s="57"/>
      <c r="EG904" s="57"/>
      <c r="EH904" s="57"/>
      <c r="EI904" s="57"/>
      <c r="EJ904" s="57"/>
      <c r="EK904" s="57"/>
      <c r="EL904" s="57"/>
      <c r="EM904" s="57"/>
      <c r="EN904" s="57"/>
      <c r="EO904" s="57"/>
      <c r="EP904" s="57"/>
      <c r="EQ904" s="57"/>
      <c r="ER904" s="57"/>
      <c r="ES904" s="57"/>
    </row>
    <row r="905" spans="1:149" ht="14.55" customHeight="1" x14ac:dyDescent="0.3">
      <c r="A905" s="65">
        <v>901</v>
      </c>
      <c r="B905" s="7">
        <v>294</v>
      </c>
      <c r="C905" s="98" t="s">
        <v>3376</v>
      </c>
      <c r="D905" s="100" t="s">
        <v>3377</v>
      </c>
      <c r="E905" s="98" t="s">
        <v>3378</v>
      </c>
      <c r="F905" s="7">
        <v>2019</v>
      </c>
      <c r="G905" s="100" t="s">
        <v>604</v>
      </c>
      <c r="H905" s="98" t="s">
        <v>3379</v>
      </c>
      <c r="I905" s="6" t="s">
        <v>50</v>
      </c>
      <c r="J905" s="100" t="s">
        <v>3385</v>
      </c>
      <c r="K905" s="6" t="s">
        <v>3383</v>
      </c>
      <c r="L905" s="6" t="s">
        <v>38</v>
      </c>
      <c r="M905" s="6" t="s">
        <v>100</v>
      </c>
      <c r="N905" s="6" t="s">
        <v>205</v>
      </c>
      <c r="O905" s="6" t="s">
        <v>25</v>
      </c>
      <c r="P905" s="6" t="s">
        <v>177</v>
      </c>
      <c r="Q905" s="6" t="s">
        <v>572</v>
      </c>
      <c r="R905" s="6" t="s">
        <v>572</v>
      </c>
      <c r="S905" s="6" t="s">
        <v>395</v>
      </c>
      <c r="T905" s="6" t="s">
        <v>572</v>
      </c>
      <c r="U905" s="7" t="s">
        <v>572</v>
      </c>
      <c r="V905" s="7" t="s">
        <v>572</v>
      </c>
      <c r="W905" s="6"/>
      <c r="X905" s="6"/>
      <c r="Y905" s="6"/>
      <c r="Z905" s="6"/>
      <c r="AA905" s="6"/>
      <c r="AB905" s="6"/>
      <c r="AC905" s="6"/>
      <c r="AD905" s="6"/>
      <c r="AE905" s="6" t="s">
        <v>126</v>
      </c>
      <c r="AF905" s="6"/>
      <c r="AG905" s="6"/>
      <c r="AH905" s="6"/>
      <c r="AI905" s="6"/>
      <c r="AJ905" s="6"/>
      <c r="AK905" s="6"/>
      <c r="AL905" s="6"/>
      <c r="AM905" s="6"/>
      <c r="AN905" s="6"/>
      <c r="AO905" s="6"/>
      <c r="AP905" s="6"/>
      <c r="AQ905" s="6"/>
      <c r="AR905" s="6"/>
      <c r="AS905" s="6"/>
      <c r="AT905" s="6"/>
      <c r="AU905" s="6"/>
      <c r="AV905" s="6"/>
      <c r="AW905" s="6" t="s">
        <v>23</v>
      </c>
      <c r="AX905" s="6"/>
      <c r="AY905" s="6"/>
      <c r="AZ905" s="6"/>
      <c r="BA905" s="6"/>
      <c r="BB905" s="6"/>
      <c r="BC905" s="6"/>
      <c r="BD905" s="6"/>
      <c r="BE905" s="6"/>
      <c r="BF905" s="6" t="s">
        <v>124</v>
      </c>
      <c r="BG905" s="6"/>
      <c r="BH905" s="6"/>
      <c r="BI905" s="6"/>
      <c r="BJ905" s="6"/>
      <c r="BK905" s="6"/>
      <c r="BL905" s="6"/>
      <c r="BM905" s="6"/>
      <c r="BN905" s="6"/>
      <c r="BO905" s="6"/>
      <c r="BP905" s="6"/>
      <c r="BQ905" s="6"/>
      <c r="BR905" s="6"/>
      <c r="BS905" s="6"/>
      <c r="BT905" s="6"/>
      <c r="BU905" s="6"/>
      <c r="BV905" s="6" t="s">
        <v>38</v>
      </c>
      <c r="BW905" s="6"/>
      <c r="BX905" s="6"/>
      <c r="BY905" s="6"/>
      <c r="BZ905" s="6"/>
      <c r="CA905" s="6"/>
      <c r="CB905" s="6"/>
      <c r="CC905" s="6"/>
      <c r="CD905" s="6"/>
      <c r="CE905" s="6"/>
      <c r="CF905" s="6"/>
      <c r="CG905" s="6"/>
      <c r="CH905" s="6"/>
      <c r="CI905" s="6"/>
      <c r="CJ905" s="6"/>
      <c r="CK905" s="6"/>
      <c r="CL905" s="6"/>
      <c r="CM905" s="6"/>
      <c r="CN905" s="6"/>
      <c r="CO905" s="6"/>
      <c r="CP905" s="6"/>
      <c r="CQ905" s="6"/>
      <c r="CR905" s="6"/>
      <c r="CS905" s="28" t="s">
        <v>38</v>
      </c>
      <c r="CT905" s="6"/>
      <c r="CU905" s="6"/>
      <c r="CV905" s="6"/>
      <c r="CW905" s="6"/>
      <c r="CX905" s="6"/>
      <c r="CY905" s="6"/>
      <c r="CZ905" s="6"/>
      <c r="DA905" s="6"/>
      <c r="DB905" s="6"/>
      <c r="DC905" s="6"/>
      <c r="DD905" s="6" t="s">
        <v>38</v>
      </c>
      <c r="DE905" s="87"/>
      <c r="DF905" s="6"/>
      <c r="DG905" s="6"/>
      <c r="DH905" s="6"/>
      <c r="DI905" s="6"/>
      <c r="DJ905" s="6"/>
      <c r="DK905" s="6"/>
      <c r="DL905" s="6"/>
      <c r="DM905" s="6"/>
      <c r="DN905" s="6"/>
      <c r="DO905" s="87"/>
      <c r="DP905" s="6"/>
      <c r="DQ905" s="87"/>
      <c r="DR905" s="6"/>
      <c r="DS905" s="87"/>
      <c r="DT905" s="17"/>
      <c r="DV905" s="34"/>
      <c r="DW905" s="57"/>
      <c r="DX905" s="57"/>
      <c r="DY905" s="57"/>
      <c r="DZ905" s="57"/>
      <c r="EA905" s="57"/>
      <c r="EB905" s="57"/>
      <c r="EC905" s="57"/>
      <c r="ED905" s="57"/>
      <c r="EE905" s="57"/>
      <c r="EF905" s="57"/>
      <c r="EG905" s="57"/>
      <c r="EH905" s="57"/>
      <c r="EI905" s="57"/>
      <c r="EJ905" s="57"/>
      <c r="EK905" s="57"/>
      <c r="EL905" s="57"/>
      <c r="EM905" s="57"/>
      <c r="EN905" s="57"/>
      <c r="EO905" s="57"/>
      <c r="EP905" s="57"/>
      <c r="EQ905" s="57"/>
      <c r="ER905" s="57"/>
      <c r="ES905" s="57"/>
    </row>
    <row r="906" spans="1:149" ht="14.55" customHeight="1" x14ac:dyDescent="0.3">
      <c r="A906" s="65">
        <v>902</v>
      </c>
      <c r="B906" s="7">
        <v>294</v>
      </c>
      <c r="C906" s="98" t="s">
        <v>3376</v>
      </c>
      <c r="D906" s="100" t="s">
        <v>3377</v>
      </c>
      <c r="E906" s="98" t="s">
        <v>3378</v>
      </c>
      <c r="F906" s="7">
        <v>2019</v>
      </c>
      <c r="G906" s="100" t="s">
        <v>604</v>
      </c>
      <c r="H906" s="98" t="s">
        <v>3379</v>
      </c>
      <c r="I906" s="6" t="s">
        <v>50</v>
      </c>
      <c r="J906" s="100" t="s">
        <v>3386</v>
      </c>
      <c r="K906" s="6" t="s">
        <v>742</v>
      </c>
      <c r="L906" s="6" t="s">
        <v>38</v>
      </c>
      <c r="M906" s="6" t="s">
        <v>100</v>
      </c>
      <c r="N906" s="6" t="s">
        <v>205</v>
      </c>
      <c r="O906" s="6" t="s">
        <v>25</v>
      </c>
      <c r="P906" s="6" t="s">
        <v>177</v>
      </c>
      <c r="Q906" s="6" t="s">
        <v>572</v>
      </c>
      <c r="R906" s="6" t="s">
        <v>572</v>
      </c>
      <c r="S906" s="6" t="s">
        <v>395</v>
      </c>
      <c r="T906" s="6" t="s">
        <v>572</v>
      </c>
      <c r="U906" s="7" t="s">
        <v>572</v>
      </c>
      <c r="V906" s="7" t="s">
        <v>572</v>
      </c>
      <c r="W906" s="6"/>
      <c r="X906" s="6"/>
      <c r="Y906" s="6"/>
      <c r="Z906" s="6"/>
      <c r="AA906" s="6"/>
      <c r="AB906" s="6"/>
      <c r="AC906" s="6"/>
      <c r="AD906" s="6"/>
      <c r="AE906" s="6" t="s">
        <v>126</v>
      </c>
      <c r="AF906" s="6"/>
      <c r="AG906" s="6"/>
      <c r="AH906" s="6"/>
      <c r="AI906" s="6"/>
      <c r="AJ906" s="6"/>
      <c r="AK906" s="6"/>
      <c r="AL906" s="6"/>
      <c r="AM906" s="6"/>
      <c r="AN906" s="6"/>
      <c r="AO906" s="6"/>
      <c r="AP906" s="6"/>
      <c r="AQ906" s="6"/>
      <c r="AR906" s="6"/>
      <c r="AS906" s="6"/>
      <c r="AT906" s="6"/>
      <c r="AU906" s="6"/>
      <c r="AV906" s="6"/>
      <c r="AW906" s="6" t="s">
        <v>23</v>
      </c>
      <c r="AX906" s="6"/>
      <c r="AY906" s="6"/>
      <c r="AZ906" s="6"/>
      <c r="BA906" s="6"/>
      <c r="BB906" s="6"/>
      <c r="BC906" s="6"/>
      <c r="BD906" s="6"/>
      <c r="BE906" s="6"/>
      <c r="BF906" s="6" t="s">
        <v>78</v>
      </c>
      <c r="BG906" s="6"/>
      <c r="BH906" s="6"/>
      <c r="BI906" s="6"/>
      <c r="BJ906" s="6"/>
      <c r="BK906" s="6"/>
      <c r="BL906" s="6"/>
      <c r="BM906" s="6"/>
      <c r="BN906" s="6"/>
      <c r="BO906" s="6"/>
      <c r="BP906" s="6"/>
      <c r="BQ906" s="6"/>
      <c r="BR906" s="6"/>
      <c r="BS906" s="6"/>
      <c r="BT906" s="6"/>
      <c r="BU906" s="6"/>
      <c r="BV906" s="6" t="s">
        <v>38</v>
      </c>
      <c r="BW906" s="6"/>
      <c r="BX906" s="6"/>
      <c r="BY906" s="6"/>
      <c r="BZ906" s="6"/>
      <c r="CA906" s="6"/>
      <c r="CB906" s="6"/>
      <c r="CC906" s="6"/>
      <c r="CD906" s="6"/>
      <c r="CE906" s="6"/>
      <c r="CF906" s="6"/>
      <c r="CG906" s="6"/>
      <c r="CH906" s="6"/>
      <c r="CI906" s="6"/>
      <c r="CJ906" s="6"/>
      <c r="CK906" s="6"/>
      <c r="CL906" s="6"/>
      <c r="CM906" s="6"/>
      <c r="CN906" s="6"/>
      <c r="CO906" s="6"/>
      <c r="CP906" s="6"/>
      <c r="CQ906" s="6"/>
      <c r="CR906" s="6"/>
      <c r="CS906" s="28" t="s">
        <v>38</v>
      </c>
      <c r="CT906" s="6"/>
      <c r="CU906" s="6"/>
      <c r="CV906" s="6"/>
      <c r="CW906" s="6"/>
      <c r="CX906" s="6"/>
      <c r="CY906" s="6"/>
      <c r="CZ906" s="6"/>
      <c r="DA906" s="6"/>
      <c r="DB906" s="6"/>
      <c r="DC906" s="6"/>
      <c r="DD906" s="6" t="s">
        <v>38</v>
      </c>
      <c r="DE906" s="87"/>
      <c r="DF906" s="6"/>
      <c r="DG906" s="6"/>
      <c r="DH906" s="6"/>
      <c r="DI906" s="6"/>
      <c r="DJ906" s="6"/>
      <c r="DK906" s="6"/>
      <c r="DL906" s="6"/>
      <c r="DM906" s="6"/>
      <c r="DN906" s="6"/>
      <c r="DO906" s="87"/>
      <c r="DP906" s="6"/>
      <c r="DQ906" s="87"/>
      <c r="DR906" s="6"/>
      <c r="DS906" s="87"/>
      <c r="DT906" s="17"/>
      <c r="DV906" s="34"/>
      <c r="DW906" s="57"/>
      <c r="DX906" s="57"/>
      <c r="DY906" s="57"/>
      <c r="DZ906" s="57"/>
      <c r="EA906" s="57"/>
      <c r="EB906" s="57"/>
      <c r="EC906" s="57"/>
      <c r="ED906" s="57"/>
      <c r="EE906" s="57"/>
      <c r="EF906" s="57"/>
      <c r="EG906" s="57"/>
      <c r="EH906" s="57"/>
      <c r="EI906" s="57"/>
      <c r="EJ906" s="57"/>
      <c r="EK906" s="57"/>
      <c r="EL906" s="57"/>
      <c r="EM906" s="57"/>
      <c r="EN906" s="57"/>
      <c r="EO906" s="57"/>
      <c r="EP906" s="57"/>
      <c r="EQ906" s="57"/>
      <c r="ER906" s="57"/>
      <c r="ES906" s="57"/>
    </row>
    <row r="907" spans="1:149" ht="14.55" customHeight="1" x14ac:dyDescent="0.3">
      <c r="A907" s="65">
        <v>903</v>
      </c>
      <c r="B907" s="7">
        <v>294</v>
      </c>
      <c r="C907" s="98" t="s">
        <v>3376</v>
      </c>
      <c r="D907" s="100" t="s">
        <v>3377</v>
      </c>
      <c r="E907" s="98" t="s">
        <v>3378</v>
      </c>
      <c r="F907" s="7">
        <v>2019</v>
      </c>
      <c r="G907" s="100" t="s">
        <v>604</v>
      </c>
      <c r="H907" s="98" t="s">
        <v>3379</v>
      </c>
      <c r="I907" s="6" t="s">
        <v>50</v>
      </c>
      <c r="J907" s="100" t="s">
        <v>3387</v>
      </c>
      <c r="K907" s="6" t="s">
        <v>742</v>
      </c>
      <c r="L907" s="6" t="s">
        <v>38</v>
      </c>
      <c r="M907" s="6" t="s">
        <v>100</v>
      </c>
      <c r="N907" s="6" t="s">
        <v>205</v>
      </c>
      <c r="O907" s="6" t="s">
        <v>25</v>
      </c>
      <c r="P907" s="6" t="s">
        <v>177</v>
      </c>
      <c r="Q907" s="6" t="s">
        <v>572</v>
      </c>
      <c r="R907" s="6" t="s">
        <v>572</v>
      </c>
      <c r="S907" s="6" t="s">
        <v>395</v>
      </c>
      <c r="T907" s="6" t="s">
        <v>572</v>
      </c>
      <c r="U907" s="7" t="s">
        <v>572</v>
      </c>
      <c r="V907" s="7" t="s">
        <v>572</v>
      </c>
      <c r="W907" s="6"/>
      <c r="X907" s="6"/>
      <c r="Y907" s="6"/>
      <c r="Z907" s="6"/>
      <c r="AA907" s="6"/>
      <c r="AB907" s="6"/>
      <c r="AC907" s="6"/>
      <c r="AD907" s="6"/>
      <c r="AE907" s="6" t="s">
        <v>126</v>
      </c>
      <c r="AF907" s="6"/>
      <c r="AG907" s="6"/>
      <c r="AH907" s="6"/>
      <c r="AI907" s="6"/>
      <c r="AJ907" s="6"/>
      <c r="AK907" s="6"/>
      <c r="AL907" s="6"/>
      <c r="AM907" s="6"/>
      <c r="AN907" s="6"/>
      <c r="AO907" s="6"/>
      <c r="AP907" s="6"/>
      <c r="AQ907" s="6"/>
      <c r="AR907" s="6"/>
      <c r="AS907" s="6"/>
      <c r="AT907" s="6"/>
      <c r="AU907" s="6"/>
      <c r="AV907" s="6"/>
      <c r="AW907" s="6" t="s">
        <v>23</v>
      </c>
      <c r="AX907" s="6"/>
      <c r="AY907" s="6"/>
      <c r="AZ907" s="6"/>
      <c r="BA907" s="6"/>
      <c r="BB907" s="6"/>
      <c r="BC907" s="6"/>
      <c r="BD907" s="6"/>
      <c r="BE907" s="6"/>
      <c r="BF907" s="6" t="s">
        <v>78</v>
      </c>
      <c r="BG907" s="6"/>
      <c r="BH907" s="6"/>
      <c r="BI907" s="6"/>
      <c r="BJ907" s="6"/>
      <c r="BK907" s="6"/>
      <c r="BL907" s="6"/>
      <c r="BM907" s="6"/>
      <c r="BN907" s="6"/>
      <c r="BO907" s="6"/>
      <c r="BP907" s="6"/>
      <c r="BQ907" s="6"/>
      <c r="BR907" s="6"/>
      <c r="BS907" s="6"/>
      <c r="BT907" s="6"/>
      <c r="BU907" s="6"/>
      <c r="BV907" s="6" t="s">
        <v>38</v>
      </c>
      <c r="BW907" s="6"/>
      <c r="BX907" s="6"/>
      <c r="BY907" s="6"/>
      <c r="BZ907" s="6"/>
      <c r="CA907" s="6"/>
      <c r="CB907" s="6"/>
      <c r="CC907" s="6"/>
      <c r="CD907" s="6"/>
      <c r="CE907" s="6"/>
      <c r="CF907" s="6"/>
      <c r="CG907" s="6"/>
      <c r="CH907" s="6"/>
      <c r="CI907" s="6"/>
      <c r="CJ907" s="6"/>
      <c r="CK907" s="6"/>
      <c r="CL907" s="6"/>
      <c r="CM907" s="6"/>
      <c r="CN907" s="6"/>
      <c r="CO907" s="6"/>
      <c r="CP907" s="6"/>
      <c r="CQ907" s="6"/>
      <c r="CR907" s="6"/>
      <c r="CS907" s="28" t="s">
        <v>38</v>
      </c>
      <c r="CT907" s="6"/>
      <c r="CU907" s="6"/>
      <c r="CV907" s="6"/>
      <c r="CW907" s="6"/>
      <c r="CX907" s="6"/>
      <c r="CY907" s="6"/>
      <c r="CZ907" s="6"/>
      <c r="DA907" s="6"/>
      <c r="DB907" s="6"/>
      <c r="DC907" s="6"/>
      <c r="DD907" s="6" t="s">
        <v>38</v>
      </c>
      <c r="DE907" s="87"/>
      <c r="DF907" s="6"/>
      <c r="DG907" s="6"/>
      <c r="DH907" s="6"/>
      <c r="DI907" s="6"/>
      <c r="DJ907" s="6"/>
      <c r="DK907" s="6"/>
      <c r="DL907" s="6"/>
      <c r="DM907" s="6"/>
      <c r="DN907" s="6"/>
      <c r="DO907" s="87"/>
      <c r="DP907" s="6"/>
      <c r="DQ907" s="87"/>
      <c r="DR907" s="6"/>
      <c r="DS907" s="87"/>
      <c r="DT907" s="17"/>
      <c r="DV907" s="34"/>
      <c r="DW907" s="57"/>
      <c r="DX907" s="57"/>
      <c r="DY907" s="57"/>
      <c r="DZ907" s="57"/>
      <c r="EA907" s="57"/>
      <c r="EB907" s="57"/>
      <c r="EC907" s="57"/>
      <c r="ED907" s="57"/>
      <c r="EE907" s="57"/>
      <c r="EF907" s="57"/>
      <c r="EG907" s="57"/>
      <c r="EH907" s="57"/>
      <c r="EI907" s="57"/>
      <c r="EJ907" s="57"/>
      <c r="EK907" s="57"/>
      <c r="EL907" s="57"/>
      <c r="EM907" s="57"/>
      <c r="EN907" s="57"/>
      <c r="EO907" s="57"/>
      <c r="EP907" s="57"/>
      <c r="EQ907" s="57"/>
      <c r="ER907" s="57"/>
      <c r="ES907" s="57"/>
    </row>
    <row r="908" spans="1:149" ht="14.55" customHeight="1" x14ac:dyDescent="0.3">
      <c r="A908" s="65">
        <v>904</v>
      </c>
      <c r="B908" s="7">
        <v>294</v>
      </c>
      <c r="C908" s="98" t="s">
        <v>3376</v>
      </c>
      <c r="D908" s="100" t="s">
        <v>3377</v>
      </c>
      <c r="E908" s="98" t="s">
        <v>3378</v>
      </c>
      <c r="F908" s="7">
        <v>2019</v>
      </c>
      <c r="G908" s="100" t="s">
        <v>604</v>
      </c>
      <c r="H908" s="98" t="s">
        <v>3379</v>
      </c>
      <c r="I908" s="6" t="s">
        <v>50</v>
      </c>
      <c r="J908" s="100" t="s">
        <v>3388</v>
      </c>
      <c r="K908" s="6" t="s">
        <v>3389</v>
      </c>
      <c r="L908" s="6" t="s">
        <v>23</v>
      </c>
      <c r="M908" s="6" t="s">
        <v>100</v>
      </c>
      <c r="N908" s="6" t="s">
        <v>205</v>
      </c>
      <c r="O908" s="6" t="s">
        <v>25</v>
      </c>
      <c r="P908" s="6" t="s">
        <v>177</v>
      </c>
      <c r="Q908" s="6" t="s">
        <v>572</v>
      </c>
      <c r="R908" s="6" t="s">
        <v>572</v>
      </c>
      <c r="S908" s="6" t="s">
        <v>395</v>
      </c>
      <c r="T908" s="6" t="s">
        <v>572</v>
      </c>
      <c r="U908" s="7" t="s">
        <v>572</v>
      </c>
      <c r="V908" s="7" t="s">
        <v>572</v>
      </c>
      <c r="W908" s="6"/>
      <c r="X908" s="6"/>
      <c r="Y908" s="6"/>
      <c r="Z908" s="6"/>
      <c r="AA908" s="6"/>
      <c r="AB908" s="6"/>
      <c r="AC908" s="6"/>
      <c r="AD908" s="6"/>
      <c r="AE908" s="6" t="s">
        <v>126</v>
      </c>
      <c r="AF908" s="6"/>
      <c r="AG908" s="6"/>
      <c r="AH908" s="6"/>
      <c r="AI908" s="6"/>
      <c r="AJ908" s="6"/>
      <c r="AK908" s="6"/>
      <c r="AL908" s="6"/>
      <c r="AM908" s="6"/>
      <c r="AN908" s="6"/>
      <c r="AO908" s="6"/>
      <c r="AP908" s="6"/>
      <c r="AQ908" s="6"/>
      <c r="AR908" s="6"/>
      <c r="AS908" s="6"/>
      <c r="AT908" s="6"/>
      <c r="AU908" s="6"/>
      <c r="AV908" s="6"/>
      <c r="AW908" s="6" t="s">
        <v>23</v>
      </c>
      <c r="AX908" s="6"/>
      <c r="AY908" s="6"/>
      <c r="AZ908" s="6"/>
      <c r="BA908" s="6"/>
      <c r="BB908" s="6"/>
      <c r="BC908" s="6"/>
      <c r="BD908" s="6"/>
      <c r="BE908" s="6"/>
      <c r="BF908" s="6" t="s">
        <v>78</v>
      </c>
      <c r="BG908" s="6"/>
      <c r="BH908" s="6"/>
      <c r="BI908" s="6"/>
      <c r="BJ908" s="6"/>
      <c r="BK908" s="6"/>
      <c r="BL908" s="6"/>
      <c r="BM908" s="6"/>
      <c r="BN908" s="6"/>
      <c r="BO908" s="6"/>
      <c r="BP908" s="6"/>
      <c r="BQ908" s="6"/>
      <c r="BR908" s="6"/>
      <c r="BS908" s="6"/>
      <c r="BT908" s="6"/>
      <c r="BU908" s="6"/>
      <c r="BV908" s="6" t="s">
        <v>38</v>
      </c>
      <c r="BW908" s="6"/>
      <c r="BX908" s="6"/>
      <c r="BY908" s="6"/>
      <c r="BZ908" s="6"/>
      <c r="CA908" s="6"/>
      <c r="CB908" s="6"/>
      <c r="CC908" s="6"/>
      <c r="CD908" s="6"/>
      <c r="CE908" s="6"/>
      <c r="CF908" s="6"/>
      <c r="CG908" s="6"/>
      <c r="CH908" s="6"/>
      <c r="CI908" s="6"/>
      <c r="CJ908" s="6"/>
      <c r="CK908" s="6"/>
      <c r="CL908" s="6"/>
      <c r="CM908" s="6"/>
      <c r="CN908" s="6"/>
      <c r="CO908" s="6"/>
      <c r="CP908" s="6"/>
      <c r="CQ908" s="6"/>
      <c r="CR908" s="6"/>
      <c r="CS908" s="28" t="s">
        <v>38</v>
      </c>
      <c r="CT908" s="6"/>
      <c r="CU908" s="6"/>
      <c r="CV908" s="6"/>
      <c r="CW908" s="6"/>
      <c r="CX908" s="6"/>
      <c r="CY908" s="6"/>
      <c r="CZ908" s="6"/>
      <c r="DA908" s="6"/>
      <c r="DB908" s="6"/>
      <c r="DC908" s="6"/>
      <c r="DD908" s="6" t="s">
        <v>38</v>
      </c>
      <c r="DE908" s="87"/>
      <c r="DF908" s="6"/>
      <c r="DG908" s="6"/>
      <c r="DH908" s="6"/>
      <c r="DI908" s="6"/>
      <c r="DJ908" s="6"/>
      <c r="DK908" s="6"/>
      <c r="DL908" s="6"/>
      <c r="DM908" s="6"/>
      <c r="DN908" s="6"/>
      <c r="DO908" s="87"/>
      <c r="DP908" s="6"/>
      <c r="DQ908" s="87"/>
      <c r="DR908" s="6"/>
      <c r="DS908" s="93" t="s">
        <v>3390</v>
      </c>
      <c r="DT908" s="17" t="s">
        <v>66</v>
      </c>
      <c r="DV908" s="34"/>
      <c r="DW908" s="57"/>
      <c r="DX908" s="57"/>
      <c r="DY908" s="57"/>
      <c r="DZ908" s="57"/>
      <c r="EA908" s="57"/>
      <c r="EB908" s="57"/>
      <c r="EC908" s="57"/>
      <c r="ED908" s="57"/>
      <c r="EE908" s="57"/>
      <c r="EF908" s="57"/>
      <c r="EG908" s="57"/>
      <c r="EH908" s="57"/>
      <c r="EI908" s="57"/>
      <c r="EJ908" s="57"/>
      <c r="EK908" s="57"/>
      <c r="EL908" s="57"/>
      <c r="EM908" s="57"/>
      <c r="EN908" s="57"/>
      <c r="EO908" s="57"/>
      <c r="EP908" s="57"/>
      <c r="EQ908" s="57"/>
      <c r="ER908" s="57"/>
      <c r="ES908" s="57"/>
    </row>
    <row r="909" spans="1:149" ht="14.55" customHeight="1" x14ac:dyDescent="0.3">
      <c r="A909" s="65">
        <v>905</v>
      </c>
      <c r="B909" s="7">
        <v>295</v>
      </c>
      <c r="C909" s="98" t="s">
        <v>3391</v>
      </c>
      <c r="D909" s="100" t="s">
        <v>3392</v>
      </c>
      <c r="E909" s="98" t="s">
        <v>3393</v>
      </c>
      <c r="F909" s="7">
        <v>2008</v>
      </c>
      <c r="G909" s="100" t="s">
        <v>807</v>
      </c>
      <c r="H909" s="98" t="s">
        <v>3394</v>
      </c>
      <c r="I909" s="6" t="s">
        <v>50</v>
      </c>
      <c r="J909" s="100" t="s">
        <v>3395</v>
      </c>
      <c r="K909" s="6" t="s">
        <v>742</v>
      </c>
      <c r="L909" s="6" t="s">
        <v>38</v>
      </c>
      <c r="M909" s="6" t="s">
        <v>100</v>
      </c>
      <c r="N909" s="6" t="s">
        <v>205</v>
      </c>
      <c r="O909" s="6" t="s">
        <v>25</v>
      </c>
      <c r="P909" s="6" t="s">
        <v>56</v>
      </c>
      <c r="Q909" s="6" t="s">
        <v>2909</v>
      </c>
      <c r="R909" s="6" t="s">
        <v>582</v>
      </c>
      <c r="S909" s="6" t="s">
        <v>343</v>
      </c>
      <c r="T909" s="6" t="s">
        <v>608</v>
      </c>
      <c r="U909" s="7">
        <v>2003</v>
      </c>
      <c r="V909" s="7">
        <v>2004</v>
      </c>
      <c r="W909" s="6"/>
      <c r="X909" s="6"/>
      <c r="Y909" s="6"/>
      <c r="Z909" s="6"/>
      <c r="AA909" s="6" t="s">
        <v>66</v>
      </c>
      <c r="AB909" s="6"/>
      <c r="AC909" s="6"/>
      <c r="AD909" s="6"/>
      <c r="AE909" s="6" t="s">
        <v>126</v>
      </c>
      <c r="AF909" s="6"/>
      <c r="AG909" s="6"/>
      <c r="AH909" s="6"/>
      <c r="AI909" s="6"/>
      <c r="AJ909" s="6"/>
      <c r="AK909" s="6"/>
      <c r="AL909" s="6"/>
      <c r="AM909" s="6"/>
      <c r="AN909" s="6"/>
      <c r="AO909" s="6"/>
      <c r="AP909" s="6"/>
      <c r="AQ909" s="6" t="s">
        <v>609</v>
      </c>
      <c r="AR909" s="6"/>
      <c r="AS909" s="6"/>
      <c r="AT909" s="6"/>
      <c r="AU909" s="6"/>
      <c r="AV909" s="6"/>
      <c r="AW909" s="6" t="s">
        <v>38</v>
      </c>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t="s">
        <v>23</v>
      </c>
      <c r="BW909" s="6"/>
      <c r="BX909" s="6"/>
      <c r="BY909" s="6"/>
      <c r="BZ909" s="6"/>
      <c r="CA909" s="6" t="s">
        <v>195</v>
      </c>
      <c r="CB909" s="6"/>
      <c r="CC909" s="6"/>
      <c r="CD909" s="6"/>
      <c r="CE909" s="6" t="s">
        <v>195</v>
      </c>
      <c r="CF909" s="6"/>
      <c r="CG909" s="6"/>
      <c r="CH909" s="6"/>
      <c r="CI909" s="6"/>
      <c r="CJ909" s="6"/>
      <c r="CK909" s="6"/>
      <c r="CL909" s="6"/>
      <c r="CM909" s="6"/>
      <c r="CN909" s="6"/>
      <c r="CO909" s="6" t="s">
        <v>195</v>
      </c>
      <c r="CP909" s="6"/>
      <c r="CQ909" s="6"/>
      <c r="CR909" s="6"/>
      <c r="CS909" s="28" t="s">
        <v>38</v>
      </c>
      <c r="CT909" s="6"/>
      <c r="CU909" s="6"/>
      <c r="CV909" s="6"/>
      <c r="CW909" s="6"/>
      <c r="CX909" s="6"/>
      <c r="CY909" s="6"/>
      <c r="CZ909" s="6"/>
      <c r="DA909" s="6"/>
      <c r="DB909" s="6"/>
      <c r="DC909" s="6"/>
      <c r="DD909" s="6" t="s">
        <v>38</v>
      </c>
      <c r="DE909" s="87"/>
      <c r="DF909" s="6"/>
      <c r="DG909" s="6"/>
      <c r="DH909" s="6"/>
      <c r="DI909" s="6"/>
      <c r="DJ909" s="6"/>
      <c r="DK909" s="6"/>
      <c r="DL909" s="6"/>
      <c r="DM909" s="6"/>
      <c r="DN909" s="6"/>
      <c r="DO909" s="87"/>
      <c r="DP909" s="6"/>
      <c r="DQ909" s="87"/>
      <c r="DR909" s="6"/>
      <c r="DS909" s="87"/>
      <c r="DT909" s="17"/>
      <c r="DV909" s="34"/>
      <c r="DW909" s="57"/>
      <c r="DX909" s="57"/>
      <c r="DY909" s="57"/>
      <c r="DZ909" s="57"/>
      <c r="EA909" s="57"/>
      <c r="EB909" s="57"/>
      <c r="EC909" s="57"/>
      <c r="ED909" s="57"/>
      <c r="EE909" s="57"/>
      <c r="EF909" s="57"/>
      <c r="EG909" s="57"/>
      <c r="EH909" s="57"/>
      <c r="EI909" s="57"/>
      <c r="EJ909" s="57"/>
      <c r="EK909" s="57"/>
      <c r="EL909" s="57"/>
      <c r="EM909" s="57"/>
      <c r="EN909" s="57"/>
      <c r="EO909" s="57"/>
      <c r="EP909" s="57"/>
      <c r="EQ909" s="57"/>
      <c r="ER909" s="57"/>
      <c r="ES909" s="57"/>
    </row>
    <row r="910" spans="1:149" ht="14.55" customHeight="1" x14ac:dyDescent="0.3">
      <c r="A910" s="65">
        <v>906</v>
      </c>
      <c r="B910" s="7">
        <v>296</v>
      </c>
      <c r="C910" s="98" t="s">
        <v>3396</v>
      </c>
      <c r="D910" s="100" t="s">
        <v>3397</v>
      </c>
      <c r="E910" s="98" t="s">
        <v>3398</v>
      </c>
      <c r="F910" s="7">
        <v>2013</v>
      </c>
      <c r="G910" s="100" t="s">
        <v>807</v>
      </c>
      <c r="H910" s="98" t="s">
        <v>3399</v>
      </c>
      <c r="I910" s="6" t="s">
        <v>50</v>
      </c>
      <c r="J910" s="100" t="s">
        <v>3400</v>
      </c>
      <c r="K910" s="6" t="s">
        <v>607</v>
      </c>
      <c r="L910" s="6" t="s">
        <v>23</v>
      </c>
      <c r="M910" s="6" t="s">
        <v>100</v>
      </c>
      <c r="N910" s="6" t="s">
        <v>205</v>
      </c>
      <c r="O910" s="6" t="s">
        <v>25</v>
      </c>
      <c r="P910" s="6" t="s">
        <v>56</v>
      </c>
      <c r="Q910" s="6" t="s">
        <v>572</v>
      </c>
      <c r="R910" s="6" t="s">
        <v>572</v>
      </c>
      <c r="S910" s="6" t="s">
        <v>343</v>
      </c>
      <c r="T910" s="6" t="s">
        <v>608</v>
      </c>
      <c r="U910" s="7">
        <v>2005</v>
      </c>
      <c r="V910" s="7">
        <v>2020</v>
      </c>
      <c r="W910" s="6"/>
      <c r="X910" s="6"/>
      <c r="Y910" s="6"/>
      <c r="Z910" s="6"/>
      <c r="AA910" s="6"/>
      <c r="AB910" s="6"/>
      <c r="AC910" s="6" t="s">
        <v>122</v>
      </c>
      <c r="AD910" s="6" t="s">
        <v>109</v>
      </c>
      <c r="AE910" s="6" t="s">
        <v>126</v>
      </c>
      <c r="AF910" s="6"/>
      <c r="AG910" s="6"/>
      <c r="AH910" s="6"/>
      <c r="AI910" s="6"/>
      <c r="AJ910" s="6"/>
      <c r="AK910" s="6"/>
      <c r="AL910" s="6"/>
      <c r="AM910" s="6"/>
      <c r="AN910" s="6"/>
      <c r="AO910" s="6"/>
      <c r="AP910" s="6"/>
      <c r="AQ910" s="6"/>
      <c r="AR910" s="6"/>
      <c r="AS910" s="6"/>
      <c r="AT910" s="6"/>
      <c r="AU910" s="6"/>
      <c r="AV910" s="6"/>
      <c r="AW910" s="6" t="s">
        <v>23</v>
      </c>
      <c r="AX910" s="6"/>
      <c r="AY910" s="6"/>
      <c r="AZ910" s="6"/>
      <c r="BA910" s="6"/>
      <c r="BB910" s="6"/>
      <c r="BC910" s="6"/>
      <c r="BD910" s="6"/>
      <c r="BE910" s="6"/>
      <c r="BF910" s="6" t="s">
        <v>78</v>
      </c>
      <c r="BG910" s="6"/>
      <c r="BH910" s="6"/>
      <c r="BI910" s="6"/>
      <c r="BJ910" s="6"/>
      <c r="BK910" s="6"/>
      <c r="BL910" s="6"/>
      <c r="BM910" s="6"/>
      <c r="BN910" s="6"/>
      <c r="BO910" s="6"/>
      <c r="BP910" s="6"/>
      <c r="BQ910" s="6"/>
      <c r="BR910" s="6"/>
      <c r="BS910" s="6"/>
      <c r="BT910" s="6"/>
      <c r="BU910" s="6"/>
      <c r="BV910" s="6" t="s">
        <v>23</v>
      </c>
      <c r="BW910" s="6"/>
      <c r="BX910" s="6"/>
      <c r="BY910" s="6"/>
      <c r="BZ910" s="6"/>
      <c r="CA910" s="6"/>
      <c r="CB910" s="6"/>
      <c r="CC910" s="6" t="s">
        <v>195</v>
      </c>
      <c r="CD910" s="6" t="s">
        <v>195</v>
      </c>
      <c r="CE910" s="6"/>
      <c r="CF910" s="6"/>
      <c r="CG910" s="6"/>
      <c r="CH910" s="6"/>
      <c r="CI910" s="6"/>
      <c r="CJ910" s="6"/>
      <c r="CK910" s="6"/>
      <c r="CL910" s="6"/>
      <c r="CM910" s="6"/>
      <c r="CN910" s="6"/>
      <c r="CO910" s="6"/>
      <c r="CP910" s="6"/>
      <c r="CQ910" s="6"/>
      <c r="CR910" s="6"/>
      <c r="CS910" s="28" t="s">
        <v>38</v>
      </c>
      <c r="CT910" s="6"/>
      <c r="CU910" s="6"/>
      <c r="CV910" s="6"/>
      <c r="CW910" s="6"/>
      <c r="CX910" s="6"/>
      <c r="CY910" s="6"/>
      <c r="CZ910" s="6"/>
      <c r="DA910" s="6"/>
      <c r="DB910" s="6"/>
      <c r="DC910" s="6"/>
      <c r="DD910" s="6" t="s">
        <v>38</v>
      </c>
      <c r="DE910" s="87"/>
      <c r="DF910" s="6"/>
      <c r="DG910" s="6"/>
      <c r="DH910" s="6"/>
      <c r="DI910" s="6"/>
      <c r="DJ910" s="6"/>
      <c r="DK910" s="6"/>
      <c r="DL910" s="6"/>
      <c r="DM910" s="6"/>
      <c r="DN910" s="6"/>
      <c r="DO910" s="87"/>
      <c r="DP910" s="6"/>
      <c r="DQ910" s="87"/>
      <c r="DR910" s="6"/>
      <c r="DS910" s="87"/>
      <c r="DT910" s="17"/>
      <c r="DV910" s="34"/>
      <c r="DW910" s="57"/>
      <c r="DX910" s="57"/>
      <c r="DY910" s="57"/>
      <c r="DZ910" s="57"/>
      <c r="EA910" s="57"/>
      <c r="EB910" s="57"/>
      <c r="EC910" s="57"/>
      <c r="ED910" s="57"/>
      <c r="EE910" s="57"/>
      <c r="EF910" s="57"/>
      <c r="EG910" s="57"/>
      <c r="EH910" s="57"/>
      <c r="EI910" s="57"/>
      <c r="EJ910" s="57"/>
      <c r="EK910" s="57"/>
      <c r="EL910" s="57"/>
      <c r="EM910" s="57"/>
      <c r="EN910" s="57"/>
      <c r="EO910" s="57"/>
      <c r="EP910" s="57"/>
      <c r="EQ910" s="57"/>
      <c r="ER910" s="57"/>
      <c r="ES910" s="57"/>
    </row>
    <row r="911" spans="1:149" ht="14.55" customHeight="1" x14ac:dyDescent="0.3">
      <c r="A911" s="65">
        <v>907</v>
      </c>
      <c r="B911" s="7">
        <v>297</v>
      </c>
      <c r="C911" s="98" t="s">
        <v>3401</v>
      </c>
      <c r="D911" s="100" t="s">
        <v>3402</v>
      </c>
      <c r="E911" s="98" t="s">
        <v>3403</v>
      </c>
      <c r="F911" s="7">
        <v>2020</v>
      </c>
      <c r="G911" s="100" t="s">
        <v>577</v>
      </c>
      <c r="H911" s="98" t="s">
        <v>3404</v>
      </c>
      <c r="I911" s="6" t="s">
        <v>50</v>
      </c>
      <c r="J911" s="100" t="s">
        <v>3405</v>
      </c>
      <c r="K911" s="6" t="s">
        <v>768</v>
      </c>
      <c r="L911" s="6" t="s">
        <v>23</v>
      </c>
      <c r="M911" s="6" t="s">
        <v>100</v>
      </c>
      <c r="N911" s="6" t="s">
        <v>205</v>
      </c>
      <c r="O911" s="6" t="s">
        <v>25</v>
      </c>
      <c r="P911" s="6" t="s">
        <v>72</v>
      </c>
      <c r="Q911" s="6" t="s">
        <v>572</v>
      </c>
      <c r="R911" s="6" t="s">
        <v>572</v>
      </c>
      <c r="S911" s="6" t="s">
        <v>327</v>
      </c>
      <c r="T911" s="6" t="s">
        <v>667</v>
      </c>
      <c r="U911" s="7">
        <v>2010</v>
      </c>
      <c r="V911" s="7">
        <v>2030</v>
      </c>
      <c r="W911" s="6"/>
      <c r="X911" s="6"/>
      <c r="Y911" s="6"/>
      <c r="Z911" s="6" t="s">
        <v>76</v>
      </c>
      <c r="AA911" s="6"/>
      <c r="AB911" s="6"/>
      <c r="AC911" s="6"/>
      <c r="AD911" s="6"/>
      <c r="AE911" s="6" t="s">
        <v>126</v>
      </c>
      <c r="AF911" s="6"/>
      <c r="AG911" s="6"/>
      <c r="AH911" s="6" t="s">
        <v>139</v>
      </c>
      <c r="AI911" s="6" t="s">
        <v>155</v>
      </c>
      <c r="AJ911" s="6"/>
      <c r="AK911" s="6"/>
      <c r="AL911" s="6"/>
      <c r="AM911" s="6"/>
      <c r="AN911" s="6"/>
      <c r="AO911" s="6"/>
      <c r="AP911" s="6" t="s">
        <v>278</v>
      </c>
      <c r="AQ911" s="6"/>
      <c r="AR911" s="6"/>
      <c r="AS911" s="6"/>
      <c r="AT911" s="6"/>
      <c r="AU911" s="6"/>
      <c r="AV911" s="6"/>
      <c r="AW911" s="6" t="s">
        <v>23</v>
      </c>
      <c r="AX911" s="6"/>
      <c r="AY911" s="6"/>
      <c r="AZ911" s="6"/>
      <c r="BA911" s="6" t="s">
        <v>78</v>
      </c>
      <c r="BB911" s="6"/>
      <c r="BC911" s="6"/>
      <c r="BD911" s="6"/>
      <c r="BE911" s="6"/>
      <c r="BF911" s="6" t="s">
        <v>78</v>
      </c>
      <c r="BG911" s="6"/>
      <c r="BH911" s="6"/>
      <c r="BI911" s="6" t="s">
        <v>78</v>
      </c>
      <c r="BJ911" s="6" t="s">
        <v>78</v>
      </c>
      <c r="BK911" s="6"/>
      <c r="BL911" s="6"/>
      <c r="BM911" s="6"/>
      <c r="BN911" s="6"/>
      <c r="BO911" s="6" t="s">
        <v>78</v>
      </c>
      <c r="BP911" s="6"/>
      <c r="BQ911" s="6"/>
      <c r="BR911" s="6"/>
      <c r="BS911" s="6"/>
      <c r="BT911" s="6"/>
      <c r="BU911" s="6"/>
      <c r="BV911" s="6" t="s">
        <v>23</v>
      </c>
      <c r="BW911" s="6"/>
      <c r="BX911" s="6"/>
      <c r="BY911" s="6"/>
      <c r="BZ911" s="6"/>
      <c r="CA911" s="6"/>
      <c r="CB911" s="6"/>
      <c r="CC911" s="6"/>
      <c r="CD911" s="6"/>
      <c r="CE911" s="6"/>
      <c r="CF911" s="6"/>
      <c r="CG911" s="6"/>
      <c r="CH911" s="6" t="s">
        <v>195</v>
      </c>
      <c r="CI911" s="6"/>
      <c r="CJ911" s="6"/>
      <c r="CK911" s="6"/>
      <c r="CL911" s="6"/>
      <c r="CM911" s="6"/>
      <c r="CN911" s="6"/>
      <c r="CO911" s="6"/>
      <c r="CP911" s="6"/>
      <c r="CQ911" s="6"/>
      <c r="CR911" s="6"/>
      <c r="CS911" s="28" t="s">
        <v>38</v>
      </c>
      <c r="CT911" s="6"/>
      <c r="CU911" s="6"/>
      <c r="CV911" s="6"/>
      <c r="CW911" s="6"/>
      <c r="CX911" s="6"/>
      <c r="CY911" s="6"/>
      <c r="CZ911" s="6"/>
      <c r="DA911" s="6"/>
      <c r="DB911" s="6"/>
      <c r="DC911" s="6"/>
      <c r="DD911" s="6" t="s">
        <v>38</v>
      </c>
      <c r="DE911" s="87"/>
      <c r="DF911" s="6"/>
      <c r="DG911" s="6"/>
      <c r="DH911" s="6"/>
      <c r="DI911" s="6"/>
      <c r="DJ911" s="6"/>
      <c r="DK911" s="6"/>
      <c r="DL911" s="6"/>
      <c r="DM911" s="6"/>
      <c r="DN911" s="6"/>
      <c r="DO911" s="87"/>
      <c r="DP911" s="6"/>
      <c r="DQ911" s="87"/>
      <c r="DR911" s="6"/>
      <c r="DS911" s="93" t="s">
        <v>3406</v>
      </c>
      <c r="DT911" s="17" t="s">
        <v>1516</v>
      </c>
      <c r="DV911" s="34"/>
      <c r="DW911" s="57"/>
      <c r="DX911" s="57"/>
      <c r="DY911" s="57"/>
      <c r="DZ911" s="57"/>
      <c r="EA911" s="57"/>
      <c r="EB911" s="57"/>
      <c r="EC911" s="57"/>
      <c r="ED911" s="57"/>
      <c r="EE911" s="57"/>
      <c r="EF911" s="57"/>
      <c r="EG911" s="57"/>
      <c r="EH911" s="57"/>
      <c r="EI911" s="57"/>
      <c r="EJ911" s="57"/>
      <c r="EK911" s="57"/>
      <c r="EL911" s="57"/>
      <c r="EM911" s="57"/>
      <c r="EN911" s="57"/>
      <c r="EO911" s="57"/>
      <c r="EP911" s="57"/>
      <c r="EQ911" s="57"/>
      <c r="ER911" s="57"/>
      <c r="ES911" s="57"/>
    </row>
    <row r="912" spans="1:149" ht="14.55" customHeight="1" x14ac:dyDescent="0.3">
      <c r="A912" s="65">
        <v>908</v>
      </c>
      <c r="B912" s="7">
        <v>297</v>
      </c>
      <c r="C912" s="98" t="s">
        <v>3401</v>
      </c>
      <c r="D912" s="100" t="s">
        <v>3402</v>
      </c>
      <c r="E912" s="98" t="s">
        <v>3403</v>
      </c>
      <c r="F912" s="7">
        <v>2020</v>
      </c>
      <c r="G912" s="100" t="s">
        <v>577</v>
      </c>
      <c r="H912" s="98" t="s">
        <v>3404</v>
      </c>
      <c r="I912" s="6" t="s">
        <v>50</v>
      </c>
      <c r="J912" s="100" t="s">
        <v>3407</v>
      </c>
      <c r="K912" s="6" t="s">
        <v>768</v>
      </c>
      <c r="L912" s="6" t="s">
        <v>23</v>
      </c>
      <c r="M912" s="6" t="s">
        <v>100</v>
      </c>
      <c r="N912" s="6" t="s">
        <v>205</v>
      </c>
      <c r="O912" s="6" t="s">
        <v>25</v>
      </c>
      <c r="P912" s="6" t="s">
        <v>72</v>
      </c>
      <c r="Q912" s="6" t="s">
        <v>572</v>
      </c>
      <c r="R912" s="6" t="s">
        <v>572</v>
      </c>
      <c r="S912" s="6" t="s">
        <v>327</v>
      </c>
      <c r="T912" s="6" t="s">
        <v>667</v>
      </c>
      <c r="U912" s="7">
        <v>2010</v>
      </c>
      <c r="V912" s="7">
        <v>2030</v>
      </c>
      <c r="W912" s="6"/>
      <c r="X912" s="6"/>
      <c r="Y912" s="6"/>
      <c r="Z912" s="6" t="s">
        <v>76</v>
      </c>
      <c r="AA912" s="6"/>
      <c r="AB912" s="6"/>
      <c r="AC912" s="6"/>
      <c r="AD912" s="6"/>
      <c r="AE912" s="6" t="s">
        <v>126</v>
      </c>
      <c r="AF912" s="6"/>
      <c r="AG912" s="6"/>
      <c r="AH912" s="6" t="s">
        <v>139</v>
      </c>
      <c r="AI912" s="6" t="s">
        <v>155</v>
      </c>
      <c r="AJ912" s="6"/>
      <c r="AK912" s="6"/>
      <c r="AL912" s="6"/>
      <c r="AM912" s="6"/>
      <c r="AN912" s="6"/>
      <c r="AO912" s="6"/>
      <c r="AP912" s="6" t="s">
        <v>278</v>
      </c>
      <c r="AQ912" s="6"/>
      <c r="AR912" s="6"/>
      <c r="AS912" s="6"/>
      <c r="AT912" s="6"/>
      <c r="AU912" s="6"/>
      <c r="AV912" s="6"/>
      <c r="AW912" s="6" t="s">
        <v>23</v>
      </c>
      <c r="AX912" s="6"/>
      <c r="AY912" s="6"/>
      <c r="AZ912" s="6"/>
      <c r="BA912" s="6" t="s">
        <v>78</v>
      </c>
      <c r="BB912" s="6"/>
      <c r="BC912" s="6"/>
      <c r="BD912" s="6"/>
      <c r="BE912" s="6"/>
      <c r="BF912" s="6" t="s">
        <v>78</v>
      </c>
      <c r="BG912" s="6"/>
      <c r="BH912" s="6"/>
      <c r="BI912" s="6" t="s">
        <v>78</v>
      </c>
      <c r="BJ912" s="6" t="s">
        <v>78</v>
      </c>
      <c r="BK912" s="6"/>
      <c r="BL912" s="6"/>
      <c r="BM912" s="6"/>
      <c r="BN912" s="6"/>
      <c r="BO912" s="6" t="s">
        <v>78</v>
      </c>
      <c r="BP912" s="6"/>
      <c r="BQ912" s="6"/>
      <c r="BR912" s="6"/>
      <c r="BS912" s="6"/>
      <c r="BT912" s="6"/>
      <c r="BU912" s="6"/>
      <c r="BV912" s="6" t="s">
        <v>23</v>
      </c>
      <c r="BW912" s="6"/>
      <c r="BX912" s="6"/>
      <c r="BY912" s="6"/>
      <c r="BZ912" s="6"/>
      <c r="CA912" s="6"/>
      <c r="CB912" s="6"/>
      <c r="CC912" s="6"/>
      <c r="CD912" s="6"/>
      <c r="CE912" s="6"/>
      <c r="CF912" s="6"/>
      <c r="CG912" s="6"/>
      <c r="CH912" s="6" t="s">
        <v>195</v>
      </c>
      <c r="CI912" s="6"/>
      <c r="CJ912" s="6"/>
      <c r="CK912" s="6"/>
      <c r="CL912" s="6"/>
      <c r="CM912" s="6"/>
      <c r="CN912" s="6"/>
      <c r="CO912" s="6"/>
      <c r="CP912" s="6"/>
      <c r="CQ912" s="6"/>
      <c r="CR912" s="6"/>
      <c r="CS912" s="28" t="s">
        <v>38</v>
      </c>
      <c r="CT912" s="6"/>
      <c r="CU912" s="6"/>
      <c r="CV912" s="6"/>
      <c r="CW912" s="6"/>
      <c r="CX912" s="6"/>
      <c r="CY912" s="6"/>
      <c r="CZ912" s="6"/>
      <c r="DA912" s="6"/>
      <c r="DB912" s="6"/>
      <c r="DC912" s="6"/>
      <c r="DD912" s="6" t="s">
        <v>38</v>
      </c>
      <c r="DE912" s="87"/>
      <c r="DF912" s="6"/>
      <c r="DG912" s="6"/>
      <c r="DH912" s="6"/>
      <c r="DI912" s="6"/>
      <c r="DJ912" s="6"/>
      <c r="DK912" s="6"/>
      <c r="DL912" s="6"/>
      <c r="DM912" s="6"/>
      <c r="DN912" s="6"/>
      <c r="DO912" s="87"/>
      <c r="DP912" s="6"/>
      <c r="DQ912" s="87"/>
      <c r="DR912" s="6"/>
      <c r="DS912" s="93" t="s">
        <v>3406</v>
      </c>
      <c r="DT912" s="17" t="s">
        <v>1516</v>
      </c>
      <c r="DV912" s="34"/>
      <c r="DW912" s="57"/>
      <c r="DX912" s="57"/>
      <c r="DY912" s="57"/>
      <c r="DZ912" s="57"/>
      <c r="EA912" s="57"/>
      <c r="EB912" s="57"/>
      <c r="EC912" s="57"/>
      <c r="ED912" s="57"/>
      <c r="EE912" s="57"/>
      <c r="EF912" s="57"/>
      <c r="EG912" s="57"/>
      <c r="EH912" s="57"/>
      <c r="EI912" s="57"/>
      <c r="EJ912" s="57"/>
      <c r="EK912" s="57"/>
      <c r="EL912" s="57"/>
      <c r="EM912" s="57"/>
      <c r="EN912" s="57"/>
      <c r="EO912" s="57"/>
      <c r="EP912" s="57"/>
      <c r="EQ912" s="57"/>
      <c r="ER912" s="57"/>
      <c r="ES912" s="57"/>
    </row>
    <row r="913" spans="1:149" ht="14.55" customHeight="1" x14ac:dyDescent="0.3">
      <c r="A913" s="65">
        <v>909</v>
      </c>
      <c r="B913" s="7">
        <v>297</v>
      </c>
      <c r="C913" s="98" t="s">
        <v>3401</v>
      </c>
      <c r="D913" s="100" t="s">
        <v>3402</v>
      </c>
      <c r="E913" s="98" t="s">
        <v>3403</v>
      </c>
      <c r="F913" s="7">
        <v>2020</v>
      </c>
      <c r="G913" s="100" t="s">
        <v>577</v>
      </c>
      <c r="H913" s="98" t="s">
        <v>3404</v>
      </c>
      <c r="I913" s="6" t="s">
        <v>50</v>
      </c>
      <c r="J913" s="100" t="s">
        <v>3408</v>
      </c>
      <c r="K913" s="6" t="s">
        <v>616</v>
      </c>
      <c r="L913" s="6" t="s">
        <v>38</v>
      </c>
      <c r="M913" s="6" t="s">
        <v>100</v>
      </c>
      <c r="N913" s="6" t="s">
        <v>205</v>
      </c>
      <c r="O913" s="6" t="s">
        <v>25</v>
      </c>
      <c r="P913" s="6" t="s">
        <v>72</v>
      </c>
      <c r="Q913" s="6" t="s">
        <v>572</v>
      </c>
      <c r="R913" s="6" t="s">
        <v>572</v>
      </c>
      <c r="S913" s="6" t="s">
        <v>327</v>
      </c>
      <c r="T913" s="6" t="s">
        <v>667</v>
      </c>
      <c r="U913" s="7">
        <v>2010</v>
      </c>
      <c r="V913" s="7">
        <v>2030</v>
      </c>
      <c r="W913" s="6"/>
      <c r="X913" s="6"/>
      <c r="Y913" s="6"/>
      <c r="Z913" s="6" t="s">
        <v>76</v>
      </c>
      <c r="AA913" s="6"/>
      <c r="AB913" s="6"/>
      <c r="AC913" s="6"/>
      <c r="AD913" s="6"/>
      <c r="AE913" s="6" t="s">
        <v>126</v>
      </c>
      <c r="AF913" s="6"/>
      <c r="AG913" s="6"/>
      <c r="AH913" s="6" t="s">
        <v>139</v>
      </c>
      <c r="AI913" s="6" t="s">
        <v>155</v>
      </c>
      <c r="AJ913" s="6"/>
      <c r="AK913" s="6"/>
      <c r="AL913" s="6"/>
      <c r="AM913" s="6"/>
      <c r="AN913" s="6"/>
      <c r="AO913" s="6"/>
      <c r="AP913" s="6" t="s">
        <v>278</v>
      </c>
      <c r="AQ913" s="6"/>
      <c r="AR913" s="6"/>
      <c r="AS913" s="6"/>
      <c r="AT913" s="6"/>
      <c r="AU913" s="6"/>
      <c r="AV913" s="6"/>
      <c r="AW913" s="6" t="s">
        <v>23</v>
      </c>
      <c r="AX913" s="6"/>
      <c r="AY913" s="6"/>
      <c r="AZ913" s="6"/>
      <c r="BA913" s="6" t="s">
        <v>78</v>
      </c>
      <c r="BB913" s="6"/>
      <c r="BC913" s="6"/>
      <c r="BD913" s="6"/>
      <c r="BE913" s="6"/>
      <c r="BF913" s="6" t="s">
        <v>78</v>
      </c>
      <c r="BG913" s="6"/>
      <c r="BH913" s="6"/>
      <c r="BI913" s="6" t="s">
        <v>78</v>
      </c>
      <c r="BJ913" s="6" t="s">
        <v>78</v>
      </c>
      <c r="BK913" s="6"/>
      <c r="BL913" s="6"/>
      <c r="BM913" s="6"/>
      <c r="BN913" s="6"/>
      <c r="BO913" s="6" t="s">
        <v>78</v>
      </c>
      <c r="BP913" s="6"/>
      <c r="BQ913" s="6"/>
      <c r="BR913" s="6"/>
      <c r="BS913" s="6"/>
      <c r="BT913" s="6"/>
      <c r="BU913" s="6"/>
      <c r="BV913" s="6" t="s">
        <v>23</v>
      </c>
      <c r="BW913" s="6"/>
      <c r="BX913" s="6"/>
      <c r="BY913" s="6"/>
      <c r="BZ913" s="6"/>
      <c r="CA913" s="6"/>
      <c r="CB913" s="6"/>
      <c r="CC913" s="6"/>
      <c r="CD913" s="6"/>
      <c r="CE913" s="6"/>
      <c r="CF913" s="6"/>
      <c r="CG913" s="6"/>
      <c r="CH913" s="6" t="s">
        <v>195</v>
      </c>
      <c r="CI913" s="6"/>
      <c r="CJ913" s="6"/>
      <c r="CK913" s="6"/>
      <c r="CL913" s="6"/>
      <c r="CM913" s="6"/>
      <c r="CN913" s="6"/>
      <c r="CO913" s="6"/>
      <c r="CP913" s="6"/>
      <c r="CQ913" s="6"/>
      <c r="CR913" s="6"/>
      <c r="CS913" s="28" t="s">
        <v>38</v>
      </c>
      <c r="CT913" s="6"/>
      <c r="CU913" s="6"/>
      <c r="CV913" s="6"/>
      <c r="CW913" s="6"/>
      <c r="CX913" s="6"/>
      <c r="CY913" s="6"/>
      <c r="CZ913" s="6"/>
      <c r="DA913" s="6"/>
      <c r="DB913" s="6"/>
      <c r="DC913" s="6"/>
      <c r="DD913" s="6" t="s">
        <v>38</v>
      </c>
      <c r="DE913" s="87"/>
      <c r="DF913" s="6"/>
      <c r="DG913" s="6"/>
      <c r="DH913" s="6"/>
      <c r="DI913" s="6"/>
      <c r="DJ913" s="6"/>
      <c r="DK913" s="6"/>
      <c r="DL913" s="6"/>
      <c r="DM913" s="6"/>
      <c r="DN913" s="6"/>
      <c r="DO913" s="87"/>
      <c r="DP913" s="6"/>
      <c r="DQ913" s="87"/>
      <c r="DR913" s="6"/>
      <c r="DS913" s="93" t="s">
        <v>3406</v>
      </c>
      <c r="DT913" s="17" t="s">
        <v>1516</v>
      </c>
      <c r="DV913" s="34"/>
      <c r="DW913" s="57"/>
      <c r="DX913" s="57"/>
      <c r="DY913" s="57"/>
      <c r="DZ913" s="57"/>
      <c r="EA913" s="57"/>
      <c r="EB913" s="57"/>
      <c r="EC913" s="57"/>
      <c r="ED913" s="57"/>
      <c r="EE913" s="57"/>
      <c r="EF913" s="57"/>
      <c r="EG913" s="57"/>
      <c r="EH913" s="57"/>
      <c r="EI913" s="57"/>
      <c r="EJ913" s="57"/>
      <c r="EK913" s="57"/>
      <c r="EL913" s="57"/>
      <c r="EM913" s="57"/>
      <c r="EN913" s="57"/>
      <c r="EO913" s="57"/>
      <c r="EP913" s="57"/>
      <c r="EQ913" s="57"/>
      <c r="ER913" s="57"/>
      <c r="ES913" s="57"/>
    </row>
    <row r="914" spans="1:149" ht="14.55" customHeight="1" x14ac:dyDescent="0.3">
      <c r="A914" s="65">
        <v>910</v>
      </c>
      <c r="B914" s="7">
        <v>297</v>
      </c>
      <c r="C914" s="98" t="s">
        <v>3401</v>
      </c>
      <c r="D914" s="100" t="s">
        <v>3402</v>
      </c>
      <c r="E914" s="98" t="s">
        <v>3403</v>
      </c>
      <c r="F914" s="7">
        <v>2020</v>
      </c>
      <c r="G914" s="100" t="s">
        <v>577</v>
      </c>
      <c r="H914" s="98" t="s">
        <v>3404</v>
      </c>
      <c r="I914" s="6" t="s">
        <v>50</v>
      </c>
      <c r="J914" s="100" t="s">
        <v>3409</v>
      </c>
      <c r="K914" s="6" t="s">
        <v>616</v>
      </c>
      <c r="L914" s="6" t="s">
        <v>38</v>
      </c>
      <c r="M914" s="6" t="s">
        <v>100</v>
      </c>
      <c r="N914" s="6" t="s">
        <v>205</v>
      </c>
      <c r="O914" s="6" t="s">
        <v>25</v>
      </c>
      <c r="P914" s="6" t="s">
        <v>72</v>
      </c>
      <c r="Q914" s="6" t="s">
        <v>572</v>
      </c>
      <c r="R914" s="6" t="s">
        <v>572</v>
      </c>
      <c r="S914" s="6" t="s">
        <v>327</v>
      </c>
      <c r="T914" s="6" t="s">
        <v>667</v>
      </c>
      <c r="U914" s="7">
        <v>2010</v>
      </c>
      <c r="V914" s="7">
        <v>2030</v>
      </c>
      <c r="W914" s="6"/>
      <c r="X914" s="6"/>
      <c r="Y914" s="6"/>
      <c r="Z914" s="6" t="s">
        <v>76</v>
      </c>
      <c r="AA914" s="6"/>
      <c r="AB914" s="6"/>
      <c r="AC914" s="6"/>
      <c r="AD914" s="6"/>
      <c r="AE914" s="6" t="s">
        <v>126</v>
      </c>
      <c r="AF914" s="6"/>
      <c r="AG914" s="6"/>
      <c r="AH914" s="6" t="s">
        <v>139</v>
      </c>
      <c r="AI914" s="6" t="s">
        <v>155</v>
      </c>
      <c r="AJ914" s="6"/>
      <c r="AK914" s="6"/>
      <c r="AL914" s="6"/>
      <c r="AM914" s="6"/>
      <c r="AN914" s="6"/>
      <c r="AO914" s="6"/>
      <c r="AP914" s="6" t="s">
        <v>278</v>
      </c>
      <c r="AQ914" s="6"/>
      <c r="AR914" s="6"/>
      <c r="AS914" s="6"/>
      <c r="AT914" s="6"/>
      <c r="AU914" s="6"/>
      <c r="AV914" s="6"/>
      <c r="AW914" s="6" t="s">
        <v>23</v>
      </c>
      <c r="AX914" s="6"/>
      <c r="AY914" s="6"/>
      <c r="AZ914" s="6"/>
      <c r="BA914" s="6" t="s">
        <v>78</v>
      </c>
      <c r="BB914" s="6"/>
      <c r="BC914" s="6"/>
      <c r="BD914" s="6"/>
      <c r="BE914" s="6"/>
      <c r="BF914" s="6" t="s">
        <v>78</v>
      </c>
      <c r="BG914" s="6"/>
      <c r="BH914" s="6"/>
      <c r="BI914" s="6" t="s">
        <v>78</v>
      </c>
      <c r="BJ914" s="6" t="s">
        <v>78</v>
      </c>
      <c r="BK914" s="6"/>
      <c r="BL914" s="6"/>
      <c r="BM914" s="6"/>
      <c r="BN914" s="6"/>
      <c r="BO914" s="6" t="s">
        <v>78</v>
      </c>
      <c r="BP914" s="6"/>
      <c r="BQ914" s="6"/>
      <c r="BR914" s="6"/>
      <c r="BS914" s="6"/>
      <c r="BT914" s="6"/>
      <c r="BU914" s="6"/>
      <c r="BV914" s="6" t="s">
        <v>23</v>
      </c>
      <c r="BW914" s="6"/>
      <c r="BX914" s="6"/>
      <c r="BY914" s="6"/>
      <c r="BZ914" s="6"/>
      <c r="CA914" s="6"/>
      <c r="CB914" s="6"/>
      <c r="CC914" s="6"/>
      <c r="CD914" s="6"/>
      <c r="CE914" s="6"/>
      <c r="CF914" s="6"/>
      <c r="CG914" s="6"/>
      <c r="CH914" s="6" t="s">
        <v>195</v>
      </c>
      <c r="CI914" s="6"/>
      <c r="CJ914" s="6"/>
      <c r="CK914" s="6"/>
      <c r="CL914" s="6"/>
      <c r="CM914" s="6"/>
      <c r="CN914" s="6"/>
      <c r="CO914" s="6"/>
      <c r="CP914" s="6"/>
      <c r="CQ914" s="6"/>
      <c r="CR914" s="6"/>
      <c r="CS914" s="28" t="s">
        <v>38</v>
      </c>
      <c r="CT914" s="6"/>
      <c r="CU914" s="6"/>
      <c r="CV914" s="6"/>
      <c r="CW914" s="6"/>
      <c r="CX914" s="6"/>
      <c r="CY914" s="6"/>
      <c r="CZ914" s="6"/>
      <c r="DA914" s="6"/>
      <c r="DB914" s="6"/>
      <c r="DC914" s="6"/>
      <c r="DD914" s="6" t="s">
        <v>38</v>
      </c>
      <c r="DE914" s="87"/>
      <c r="DF914" s="6"/>
      <c r="DG914" s="6"/>
      <c r="DH914" s="6"/>
      <c r="DI914" s="6"/>
      <c r="DJ914" s="6"/>
      <c r="DK914" s="6"/>
      <c r="DL914" s="6"/>
      <c r="DM914" s="6"/>
      <c r="DN914" s="6"/>
      <c r="DO914" s="87"/>
      <c r="DP914" s="6"/>
      <c r="DQ914" s="87"/>
      <c r="DR914" s="6"/>
      <c r="DS914" s="93" t="s">
        <v>3406</v>
      </c>
      <c r="DT914" s="17" t="s">
        <v>1516</v>
      </c>
      <c r="DV914" s="34"/>
      <c r="DW914" s="57"/>
      <c r="DX914" s="57"/>
      <c r="DY914" s="57"/>
      <c r="DZ914" s="57"/>
      <c r="EA914" s="57"/>
      <c r="EB914" s="57"/>
      <c r="EC914" s="57"/>
      <c r="ED914" s="57"/>
      <c r="EE914" s="57"/>
      <c r="EF914" s="57"/>
      <c r="EG914" s="57"/>
      <c r="EH914" s="57"/>
      <c r="EI914" s="57"/>
      <c r="EJ914" s="57"/>
      <c r="EK914" s="57"/>
      <c r="EL914" s="57"/>
      <c r="EM914" s="57"/>
      <c r="EN914" s="57"/>
      <c r="EO914" s="57"/>
      <c r="EP914" s="57"/>
      <c r="EQ914" s="57"/>
      <c r="ER914" s="57"/>
      <c r="ES914" s="57"/>
    </row>
    <row r="915" spans="1:149" ht="14.55" customHeight="1" x14ac:dyDescent="0.3">
      <c r="A915" s="65">
        <v>911</v>
      </c>
      <c r="B915" s="7">
        <v>298</v>
      </c>
      <c r="C915" s="98" t="s">
        <v>3410</v>
      </c>
      <c r="D915" s="98" t="s">
        <v>3411</v>
      </c>
      <c r="E915" s="98" t="s">
        <v>3412</v>
      </c>
      <c r="F915" s="7">
        <v>2007</v>
      </c>
      <c r="G915" s="98" t="s">
        <v>3413</v>
      </c>
      <c r="H915" s="98" t="s">
        <v>3414</v>
      </c>
      <c r="I915" s="6" t="s">
        <v>50</v>
      </c>
      <c r="J915" s="100" t="s">
        <v>3415</v>
      </c>
      <c r="K915" s="6" t="s">
        <v>718</v>
      </c>
      <c r="L915" s="6" t="s">
        <v>38</v>
      </c>
      <c r="M915" s="6" t="s">
        <v>100</v>
      </c>
      <c r="N915" s="6" t="s">
        <v>205</v>
      </c>
      <c r="O915" s="6" t="s">
        <v>25</v>
      </c>
      <c r="P915" s="6" t="s">
        <v>56</v>
      </c>
      <c r="Q915" s="6" t="s">
        <v>3416</v>
      </c>
      <c r="R915" s="6" t="s">
        <v>582</v>
      </c>
      <c r="S915" s="6" t="s">
        <v>321</v>
      </c>
      <c r="T915" s="6" t="s">
        <v>3417</v>
      </c>
      <c r="U915" s="7" t="s">
        <v>572</v>
      </c>
      <c r="V915" s="7" t="s">
        <v>572</v>
      </c>
      <c r="W915" s="6"/>
      <c r="X915" s="6"/>
      <c r="Y915" s="6"/>
      <c r="Z915" s="6"/>
      <c r="AA915" s="6"/>
      <c r="AB915" s="6"/>
      <c r="AC915" s="6"/>
      <c r="AD915" s="6"/>
      <c r="AE915" s="6"/>
      <c r="AF915" s="6"/>
      <c r="AG915" s="6"/>
      <c r="AH915" s="6"/>
      <c r="AI915" s="6" t="s">
        <v>155</v>
      </c>
      <c r="AJ915" s="6"/>
      <c r="AK915" s="6"/>
      <c r="AL915" s="6"/>
      <c r="AM915" s="6"/>
      <c r="AN915" s="6"/>
      <c r="AO915" s="6"/>
      <c r="AP915" s="6"/>
      <c r="AQ915" s="6"/>
      <c r="AR915" s="6"/>
      <c r="AS915" s="6"/>
      <c r="AT915" s="6"/>
      <c r="AU915" s="6"/>
      <c r="AV915" s="6"/>
      <c r="AW915" s="6" t="s">
        <v>23</v>
      </c>
      <c r="AX915" s="6"/>
      <c r="AY915" s="6"/>
      <c r="AZ915" s="6"/>
      <c r="BA915" s="6"/>
      <c r="BB915" s="6"/>
      <c r="BC915" s="6"/>
      <c r="BD915" s="6"/>
      <c r="BE915" s="6"/>
      <c r="BF915" s="6"/>
      <c r="BG915" s="6"/>
      <c r="BH915" s="6"/>
      <c r="BI915" s="6"/>
      <c r="BJ915" s="6" t="s">
        <v>78</v>
      </c>
      <c r="BK915" s="6"/>
      <c r="BL915" s="6"/>
      <c r="BM915" s="6"/>
      <c r="BN915" s="6"/>
      <c r="BO915" s="6"/>
      <c r="BP915" s="6"/>
      <c r="BQ915" s="6"/>
      <c r="BR915" s="6"/>
      <c r="BS915" s="6"/>
      <c r="BT915" s="6"/>
      <c r="BU915" s="6"/>
      <c r="BV915" s="6" t="s">
        <v>38</v>
      </c>
      <c r="BW915" s="6"/>
      <c r="BX915" s="6"/>
      <c r="BY915" s="6"/>
      <c r="BZ915" s="6"/>
      <c r="CA915" s="6"/>
      <c r="CB915" s="6"/>
      <c r="CC915" s="6"/>
      <c r="CD915" s="6"/>
      <c r="CE915" s="6"/>
      <c r="CF915" s="6"/>
      <c r="CG915" s="6"/>
      <c r="CH915" s="6"/>
      <c r="CI915" s="6"/>
      <c r="CJ915" s="6"/>
      <c r="CK915" s="6"/>
      <c r="CL915" s="6"/>
      <c r="CM915" s="6"/>
      <c r="CN915" s="6"/>
      <c r="CO915" s="6"/>
      <c r="CP915" s="6"/>
      <c r="CQ915" s="6"/>
      <c r="CR915" s="6"/>
      <c r="CS915" s="28" t="s">
        <v>38</v>
      </c>
      <c r="CT915" s="6"/>
      <c r="CU915" s="6"/>
      <c r="CV915" s="6"/>
      <c r="CW915" s="6"/>
      <c r="CX915" s="6"/>
      <c r="CY915" s="6"/>
      <c r="CZ915" s="6"/>
      <c r="DA915" s="6"/>
      <c r="DB915" s="6"/>
      <c r="DC915" s="6"/>
      <c r="DD915" s="6" t="s">
        <v>23</v>
      </c>
      <c r="DE915" s="93" t="s">
        <v>3418</v>
      </c>
      <c r="DF915" s="6" t="s">
        <v>640</v>
      </c>
      <c r="DG915" s="6"/>
      <c r="DH915" s="6"/>
      <c r="DI915" s="6"/>
      <c r="DJ915" s="6"/>
      <c r="DK915" s="6"/>
      <c r="DL915" s="6" t="s">
        <v>155</v>
      </c>
      <c r="DM915" s="6"/>
      <c r="DN915" s="6"/>
      <c r="DO915" s="87"/>
      <c r="DP915" s="6"/>
      <c r="DQ915" s="87"/>
      <c r="DR915" s="6"/>
      <c r="DS915" s="87"/>
      <c r="DT915" s="17"/>
      <c r="DV915" s="34"/>
      <c r="DW915" s="57"/>
      <c r="DX915" s="57"/>
      <c r="DY915" s="57"/>
      <c r="DZ915" s="57"/>
      <c r="EA915" s="57"/>
      <c r="EB915" s="57"/>
      <c r="EC915" s="57"/>
      <c r="ED915" s="57"/>
      <c r="EE915" s="57"/>
      <c r="EF915" s="57"/>
      <c r="EG915" s="57"/>
      <c r="EH915" s="57"/>
      <c r="EI915" s="57"/>
      <c r="EJ915" s="57"/>
      <c r="EK915" s="57"/>
      <c r="EL915" s="57"/>
      <c r="EM915" s="57"/>
      <c r="EN915" s="57"/>
      <c r="EO915" s="57"/>
      <c r="EP915" s="57"/>
      <c r="EQ915" s="57"/>
      <c r="ER915" s="57"/>
      <c r="ES915" s="57"/>
    </row>
    <row r="916" spans="1:149" ht="14.55" customHeight="1" x14ac:dyDescent="0.3">
      <c r="A916" s="65">
        <v>912</v>
      </c>
      <c r="B916" s="7">
        <v>298</v>
      </c>
      <c r="C916" s="98" t="s">
        <v>3410</v>
      </c>
      <c r="D916" s="98" t="s">
        <v>3411</v>
      </c>
      <c r="E916" s="98" t="s">
        <v>3412</v>
      </c>
      <c r="F916" s="7">
        <v>2007</v>
      </c>
      <c r="G916" s="98" t="s">
        <v>3413</v>
      </c>
      <c r="H916" s="98" t="s">
        <v>3414</v>
      </c>
      <c r="I916" s="6" t="s">
        <v>50</v>
      </c>
      <c r="J916" s="100" t="s">
        <v>3419</v>
      </c>
      <c r="K916" s="6" t="s">
        <v>1279</v>
      </c>
      <c r="L916" s="6" t="s">
        <v>38</v>
      </c>
      <c r="M916" s="6" t="s">
        <v>100</v>
      </c>
      <c r="N916" s="6" t="s">
        <v>205</v>
      </c>
      <c r="O916" s="6" t="s">
        <v>25</v>
      </c>
      <c r="P916" s="6" t="s">
        <v>56</v>
      </c>
      <c r="Q916" s="6" t="s">
        <v>3416</v>
      </c>
      <c r="R916" s="6" t="s">
        <v>582</v>
      </c>
      <c r="S916" s="6" t="s">
        <v>321</v>
      </c>
      <c r="T916" s="6" t="s">
        <v>3417</v>
      </c>
      <c r="U916" s="7" t="s">
        <v>572</v>
      </c>
      <c r="V916" s="7" t="s">
        <v>572</v>
      </c>
      <c r="W916" s="6"/>
      <c r="X916" s="6"/>
      <c r="Y916" s="6"/>
      <c r="Z916" s="6"/>
      <c r="AA916" s="6"/>
      <c r="AB916" s="6"/>
      <c r="AC916" s="6"/>
      <c r="AD916" s="6"/>
      <c r="AE916" s="6"/>
      <c r="AF916" s="6"/>
      <c r="AG916" s="6"/>
      <c r="AH916" s="6"/>
      <c r="AI916" s="6" t="s">
        <v>155</v>
      </c>
      <c r="AJ916" s="6"/>
      <c r="AK916" s="6"/>
      <c r="AL916" s="6"/>
      <c r="AM916" s="6"/>
      <c r="AN916" s="6"/>
      <c r="AO916" s="6"/>
      <c r="AP916" s="6"/>
      <c r="AQ916" s="6"/>
      <c r="AR916" s="6"/>
      <c r="AS916" s="6"/>
      <c r="AT916" s="6"/>
      <c r="AU916" s="6"/>
      <c r="AV916" s="6"/>
      <c r="AW916" s="6" t="s">
        <v>23</v>
      </c>
      <c r="AX916" s="6"/>
      <c r="AY916" s="6"/>
      <c r="AZ916" s="6"/>
      <c r="BA916" s="6"/>
      <c r="BB916" s="6"/>
      <c r="BC916" s="6"/>
      <c r="BD916" s="6"/>
      <c r="BE916" s="6"/>
      <c r="BF916" s="6"/>
      <c r="BG916" s="6"/>
      <c r="BH916" s="6"/>
      <c r="BI916" s="6"/>
      <c r="BJ916" s="6" t="s">
        <v>78</v>
      </c>
      <c r="BK916" s="6"/>
      <c r="BL916" s="6"/>
      <c r="BM916" s="6"/>
      <c r="BN916" s="6"/>
      <c r="BO916" s="6"/>
      <c r="BP916" s="6"/>
      <c r="BQ916" s="6"/>
      <c r="BR916" s="6"/>
      <c r="BS916" s="6"/>
      <c r="BT916" s="6"/>
      <c r="BU916" s="6"/>
      <c r="BV916" s="6" t="s">
        <v>38</v>
      </c>
      <c r="BW916" s="6"/>
      <c r="BX916" s="6"/>
      <c r="BY916" s="6"/>
      <c r="BZ916" s="6"/>
      <c r="CA916" s="6"/>
      <c r="CB916" s="6"/>
      <c r="CC916" s="6"/>
      <c r="CD916" s="6"/>
      <c r="CE916" s="6"/>
      <c r="CF916" s="6"/>
      <c r="CG916" s="6"/>
      <c r="CH916" s="6"/>
      <c r="CI916" s="6"/>
      <c r="CJ916" s="6"/>
      <c r="CK916" s="6"/>
      <c r="CL916" s="6"/>
      <c r="CM916" s="6"/>
      <c r="CN916" s="6"/>
      <c r="CO916" s="6"/>
      <c r="CP916" s="6"/>
      <c r="CQ916" s="6"/>
      <c r="CR916" s="6"/>
      <c r="CS916" s="28" t="s">
        <v>38</v>
      </c>
      <c r="CT916" s="6"/>
      <c r="CU916" s="6"/>
      <c r="CV916" s="6"/>
      <c r="CW916" s="6"/>
      <c r="CX916" s="6"/>
      <c r="CY916" s="6"/>
      <c r="CZ916" s="6"/>
      <c r="DA916" s="6"/>
      <c r="DB916" s="6"/>
      <c r="DC916" s="6"/>
      <c r="DD916" s="6" t="s">
        <v>38</v>
      </c>
      <c r="DE916" s="87"/>
      <c r="DF916" s="6"/>
      <c r="DG916" s="6"/>
      <c r="DH916" s="6"/>
      <c r="DI916" s="6"/>
      <c r="DJ916" s="6"/>
      <c r="DK916" s="6"/>
      <c r="DL916" s="6"/>
      <c r="DM916" s="6"/>
      <c r="DN916" s="6"/>
      <c r="DO916" s="87"/>
      <c r="DP916" s="6"/>
      <c r="DQ916" s="87"/>
      <c r="DR916" s="6"/>
      <c r="DS916" s="87"/>
      <c r="DT916" s="17"/>
      <c r="DV916" s="34"/>
      <c r="DW916" s="57"/>
      <c r="DX916" s="57"/>
      <c r="DY916" s="57"/>
      <c r="DZ916" s="57"/>
      <c r="EA916" s="57"/>
      <c r="EB916" s="57"/>
      <c r="EC916" s="57"/>
      <c r="ED916" s="57"/>
      <c r="EE916" s="57"/>
      <c r="EF916" s="57"/>
      <c r="EG916" s="57"/>
      <c r="EH916" s="57"/>
      <c r="EI916" s="57"/>
      <c r="EJ916" s="57"/>
      <c r="EK916" s="57"/>
      <c r="EL916" s="57"/>
      <c r="EM916" s="57"/>
      <c r="EN916" s="57"/>
      <c r="EO916" s="57"/>
      <c r="EP916" s="57"/>
      <c r="EQ916" s="57"/>
      <c r="ER916" s="57"/>
      <c r="ES916" s="57"/>
    </row>
    <row r="917" spans="1:149" ht="14.55" customHeight="1" x14ac:dyDescent="0.3">
      <c r="A917" s="65">
        <v>913</v>
      </c>
      <c r="B917" s="7">
        <v>298</v>
      </c>
      <c r="C917" s="98" t="s">
        <v>3410</v>
      </c>
      <c r="D917" s="98" t="s">
        <v>3411</v>
      </c>
      <c r="E917" s="98" t="s">
        <v>3412</v>
      </c>
      <c r="F917" s="7">
        <v>2007</v>
      </c>
      <c r="G917" s="98" t="s">
        <v>3413</v>
      </c>
      <c r="H917" s="98" t="s">
        <v>3414</v>
      </c>
      <c r="I917" s="6" t="s">
        <v>50</v>
      </c>
      <c r="J917" s="100" t="s">
        <v>3420</v>
      </c>
      <c r="K917" s="6" t="s">
        <v>397</v>
      </c>
      <c r="L917" s="6" t="s">
        <v>38</v>
      </c>
      <c r="M917" s="6" t="s">
        <v>100</v>
      </c>
      <c r="N917" s="6" t="s">
        <v>205</v>
      </c>
      <c r="O917" s="6" t="s">
        <v>25</v>
      </c>
      <c r="P917" s="6" t="s">
        <v>56</v>
      </c>
      <c r="Q917" s="6" t="s">
        <v>3416</v>
      </c>
      <c r="R917" s="6" t="s">
        <v>582</v>
      </c>
      <c r="S917" s="6" t="s">
        <v>321</v>
      </c>
      <c r="T917" s="6" t="s">
        <v>3417</v>
      </c>
      <c r="U917" s="7" t="s">
        <v>572</v>
      </c>
      <c r="V917" s="7" t="s">
        <v>572</v>
      </c>
      <c r="W917" s="6"/>
      <c r="X917" s="6"/>
      <c r="Y917" s="6"/>
      <c r="Z917" s="6"/>
      <c r="AA917" s="6"/>
      <c r="AB917" s="6"/>
      <c r="AC917" s="6"/>
      <c r="AD917" s="6"/>
      <c r="AE917" s="6"/>
      <c r="AF917" s="6"/>
      <c r="AG917" s="6"/>
      <c r="AH917" s="6"/>
      <c r="AI917" s="6" t="s">
        <v>155</v>
      </c>
      <c r="AJ917" s="6"/>
      <c r="AK917" s="6"/>
      <c r="AL917" s="6"/>
      <c r="AM917" s="6"/>
      <c r="AN917" s="6"/>
      <c r="AO917" s="6"/>
      <c r="AP917" s="6"/>
      <c r="AQ917" s="6"/>
      <c r="AR917" s="6"/>
      <c r="AS917" s="6"/>
      <c r="AT917" s="6"/>
      <c r="AU917" s="6"/>
      <c r="AV917" s="6"/>
      <c r="AW917" s="6" t="s">
        <v>23</v>
      </c>
      <c r="AX917" s="6"/>
      <c r="AY917" s="6"/>
      <c r="AZ917" s="6"/>
      <c r="BA917" s="6"/>
      <c r="BB917" s="6"/>
      <c r="BC917" s="6"/>
      <c r="BD917" s="6"/>
      <c r="BE917" s="6"/>
      <c r="BF917" s="6"/>
      <c r="BG917" s="6"/>
      <c r="BH917" s="6"/>
      <c r="BI917" s="6"/>
      <c r="BJ917" s="6" t="s">
        <v>78</v>
      </c>
      <c r="BK917" s="6"/>
      <c r="BL917" s="6"/>
      <c r="BM917" s="6"/>
      <c r="BN917" s="6"/>
      <c r="BO917" s="6"/>
      <c r="BP917" s="6"/>
      <c r="BQ917" s="6"/>
      <c r="BR917" s="6"/>
      <c r="BS917" s="6"/>
      <c r="BT917" s="6"/>
      <c r="BU917" s="6"/>
      <c r="BV917" s="6" t="s">
        <v>38</v>
      </c>
      <c r="BW917" s="6"/>
      <c r="BX917" s="6"/>
      <c r="BY917" s="6"/>
      <c r="BZ917" s="6"/>
      <c r="CA917" s="6"/>
      <c r="CB917" s="6"/>
      <c r="CC917" s="6"/>
      <c r="CD917" s="6"/>
      <c r="CE917" s="6"/>
      <c r="CF917" s="6"/>
      <c r="CG917" s="6"/>
      <c r="CH917" s="6"/>
      <c r="CI917" s="6"/>
      <c r="CJ917" s="6"/>
      <c r="CK917" s="6"/>
      <c r="CL917" s="6"/>
      <c r="CM917" s="6"/>
      <c r="CN917" s="6"/>
      <c r="CO917" s="6"/>
      <c r="CP917" s="6"/>
      <c r="CQ917" s="6"/>
      <c r="CR917" s="6"/>
      <c r="CS917" s="28" t="s">
        <v>38</v>
      </c>
      <c r="CT917" s="6"/>
      <c r="CU917" s="6"/>
      <c r="CV917" s="6"/>
      <c r="CW917" s="6"/>
      <c r="CX917" s="6"/>
      <c r="CY917" s="6"/>
      <c r="CZ917" s="6"/>
      <c r="DA917" s="6"/>
      <c r="DB917" s="6"/>
      <c r="DC917" s="6"/>
      <c r="DD917" s="6" t="s">
        <v>38</v>
      </c>
      <c r="DE917" s="87"/>
      <c r="DF917" s="6"/>
      <c r="DG917" s="6"/>
      <c r="DH917" s="6"/>
      <c r="DI917" s="6"/>
      <c r="DJ917" s="6"/>
      <c r="DK917" s="6"/>
      <c r="DL917" s="6"/>
      <c r="DM917" s="6"/>
      <c r="DN917" s="6"/>
      <c r="DO917" s="87"/>
      <c r="DP917" s="6"/>
      <c r="DQ917" s="87"/>
      <c r="DR917" s="6"/>
      <c r="DS917" s="87"/>
      <c r="DT917" s="17"/>
      <c r="DV917" s="34"/>
      <c r="DW917" s="57"/>
      <c r="DX917" s="57"/>
      <c r="DY917" s="57"/>
      <c r="DZ917" s="57"/>
      <c r="EA917" s="57"/>
      <c r="EB917" s="57"/>
      <c r="EC917" s="57"/>
      <c r="ED917" s="57"/>
      <c r="EE917" s="57"/>
      <c r="EF917" s="57"/>
      <c r="EG917" s="57"/>
      <c r="EH917" s="57"/>
      <c r="EI917" s="57"/>
      <c r="EJ917" s="57"/>
      <c r="EK917" s="57"/>
      <c r="EL917" s="57"/>
      <c r="EM917" s="57"/>
      <c r="EN917" s="57"/>
      <c r="EO917" s="57"/>
      <c r="EP917" s="57"/>
      <c r="EQ917" s="57"/>
      <c r="ER917" s="57"/>
      <c r="ES917" s="57"/>
    </row>
    <row r="918" spans="1:149" ht="14.55" customHeight="1" x14ac:dyDescent="0.3">
      <c r="A918" s="65">
        <v>914</v>
      </c>
      <c r="B918" s="7">
        <v>299</v>
      </c>
      <c r="C918" s="98" t="s">
        <v>3421</v>
      </c>
      <c r="D918" s="100" t="s">
        <v>3422</v>
      </c>
      <c r="E918" s="98" t="s">
        <v>3423</v>
      </c>
      <c r="F918" s="7">
        <v>2017</v>
      </c>
      <c r="G918" s="100" t="s">
        <v>604</v>
      </c>
      <c r="H918" s="98" t="s">
        <v>3424</v>
      </c>
      <c r="I918" s="6" t="s">
        <v>50</v>
      </c>
      <c r="J918" s="100" t="s">
        <v>3425</v>
      </c>
      <c r="K918" s="6" t="s">
        <v>666</v>
      </c>
      <c r="L918" s="6" t="s">
        <v>38</v>
      </c>
      <c r="M918" s="6" t="s">
        <v>86</v>
      </c>
      <c r="N918" s="6" t="s">
        <v>205</v>
      </c>
      <c r="O918" s="6" t="s">
        <v>25</v>
      </c>
      <c r="P918" s="6" t="s">
        <v>191</v>
      </c>
      <c r="Q918" s="6" t="s">
        <v>572</v>
      </c>
      <c r="R918" s="6" t="s">
        <v>572</v>
      </c>
      <c r="S918" s="6" t="s">
        <v>333</v>
      </c>
      <c r="T918" s="6" t="s">
        <v>1860</v>
      </c>
      <c r="U918" s="7">
        <v>2006</v>
      </c>
      <c r="V918" s="7">
        <v>2006</v>
      </c>
      <c r="W918" s="6"/>
      <c r="X918" s="6"/>
      <c r="Y918" s="6"/>
      <c r="Z918" s="6" t="s">
        <v>76</v>
      </c>
      <c r="AA918" s="6"/>
      <c r="AB918" s="6"/>
      <c r="AC918" s="6"/>
      <c r="AD918" s="6"/>
      <c r="AE918" s="6" t="s">
        <v>126</v>
      </c>
      <c r="AF918" s="6"/>
      <c r="AG918" s="6"/>
      <c r="AH918" s="6"/>
      <c r="AI918" s="6"/>
      <c r="AJ918" s="6"/>
      <c r="AK918" s="6" t="s">
        <v>232</v>
      </c>
      <c r="AL918" s="6"/>
      <c r="AM918" s="6"/>
      <c r="AN918" s="6"/>
      <c r="AO918" s="6"/>
      <c r="AP918" s="6"/>
      <c r="AQ918" s="6"/>
      <c r="AR918" s="6"/>
      <c r="AS918" s="6"/>
      <c r="AT918" s="6"/>
      <c r="AU918" s="6"/>
      <c r="AV918" s="6"/>
      <c r="AW918" s="6" t="s">
        <v>23</v>
      </c>
      <c r="AX918" s="6"/>
      <c r="AY918" s="6"/>
      <c r="AZ918" s="6"/>
      <c r="BA918" s="6" t="s">
        <v>80</v>
      </c>
      <c r="BB918" s="6"/>
      <c r="BC918" s="6"/>
      <c r="BD918" s="6"/>
      <c r="BE918" s="6"/>
      <c r="BF918" s="6" t="s">
        <v>80</v>
      </c>
      <c r="BG918" s="6"/>
      <c r="BH918" s="6"/>
      <c r="BI918" s="6"/>
      <c r="BJ918" s="6"/>
      <c r="BK918" s="6" t="s">
        <v>80</v>
      </c>
      <c r="BL918" s="6"/>
      <c r="BM918" s="6"/>
      <c r="BN918" s="6"/>
      <c r="BO918" s="6"/>
      <c r="BP918" s="6"/>
      <c r="BQ918" s="6"/>
      <c r="BR918" s="6"/>
      <c r="BS918" s="6"/>
      <c r="BT918" s="6"/>
      <c r="BU918" s="6"/>
      <c r="BV918" s="6" t="s">
        <v>38</v>
      </c>
      <c r="BW918" s="6"/>
      <c r="BX918" s="6"/>
      <c r="BY918" s="6"/>
      <c r="BZ918" s="6"/>
      <c r="CA918" s="6"/>
      <c r="CB918" s="6"/>
      <c r="CC918" s="6"/>
      <c r="CD918" s="6"/>
      <c r="CE918" s="6"/>
      <c r="CF918" s="6"/>
      <c r="CG918" s="6"/>
      <c r="CH918" s="6"/>
      <c r="CI918" s="6"/>
      <c r="CJ918" s="6"/>
      <c r="CK918" s="6"/>
      <c r="CL918" s="6"/>
      <c r="CM918" s="6"/>
      <c r="CN918" s="6"/>
      <c r="CO918" s="6"/>
      <c r="CP918" s="6"/>
      <c r="CQ918" s="6"/>
      <c r="CR918" s="6"/>
      <c r="CS918" s="28" t="s">
        <v>38</v>
      </c>
      <c r="CT918" s="6"/>
      <c r="CU918" s="6"/>
      <c r="CV918" s="6"/>
      <c r="CW918" s="6"/>
      <c r="CX918" s="6"/>
      <c r="CY918" s="6"/>
      <c r="CZ918" s="6"/>
      <c r="DA918" s="6"/>
      <c r="DB918" s="6"/>
      <c r="DC918" s="6"/>
      <c r="DD918" s="6" t="s">
        <v>38</v>
      </c>
      <c r="DE918" s="87"/>
      <c r="DF918" s="6"/>
      <c r="DG918" s="6"/>
      <c r="DH918" s="6"/>
      <c r="DI918" s="6"/>
      <c r="DJ918" s="6"/>
      <c r="DK918" s="6"/>
      <c r="DL918" s="6"/>
      <c r="DM918" s="6"/>
      <c r="DN918" s="6"/>
      <c r="DO918" s="87"/>
      <c r="DP918" s="6"/>
      <c r="DQ918" s="87"/>
      <c r="DR918" s="6"/>
      <c r="DS918" s="93"/>
      <c r="DT918" s="17"/>
      <c r="DV918" s="34"/>
      <c r="DW918" s="57"/>
      <c r="DX918" s="57"/>
      <c r="DY918" s="57"/>
      <c r="DZ918" s="57"/>
      <c r="EA918" s="57"/>
      <c r="EB918" s="57"/>
      <c r="EC918" s="57"/>
      <c r="ED918" s="57"/>
      <c r="EE918" s="57"/>
      <c r="EF918" s="57"/>
      <c r="EG918" s="57"/>
      <c r="EH918" s="57"/>
      <c r="EI918" s="57"/>
      <c r="EJ918" s="57"/>
      <c r="EK918" s="57"/>
      <c r="EL918" s="57"/>
      <c r="EM918" s="57"/>
      <c r="EN918" s="57"/>
      <c r="EO918" s="57"/>
      <c r="EP918" s="57"/>
      <c r="EQ918" s="57"/>
      <c r="ER918" s="57"/>
      <c r="ES918" s="57"/>
    </row>
    <row r="919" spans="1:149" ht="14.55" customHeight="1" x14ac:dyDescent="0.3">
      <c r="A919" s="65">
        <v>915</v>
      </c>
      <c r="B919" s="7">
        <v>299</v>
      </c>
      <c r="C919" s="98" t="s">
        <v>3421</v>
      </c>
      <c r="D919" s="100" t="s">
        <v>3422</v>
      </c>
      <c r="E919" s="98" t="s">
        <v>3423</v>
      </c>
      <c r="F919" s="7">
        <v>2017</v>
      </c>
      <c r="G919" s="100" t="s">
        <v>604</v>
      </c>
      <c r="H919" s="98" t="s">
        <v>3424</v>
      </c>
      <c r="I919" s="6" t="s">
        <v>50</v>
      </c>
      <c r="J919" s="100" t="s">
        <v>3426</v>
      </c>
      <c r="K919" s="6" t="s">
        <v>598</v>
      </c>
      <c r="L919" s="6" t="s">
        <v>23</v>
      </c>
      <c r="M919" s="6" t="s">
        <v>86</v>
      </c>
      <c r="N919" s="6" t="s">
        <v>205</v>
      </c>
      <c r="O919" s="6" t="s">
        <v>25</v>
      </c>
      <c r="P919" s="6" t="s">
        <v>191</v>
      </c>
      <c r="Q919" s="6" t="s">
        <v>572</v>
      </c>
      <c r="R919" s="6" t="s">
        <v>572</v>
      </c>
      <c r="S919" s="6" t="s">
        <v>333</v>
      </c>
      <c r="T919" s="6" t="s">
        <v>1860</v>
      </c>
      <c r="U919" s="7">
        <v>2006</v>
      </c>
      <c r="V919" s="7">
        <v>2006</v>
      </c>
      <c r="W919" s="6"/>
      <c r="X919" s="6"/>
      <c r="Y919" s="6"/>
      <c r="Z919" s="6" t="s">
        <v>76</v>
      </c>
      <c r="AA919" s="6"/>
      <c r="AB919" s="6"/>
      <c r="AC919" s="6"/>
      <c r="AD919" s="6"/>
      <c r="AE919" s="6" t="s">
        <v>126</v>
      </c>
      <c r="AF919" s="6"/>
      <c r="AG919" s="6"/>
      <c r="AH919" s="6"/>
      <c r="AI919" s="6"/>
      <c r="AJ919" s="6"/>
      <c r="AK919" s="6" t="s">
        <v>232</v>
      </c>
      <c r="AL919" s="6"/>
      <c r="AM919" s="6"/>
      <c r="AN919" s="6"/>
      <c r="AO919" s="6"/>
      <c r="AP919" s="6"/>
      <c r="AQ919" s="6"/>
      <c r="AR919" s="6"/>
      <c r="AS919" s="6"/>
      <c r="AT919" s="6"/>
      <c r="AU919" s="6"/>
      <c r="AV919" s="6"/>
      <c r="AW919" s="6" t="s">
        <v>23</v>
      </c>
      <c r="AX919" s="6"/>
      <c r="AY919" s="6"/>
      <c r="AZ919" s="6"/>
      <c r="BA919" s="6" t="s">
        <v>80</v>
      </c>
      <c r="BB919" s="6"/>
      <c r="BC919" s="6"/>
      <c r="BD919" s="6"/>
      <c r="BE919" s="6"/>
      <c r="BF919" s="6" t="s">
        <v>80</v>
      </c>
      <c r="BG919" s="6"/>
      <c r="BH919" s="6"/>
      <c r="BI919" s="6"/>
      <c r="BJ919" s="6"/>
      <c r="BK919" s="6" t="s">
        <v>80</v>
      </c>
      <c r="BL919" s="6"/>
      <c r="BM919" s="6"/>
      <c r="BN919" s="6"/>
      <c r="BO919" s="6"/>
      <c r="BP919" s="6"/>
      <c r="BQ919" s="6"/>
      <c r="BR919" s="6"/>
      <c r="BS919" s="6"/>
      <c r="BT919" s="6"/>
      <c r="BU919" s="6"/>
      <c r="BV919" s="6" t="s">
        <v>38</v>
      </c>
      <c r="BW919" s="6"/>
      <c r="BX919" s="6"/>
      <c r="BY919" s="6"/>
      <c r="BZ919" s="6"/>
      <c r="CA919" s="6"/>
      <c r="CB919" s="6"/>
      <c r="CC919" s="6"/>
      <c r="CD919" s="6"/>
      <c r="CE919" s="6"/>
      <c r="CF919" s="6"/>
      <c r="CG919" s="6"/>
      <c r="CH919" s="6"/>
      <c r="CI919" s="6"/>
      <c r="CJ919" s="6"/>
      <c r="CK919" s="6"/>
      <c r="CL919" s="6"/>
      <c r="CM919" s="6"/>
      <c r="CN919" s="6"/>
      <c r="CO919" s="6"/>
      <c r="CP919" s="6"/>
      <c r="CQ919" s="6"/>
      <c r="CR919" s="6"/>
      <c r="CS919" s="28" t="s">
        <v>38</v>
      </c>
      <c r="CT919" s="6"/>
      <c r="CU919" s="6"/>
      <c r="CV919" s="6"/>
      <c r="CW919" s="6"/>
      <c r="CX919" s="6"/>
      <c r="CY919" s="6"/>
      <c r="CZ919" s="6"/>
      <c r="DA919" s="6"/>
      <c r="DB919" s="6"/>
      <c r="DC919" s="6"/>
      <c r="DD919" s="6" t="s">
        <v>38</v>
      </c>
      <c r="DE919" s="87"/>
      <c r="DF919" s="6"/>
      <c r="DG919" s="6"/>
      <c r="DH919" s="6"/>
      <c r="DI919" s="6"/>
      <c r="DJ919" s="6"/>
      <c r="DK919" s="6"/>
      <c r="DL919" s="6"/>
      <c r="DM919" s="6"/>
      <c r="DN919" s="6"/>
      <c r="DO919" s="87"/>
      <c r="DP919" s="6"/>
      <c r="DQ919" s="87"/>
      <c r="DR919" s="6"/>
      <c r="DS919" s="93" t="s">
        <v>3427</v>
      </c>
      <c r="DT919" s="17" t="s">
        <v>1652</v>
      </c>
      <c r="DV919" s="34"/>
      <c r="DW919" s="57"/>
      <c r="DX919" s="57"/>
      <c r="DY919" s="57"/>
      <c r="DZ919" s="57"/>
      <c r="EA919" s="57"/>
      <c r="EB919" s="57"/>
      <c r="EC919" s="57"/>
      <c r="ED919" s="57"/>
      <c r="EE919" s="57"/>
      <c r="EF919" s="57"/>
      <c r="EG919" s="57"/>
      <c r="EH919" s="57"/>
      <c r="EI919" s="57"/>
      <c r="EJ919" s="57"/>
      <c r="EK919" s="57"/>
      <c r="EL919" s="57"/>
      <c r="EM919" s="57"/>
      <c r="EN919" s="57"/>
      <c r="EO919" s="57"/>
      <c r="EP919" s="57"/>
      <c r="EQ919" s="57"/>
      <c r="ER919" s="57"/>
      <c r="ES919" s="57"/>
    </row>
    <row r="920" spans="1:149" ht="14.55" customHeight="1" x14ac:dyDescent="0.3">
      <c r="A920" s="65">
        <v>916</v>
      </c>
      <c r="B920" s="7">
        <v>299</v>
      </c>
      <c r="C920" s="98" t="s">
        <v>3421</v>
      </c>
      <c r="D920" s="100" t="s">
        <v>3422</v>
      </c>
      <c r="E920" s="98" t="s">
        <v>3423</v>
      </c>
      <c r="F920" s="7">
        <v>2017</v>
      </c>
      <c r="G920" s="100" t="s">
        <v>604</v>
      </c>
      <c r="H920" s="98" t="s">
        <v>3424</v>
      </c>
      <c r="I920" s="6" t="s">
        <v>50</v>
      </c>
      <c r="J920" s="100" t="s">
        <v>3428</v>
      </c>
      <c r="K920" s="6" t="s">
        <v>598</v>
      </c>
      <c r="L920" s="6" t="s">
        <v>23</v>
      </c>
      <c r="M920" s="6" t="s">
        <v>86</v>
      </c>
      <c r="N920" s="6" t="s">
        <v>205</v>
      </c>
      <c r="O920" s="6" t="s">
        <v>25</v>
      </c>
      <c r="P920" s="6" t="s">
        <v>191</v>
      </c>
      <c r="Q920" s="6" t="s">
        <v>572</v>
      </c>
      <c r="R920" s="6" t="s">
        <v>572</v>
      </c>
      <c r="S920" s="6" t="s">
        <v>333</v>
      </c>
      <c r="T920" s="6" t="s">
        <v>1860</v>
      </c>
      <c r="U920" s="7">
        <v>2006</v>
      </c>
      <c r="V920" s="7">
        <v>2007</v>
      </c>
      <c r="W920" s="6"/>
      <c r="X920" s="6"/>
      <c r="Y920" s="6"/>
      <c r="Z920" s="6" t="s">
        <v>76</v>
      </c>
      <c r="AA920" s="6"/>
      <c r="AB920" s="6"/>
      <c r="AC920" s="6"/>
      <c r="AD920" s="6"/>
      <c r="AE920" s="6" t="s">
        <v>126</v>
      </c>
      <c r="AF920" s="6"/>
      <c r="AG920" s="6"/>
      <c r="AH920" s="6"/>
      <c r="AI920" s="6"/>
      <c r="AJ920" s="6"/>
      <c r="AK920" s="6" t="s">
        <v>232</v>
      </c>
      <c r="AL920" s="6"/>
      <c r="AM920" s="6"/>
      <c r="AN920" s="6"/>
      <c r="AO920" s="6"/>
      <c r="AP920" s="6"/>
      <c r="AQ920" s="6"/>
      <c r="AR920" s="6"/>
      <c r="AS920" s="6"/>
      <c r="AT920" s="6"/>
      <c r="AU920" s="6"/>
      <c r="AV920" s="6"/>
      <c r="AW920" s="6" t="s">
        <v>23</v>
      </c>
      <c r="AX920" s="6"/>
      <c r="AY920" s="6"/>
      <c r="AZ920" s="6"/>
      <c r="BA920" s="6" t="s">
        <v>78</v>
      </c>
      <c r="BB920" s="6"/>
      <c r="BC920" s="6"/>
      <c r="BD920" s="6"/>
      <c r="BE920" s="6"/>
      <c r="BF920" s="6" t="s">
        <v>80</v>
      </c>
      <c r="BG920" s="6"/>
      <c r="BH920" s="6"/>
      <c r="BI920" s="6"/>
      <c r="BJ920" s="6"/>
      <c r="BK920" s="6" t="s">
        <v>80</v>
      </c>
      <c r="BL920" s="6"/>
      <c r="BM920" s="6"/>
      <c r="BN920" s="6"/>
      <c r="BO920" s="6"/>
      <c r="BP920" s="6"/>
      <c r="BQ920" s="6"/>
      <c r="BR920" s="6"/>
      <c r="BS920" s="6"/>
      <c r="BT920" s="6"/>
      <c r="BU920" s="6"/>
      <c r="BV920" s="6" t="s">
        <v>38</v>
      </c>
      <c r="BW920" s="6"/>
      <c r="BX920" s="6"/>
      <c r="BY920" s="6"/>
      <c r="BZ920" s="6"/>
      <c r="CA920" s="6"/>
      <c r="CB920" s="6"/>
      <c r="CC920" s="6"/>
      <c r="CD920" s="6"/>
      <c r="CE920" s="6"/>
      <c r="CF920" s="6"/>
      <c r="CG920" s="6"/>
      <c r="CH920" s="6"/>
      <c r="CI920" s="6"/>
      <c r="CJ920" s="6"/>
      <c r="CK920" s="6"/>
      <c r="CL920" s="6"/>
      <c r="CM920" s="6"/>
      <c r="CN920" s="6"/>
      <c r="CO920" s="6"/>
      <c r="CP920" s="6"/>
      <c r="CQ920" s="6"/>
      <c r="CR920" s="6"/>
      <c r="CS920" s="28" t="s">
        <v>38</v>
      </c>
      <c r="CT920" s="6"/>
      <c r="CU920" s="6"/>
      <c r="CV920" s="6"/>
      <c r="CW920" s="6"/>
      <c r="CX920" s="6"/>
      <c r="CY920" s="6"/>
      <c r="CZ920" s="6"/>
      <c r="DA920" s="6"/>
      <c r="DB920" s="6"/>
      <c r="DC920" s="6"/>
      <c r="DD920" s="6" t="s">
        <v>38</v>
      </c>
      <c r="DE920" s="87"/>
      <c r="DF920" s="6"/>
      <c r="DG920" s="6"/>
      <c r="DH920" s="6"/>
      <c r="DI920" s="6"/>
      <c r="DJ920" s="6"/>
      <c r="DK920" s="6"/>
      <c r="DL920" s="6"/>
      <c r="DM920" s="6"/>
      <c r="DN920" s="6"/>
      <c r="DO920" s="87"/>
      <c r="DP920" s="6"/>
      <c r="DQ920" s="87"/>
      <c r="DR920" s="6"/>
      <c r="DS920" s="93" t="s">
        <v>3429</v>
      </c>
      <c r="DT920" s="17" t="s">
        <v>1692</v>
      </c>
      <c r="DV920" s="34"/>
      <c r="DW920" s="57"/>
      <c r="DX920" s="57"/>
      <c r="DY920" s="57"/>
      <c r="DZ920" s="57"/>
      <c r="EA920" s="57"/>
      <c r="EB920" s="57"/>
      <c r="EC920" s="57"/>
      <c r="ED920" s="57"/>
      <c r="EE920" s="57"/>
      <c r="EF920" s="57"/>
      <c r="EG920" s="57"/>
      <c r="EH920" s="57"/>
      <c r="EI920" s="57"/>
      <c r="EJ920" s="57"/>
      <c r="EK920" s="57"/>
      <c r="EL920" s="57"/>
      <c r="EM920" s="57"/>
      <c r="EN920" s="57"/>
      <c r="EO920" s="57"/>
      <c r="EP920" s="57"/>
      <c r="EQ920" s="57"/>
      <c r="ER920" s="57"/>
      <c r="ES920" s="57"/>
    </row>
    <row r="921" spans="1:149" ht="14.55" customHeight="1" x14ac:dyDescent="0.3">
      <c r="A921" s="65">
        <v>917</v>
      </c>
      <c r="B921" s="7">
        <v>299</v>
      </c>
      <c r="C921" s="98" t="s">
        <v>3421</v>
      </c>
      <c r="D921" s="100" t="s">
        <v>3422</v>
      </c>
      <c r="E921" s="98" t="s">
        <v>3423</v>
      </c>
      <c r="F921" s="7">
        <v>2017</v>
      </c>
      <c r="G921" s="100" t="s">
        <v>604</v>
      </c>
      <c r="H921" s="98" t="s">
        <v>3424</v>
      </c>
      <c r="I921" s="6" t="s">
        <v>50</v>
      </c>
      <c r="J921" s="100" t="s">
        <v>3430</v>
      </c>
      <c r="K921" s="6" t="s">
        <v>598</v>
      </c>
      <c r="L921" s="6" t="s">
        <v>23</v>
      </c>
      <c r="M921" s="6" t="s">
        <v>86</v>
      </c>
      <c r="N921" s="6" t="s">
        <v>205</v>
      </c>
      <c r="O921" s="6" t="s">
        <v>25</v>
      </c>
      <c r="P921" s="6" t="s">
        <v>191</v>
      </c>
      <c r="Q921" s="6" t="s">
        <v>572</v>
      </c>
      <c r="R921" s="6" t="s">
        <v>572</v>
      </c>
      <c r="S921" s="6" t="s">
        <v>333</v>
      </c>
      <c r="T921" s="6" t="s">
        <v>1860</v>
      </c>
      <c r="U921" s="7">
        <v>2006</v>
      </c>
      <c r="V921" s="7">
        <v>2013</v>
      </c>
      <c r="W921" s="6"/>
      <c r="X921" s="6"/>
      <c r="Y921" s="6"/>
      <c r="Z921" s="6" t="s">
        <v>76</v>
      </c>
      <c r="AA921" s="6"/>
      <c r="AB921" s="6"/>
      <c r="AC921" s="6"/>
      <c r="AD921" s="6"/>
      <c r="AE921" s="6" t="s">
        <v>126</v>
      </c>
      <c r="AF921" s="6"/>
      <c r="AG921" s="6"/>
      <c r="AH921" s="6"/>
      <c r="AI921" s="6"/>
      <c r="AJ921" s="6"/>
      <c r="AK921" s="6" t="s">
        <v>232</v>
      </c>
      <c r="AL921" s="6"/>
      <c r="AM921" s="6"/>
      <c r="AN921" s="6"/>
      <c r="AO921" s="6"/>
      <c r="AP921" s="6"/>
      <c r="AQ921" s="6"/>
      <c r="AR921" s="6"/>
      <c r="AS921" s="6"/>
      <c r="AT921" s="6"/>
      <c r="AU921" s="6"/>
      <c r="AV921" s="6"/>
      <c r="AW921" s="6" t="s">
        <v>23</v>
      </c>
      <c r="AX921" s="6"/>
      <c r="AY921" s="6"/>
      <c r="AZ921" s="6"/>
      <c r="BA921" s="6" t="s">
        <v>78</v>
      </c>
      <c r="BB921" s="6"/>
      <c r="BC921" s="6"/>
      <c r="BD921" s="6"/>
      <c r="BE921" s="6"/>
      <c r="BF921" s="6" t="s">
        <v>78</v>
      </c>
      <c r="BG921" s="6"/>
      <c r="BH921" s="6"/>
      <c r="BI921" s="6"/>
      <c r="BJ921" s="6"/>
      <c r="BK921" s="6" t="s">
        <v>78</v>
      </c>
      <c r="BL921" s="6"/>
      <c r="BM921" s="6"/>
      <c r="BN921" s="6"/>
      <c r="BO921" s="6"/>
      <c r="BP921" s="6"/>
      <c r="BQ921" s="6"/>
      <c r="BR921" s="6"/>
      <c r="BS921" s="6"/>
      <c r="BT921" s="6"/>
      <c r="BU921" s="6"/>
      <c r="BV921" s="6" t="s">
        <v>38</v>
      </c>
      <c r="BW921" s="6"/>
      <c r="BX921" s="6"/>
      <c r="BY921" s="6"/>
      <c r="BZ921" s="6"/>
      <c r="CA921" s="6"/>
      <c r="CB921" s="6"/>
      <c r="CC921" s="6"/>
      <c r="CD921" s="6"/>
      <c r="CE921" s="6"/>
      <c r="CF921" s="6"/>
      <c r="CG921" s="6"/>
      <c r="CH921" s="6"/>
      <c r="CI921" s="6"/>
      <c r="CJ921" s="6"/>
      <c r="CK921" s="6"/>
      <c r="CL921" s="6"/>
      <c r="CM921" s="6"/>
      <c r="CN921" s="6"/>
      <c r="CO921" s="6"/>
      <c r="CP921" s="6"/>
      <c r="CQ921" s="6"/>
      <c r="CR921" s="6"/>
      <c r="CS921" s="28" t="s">
        <v>38</v>
      </c>
      <c r="CT921" s="6"/>
      <c r="CU921" s="6"/>
      <c r="CV921" s="6"/>
      <c r="CW921" s="6"/>
      <c r="CX921" s="6"/>
      <c r="CY921" s="6"/>
      <c r="CZ921" s="6"/>
      <c r="DA921" s="6"/>
      <c r="DB921" s="6"/>
      <c r="DC921" s="6"/>
      <c r="DD921" s="6" t="s">
        <v>38</v>
      </c>
      <c r="DE921" s="87"/>
      <c r="DF921" s="6"/>
      <c r="DG921" s="6"/>
      <c r="DH921" s="6"/>
      <c r="DI921" s="6"/>
      <c r="DJ921" s="6"/>
      <c r="DK921" s="6"/>
      <c r="DL921" s="6"/>
      <c r="DM921" s="6"/>
      <c r="DN921" s="6"/>
      <c r="DO921" s="87"/>
      <c r="DP921" s="6"/>
      <c r="DQ921" s="87"/>
      <c r="DR921" s="6"/>
      <c r="DS921" s="93" t="s">
        <v>3429</v>
      </c>
      <c r="DT921" s="17" t="s">
        <v>1692</v>
      </c>
      <c r="DV921" s="34"/>
      <c r="DW921" s="57"/>
      <c r="DX921" s="57"/>
      <c r="DY921" s="57"/>
      <c r="DZ921" s="57"/>
      <c r="EA921" s="57"/>
      <c r="EB921" s="57"/>
      <c r="EC921" s="57"/>
      <c r="ED921" s="57"/>
      <c r="EE921" s="57"/>
      <c r="EF921" s="57"/>
      <c r="EG921" s="57"/>
      <c r="EH921" s="57"/>
      <c r="EI921" s="57"/>
      <c r="EJ921" s="57"/>
      <c r="EK921" s="57"/>
      <c r="EL921" s="57"/>
      <c r="EM921" s="57"/>
      <c r="EN921" s="57"/>
      <c r="EO921" s="57"/>
      <c r="EP921" s="57"/>
      <c r="EQ921" s="57"/>
      <c r="ER921" s="57"/>
      <c r="ES921" s="57"/>
    </row>
    <row r="922" spans="1:149" ht="14.55" customHeight="1" x14ac:dyDescent="0.3">
      <c r="A922" s="65">
        <v>918</v>
      </c>
      <c r="B922" s="7">
        <v>300</v>
      </c>
      <c r="C922" s="98" t="s">
        <v>3431</v>
      </c>
      <c r="D922" s="100" t="s">
        <v>3432</v>
      </c>
      <c r="E922" s="98" t="s">
        <v>3433</v>
      </c>
      <c r="F922" s="7">
        <v>2019</v>
      </c>
      <c r="G922" s="98" t="s">
        <v>2206</v>
      </c>
      <c r="H922" s="98" t="s">
        <v>3434</v>
      </c>
      <c r="I922" s="6" t="s">
        <v>50</v>
      </c>
      <c r="J922" s="100" t="s">
        <v>3435</v>
      </c>
      <c r="K922" s="6" t="s">
        <v>359</v>
      </c>
      <c r="L922" s="6" t="s">
        <v>38</v>
      </c>
      <c r="M922" s="6" t="s">
        <v>100</v>
      </c>
      <c r="N922" s="6" t="s">
        <v>205</v>
      </c>
      <c r="O922" s="6" t="s">
        <v>25</v>
      </c>
      <c r="P922" s="6" t="s">
        <v>191</v>
      </c>
      <c r="Q922" s="6" t="s">
        <v>572</v>
      </c>
      <c r="R922" s="6" t="s">
        <v>572</v>
      </c>
      <c r="S922" s="6" t="s">
        <v>333</v>
      </c>
      <c r="T922" s="6" t="s">
        <v>1860</v>
      </c>
      <c r="U922" s="7">
        <v>2013</v>
      </c>
      <c r="V922" s="7">
        <v>2013</v>
      </c>
      <c r="W922" s="6"/>
      <c r="X922" s="6"/>
      <c r="Y922" s="6"/>
      <c r="Z922" s="6" t="s">
        <v>76</v>
      </c>
      <c r="AA922" s="6"/>
      <c r="AB922" s="6"/>
      <c r="AC922" s="6"/>
      <c r="AD922" s="6" t="s">
        <v>109</v>
      </c>
      <c r="AE922" s="6"/>
      <c r="AF922" s="6"/>
      <c r="AG922" s="6"/>
      <c r="AH922" s="6"/>
      <c r="AI922" s="6" t="s">
        <v>155</v>
      </c>
      <c r="AJ922" s="6"/>
      <c r="AK922" s="6"/>
      <c r="AL922" s="6"/>
      <c r="AM922" s="6"/>
      <c r="AN922" s="6"/>
      <c r="AO922" s="6"/>
      <c r="AP922" s="6"/>
      <c r="AQ922" s="6"/>
      <c r="AR922" s="6"/>
      <c r="AS922" s="6"/>
      <c r="AT922" s="6"/>
      <c r="AU922" s="6"/>
      <c r="AV922" s="6"/>
      <c r="AW922" s="6" t="s">
        <v>38</v>
      </c>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t="s">
        <v>23</v>
      </c>
      <c r="BW922" s="6"/>
      <c r="BX922" s="6"/>
      <c r="BY922" s="6"/>
      <c r="BZ922" s="6" t="s">
        <v>195</v>
      </c>
      <c r="CA922" s="6"/>
      <c r="CB922" s="6"/>
      <c r="CC922" s="6"/>
      <c r="CD922" s="6" t="s">
        <v>195</v>
      </c>
      <c r="CE922" s="6"/>
      <c r="CF922" s="6"/>
      <c r="CG922" s="6"/>
      <c r="CH922" s="6"/>
      <c r="CI922" s="6" t="s">
        <v>195</v>
      </c>
      <c r="CJ922" s="6"/>
      <c r="CK922" s="6"/>
      <c r="CL922" s="6"/>
      <c r="CM922" s="6"/>
      <c r="CN922" s="6"/>
      <c r="CO922" s="6"/>
      <c r="CP922" s="6"/>
      <c r="CQ922" s="6"/>
      <c r="CR922" s="6"/>
      <c r="CS922" s="28" t="s">
        <v>38</v>
      </c>
      <c r="CT922" s="6"/>
      <c r="CU922" s="6"/>
      <c r="CV922" s="6"/>
      <c r="CW922" s="6"/>
      <c r="CX922" s="6"/>
      <c r="CY922" s="6"/>
      <c r="CZ922" s="6"/>
      <c r="DA922" s="6"/>
      <c r="DB922" s="6"/>
      <c r="DC922" s="6"/>
      <c r="DD922" s="6" t="s">
        <v>38</v>
      </c>
      <c r="DE922" s="87"/>
      <c r="DF922" s="6"/>
      <c r="DG922" s="6"/>
      <c r="DH922" s="6"/>
      <c r="DI922" s="6"/>
      <c r="DJ922" s="6"/>
      <c r="DK922" s="6"/>
      <c r="DL922" s="6"/>
      <c r="DM922" s="6"/>
      <c r="DN922" s="6"/>
      <c r="DO922" s="87"/>
      <c r="DP922" s="6"/>
      <c r="DQ922" s="87"/>
      <c r="DR922" s="6"/>
      <c r="DS922" s="93" t="s">
        <v>3436</v>
      </c>
      <c r="DT922" s="17" t="s">
        <v>630</v>
      </c>
      <c r="DV922" s="34"/>
      <c r="DW922" s="57"/>
      <c r="DX922" s="57"/>
      <c r="DY922" s="57"/>
      <c r="DZ922" s="57"/>
      <c r="EA922" s="57"/>
      <c r="EB922" s="57"/>
      <c r="EC922" s="57"/>
      <c r="ED922" s="57"/>
      <c r="EE922" s="57"/>
      <c r="EF922" s="57"/>
      <c r="EG922" s="57"/>
      <c r="EH922" s="57"/>
      <c r="EI922" s="57"/>
      <c r="EJ922" s="57"/>
      <c r="EK922" s="57"/>
      <c r="EL922" s="57"/>
      <c r="EM922" s="57"/>
      <c r="EN922" s="57"/>
      <c r="EO922" s="57"/>
      <c r="EP922" s="57"/>
      <c r="EQ922" s="57"/>
      <c r="ER922" s="57"/>
      <c r="ES922" s="57"/>
    </row>
    <row r="923" spans="1:149" ht="14.55" customHeight="1" x14ac:dyDescent="0.3">
      <c r="A923" s="65">
        <v>919</v>
      </c>
      <c r="B923" s="7">
        <v>300</v>
      </c>
      <c r="C923" s="98" t="s">
        <v>3431</v>
      </c>
      <c r="D923" s="100" t="s">
        <v>3432</v>
      </c>
      <c r="E923" s="98" t="s">
        <v>3433</v>
      </c>
      <c r="F923" s="7">
        <v>2019</v>
      </c>
      <c r="G923" s="98" t="s">
        <v>2206</v>
      </c>
      <c r="H923" s="98" t="s">
        <v>3434</v>
      </c>
      <c r="I923" s="6" t="s">
        <v>50</v>
      </c>
      <c r="J923" s="100" t="s">
        <v>3437</v>
      </c>
      <c r="K923" s="6" t="s">
        <v>359</v>
      </c>
      <c r="L923" s="6" t="s">
        <v>38</v>
      </c>
      <c r="M923" s="6" t="s">
        <v>100</v>
      </c>
      <c r="N923" s="6" t="s">
        <v>205</v>
      </c>
      <c r="O923" s="6" t="s">
        <v>25</v>
      </c>
      <c r="P923" s="6" t="s">
        <v>191</v>
      </c>
      <c r="Q923" s="6" t="s">
        <v>572</v>
      </c>
      <c r="R923" s="6" t="s">
        <v>572</v>
      </c>
      <c r="S923" s="6" t="s">
        <v>333</v>
      </c>
      <c r="T923" s="6" t="s">
        <v>1860</v>
      </c>
      <c r="U923" s="7">
        <v>2013</v>
      </c>
      <c r="V923" s="7">
        <v>2013</v>
      </c>
      <c r="W923" s="6"/>
      <c r="X923" s="6"/>
      <c r="Y923" s="6"/>
      <c r="Z923" s="6" t="s">
        <v>76</v>
      </c>
      <c r="AA923" s="6"/>
      <c r="AB923" s="6"/>
      <c r="AC923" s="6"/>
      <c r="AD923" s="6" t="s">
        <v>109</v>
      </c>
      <c r="AE923" s="6"/>
      <c r="AF923" s="6"/>
      <c r="AG923" s="6"/>
      <c r="AH923" s="6"/>
      <c r="AI923" s="6" t="s">
        <v>155</v>
      </c>
      <c r="AJ923" s="6"/>
      <c r="AK923" s="6"/>
      <c r="AL923" s="6"/>
      <c r="AM923" s="6"/>
      <c r="AN923" s="6"/>
      <c r="AO923" s="6"/>
      <c r="AP923" s="6"/>
      <c r="AQ923" s="6"/>
      <c r="AR923" s="6"/>
      <c r="AS923" s="6"/>
      <c r="AT923" s="6"/>
      <c r="AU923" s="6"/>
      <c r="AV923" s="6"/>
      <c r="AW923" s="6" t="s">
        <v>38</v>
      </c>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t="s">
        <v>23</v>
      </c>
      <c r="BW923" s="6"/>
      <c r="BX923" s="6"/>
      <c r="BY923" s="6"/>
      <c r="BZ923" s="6" t="s">
        <v>195</v>
      </c>
      <c r="CA923" s="6"/>
      <c r="CB923" s="6"/>
      <c r="CC923" s="6"/>
      <c r="CD923" s="6" t="s">
        <v>195</v>
      </c>
      <c r="CE923" s="6"/>
      <c r="CF923" s="6"/>
      <c r="CG923" s="6"/>
      <c r="CH923" s="6"/>
      <c r="CI923" s="6" t="s">
        <v>195</v>
      </c>
      <c r="CJ923" s="6"/>
      <c r="CK923" s="6"/>
      <c r="CL923" s="6"/>
      <c r="CM923" s="6"/>
      <c r="CN923" s="6"/>
      <c r="CO923" s="6"/>
      <c r="CP923" s="6"/>
      <c r="CQ923" s="6"/>
      <c r="CR923" s="6"/>
      <c r="CS923" s="28" t="s">
        <v>38</v>
      </c>
      <c r="CT923" s="6"/>
      <c r="CU923" s="6"/>
      <c r="CV923" s="6"/>
      <c r="CW923" s="6"/>
      <c r="CX923" s="6"/>
      <c r="CY923" s="6"/>
      <c r="CZ923" s="6"/>
      <c r="DA923" s="6"/>
      <c r="DB923" s="6"/>
      <c r="DC923" s="6"/>
      <c r="DD923" s="6" t="s">
        <v>38</v>
      </c>
      <c r="DE923" s="87"/>
      <c r="DF923" s="6"/>
      <c r="DG923" s="6"/>
      <c r="DH923" s="6"/>
      <c r="DI923" s="6"/>
      <c r="DJ923" s="6"/>
      <c r="DK923" s="6"/>
      <c r="DL923" s="6"/>
      <c r="DM923" s="6"/>
      <c r="DN923" s="6"/>
      <c r="DO923" s="87"/>
      <c r="DP923" s="6"/>
      <c r="DQ923" s="87"/>
      <c r="DR923" s="6"/>
      <c r="DS923" s="93" t="s">
        <v>3436</v>
      </c>
      <c r="DT923" s="17" t="s">
        <v>630</v>
      </c>
      <c r="DV923" s="34"/>
      <c r="DW923" s="57"/>
      <c r="DX923" s="57"/>
      <c r="DY923" s="57"/>
      <c r="DZ923" s="57"/>
      <c r="EA923" s="57"/>
      <c r="EB923" s="57"/>
      <c r="EC923" s="57"/>
      <c r="ED923" s="57"/>
      <c r="EE923" s="57"/>
      <c r="EF923" s="57"/>
      <c r="EG923" s="57"/>
      <c r="EH923" s="57"/>
      <c r="EI923" s="57"/>
      <c r="EJ923" s="57"/>
      <c r="EK923" s="57"/>
      <c r="EL923" s="57"/>
      <c r="EM923" s="57"/>
      <c r="EN923" s="57"/>
      <c r="EO923" s="57"/>
      <c r="EP923" s="57"/>
      <c r="EQ923" s="57"/>
      <c r="ER923" s="57"/>
      <c r="ES923" s="57"/>
    </row>
    <row r="924" spans="1:149" ht="14.55" customHeight="1" x14ac:dyDescent="0.3">
      <c r="A924" s="65">
        <v>920</v>
      </c>
      <c r="B924" s="7">
        <v>300</v>
      </c>
      <c r="C924" s="98" t="s">
        <v>3431</v>
      </c>
      <c r="D924" s="100" t="s">
        <v>3432</v>
      </c>
      <c r="E924" s="98" t="s">
        <v>3433</v>
      </c>
      <c r="F924" s="7">
        <v>2019</v>
      </c>
      <c r="G924" s="98" t="s">
        <v>2206</v>
      </c>
      <c r="H924" s="98" t="s">
        <v>3434</v>
      </c>
      <c r="I924" s="6" t="s">
        <v>50</v>
      </c>
      <c r="J924" s="100" t="s">
        <v>3438</v>
      </c>
      <c r="K924" s="6" t="s">
        <v>744</v>
      </c>
      <c r="L924" s="6" t="s">
        <v>38</v>
      </c>
      <c r="M924" s="6" t="s">
        <v>100</v>
      </c>
      <c r="N924" s="6" t="s">
        <v>205</v>
      </c>
      <c r="O924" s="6" t="s">
        <v>25</v>
      </c>
      <c r="P924" s="6" t="s">
        <v>191</v>
      </c>
      <c r="Q924" s="6" t="s">
        <v>572</v>
      </c>
      <c r="R924" s="6" t="s">
        <v>572</v>
      </c>
      <c r="S924" s="6" t="s">
        <v>333</v>
      </c>
      <c r="T924" s="6" t="s">
        <v>1860</v>
      </c>
      <c r="U924" s="7">
        <v>2013</v>
      </c>
      <c r="V924" s="7">
        <v>2013</v>
      </c>
      <c r="W924" s="6"/>
      <c r="X924" s="6"/>
      <c r="Y924" s="6"/>
      <c r="Z924" s="6" t="s">
        <v>76</v>
      </c>
      <c r="AA924" s="6"/>
      <c r="AB924" s="6"/>
      <c r="AC924" s="6"/>
      <c r="AD924" s="6" t="s">
        <v>109</v>
      </c>
      <c r="AE924" s="6"/>
      <c r="AF924" s="6"/>
      <c r="AG924" s="6"/>
      <c r="AH924" s="6"/>
      <c r="AI924" s="6" t="s">
        <v>155</v>
      </c>
      <c r="AJ924" s="6"/>
      <c r="AK924" s="6"/>
      <c r="AL924" s="6"/>
      <c r="AM924" s="6"/>
      <c r="AN924" s="6"/>
      <c r="AO924" s="6"/>
      <c r="AP924" s="6"/>
      <c r="AQ924" s="6"/>
      <c r="AR924" s="6"/>
      <c r="AS924" s="6"/>
      <c r="AT924" s="6"/>
      <c r="AU924" s="6"/>
      <c r="AV924" s="6"/>
      <c r="AW924" s="6" t="s">
        <v>38</v>
      </c>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t="s">
        <v>23</v>
      </c>
      <c r="BW924" s="6"/>
      <c r="BX924" s="6"/>
      <c r="BY924" s="6"/>
      <c r="BZ924" s="6" t="s">
        <v>210</v>
      </c>
      <c r="CA924" s="6"/>
      <c r="CB924" s="6"/>
      <c r="CC924" s="6"/>
      <c r="CD924" s="6" t="s">
        <v>195</v>
      </c>
      <c r="CE924" s="6"/>
      <c r="CF924" s="6"/>
      <c r="CG924" s="6"/>
      <c r="CH924" s="6"/>
      <c r="CI924" s="6" t="s">
        <v>195</v>
      </c>
      <c r="CJ924" s="6"/>
      <c r="CK924" s="6"/>
      <c r="CL924" s="6"/>
      <c r="CM924" s="6"/>
      <c r="CN924" s="6"/>
      <c r="CO924" s="6"/>
      <c r="CP924" s="6"/>
      <c r="CQ924" s="6"/>
      <c r="CR924" s="6"/>
      <c r="CS924" s="28" t="s">
        <v>38</v>
      </c>
      <c r="CT924" s="6"/>
      <c r="CU924" s="6"/>
      <c r="CV924" s="6"/>
      <c r="CW924" s="6"/>
      <c r="CX924" s="6"/>
      <c r="CY924" s="6"/>
      <c r="CZ924" s="6"/>
      <c r="DA924" s="6"/>
      <c r="DB924" s="6"/>
      <c r="DC924" s="6"/>
      <c r="DD924" s="6" t="s">
        <v>38</v>
      </c>
      <c r="DE924" s="87"/>
      <c r="DF924" s="6"/>
      <c r="DG924" s="6"/>
      <c r="DH924" s="6"/>
      <c r="DI924" s="6"/>
      <c r="DJ924" s="6"/>
      <c r="DK924" s="6"/>
      <c r="DL924" s="6"/>
      <c r="DM924" s="6"/>
      <c r="DN924" s="6"/>
      <c r="DO924" s="87"/>
      <c r="DP924" s="6"/>
      <c r="DQ924" s="87"/>
      <c r="DR924" s="6"/>
      <c r="DS924" s="87"/>
      <c r="DT924" s="17"/>
      <c r="DV924" s="34"/>
      <c r="DW924" s="57"/>
      <c r="DX924" s="57"/>
      <c r="DY924" s="57"/>
      <c r="DZ924" s="57"/>
      <c r="EA924" s="57"/>
      <c r="EB924" s="57"/>
      <c r="EC924" s="57"/>
      <c r="ED924" s="57"/>
      <c r="EE924" s="57"/>
      <c r="EF924" s="57"/>
      <c r="EG924" s="57"/>
      <c r="EH924" s="57"/>
      <c r="EI924" s="57"/>
      <c r="EJ924" s="57"/>
      <c r="EK924" s="57"/>
      <c r="EL924" s="57"/>
      <c r="EM924" s="57"/>
      <c r="EN924" s="57"/>
      <c r="EO924" s="57"/>
      <c r="EP924" s="57"/>
      <c r="EQ924" s="57"/>
      <c r="ER924" s="57"/>
      <c r="ES924" s="57"/>
    </row>
    <row r="925" spans="1:149" ht="14.55" customHeight="1" x14ac:dyDescent="0.3">
      <c r="A925" s="65">
        <v>921</v>
      </c>
      <c r="B925" s="7">
        <v>300</v>
      </c>
      <c r="C925" s="98" t="s">
        <v>3431</v>
      </c>
      <c r="D925" s="100" t="s">
        <v>3432</v>
      </c>
      <c r="E925" s="98" t="s">
        <v>3433</v>
      </c>
      <c r="F925" s="7">
        <v>2019</v>
      </c>
      <c r="G925" s="98" t="s">
        <v>2206</v>
      </c>
      <c r="H925" s="98" t="s">
        <v>3434</v>
      </c>
      <c r="I925" s="6" t="s">
        <v>50</v>
      </c>
      <c r="J925" s="100" t="s">
        <v>3439</v>
      </c>
      <c r="K925" s="6" t="s">
        <v>744</v>
      </c>
      <c r="L925" s="6" t="s">
        <v>38</v>
      </c>
      <c r="M925" s="6" t="s">
        <v>100</v>
      </c>
      <c r="N925" s="6" t="s">
        <v>205</v>
      </c>
      <c r="O925" s="6" t="s">
        <v>25</v>
      </c>
      <c r="P925" s="6" t="s">
        <v>191</v>
      </c>
      <c r="Q925" s="6" t="s">
        <v>572</v>
      </c>
      <c r="R925" s="6" t="s">
        <v>572</v>
      </c>
      <c r="S925" s="6" t="s">
        <v>333</v>
      </c>
      <c r="T925" s="6" t="s">
        <v>1860</v>
      </c>
      <c r="U925" s="7">
        <v>2013</v>
      </c>
      <c r="V925" s="7">
        <v>2013</v>
      </c>
      <c r="W925" s="6"/>
      <c r="X925" s="6"/>
      <c r="Y925" s="6"/>
      <c r="Z925" s="6" t="s">
        <v>76</v>
      </c>
      <c r="AA925" s="6"/>
      <c r="AB925" s="6"/>
      <c r="AC925" s="6"/>
      <c r="AD925" s="6" t="s">
        <v>109</v>
      </c>
      <c r="AE925" s="6"/>
      <c r="AF925" s="6"/>
      <c r="AG925" s="6"/>
      <c r="AH925" s="6"/>
      <c r="AI925" s="6" t="s">
        <v>155</v>
      </c>
      <c r="AJ925" s="6"/>
      <c r="AK925" s="6"/>
      <c r="AL925" s="6"/>
      <c r="AM925" s="6"/>
      <c r="AN925" s="6"/>
      <c r="AO925" s="6"/>
      <c r="AP925" s="6"/>
      <c r="AQ925" s="6"/>
      <c r="AR925" s="6"/>
      <c r="AS925" s="6"/>
      <c r="AT925" s="6"/>
      <c r="AU925" s="6"/>
      <c r="AV925" s="6"/>
      <c r="AW925" s="6" t="s">
        <v>38</v>
      </c>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t="s">
        <v>23</v>
      </c>
      <c r="BW925" s="6"/>
      <c r="BX925" s="6"/>
      <c r="BY925" s="6"/>
      <c r="BZ925" s="6" t="s">
        <v>210</v>
      </c>
      <c r="CA925" s="6"/>
      <c r="CB925" s="6"/>
      <c r="CC925" s="6"/>
      <c r="CD925" s="6" t="s">
        <v>195</v>
      </c>
      <c r="CE925" s="6"/>
      <c r="CF925" s="6"/>
      <c r="CG925" s="6"/>
      <c r="CH925" s="6"/>
      <c r="CI925" s="6" t="s">
        <v>195</v>
      </c>
      <c r="CJ925" s="6"/>
      <c r="CK925" s="6"/>
      <c r="CL925" s="6"/>
      <c r="CM925" s="6"/>
      <c r="CN925" s="6"/>
      <c r="CO925" s="6"/>
      <c r="CP925" s="6"/>
      <c r="CQ925" s="6"/>
      <c r="CR925" s="6"/>
      <c r="CS925" s="28" t="s">
        <v>38</v>
      </c>
      <c r="CT925" s="6"/>
      <c r="CU925" s="6"/>
      <c r="CV925" s="6"/>
      <c r="CW925" s="6"/>
      <c r="CX925" s="6"/>
      <c r="CY925" s="6"/>
      <c r="CZ925" s="6"/>
      <c r="DA925" s="6"/>
      <c r="DB925" s="6"/>
      <c r="DC925" s="6"/>
      <c r="DD925" s="6" t="s">
        <v>38</v>
      </c>
      <c r="DE925" s="87"/>
      <c r="DF925" s="6"/>
      <c r="DG925" s="6"/>
      <c r="DH925" s="6"/>
      <c r="DI925" s="6"/>
      <c r="DJ925" s="6"/>
      <c r="DK925" s="6"/>
      <c r="DL925" s="6"/>
      <c r="DM925" s="6"/>
      <c r="DN925" s="6"/>
      <c r="DO925" s="87"/>
      <c r="DP925" s="6"/>
      <c r="DQ925" s="87"/>
      <c r="DR925" s="6"/>
      <c r="DS925" s="87"/>
      <c r="DT925" s="17"/>
      <c r="DV925" s="34"/>
      <c r="DW925" s="57"/>
      <c r="DX925" s="57"/>
      <c r="DY925" s="57"/>
      <c r="DZ925" s="57"/>
      <c r="EA925" s="57"/>
      <c r="EB925" s="57"/>
      <c r="EC925" s="57"/>
      <c r="ED925" s="57"/>
      <c r="EE925" s="57"/>
      <c r="EF925" s="57"/>
      <c r="EG925" s="57"/>
      <c r="EH925" s="57"/>
      <c r="EI925" s="57"/>
      <c r="EJ925" s="57"/>
      <c r="EK925" s="57"/>
      <c r="EL925" s="57"/>
      <c r="EM925" s="57"/>
      <c r="EN925" s="57"/>
      <c r="EO925" s="57"/>
      <c r="EP925" s="57"/>
      <c r="EQ925" s="57"/>
      <c r="ER925" s="57"/>
      <c r="ES925" s="57"/>
    </row>
    <row r="926" spans="1:149" ht="14.55" customHeight="1" x14ac:dyDescent="0.3">
      <c r="A926" s="65">
        <v>922</v>
      </c>
      <c r="B926" s="7">
        <v>300</v>
      </c>
      <c r="C926" s="98" t="s">
        <v>3431</v>
      </c>
      <c r="D926" s="100" t="s">
        <v>3432</v>
      </c>
      <c r="E926" s="98" t="s">
        <v>3433</v>
      </c>
      <c r="F926" s="7">
        <v>2019</v>
      </c>
      <c r="G926" s="98" t="s">
        <v>2206</v>
      </c>
      <c r="H926" s="98" t="s">
        <v>3434</v>
      </c>
      <c r="I926" s="6" t="s">
        <v>50</v>
      </c>
      <c r="J926" s="100" t="s">
        <v>3440</v>
      </c>
      <c r="K926" s="6" t="s">
        <v>744</v>
      </c>
      <c r="L926" s="6" t="s">
        <v>38</v>
      </c>
      <c r="M926" s="6" t="s">
        <v>100</v>
      </c>
      <c r="N926" s="6" t="s">
        <v>205</v>
      </c>
      <c r="O926" s="6" t="s">
        <v>25</v>
      </c>
      <c r="P926" s="6" t="s">
        <v>191</v>
      </c>
      <c r="Q926" s="6" t="s">
        <v>572</v>
      </c>
      <c r="R926" s="6" t="s">
        <v>572</v>
      </c>
      <c r="S926" s="6" t="s">
        <v>333</v>
      </c>
      <c r="T926" s="6" t="s">
        <v>1860</v>
      </c>
      <c r="U926" s="7">
        <v>2013</v>
      </c>
      <c r="V926" s="7">
        <v>2013</v>
      </c>
      <c r="W926" s="6"/>
      <c r="X926" s="6"/>
      <c r="Y926" s="6"/>
      <c r="Z926" s="6" t="s">
        <v>76</v>
      </c>
      <c r="AA926" s="6"/>
      <c r="AB926" s="6"/>
      <c r="AC926" s="6"/>
      <c r="AD926" s="6" t="s">
        <v>109</v>
      </c>
      <c r="AE926" s="6"/>
      <c r="AF926" s="6"/>
      <c r="AG926" s="6"/>
      <c r="AH926" s="6"/>
      <c r="AI926" s="6" t="s">
        <v>155</v>
      </c>
      <c r="AJ926" s="6"/>
      <c r="AK926" s="6"/>
      <c r="AL926" s="6"/>
      <c r="AM926" s="6"/>
      <c r="AN926" s="6"/>
      <c r="AO926" s="6"/>
      <c r="AP926" s="6"/>
      <c r="AQ926" s="6"/>
      <c r="AR926" s="6"/>
      <c r="AS926" s="6"/>
      <c r="AT926" s="6"/>
      <c r="AU926" s="6"/>
      <c r="AV926" s="6"/>
      <c r="AW926" s="6" t="s">
        <v>38</v>
      </c>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t="s">
        <v>23</v>
      </c>
      <c r="BW926" s="6"/>
      <c r="BX926" s="6"/>
      <c r="BY926" s="6"/>
      <c r="BZ926" s="6" t="s">
        <v>210</v>
      </c>
      <c r="CA926" s="6"/>
      <c r="CB926" s="6"/>
      <c r="CC926" s="6"/>
      <c r="CD926" s="6" t="s">
        <v>195</v>
      </c>
      <c r="CE926" s="6"/>
      <c r="CF926" s="6"/>
      <c r="CG926" s="6"/>
      <c r="CH926" s="6"/>
      <c r="CI926" s="6" t="s">
        <v>195</v>
      </c>
      <c r="CJ926" s="6"/>
      <c r="CK926" s="6"/>
      <c r="CL926" s="6"/>
      <c r="CM926" s="6"/>
      <c r="CN926" s="6"/>
      <c r="CO926" s="6"/>
      <c r="CP926" s="6"/>
      <c r="CQ926" s="6"/>
      <c r="CR926" s="6"/>
      <c r="CS926" s="28" t="s">
        <v>38</v>
      </c>
      <c r="CT926" s="6"/>
      <c r="CU926" s="6"/>
      <c r="CV926" s="6"/>
      <c r="CW926" s="6"/>
      <c r="CX926" s="6"/>
      <c r="CY926" s="6"/>
      <c r="CZ926" s="6"/>
      <c r="DA926" s="6"/>
      <c r="DB926" s="6"/>
      <c r="DC926" s="6"/>
      <c r="DD926" s="6" t="s">
        <v>38</v>
      </c>
      <c r="DE926" s="87"/>
      <c r="DF926" s="6"/>
      <c r="DG926" s="6"/>
      <c r="DH926" s="6"/>
      <c r="DI926" s="6"/>
      <c r="DJ926" s="6"/>
      <c r="DK926" s="6"/>
      <c r="DL926" s="6"/>
      <c r="DM926" s="6"/>
      <c r="DN926" s="6"/>
      <c r="DO926" s="87"/>
      <c r="DP926" s="6"/>
      <c r="DQ926" s="87"/>
      <c r="DR926" s="6"/>
      <c r="DS926" s="87"/>
      <c r="DT926" s="17"/>
      <c r="DV926" s="34"/>
      <c r="DW926" s="57"/>
      <c r="DX926" s="57"/>
      <c r="DY926" s="57"/>
      <c r="DZ926" s="57"/>
      <c r="EA926" s="57"/>
      <c r="EB926" s="57"/>
      <c r="EC926" s="57"/>
      <c r="ED926" s="57"/>
      <c r="EE926" s="57"/>
      <c r="EF926" s="57"/>
      <c r="EG926" s="57"/>
      <c r="EH926" s="57"/>
      <c r="EI926" s="57"/>
      <c r="EJ926" s="57"/>
      <c r="EK926" s="57"/>
      <c r="EL926" s="57"/>
      <c r="EM926" s="57"/>
      <c r="EN926" s="57"/>
      <c r="EO926" s="57"/>
      <c r="EP926" s="57"/>
      <c r="EQ926" s="57"/>
      <c r="ER926" s="57"/>
      <c r="ES926" s="57"/>
    </row>
    <row r="927" spans="1:149" ht="14.55" customHeight="1" x14ac:dyDescent="0.3">
      <c r="A927" s="65">
        <v>923</v>
      </c>
      <c r="B927" s="7">
        <v>300</v>
      </c>
      <c r="C927" s="98" t="s">
        <v>3431</v>
      </c>
      <c r="D927" s="100" t="s">
        <v>3432</v>
      </c>
      <c r="E927" s="98" t="s">
        <v>3433</v>
      </c>
      <c r="F927" s="7">
        <v>2019</v>
      </c>
      <c r="G927" s="98" t="s">
        <v>2206</v>
      </c>
      <c r="H927" s="98" t="s">
        <v>3434</v>
      </c>
      <c r="I927" s="6" t="s">
        <v>50</v>
      </c>
      <c r="J927" s="100" t="s">
        <v>3441</v>
      </c>
      <c r="K927" s="6" t="s">
        <v>744</v>
      </c>
      <c r="L927" s="6" t="s">
        <v>38</v>
      </c>
      <c r="M927" s="6" t="s">
        <v>100</v>
      </c>
      <c r="N927" s="6" t="s">
        <v>205</v>
      </c>
      <c r="O927" s="6" t="s">
        <v>25</v>
      </c>
      <c r="P927" s="6" t="s">
        <v>191</v>
      </c>
      <c r="Q927" s="6" t="s">
        <v>572</v>
      </c>
      <c r="R927" s="6" t="s">
        <v>572</v>
      </c>
      <c r="S927" s="6" t="s">
        <v>333</v>
      </c>
      <c r="T927" s="6" t="s">
        <v>1860</v>
      </c>
      <c r="U927" s="7">
        <v>2013</v>
      </c>
      <c r="V927" s="7">
        <v>2013</v>
      </c>
      <c r="W927" s="6"/>
      <c r="X927" s="6"/>
      <c r="Y927" s="6"/>
      <c r="Z927" s="6" t="s">
        <v>76</v>
      </c>
      <c r="AA927" s="6"/>
      <c r="AB927" s="6"/>
      <c r="AC927" s="6"/>
      <c r="AD927" s="6" t="s">
        <v>109</v>
      </c>
      <c r="AE927" s="6"/>
      <c r="AF927" s="6"/>
      <c r="AG927" s="6"/>
      <c r="AH927" s="6"/>
      <c r="AI927" s="6" t="s">
        <v>155</v>
      </c>
      <c r="AJ927" s="6"/>
      <c r="AK927" s="6"/>
      <c r="AL927" s="6"/>
      <c r="AM927" s="6"/>
      <c r="AN927" s="6"/>
      <c r="AO927" s="6"/>
      <c r="AP927" s="6"/>
      <c r="AQ927" s="6"/>
      <c r="AR927" s="6"/>
      <c r="AS927" s="6"/>
      <c r="AT927" s="6"/>
      <c r="AU927" s="6"/>
      <c r="AV927" s="6"/>
      <c r="AW927" s="6" t="s">
        <v>38</v>
      </c>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t="s">
        <v>23</v>
      </c>
      <c r="BW927" s="6"/>
      <c r="BX927" s="6"/>
      <c r="BY927" s="6"/>
      <c r="BZ927" s="6" t="s">
        <v>210</v>
      </c>
      <c r="CA927" s="6"/>
      <c r="CB927" s="6"/>
      <c r="CC927" s="6"/>
      <c r="CD927" s="6" t="s">
        <v>195</v>
      </c>
      <c r="CE927" s="6"/>
      <c r="CF927" s="6"/>
      <c r="CG927" s="6"/>
      <c r="CH927" s="6"/>
      <c r="CI927" s="6" t="s">
        <v>195</v>
      </c>
      <c r="CJ927" s="6"/>
      <c r="CK927" s="6"/>
      <c r="CL927" s="6"/>
      <c r="CM927" s="6"/>
      <c r="CN927" s="6"/>
      <c r="CO927" s="6"/>
      <c r="CP927" s="6"/>
      <c r="CQ927" s="6"/>
      <c r="CR927" s="6"/>
      <c r="CS927" s="28" t="s">
        <v>38</v>
      </c>
      <c r="CT927" s="6"/>
      <c r="CU927" s="6"/>
      <c r="CV927" s="6"/>
      <c r="CW927" s="6"/>
      <c r="CX927" s="6"/>
      <c r="CY927" s="6"/>
      <c r="CZ927" s="6"/>
      <c r="DA927" s="6"/>
      <c r="DB927" s="6"/>
      <c r="DC927" s="6"/>
      <c r="DD927" s="6" t="s">
        <v>38</v>
      </c>
      <c r="DE927" s="87"/>
      <c r="DF927" s="6"/>
      <c r="DG927" s="6"/>
      <c r="DH927" s="6"/>
      <c r="DI927" s="6"/>
      <c r="DJ927" s="6"/>
      <c r="DK927" s="6"/>
      <c r="DL927" s="6"/>
      <c r="DM927" s="6"/>
      <c r="DN927" s="6"/>
      <c r="DO927" s="87"/>
      <c r="DP927" s="6"/>
      <c r="DQ927" s="87"/>
      <c r="DR927" s="6"/>
      <c r="DS927" s="87"/>
      <c r="DT927" s="17"/>
      <c r="DV927" s="34"/>
      <c r="DW927" s="57"/>
      <c r="DX927" s="57"/>
      <c r="DY927" s="57"/>
      <c r="DZ927" s="57"/>
      <c r="EA927" s="57"/>
      <c r="EB927" s="57"/>
      <c r="EC927" s="57"/>
      <c r="ED927" s="57"/>
      <c r="EE927" s="57"/>
      <c r="EF927" s="57"/>
      <c r="EG927" s="57"/>
      <c r="EH927" s="57"/>
      <c r="EI927" s="57"/>
      <c r="EJ927" s="57"/>
      <c r="EK927" s="57"/>
      <c r="EL927" s="57"/>
      <c r="EM927" s="57"/>
      <c r="EN927" s="57"/>
      <c r="EO927" s="57"/>
      <c r="EP927" s="57"/>
      <c r="EQ927" s="57"/>
      <c r="ER927" s="57"/>
      <c r="ES927" s="57"/>
    </row>
    <row r="928" spans="1:149" ht="14.55" customHeight="1" x14ac:dyDescent="0.3">
      <c r="A928" s="65">
        <v>924</v>
      </c>
      <c r="B928" s="7">
        <v>301</v>
      </c>
      <c r="C928" s="98" t="s">
        <v>3442</v>
      </c>
      <c r="D928" s="100" t="s">
        <v>3443</v>
      </c>
      <c r="E928" s="98" t="s">
        <v>3444</v>
      </c>
      <c r="F928" s="7">
        <v>2011</v>
      </c>
      <c r="G928" s="98" t="s">
        <v>664</v>
      </c>
      <c r="H928" s="98" t="s">
        <v>3445</v>
      </c>
      <c r="I928" s="6" t="s">
        <v>50</v>
      </c>
      <c r="J928" s="100" t="s">
        <v>3446</v>
      </c>
      <c r="K928" s="6" t="s">
        <v>884</v>
      </c>
      <c r="L928" s="6" t="s">
        <v>38</v>
      </c>
      <c r="M928" s="6" t="s">
        <v>100</v>
      </c>
      <c r="N928" s="6" t="s">
        <v>205</v>
      </c>
      <c r="O928" s="6" t="s">
        <v>25</v>
      </c>
      <c r="P928" s="6" t="s">
        <v>191</v>
      </c>
      <c r="Q928" s="6" t="s">
        <v>2320</v>
      </c>
      <c r="R928" s="6" t="s">
        <v>908</v>
      </c>
      <c r="S928" s="6" t="s">
        <v>434</v>
      </c>
      <c r="T928" s="6" t="s">
        <v>1228</v>
      </c>
      <c r="U928" s="7" t="s">
        <v>572</v>
      </c>
      <c r="V928" s="7" t="s">
        <v>572</v>
      </c>
      <c r="W928" s="6"/>
      <c r="X928" s="6"/>
      <c r="Y928" s="6"/>
      <c r="Z928" s="6" t="s">
        <v>76</v>
      </c>
      <c r="AA928" s="6"/>
      <c r="AB928" s="6" t="s">
        <v>107</v>
      </c>
      <c r="AC928" s="6"/>
      <c r="AD928" s="6"/>
      <c r="AE928" s="6" t="s">
        <v>126</v>
      </c>
      <c r="AF928" s="6"/>
      <c r="AG928" s="6"/>
      <c r="AH928" s="6"/>
      <c r="AI928" s="6"/>
      <c r="AJ928" s="6"/>
      <c r="AK928" s="6"/>
      <c r="AL928" s="6"/>
      <c r="AM928" s="6"/>
      <c r="AN928" s="6"/>
      <c r="AO928" s="6"/>
      <c r="AP928" s="6"/>
      <c r="AQ928" s="6"/>
      <c r="AR928" s="6"/>
      <c r="AS928" s="6"/>
      <c r="AT928" s="6"/>
      <c r="AU928" s="6"/>
      <c r="AV928" s="6"/>
      <c r="AW928" s="6" t="s">
        <v>23</v>
      </c>
      <c r="AX928" s="6"/>
      <c r="AY928" s="6"/>
      <c r="AZ928" s="6"/>
      <c r="BA928" s="6" t="s">
        <v>78</v>
      </c>
      <c r="BB928" s="6"/>
      <c r="BC928" s="6" t="s">
        <v>78</v>
      </c>
      <c r="BD928" s="6"/>
      <c r="BE928" s="6"/>
      <c r="BF928" s="6" t="s">
        <v>78</v>
      </c>
      <c r="BG928" s="6"/>
      <c r="BH928" s="6"/>
      <c r="BI928" s="6"/>
      <c r="BJ928" s="6"/>
      <c r="BK928" s="6"/>
      <c r="BL928" s="6"/>
      <c r="BM928" s="6"/>
      <c r="BN928" s="6"/>
      <c r="BO928" s="6"/>
      <c r="BP928" s="6"/>
      <c r="BQ928" s="6"/>
      <c r="BR928" s="6"/>
      <c r="BS928" s="6"/>
      <c r="BT928" s="6"/>
      <c r="BU928" s="6"/>
      <c r="BV928" s="6" t="s">
        <v>38</v>
      </c>
      <c r="BW928" s="6"/>
      <c r="BX928" s="6"/>
      <c r="BY928" s="6"/>
      <c r="BZ928" s="6"/>
      <c r="CA928" s="6"/>
      <c r="CB928" s="6"/>
      <c r="CC928" s="6"/>
      <c r="CD928" s="6"/>
      <c r="CE928" s="6"/>
      <c r="CF928" s="6"/>
      <c r="CG928" s="6"/>
      <c r="CH928" s="6"/>
      <c r="CI928" s="6"/>
      <c r="CJ928" s="6"/>
      <c r="CK928" s="6"/>
      <c r="CL928" s="6"/>
      <c r="CM928" s="6"/>
      <c r="CN928" s="6"/>
      <c r="CO928" s="6"/>
      <c r="CP928" s="6"/>
      <c r="CQ928" s="6"/>
      <c r="CR928" s="6"/>
      <c r="CS928" s="28" t="s">
        <v>38</v>
      </c>
      <c r="CT928" s="6"/>
      <c r="CU928" s="6"/>
      <c r="CV928" s="6"/>
      <c r="CW928" s="6"/>
      <c r="CX928" s="6"/>
      <c r="CY928" s="6"/>
      <c r="CZ928" s="6"/>
      <c r="DA928" s="6"/>
      <c r="DB928" s="6"/>
      <c r="DC928" s="6"/>
      <c r="DD928" s="6" t="s">
        <v>38</v>
      </c>
      <c r="DE928" s="87"/>
      <c r="DF928" s="6"/>
      <c r="DG928" s="6"/>
      <c r="DH928" s="6"/>
      <c r="DI928" s="6"/>
      <c r="DJ928" s="6"/>
      <c r="DK928" s="6"/>
      <c r="DL928" s="6"/>
      <c r="DM928" s="6"/>
      <c r="DN928" s="6"/>
      <c r="DO928" s="87"/>
      <c r="DP928" s="6"/>
      <c r="DQ928" s="87"/>
      <c r="DR928" s="6"/>
      <c r="DS928" s="93" t="s">
        <v>3447</v>
      </c>
      <c r="DT928" s="17" t="s">
        <v>630</v>
      </c>
      <c r="DV928" s="34"/>
      <c r="DW928" s="57"/>
      <c r="DX928" s="57"/>
      <c r="DY928" s="57"/>
      <c r="DZ928" s="57"/>
      <c r="EA928" s="57"/>
      <c r="EB928" s="57"/>
      <c r="EC928" s="57"/>
      <c r="ED928" s="57"/>
      <c r="EE928" s="57"/>
      <c r="EF928" s="57"/>
      <c r="EG928" s="57"/>
      <c r="EH928" s="57"/>
      <c r="EI928" s="57"/>
      <c r="EJ928" s="57"/>
      <c r="EK928" s="57"/>
      <c r="EL928" s="57"/>
      <c r="EM928" s="57"/>
      <c r="EN928" s="57"/>
      <c r="EO928" s="57"/>
      <c r="EP928" s="57"/>
      <c r="EQ928" s="57"/>
      <c r="ER928" s="57"/>
      <c r="ES928" s="57"/>
    </row>
    <row r="929" spans="1:149" ht="14.55" customHeight="1" x14ac:dyDescent="0.3">
      <c r="A929" s="65">
        <v>925</v>
      </c>
      <c r="B929" s="7">
        <v>302</v>
      </c>
      <c r="C929" s="98" t="s">
        <v>3448</v>
      </c>
      <c r="D929" s="100" t="s">
        <v>3449</v>
      </c>
      <c r="E929" s="98" t="s">
        <v>3450</v>
      </c>
      <c r="F929" s="7">
        <v>2020</v>
      </c>
      <c r="G929" s="100" t="s">
        <v>807</v>
      </c>
      <c r="H929" s="98" t="s">
        <v>3451</v>
      </c>
      <c r="I929" s="6" t="s">
        <v>50</v>
      </c>
      <c r="J929" s="100" t="s">
        <v>3452</v>
      </c>
      <c r="K929" s="6" t="s">
        <v>257</v>
      </c>
      <c r="L929" s="6" t="s">
        <v>38</v>
      </c>
      <c r="M929" s="6" t="s">
        <v>72</v>
      </c>
      <c r="N929" s="6" t="s">
        <v>205</v>
      </c>
      <c r="O929" s="6" t="s">
        <v>25</v>
      </c>
      <c r="P929" s="6" t="s">
        <v>72</v>
      </c>
      <c r="Q929" s="6" t="s">
        <v>572</v>
      </c>
      <c r="R929" s="6" t="s">
        <v>572</v>
      </c>
      <c r="S929" s="6" t="s">
        <v>336</v>
      </c>
      <c r="T929" s="6" t="s">
        <v>3453</v>
      </c>
      <c r="U929" s="7">
        <v>2018</v>
      </c>
      <c r="V929" s="7">
        <v>2019</v>
      </c>
      <c r="W929" s="6"/>
      <c r="X929" s="6" t="s">
        <v>44</v>
      </c>
      <c r="Y929" s="6"/>
      <c r="Z929" s="6"/>
      <c r="AA929" s="6"/>
      <c r="AB929" s="6"/>
      <c r="AC929" s="6"/>
      <c r="AD929" s="6"/>
      <c r="AE929" s="6" t="s">
        <v>126</v>
      </c>
      <c r="AF929" s="6"/>
      <c r="AG929" s="6" t="s">
        <v>180</v>
      </c>
      <c r="AH929" s="6" t="s">
        <v>139</v>
      </c>
      <c r="AI929" s="6"/>
      <c r="AJ929" s="6"/>
      <c r="AK929" s="6"/>
      <c r="AL929" s="6"/>
      <c r="AM929" s="6"/>
      <c r="AN929" s="6"/>
      <c r="AO929" s="6"/>
      <c r="AP929" s="6"/>
      <c r="AQ929" s="6"/>
      <c r="AR929" s="6"/>
      <c r="AS929" s="6"/>
      <c r="AT929" s="6"/>
      <c r="AU929" s="6"/>
      <c r="AV929" s="6"/>
      <c r="AW929" s="6" t="s">
        <v>38</v>
      </c>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t="s">
        <v>23</v>
      </c>
      <c r="BW929" s="6"/>
      <c r="BX929" s="6" t="s">
        <v>195</v>
      </c>
      <c r="BY929" s="6"/>
      <c r="BZ929" s="6"/>
      <c r="CA929" s="6"/>
      <c r="CB929" s="6"/>
      <c r="CC929" s="6"/>
      <c r="CD929" s="6"/>
      <c r="CE929" s="6" t="s">
        <v>195</v>
      </c>
      <c r="CF929" s="6"/>
      <c r="CG929" s="6" t="s">
        <v>195</v>
      </c>
      <c r="CH929" s="6" t="s">
        <v>210</v>
      </c>
      <c r="CI929" s="6"/>
      <c r="CJ929" s="6"/>
      <c r="CK929" s="6"/>
      <c r="CL929" s="6"/>
      <c r="CM929" s="6"/>
      <c r="CN929" s="6"/>
      <c r="CO929" s="6"/>
      <c r="CP929" s="6"/>
      <c r="CQ929" s="6"/>
      <c r="CR929" s="6"/>
      <c r="CS929" s="28" t="s">
        <v>38</v>
      </c>
      <c r="CT929" s="6"/>
      <c r="CU929" s="6"/>
      <c r="CV929" s="6"/>
      <c r="CW929" s="6"/>
      <c r="CX929" s="6"/>
      <c r="CY929" s="6"/>
      <c r="CZ929" s="6"/>
      <c r="DA929" s="6"/>
      <c r="DB929" s="6"/>
      <c r="DC929" s="6"/>
      <c r="DD929" s="6" t="s">
        <v>38</v>
      </c>
      <c r="DE929" s="87"/>
      <c r="DF929" s="6"/>
      <c r="DG929" s="6"/>
      <c r="DH929" s="6"/>
      <c r="DI929" s="6"/>
      <c r="DJ929" s="6"/>
      <c r="DK929" s="6"/>
      <c r="DL929" s="6"/>
      <c r="DM929" s="6"/>
      <c r="DN929" s="6"/>
      <c r="DO929" s="87"/>
      <c r="DP929" s="6"/>
      <c r="DQ929" s="87"/>
      <c r="DR929" s="6"/>
      <c r="DS929" s="87"/>
      <c r="DT929" s="17"/>
      <c r="DV929" s="34"/>
      <c r="DW929" s="57"/>
      <c r="DX929" s="57"/>
      <c r="DY929" s="57"/>
      <c r="DZ929" s="57"/>
      <c r="EA929" s="57"/>
      <c r="EB929" s="57"/>
      <c r="EC929" s="57"/>
      <c r="ED929" s="57"/>
      <c r="EE929" s="57"/>
      <c r="EF929" s="57"/>
      <c r="EG929" s="57"/>
      <c r="EH929" s="57"/>
      <c r="EI929" s="57"/>
      <c r="EJ929" s="57"/>
      <c r="EK929" s="57"/>
      <c r="EL929" s="57"/>
      <c r="EM929" s="57"/>
      <c r="EN929" s="57"/>
      <c r="EO929" s="57"/>
      <c r="EP929" s="57"/>
      <c r="EQ929" s="57"/>
      <c r="ER929" s="57"/>
      <c r="ES929" s="57"/>
    </row>
    <row r="930" spans="1:149" ht="14.55" customHeight="1" x14ac:dyDescent="0.3">
      <c r="A930" s="65">
        <v>926</v>
      </c>
      <c r="B930" s="7">
        <v>303</v>
      </c>
      <c r="C930" s="98" t="s">
        <v>3454</v>
      </c>
      <c r="D930" s="100" t="s">
        <v>3455</v>
      </c>
      <c r="E930" s="98" t="s">
        <v>3456</v>
      </c>
      <c r="F930" s="7">
        <v>2015</v>
      </c>
      <c r="G930" s="98" t="s">
        <v>664</v>
      </c>
      <c r="H930" s="98" t="s">
        <v>3457</v>
      </c>
      <c r="I930" s="6" t="s">
        <v>50</v>
      </c>
      <c r="J930" s="100" t="s">
        <v>3458</v>
      </c>
      <c r="K930" s="6" t="s">
        <v>666</v>
      </c>
      <c r="L930" s="6" t="s">
        <v>38</v>
      </c>
      <c r="M930" s="6" t="s">
        <v>100</v>
      </c>
      <c r="N930" s="6" t="s">
        <v>205</v>
      </c>
      <c r="O930" s="6" t="s">
        <v>25</v>
      </c>
      <c r="P930" s="6" t="s">
        <v>56</v>
      </c>
      <c r="Q930" s="6" t="s">
        <v>3459</v>
      </c>
      <c r="R930" s="6" t="s">
        <v>2608</v>
      </c>
      <c r="S930" s="6" t="s">
        <v>343</v>
      </c>
      <c r="T930" s="6" t="s">
        <v>3460</v>
      </c>
      <c r="U930" s="7" t="s">
        <v>572</v>
      </c>
      <c r="V930" s="7" t="s">
        <v>572</v>
      </c>
      <c r="W930" s="6"/>
      <c r="X930" s="6"/>
      <c r="Y930" s="6"/>
      <c r="Z930" s="6"/>
      <c r="AA930" s="6"/>
      <c r="AB930" s="6"/>
      <c r="AC930" s="6"/>
      <c r="AD930" s="6"/>
      <c r="AE930" s="6" t="s">
        <v>126</v>
      </c>
      <c r="AF930" s="6"/>
      <c r="AG930" s="6"/>
      <c r="AH930" s="6"/>
      <c r="AI930" s="6"/>
      <c r="AJ930" s="6"/>
      <c r="AK930" s="6"/>
      <c r="AL930" s="6"/>
      <c r="AM930" s="6"/>
      <c r="AN930" s="6"/>
      <c r="AO930" s="6"/>
      <c r="AP930" s="6"/>
      <c r="AQ930" s="6"/>
      <c r="AR930" s="6"/>
      <c r="AS930" s="6"/>
      <c r="AT930" s="6"/>
      <c r="AU930" s="6"/>
      <c r="AV930" s="6"/>
      <c r="AW930" s="6" t="s">
        <v>23</v>
      </c>
      <c r="AX930" s="6"/>
      <c r="AY930" s="6"/>
      <c r="AZ930" s="6"/>
      <c r="BA930" s="6"/>
      <c r="BB930" s="6"/>
      <c r="BC930" s="6"/>
      <c r="BD930" s="6"/>
      <c r="BE930" s="6"/>
      <c r="BF930" s="6" t="s">
        <v>78</v>
      </c>
      <c r="BG930" s="6"/>
      <c r="BH930" s="6"/>
      <c r="BI930" s="6"/>
      <c r="BJ930" s="6"/>
      <c r="BK930" s="6"/>
      <c r="BL930" s="6"/>
      <c r="BM930" s="6"/>
      <c r="BN930" s="6"/>
      <c r="BO930" s="6"/>
      <c r="BP930" s="6"/>
      <c r="BQ930" s="6"/>
      <c r="BR930" s="6"/>
      <c r="BS930" s="6"/>
      <c r="BT930" s="6"/>
      <c r="BU930" s="6"/>
      <c r="BV930" s="6" t="s">
        <v>38</v>
      </c>
      <c r="BW930" s="6"/>
      <c r="BX930" s="6"/>
      <c r="BY930" s="6"/>
      <c r="BZ930" s="6"/>
      <c r="CA930" s="6"/>
      <c r="CB930" s="6"/>
      <c r="CC930" s="6"/>
      <c r="CD930" s="6"/>
      <c r="CE930" s="6"/>
      <c r="CF930" s="6"/>
      <c r="CG930" s="6"/>
      <c r="CH930" s="6"/>
      <c r="CI930" s="6"/>
      <c r="CJ930" s="6"/>
      <c r="CK930" s="6"/>
      <c r="CL930" s="6"/>
      <c r="CM930" s="6"/>
      <c r="CN930" s="6"/>
      <c r="CO930" s="6"/>
      <c r="CP930" s="6"/>
      <c r="CQ930" s="6"/>
      <c r="CR930" s="6"/>
      <c r="CS930" s="28" t="s">
        <v>38</v>
      </c>
      <c r="CT930" s="6"/>
      <c r="CU930" s="6"/>
      <c r="CV930" s="6"/>
      <c r="CW930" s="6"/>
      <c r="CX930" s="6"/>
      <c r="CY930" s="6"/>
      <c r="CZ930" s="6"/>
      <c r="DA930" s="6"/>
      <c r="DB930" s="6"/>
      <c r="DC930" s="6"/>
      <c r="DD930" s="6" t="s">
        <v>38</v>
      </c>
      <c r="DE930" s="87"/>
      <c r="DF930" s="6"/>
      <c r="DG930" s="6"/>
      <c r="DH930" s="6"/>
      <c r="DI930" s="6"/>
      <c r="DJ930" s="6"/>
      <c r="DK930" s="6"/>
      <c r="DL930" s="6"/>
      <c r="DM930" s="6"/>
      <c r="DN930" s="6"/>
      <c r="DO930" s="87"/>
      <c r="DP930" s="6"/>
      <c r="DQ930" s="87"/>
      <c r="DR930" s="6"/>
      <c r="DS930" s="93" t="s">
        <v>3461</v>
      </c>
      <c r="DT930" s="17" t="s">
        <v>1899</v>
      </c>
      <c r="DV930" s="34"/>
      <c r="DW930" s="57"/>
      <c r="DX930" s="57"/>
      <c r="DY930" s="57"/>
      <c r="DZ930" s="57"/>
      <c r="EA930" s="57"/>
      <c r="EB930" s="57"/>
      <c r="EC930" s="57"/>
      <c r="ED930" s="57"/>
      <c r="EE930" s="57"/>
      <c r="EF930" s="57"/>
      <c r="EG930" s="57"/>
      <c r="EH930" s="57"/>
      <c r="EI930" s="57"/>
      <c r="EJ930" s="57"/>
      <c r="EK930" s="57"/>
      <c r="EL930" s="57"/>
      <c r="EM930" s="57"/>
      <c r="EN930" s="57"/>
      <c r="EO930" s="57"/>
      <c r="EP930" s="57"/>
      <c r="EQ930" s="57"/>
      <c r="ER930" s="57"/>
      <c r="ES930" s="57"/>
    </row>
    <row r="931" spans="1:149" ht="14.55" customHeight="1" x14ac:dyDescent="0.3">
      <c r="A931" s="65">
        <v>927</v>
      </c>
      <c r="B931" s="7">
        <v>304</v>
      </c>
      <c r="C931" s="98" t="s">
        <v>3462</v>
      </c>
      <c r="D931" s="100" t="s">
        <v>3463</v>
      </c>
      <c r="E931" s="98" t="s">
        <v>3456</v>
      </c>
      <c r="F931" s="7">
        <v>2012</v>
      </c>
      <c r="G931" s="98" t="s">
        <v>664</v>
      </c>
      <c r="H931" s="98" t="s">
        <v>3464</v>
      </c>
      <c r="I931" s="6" t="s">
        <v>50</v>
      </c>
      <c r="J931" s="100" t="s">
        <v>3465</v>
      </c>
      <c r="K931" s="6" t="s">
        <v>3146</v>
      </c>
      <c r="L931" s="6" t="s">
        <v>38</v>
      </c>
      <c r="M931" s="6" t="s">
        <v>86</v>
      </c>
      <c r="N931" s="6" t="s">
        <v>205</v>
      </c>
      <c r="O931" s="6" t="s">
        <v>25</v>
      </c>
      <c r="P931" s="6" t="s">
        <v>205</v>
      </c>
      <c r="Q931" s="6" t="s">
        <v>3466</v>
      </c>
      <c r="R931" s="6" t="s">
        <v>2608</v>
      </c>
      <c r="S931" s="6" t="s">
        <v>572</v>
      </c>
      <c r="T931" s="6" t="s">
        <v>572</v>
      </c>
      <c r="U931" s="7" t="s">
        <v>572</v>
      </c>
      <c r="V931" s="7" t="s">
        <v>572</v>
      </c>
      <c r="W931" s="6"/>
      <c r="X931" s="6"/>
      <c r="Y931" s="6"/>
      <c r="Z931" s="6"/>
      <c r="AA931" s="6"/>
      <c r="AB931" s="6"/>
      <c r="AC931" s="6"/>
      <c r="AD931" s="6"/>
      <c r="AE931" s="6" t="s">
        <v>126</v>
      </c>
      <c r="AF931" s="6"/>
      <c r="AG931" s="6"/>
      <c r="AH931" s="6"/>
      <c r="AI931" s="6"/>
      <c r="AJ931" s="6"/>
      <c r="AK931" s="6"/>
      <c r="AL931" s="6"/>
      <c r="AM931" s="6"/>
      <c r="AN931" s="6"/>
      <c r="AO931" s="6"/>
      <c r="AP931" s="6"/>
      <c r="AQ931" s="6"/>
      <c r="AR931" s="6"/>
      <c r="AS931" s="6"/>
      <c r="AT931" s="6"/>
      <c r="AU931" s="6"/>
      <c r="AV931" s="6"/>
      <c r="AW931" s="6" t="s">
        <v>23</v>
      </c>
      <c r="AX931" s="6"/>
      <c r="AY931" s="6"/>
      <c r="AZ931" s="6"/>
      <c r="BA931" s="6"/>
      <c r="BB931" s="6"/>
      <c r="BC931" s="6"/>
      <c r="BD931" s="6"/>
      <c r="BE931" s="6"/>
      <c r="BF931" s="6" t="s">
        <v>78</v>
      </c>
      <c r="BG931" s="6"/>
      <c r="BH931" s="6"/>
      <c r="BI931" s="6"/>
      <c r="BJ931" s="6"/>
      <c r="BK931" s="6"/>
      <c r="BL931" s="6"/>
      <c r="BM931" s="6"/>
      <c r="BN931" s="6"/>
      <c r="BO931" s="6"/>
      <c r="BP931" s="6"/>
      <c r="BQ931" s="6"/>
      <c r="BR931" s="6"/>
      <c r="BS931" s="6"/>
      <c r="BT931" s="6"/>
      <c r="BU931" s="6"/>
      <c r="BV931" s="6" t="s">
        <v>38</v>
      </c>
      <c r="BW931" s="6"/>
      <c r="BX931" s="6"/>
      <c r="BY931" s="6"/>
      <c r="BZ931" s="6"/>
      <c r="CA931" s="6"/>
      <c r="CB931" s="6"/>
      <c r="CC931" s="6"/>
      <c r="CD931" s="6"/>
      <c r="CE931" s="6"/>
      <c r="CF931" s="6"/>
      <c r="CG931" s="6"/>
      <c r="CH931" s="6"/>
      <c r="CI931" s="6"/>
      <c r="CJ931" s="6"/>
      <c r="CK931" s="6"/>
      <c r="CL931" s="6"/>
      <c r="CM931" s="6"/>
      <c r="CN931" s="6"/>
      <c r="CO931" s="6"/>
      <c r="CP931" s="6"/>
      <c r="CQ931" s="6"/>
      <c r="CR931" s="6"/>
      <c r="CS931" s="28" t="s">
        <v>38</v>
      </c>
      <c r="CT931" s="6"/>
      <c r="CU931" s="6"/>
      <c r="CV931" s="6"/>
      <c r="CW931" s="6"/>
      <c r="CX931" s="6"/>
      <c r="CY931" s="6"/>
      <c r="CZ931" s="6"/>
      <c r="DA931" s="6"/>
      <c r="DB931" s="6"/>
      <c r="DC931" s="6"/>
      <c r="DD931" s="6" t="s">
        <v>38</v>
      </c>
      <c r="DE931" s="87"/>
      <c r="DF931" s="6"/>
      <c r="DG931" s="6"/>
      <c r="DH931" s="6"/>
      <c r="DI931" s="6"/>
      <c r="DJ931" s="6"/>
      <c r="DK931" s="6"/>
      <c r="DL931" s="6"/>
      <c r="DM931" s="6"/>
      <c r="DN931" s="6"/>
      <c r="DO931" s="87"/>
      <c r="DP931" s="6"/>
      <c r="DQ931" s="87"/>
      <c r="DR931" s="6"/>
      <c r="DS931" s="87"/>
      <c r="DT931" s="17"/>
      <c r="DV931" s="34"/>
      <c r="DW931" s="57"/>
      <c r="DX931" s="57"/>
      <c r="DY931" s="57"/>
      <c r="DZ931" s="57"/>
      <c r="EA931" s="57"/>
      <c r="EB931" s="57"/>
      <c r="EC931" s="57"/>
      <c r="ED931" s="57"/>
      <c r="EE931" s="57"/>
      <c r="EF931" s="57"/>
      <c r="EG931" s="57"/>
      <c r="EH931" s="57"/>
      <c r="EI931" s="57"/>
      <c r="EJ931" s="57"/>
      <c r="EK931" s="57"/>
      <c r="EL931" s="57"/>
      <c r="EM931" s="57"/>
      <c r="EN931" s="57"/>
      <c r="EO931" s="57"/>
      <c r="EP931" s="57"/>
      <c r="EQ931" s="57"/>
      <c r="ER931" s="57"/>
      <c r="ES931" s="57"/>
    </row>
    <row r="932" spans="1:149" ht="14.55" customHeight="1" x14ac:dyDescent="0.3">
      <c r="A932" s="65">
        <v>928</v>
      </c>
      <c r="B932" s="7">
        <v>304</v>
      </c>
      <c r="C932" s="98" t="s">
        <v>3462</v>
      </c>
      <c r="D932" s="100" t="s">
        <v>3463</v>
      </c>
      <c r="E932" s="98" t="s">
        <v>3456</v>
      </c>
      <c r="F932" s="7">
        <v>2012</v>
      </c>
      <c r="G932" s="98" t="s">
        <v>664</v>
      </c>
      <c r="H932" s="98" t="s">
        <v>3464</v>
      </c>
      <c r="I932" s="6" t="s">
        <v>50</v>
      </c>
      <c r="J932" s="100" t="s">
        <v>3467</v>
      </c>
      <c r="K932" s="6" t="s">
        <v>935</v>
      </c>
      <c r="L932" s="6" t="s">
        <v>38</v>
      </c>
      <c r="M932" s="6" t="s">
        <v>86</v>
      </c>
      <c r="N932" s="6" t="s">
        <v>205</v>
      </c>
      <c r="O932" s="6" t="s">
        <v>25</v>
      </c>
      <c r="P932" s="6" t="s">
        <v>205</v>
      </c>
      <c r="Q932" s="6" t="s">
        <v>3466</v>
      </c>
      <c r="R932" s="6" t="s">
        <v>2608</v>
      </c>
      <c r="S932" s="6" t="s">
        <v>572</v>
      </c>
      <c r="T932" s="6" t="s">
        <v>572</v>
      </c>
      <c r="U932" s="7" t="s">
        <v>572</v>
      </c>
      <c r="V932" s="7" t="s">
        <v>572</v>
      </c>
      <c r="W932" s="6"/>
      <c r="X932" s="6"/>
      <c r="Y932" s="6"/>
      <c r="Z932" s="6"/>
      <c r="AA932" s="6"/>
      <c r="AB932" s="6"/>
      <c r="AC932" s="6"/>
      <c r="AD932" s="6"/>
      <c r="AE932" s="6" t="s">
        <v>126</v>
      </c>
      <c r="AF932" s="6"/>
      <c r="AG932" s="6"/>
      <c r="AH932" s="6"/>
      <c r="AI932" s="6"/>
      <c r="AJ932" s="6"/>
      <c r="AK932" s="6"/>
      <c r="AL932" s="6"/>
      <c r="AM932" s="6"/>
      <c r="AN932" s="6"/>
      <c r="AO932" s="6"/>
      <c r="AP932" s="6"/>
      <c r="AQ932" s="6"/>
      <c r="AR932" s="6"/>
      <c r="AS932" s="6"/>
      <c r="AT932" s="6"/>
      <c r="AU932" s="6"/>
      <c r="AV932" s="6"/>
      <c r="AW932" s="6" t="s">
        <v>23</v>
      </c>
      <c r="AX932" s="6"/>
      <c r="AY932" s="6"/>
      <c r="AZ932" s="6"/>
      <c r="BA932" s="6"/>
      <c r="BB932" s="6"/>
      <c r="BC932" s="6"/>
      <c r="BD932" s="6"/>
      <c r="BE932" s="6"/>
      <c r="BF932" s="6" t="s">
        <v>78</v>
      </c>
      <c r="BG932" s="6"/>
      <c r="BH932" s="6"/>
      <c r="BI932" s="6"/>
      <c r="BJ932" s="6"/>
      <c r="BK932" s="6"/>
      <c r="BL932" s="6"/>
      <c r="BM932" s="6"/>
      <c r="BN932" s="6"/>
      <c r="BO932" s="6"/>
      <c r="BP932" s="6"/>
      <c r="BQ932" s="6"/>
      <c r="BR932" s="6"/>
      <c r="BS932" s="6"/>
      <c r="BT932" s="6"/>
      <c r="BU932" s="6"/>
      <c r="BV932" s="6" t="s">
        <v>38</v>
      </c>
      <c r="BW932" s="6"/>
      <c r="BX932" s="6"/>
      <c r="BY932" s="6"/>
      <c r="BZ932" s="6"/>
      <c r="CA932" s="6"/>
      <c r="CB932" s="6"/>
      <c r="CC932" s="6"/>
      <c r="CD932" s="6"/>
      <c r="CE932" s="6"/>
      <c r="CF932" s="6"/>
      <c r="CG932" s="6"/>
      <c r="CH932" s="6"/>
      <c r="CI932" s="6"/>
      <c r="CJ932" s="6"/>
      <c r="CK932" s="6"/>
      <c r="CL932" s="6"/>
      <c r="CM932" s="6"/>
      <c r="CN932" s="6"/>
      <c r="CO932" s="6"/>
      <c r="CP932" s="6"/>
      <c r="CQ932" s="6"/>
      <c r="CR932" s="6"/>
      <c r="CS932" s="28" t="s">
        <v>38</v>
      </c>
      <c r="CT932" s="6"/>
      <c r="CU932" s="6"/>
      <c r="CV932" s="6"/>
      <c r="CW932" s="6"/>
      <c r="CX932" s="6"/>
      <c r="CY932" s="6"/>
      <c r="CZ932" s="6"/>
      <c r="DA932" s="6"/>
      <c r="DB932" s="6"/>
      <c r="DC932" s="6"/>
      <c r="DD932" s="6" t="s">
        <v>38</v>
      </c>
      <c r="DE932" s="87"/>
      <c r="DF932" s="6"/>
      <c r="DG932" s="6"/>
      <c r="DH932" s="6"/>
      <c r="DI932" s="6"/>
      <c r="DJ932" s="6"/>
      <c r="DK932" s="6"/>
      <c r="DL932" s="6"/>
      <c r="DM932" s="6"/>
      <c r="DN932" s="6"/>
      <c r="DO932" s="87"/>
      <c r="DP932" s="6"/>
      <c r="DQ932" s="87"/>
      <c r="DR932" s="6"/>
      <c r="DS932" s="87"/>
      <c r="DT932" s="17"/>
      <c r="DV932" s="34"/>
      <c r="DW932" s="57"/>
      <c r="DX932" s="57"/>
      <c r="DY932" s="57"/>
      <c r="DZ932" s="57"/>
      <c r="EA932" s="57"/>
      <c r="EB932" s="57"/>
      <c r="EC932" s="57"/>
      <c r="ED932" s="57"/>
      <c r="EE932" s="57"/>
      <c r="EF932" s="57"/>
      <c r="EG932" s="57"/>
      <c r="EH932" s="57"/>
      <c r="EI932" s="57"/>
      <c r="EJ932" s="57"/>
      <c r="EK932" s="57"/>
      <c r="EL932" s="57"/>
      <c r="EM932" s="57"/>
      <c r="EN932" s="57"/>
      <c r="EO932" s="57"/>
      <c r="EP932" s="57"/>
      <c r="EQ932" s="57"/>
      <c r="ER932" s="57"/>
      <c r="ES932" s="57"/>
    </row>
    <row r="933" spans="1:149" ht="14.55" customHeight="1" x14ac:dyDescent="0.3">
      <c r="A933" s="65">
        <v>929</v>
      </c>
      <c r="B933" s="7">
        <v>305</v>
      </c>
      <c r="C933" s="98" t="s">
        <v>3468</v>
      </c>
      <c r="D933" s="100" t="s">
        <v>3469</v>
      </c>
      <c r="E933" s="98" t="s">
        <v>3470</v>
      </c>
      <c r="F933" s="7">
        <v>2011</v>
      </c>
      <c r="G933" s="100" t="s">
        <v>807</v>
      </c>
      <c r="H933" s="98" t="s">
        <v>3471</v>
      </c>
      <c r="I933" s="6" t="s">
        <v>50</v>
      </c>
      <c r="J933" s="100" t="s">
        <v>3472</v>
      </c>
      <c r="K933" s="6" t="s">
        <v>744</v>
      </c>
      <c r="L933" s="6" t="s">
        <v>38</v>
      </c>
      <c r="M933" s="6" t="s">
        <v>100</v>
      </c>
      <c r="N933" s="6" t="s">
        <v>205</v>
      </c>
      <c r="O933" s="6" t="s">
        <v>25</v>
      </c>
      <c r="P933" s="6" t="s">
        <v>27</v>
      </c>
      <c r="Q933" s="6" t="s">
        <v>572</v>
      </c>
      <c r="R933" s="6" t="s">
        <v>572</v>
      </c>
      <c r="S933" s="6" t="s">
        <v>416</v>
      </c>
      <c r="T933" s="6" t="s">
        <v>3473</v>
      </c>
      <c r="U933" s="7">
        <v>2008</v>
      </c>
      <c r="V933" s="7">
        <v>2008</v>
      </c>
      <c r="W933" s="6"/>
      <c r="X933" s="6"/>
      <c r="Y933" s="6"/>
      <c r="Z933" s="6" t="s">
        <v>76</v>
      </c>
      <c r="AA933" s="6"/>
      <c r="AB933" s="6"/>
      <c r="AC933" s="6"/>
      <c r="AD933" s="6"/>
      <c r="AE933" s="6" t="s">
        <v>126</v>
      </c>
      <c r="AF933" s="6"/>
      <c r="AG933" s="6"/>
      <c r="AH933" s="6"/>
      <c r="AI933" s="6" t="s">
        <v>155</v>
      </c>
      <c r="AJ933" s="6"/>
      <c r="AK933" s="6"/>
      <c r="AL933" s="6"/>
      <c r="AM933" s="6"/>
      <c r="AN933" s="6"/>
      <c r="AO933" s="6" t="s">
        <v>168</v>
      </c>
      <c r="AP933" s="6"/>
      <c r="AQ933" s="6"/>
      <c r="AR933" s="6"/>
      <c r="AS933" s="6"/>
      <c r="AT933" s="6"/>
      <c r="AU933" s="6"/>
      <c r="AV933" s="6"/>
      <c r="AW933" s="6" t="s">
        <v>23</v>
      </c>
      <c r="AX933" s="6"/>
      <c r="AY933" s="6"/>
      <c r="AZ933" s="6"/>
      <c r="BA933" s="6" t="s">
        <v>78</v>
      </c>
      <c r="BB933" s="6"/>
      <c r="BC933" s="6"/>
      <c r="BD933" s="6"/>
      <c r="BE933" s="6"/>
      <c r="BF933" s="6" t="s">
        <v>78</v>
      </c>
      <c r="BG933" s="6"/>
      <c r="BH933" s="6"/>
      <c r="BI933" s="6"/>
      <c r="BJ933" s="6" t="s">
        <v>78</v>
      </c>
      <c r="BK933" s="6"/>
      <c r="BL933" s="6"/>
      <c r="BM933" s="6"/>
      <c r="BN933" s="6" t="s">
        <v>80</v>
      </c>
      <c r="BO933" s="6"/>
      <c r="BP933" s="6"/>
      <c r="BQ933" s="6"/>
      <c r="BR933" s="6"/>
      <c r="BS933" s="6"/>
      <c r="BT933" s="6"/>
      <c r="BU933" s="6"/>
      <c r="BV933" s="6" t="s">
        <v>38</v>
      </c>
      <c r="BW933" s="6"/>
      <c r="BX933" s="6"/>
      <c r="BY933" s="6"/>
      <c r="BZ933" s="6"/>
      <c r="CA933" s="6"/>
      <c r="CB933" s="6"/>
      <c r="CC933" s="6"/>
      <c r="CD933" s="6"/>
      <c r="CE933" s="6"/>
      <c r="CF933" s="6"/>
      <c r="CG933" s="6"/>
      <c r="CH933" s="6"/>
      <c r="CI933" s="6"/>
      <c r="CJ933" s="6"/>
      <c r="CK933" s="6"/>
      <c r="CL933" s="6"/>
      <c r="CM933" s="6"/>
      <c r="CN933" s="6"/>
      <c r="CO933" s="6"/>
      <c r="CP933" s="6"/>
      <c r="CQ933" s="6"/>
      <c r="CR933" s="6"/>
      <c r="CS933" s="28" t="s">
        <v>38</v>
      </c>
      <c r="CT933" s="6"/>
      <c r="CU933" s="6"/>
      <c r="CV933" s="6"/>
      <c r="CW933" s="6"/>
      <c r="CX933" s="6"/>
      <c r="CY933" s="6"/>
      <c r="CZ933" s="6"/>
      <c r="DA933" s="6"/>
      <c r="DB933" s="6"/>
      <c r="DC933" s="6"/>
      <c r="DD933" s="6" t="s">
        <v>38</v>
      </c>
      <c r="DE933" s="87"/>
      <c r="DF933" s="6"/>
      <c r="DG933" s="6"/>
      <c r="DH933" s="6"/>
      <c r="DI933" s="6"/>
      <c r="DJ933" s="6"/>
      <c r="DK933" s="6"/>
      <c r="DL933" s="6"/>
      <c r="DM933" s="6"/>
      <c r="DN933" s="6"/>
      <c r="DO933" s="87"/>
      <c r="DP933" s="6"/>
      <c r="DQ933" s="87"/>
      <c r="DR933" s="6"/>
      <c r="DS933" s="87"/>
      <c r="DT933" s="17"/>
      <c r="DV933" s="34"/>
      <c r="DW933" s="57"/>
      <c r="DX933" s="57"/>
      <c r="DY933" s="57"/>
      <c r="DZ933" s="57"/>
      <c r="EA933" s="57"/>
      <c r="EB933" s="57"/>
      <c r="EC933" s="57"/>
      <c r="ED933" s="57"/>
      <c r="EE933" s="57"/>
      <c r="EF933" s="57"/>
      <c r="EG933" s="57"/>
      <c r="EH933" s="57"/>
      <c r="EI933" s="57"/>
      <c r="EJ933" s="57"/>
      <c r="EK933" s="57"/>
      <c r="EL933" s="57"/>
      <c r="EM933" s="57"/>
      <c r="EN933" s="57"/>
      <c r="EO933" s="57"/>
      <c r="EP933" s="57"/>
      <c r="EQ933" s="57"/>
      <c r="ER933" s="57"/>
      <c r="ES933" s="57"/>
    </row>
    <row r="934" spans="1:149" ht="14.55" customHeight="1" x14ac:dyDescent="0.3">
      <c r="A934" s="65">
        <v>930</v>
      </c>
      <c r="B934" s="7">
        <v>305</v>
      </c>
      <c r="C934" s="98" t="s">
        <v>3468</v>
      </c>
      <c r="D934" s="100" t="s">
        <v>3469</v>
      </c>
      <c r="E934" s="98" t="s">
        <v>3470</v>
      </c>
      <c r="F934" s="7">
        <v>2011</v>
      </c>
      <c r="G934" s="100" t="s">
        <v>807</v>
      </c>
      <c r="H934" s="98" t="s">
        <v>3471</v>
      </c>
      <c r="I934" s="6" t="s">
        <v>50</v>
      </c>
      <c r="J934" s="100" t="s">
        <v>3474</v>
      </c>
      <c r="K934" s="6" t="s">
        <v>744</v>
      </c>
      <c r="L934" s="6" t="s">
        <v>38</v>
      </c>
      <c r="M934" s="6" t="s">
        <v>100</v>
      </c>
      <c r="N934" s="6" t="s">
        <v>205</v>
      </c>
      <c r="O934" s="6" t="s">
        <v>25</v>
      </c>
      <c r="P934" s="6" t="s">
        <v>27</v>
      </c>
      <c r="Q934" s="6" t="s">
        <v>572</v>
      </c>
      <c r="R934" s="6" t="s">
        <v>572</v>
      </c>
      <c r="S934" s="6" t="s">
        <v>416</v>
      </c>
      <c r="T934" s="6" t="s">
        <v>3473</v>
      </c>
      <c r="U934" s="7">
        <v>2008</v>
      </c>
      <c r="V934" s="7">
        <v>2008</v>
      </c>
      <c r="W934" s="6"/>
      <c r="X934" s="6"/>
      <c r="Y934" s="6"/>
      <c r="Z934" s="6" t="s">
        <v>76</v>
      </c>
      <c r="AA934" s="6"/>
      <c r="AB934" s="6"/>
      <c r="AC934" s="6"/>
      <c r="AD934" s="6"/>
      <c r="AE934" s="6" t="s">
        <v>126</v>
      </c>
      <c r="AF934" s="6"/>
      <c r="AG934" s="6"/>
      <c r="AH934" s="6"/>
      <c r="AI934" s="6" t="s">
        <v>155</v>
      </c>
      <c r="AJ934" s="6"/>
      <c r="AK934" s="6"/>
      <c r="AL934" s="6"/>
      <c r="AM934" s="6"/>
      <c r="AN934" s="6"/>
      <c r="AO934" s="6" t="s">
        <v>168</v>
      </c>
      <c r="AP934" s="6"/>
      <c r="AQ934" s="6"/>
      <c r="AR934" s="6"/>
      <c r="AS934" s="6"/>
      <c r="AT934" s="6"/>
      <c r="AU934" s="6"/>
      <c r="AV934" s="6"/>
      <c r="AW934" s="6" t="s">
        <v>23</v>
      </c>
      <c r="AX934" s="6"/>
      <c r="AY934" s="6"/>
      <c r="AZ934" s="6"/>
      <c r="BA934" s="6" t="s">
        <v>78</v>
      </c>
      <c r="BB934" s="6"/>
      <c r="BC934" s="6"/>
      <c r="BD934" s="6"/>
      <c r="BE934" s="6"/>
      <c r="BF934" s="6" t="s">
        <v>78</v>
      </c>
      <c r="BG934" s="6"/>
      <c r="BH934" s="6"/>
      <c r="BI934" s="6"/>
      <c r="BJ934" s="6" t="s">
        <v>80</v>
      </c>
      <c r="BK934" s="6"/>
      <c r="BL934" s="6"/>
      <c r="BM934" s="6"/>
      <c r="BN934" s="6" t="s">
        <v>80</v>
      </c>
      <c r="BO934" s="6"/>
      <c r="BP934" s="6"/>
      <c r="BQ934" s="6"/>
      <c r="BR934" s="6"/>
      <c r="BS934" s="6"/>
      <c r="BT934" s="6"/>
      <c r="BU934" s="6"/>
      <c r="BV934" s="6" t="s">
        <v>38</v>
      </c>
      <c r="BW934" s="6"/>
      <c r="BX934" s="6"/>
      <c r="BY934" s="6"/>
      <c r="BZ934" s="6"/>
      <c r="CA934" s="6"/>
      <c r="CB934" s="6"/>
      <c r="CC934" s="6"/>
      <c r="CD934" s="6"/>
      <c r="CE934" s="6"/>
      <c r="CF934" s="6"/>
      <c r="CG934" s="6"/>
      <c r="CH934" s="6"/>
      <c r="CI934" s="6"/>
      <c r="CJ934" s="6"/>
      <c r="CK934" s="6"/>
      <c r="CL934" s="6"/>
      <c r="CM934" s="6"/>
      <c r="CN934" s="6"/>
      <c r="CO934" s="6"/>
      <c r="CP934" s="6"/>
      <c r="CQ934" s="6"/>
      <c r="CR934" s="6"/>
      <c r="CS934" s="28" t="s">
        <v>38</v>
      </c>
      <c r="CT934" s="6"/>
      <c r="CU934" s="6"/>
      <c r="CV934" s="6"/>
      <c r="CW934" s="6"/>
      <c r="CX934" s="6"/>
      <c r="CY934" s="6"/>
      <c r="CZ934" s="6"/>
      <c r="DA934" s="6"/>
      <c r="DB934" s="6"/>
      <c r="DC934" s="6"/>
      <c r="DD934" s="6" t="s">
        <v>38</v>
      </c>
      <c r="DE934" s="87"/>
      <c r="DF934" s="6"/>
      <c r="DG934" s="6"/>
      <c r="DH934" s="6"/>
      <c r="DI934" s="6"/>
      <c r="DJ934" s="6"/>
      <c r="DK934" s="6"/>
      <c r="DL934" s="6"/>
      <c r="DM934" s="6"/>
      <c r="DN934" s="6"/>
      <c r="DO934" s="87"/>
      <c r="DP934" s="6"/>
      <c r="DQ934" s="87"/>
      <c r="DR934" s="6"/>
      <c r="DS934" s="93" t="s">
        <v>3475</v>
      </c>
      <c r="DT934" s="17" t="s">
        <v>630</v>
      </c>
      <c r="DV934" s="34"/>
      <c r="DW934" s="57"/>
      <c r="DX934" s="57"/>
      <c r="DY934" s="57"/>
      <c r="DZ934" s="57"/>
      <c r="EA934" s="57"/>
      <c r="EB934" s="57"/>
      <c r="EC934" s="57"/>
      <c r="ED934" s="57"/>
      <c r="EE934" s="57"/>
      <c r="EF934" s="57"/>
      <c r="EG934" s="57"/>
      <c r="EH934" s="57"/>
      <c r="EI934" s="57"/>
      <c r="EJ934" s="57"/>
      <c r="EK934" s="57"/>
      <c r="EL934" s="57"/>
      <c r="EM934" s="57"/>
      <c r="EN934" s="57"/>
      <c r="EO934" s="57"/>
      <c r="EP934" s="57"/>
      <c r="EQ934" s="57"/>
      <c r="ER934" s="57"/>
      <c r="ES934" s="57"/>
    </row>
    <row r="935" spans="1:149" ht="14.55" customHeight="1" x14ac:dyDescent="0.3">
      <c r="A935" s="65">
        <v>931</v>
      </c>
      <c r="B935" s="7">
        <v>305</v>
      </c>
      <c r="C935" s="98" t="s">
        <v>3468</v>
      </c>
      <c r="D935" s="100" t="s">
        <v>3469</v>
      </c>
      <c r="E935" s="98" t="s">
        <v>3470</v>
      </c>
      <c r="F935" s="7">
        <v>2011</v>
      </c>
      <c r="G935" s="100" t="s">
        <v>807</v>
      </c>
      <c r="H935" s="98" t="s">
        <v>3471</v>
      </c>
      <c r="I935" s="6" t="s">
        <v>50</v>
      </c>
      <c r="J935" s="100" t="s">
        <v>3476</v>
      </c>
      <c r="K935" s="6" t="s">
        <v>718</v>
      </c>
      <c r="L935" s="6" t="s">
        <v>38</v>
      </c>
      <c r="M935" s="6" t="s">
        <v>100</v>
      </c>
      <c r="N935" s="6" t="s">
        <v>205</v>
      </c>
      <c r="O935" s="6" t="s">
        <v>25</v>
      </c>
      <c r="P935" s="6" t="s">
        <v>27</v>
      </c>
      <c r="Q935" s="6" t="s">
        <v>572</v>
      </c>
      <c r="R935" s="6" t="s">
        <v>572</v>
      </c>
      <c r="S935" s="6" t="s">
        <v>416</v>
      </c>
      <c r="T935" s="6" t="s">
        <v>3473</v>
      </c>
      <c r="U935" s="7">
        <v>2008</v>
      </c>
      <c r="V935" s="7">
        <v>2008</v>
      </c>
      <c r="W935" s="6"/>
      <c r="X935" s="6"/>
      <c r="Y935" s="6"/>
      <c r="Z935" s="6" t="s">
        <v>76</v>
      </c>
      <c r="AA935" s="6"/>
      <c r="AB935" s="6"/>
      <c r="AC935" s="6"/>
      <c r="AD935" s="6"/>
      <c r="AE935" s="6" t="s">
        <v>126</v>
      </c>
      <c r="AF935" s="6"/>
      <c r="AG935" s="6"/>
      <c r="AH935" s="6"/>
      <c r="AI935" s="6" t="s">
        <v>155</v>
      </c>
      <c r="AJ935" s="6"/>
      <c r="AK935" s="6"/>
      <c r="AL935" s="6"/>
      <c r="AM935" s="6"/>
      <c r="AN935" s="6"/>
      <c r="AO935" s="6" t="s">
        <v>168</v>
      </c>
      <c r="AP935" s="6"/>
      <c r="AQ935" s="6"/>
      <c r="AR935" s="6"/>
      <c r="AS935" s="6"/>
      <c r="AT935" s="6"/>
      <c r="AU935" s="6"/>
      <c r="AV935" s="6"/>
      <c r="AW935" s="6" t="s">
        <v>23</v>
      </c>
      <c r="AX935" s="6"/>
      <c r="AY935" s="6"/>
      <c r="AZ935" s="6"/>
      <c r="BA935" s="6" t="s">
        <v>78</v>
      </c>
      <c r="BB935" s="6"/>
      <c r="BC935" s="6"/>
      <c r="BD935" s="6"/>
      <c r="BE935" s="6"/>
      <c r="BF935" s="6" t="s">
        <v>78</v>
      </c>
      <c r="BG935" s="6"/>
      <c r="BH935" s="6"/>
      <c r="BI935" s="6"/>
      <c r="BJ935" s="6" t="s">
        <v>124</v>
      </c>
      <c r="BK935" s="6"/>
      <c r="BL935" s="6"/>
      <c r="BM935" s="6"/>
      <c r="BN935" s="6" t="s">
        <v>80</v>
      </c>
      <c r="BO935" s="6"/>
      <c r="BP935" s="6"/>
      <c r="BQ935" s="6"/>
      <c r="BR935" s="6"/>
      <c r="BS935" s="6"/>
      <c r="BT935" s="6"/>
      <c r="BU935" s="6"/>
      <c r="BV935" s="6" t="s">
        <v>38</v>
      </c>
      <c r="BW935" s="6"/>
      <c r="BX935" s="6"/>
      <c r="BY935" s="6"/>
      <c r="BZ935" s="6"/>
      <c r="CA935" s="6"/>
      <c r="CB935" s="6"/>
      <c r="CC935" s="6"/>
      <c r="CD935" s="6"/>
      <c r="CE935" s="6"/>
      <c r="CF935" s="6"/>
      <c r="CG935" s="6"/>
      <c r="CH935" s="6"/>
      <c r="CI935" s="6"/>
      <c r="CJ935" s="6"/>
      <c r="CK935" s="6"/>
      <c r="CL935" s="6"/>
      <c r="CM935" s="6"/>
      <c r="CN935" s="6"/>
      <c r="CO935" s="6"/>
      <c r="CP935" s="6"/>
      <c r="CQ935" s="6"/>
      <c r="CR935" s="6"/>
      <c r="CS935" s="28" t="s">
        <v>38</v>
      </c>
      <c r="CT935" s="6"/>
      <c r="CU935" s="6"/>
      <c r="CV935" s="6"/>
      <c r="CW935" s="6"/>
      <c r="CX935" s="6"/>
      <c r="CY935" s="6"/>
      <c r="CZ935" s="6"/>
      <c r="DA935" s="6"/>
      <c r="DB935" s="6"/>
      <c r="DC935" s="6"/>
      <c r="DD935" s="6" t="s">
        <v>38</v>
      </c>
      <c r="DE935" s="87"/>
      <c r="DF935" s="6"/>
      <c r="DG935" s="6"/>
      <c r="DH935" s="6"/>
      <c r="DI935" s="6"/>
      <c r="DJ935" s="6"/>
      <c r="DK935" s="6"/>
      <c r="DL935" s="6"/>
      <c r="DM935" s="6"/>
      <c r="DN935" s="6"/>
      <c r="DO935" s="87"/>
      <c r="DP935" s="6"/>
      <c r="DQ935" s="87"/>
      <c r="DR935" s="6"/>
      <c r="DS935" s="93" t="s">
        <v>3475</v>
      </c>
      <c r="DT935" s="17" t="s">
        <v>630</v>
      </c>
      <c r="DV935" s="34"/>
      <c r="DW935" s="57"/>
      <c r="DX935" s="57"/>
      <c r="DY935" s="57"/>
      <c r="DZ935" s="57"/>
      <c r="EA935" s="57"/>
      <c r="EB935" s="57"/>
      <c r="EC935" s="57"/>
      <c r="ED935" s="57"/>
      <c r="EE935" s="57"/>
      <c r="EF935" s="57"/>
      <c r="EG935" s="57"/>
      <c r="EH935" s="57"/>
      <c r="EI935" s="57"/>
      <c r="EJ935" s="57"/>
      <c r="EK935" s="57"/>
      <c r="EL935" s="57"/>
      <c r="EM935" s="57"/>
      <c r="EN935" s="57"/>
      <c r="EO935" s="57"/>
      <c r="EP935" s="57"/>
      <c r="EQ935" s="57"/>
      <c r="ER935" s="57"/>
      <c r="ES935" s="57"/>
    </row>
    <row r="936" spans="1:149" ht="14.55" customHeight="1" x14ac:dyDescent="0.3">
      <c r="A936" s="65">
        <v>932</v>
      </c>
      <c r="B936" s="7">
        <v>305</v>
      </c>
      <c r="C936" s="98" t="s">
        <v>3468</v>
      </c>
      <c r="D936" s="100" t="s">
        <v>3469</v>
      </c>
      <c r="E936" s="98" t="s">
        <v>3470</v>
      </c>
      <c r="F936" s="7">
        <v>2011</v>
      </c>
      <c r="G936" s="100" t="s">
        <v>807</v>
      </c>
      <c r="H936" s="98" t="s">
        <v>3471</v>
      </c>
      <c r="I936" s="6" t="s">
        <v>50</v>
      </c>
      <c r="J936" s="100" t="s">
        <v>3477</v>
      </c>
      <c r="K936" s="6" t="s">
        <v>3478</v>
      </c>
      <c r="L936" s="6" t="s">
        <v>23</v>
      </c>
      <c r="M936" s="6" t="s">
        <v>100</v>
      </c>
      <c r="N936" s="6" t="s">
        <v>205</v>
      </c>
      <c r="O936" s="6" t="s">
        <v>25</v>
      </c>
      <c r="P936" s="6" t="s">
        <v>27</v>
      </c>
      <c r="Q936" s="6" t="s">
        <v>572</v>
      </c>
      <c r="R936" s="6" t="s">
        <v>572</v>
      </c>
      <c r="S936" s="6" t="s">
        <v>416</v>
      </c>
      <c r="T936" s="6" t="s">
        <v>3473</v>
      </c>
      <c r="U936" s="7">
        <v>2008</v>
      </c>
      <c r="V936" s="7">
        <v>2008</v>
      </c>
      <c r="W936" s="6"/>
      <c r="X936" s="6"/>
      <c r="Y936" s="6"/>
      <c r="Z936" s="6" t="s">
        <v>76</v>
      </c>
      <c r="AA936" s="6"/>
      <c r="AB936" s="6"/>
      <c r="AC936" s="6"/>
      <c r="AD936" s="6"/>
      <c r="AE936" s="6" t="s">
        <v>126</v>
      </c>
      <c r="AF936" s="6"/>
      <c r="AG936" s="6"/>
      <c r="AH936" s="6"/>
      <c r="AI936" s="6" t="s">
        <v>155</v>
      </c>
      <c r="AJ936" s="6"/>
      <c r="AK936" s="6"/>
      <c r="AL936" s="6"/>
      <c r="AM936" s="6"/>
      <c r="AN936" s="6"/>
      <c r="AO936" s="6" t="s">
        <v>168</v>
      </c>
      <c r="AP936" s="6"/>
      <c r="AQ936" s="6"/>
      <c r="AR936" s="6"/>
      <c r="AS936" s="6"/>
      <c r="AT936" s="6"/>
      <c r="AU936" s="6"/>
      <c r="AV936" s="6"/>
      <c r="AW936" s="6" t="s">
        <v>23</v>
      </c>
      <c r="AX936" s="6"/>
      <c r="AY936" s="6"/>
      <c r="AZ936" s="6"/>
      <c r="BA936" s="6" t="s">
        <v>78</v>
      </c>
      <c r="BB936" s="6"/>
      <c r="BC936" s="6"/>
      <c r="BD936" s="6"/>
      <c r="BE936" s="6"/>
      <c r="BF936" s="6" t="s">
        <v>78</v>
      </c>
      <c r="BG936" s="6"/>
      <c r="BH936" s="6"/>
      <c r="BI936" s="6"/>
      <c r="BJ936" s="6" t="s">
        <v>78</v>
      </c>
      <c r="BK936" s="6"/>
      <c r="BL936" s="6"/>
      <c r="BM936" s="6"/>
      <c r="BN936" s="6" t="s">
        <v>78</v>
      </c>
      <c r="BO936" s="6"/>
      <c r="BP936" s="6"/>
      <c r="BQ936" s="6"/>
      <c r="BR936" s="6"/>
      <c r="BS936" s="6"/>
      <c r="BT936" s="6"/>
      <c r="BU936" s="6"/>
      <c r="BV936" s="6" t="s">
        <v>38</v>
      </c>
      <c r="BW936" s="6"/>
      <c r="BX936" s="6"/>
      <c r="BY936" s="6"/>
      <c r="BZ936" s="6"/>
      <c r="CA936" s="6"/>
      <c r="CB936" s="6"/>
      <c r="CC936" s="6"/>
      <c r="CD936" s="6"/>
      <c r="CE936" s="6"/>
      <c r="CF936" s="6"/>
      <c r="CG936" s="6"/>
      <c r="CH936" s="6"/>
      <c r="CI936" s="6"/>
      <c r="CJ936" s="6"/>
      <c r="CK936" s="6"/>
      <c r="CL936" s="6"/>
      <c r="CM936" s="6"/>
      <c r="CN936" s="6"/>
      <c r="CO936" s="6"/>
      <c r="CP936" s="6"/>
      <c r="CQ936" s="6"/>
      <c r="CR936" s="6"/>
      <c r="CS936" s="28" t="s">
        <v>38</v>
      </c>
      <c r="CT936" s="6"/>
      <c r="CU936" s="6"/>
      <c r="CV936" s="6"/>
      <c r="CW936" s="6"/>
      <c r="CX936" s="6"/>
      <c r="CY936" s="6"/>
      <c r="CZ936" s="6"/>
      <c r="DA936" s="6"/>
      <c r="DB936" s="6"/>
      <c r="DC936" s="6"/>
      <c r="DD936" s="6" t="s">
        <v>38</v>
      </c>
      <c r="DE936" s="87"/>
      <c r="DF936" s="6"/>
      <c r="DG936" s="6"/>
      <c r="DH936" s="6"/>
      <c r="DI936" s="6"/>
      <c r="DJ936" s="6"/>
      <c r="DK936" s="6"/>
      <c r="DL936" s="6"/>
      <c r="DM936" s="6"/>
      <c r="DN936" s="6"/>
      <c r="DO936" s="87"/>
      <c r="DP936" s="6"/>
      <c r="DQ936" s="93" t="s">
        <v>3479</v>
      </c>
      <c r="DR936" s="6" t="s">
        <v>236</v>
      </c>
      <c r="DS936" s="93" t="s">
        <v>3475</v>
      </c>
      <c r="DT936" s="17" t="s">
        <v>630</v>
      </c>
      <c r="DV936" s="34"/>
      <c r="DW936" s="57"/>
      <c r="DX936" s="57"/>
      <c r="DY936" s="57"/>
      <c r="DZ936" s="57"/>
      <c r="EA936" s="57"/>
      <c r="EB936" s="57"/>
      <c r="EC936" s="57"/>
      <c r="ED936" s="57"/>
      <c r="EE936" s="57"/>
      <c r="EF936" s="57"/>
      <c r="EG936" s="57"/>
      <c r="EH936" s="57"/>
      <c r="EI936" s="57"/>
      <c r="EJ936" s="57"/>
      <c r="EK936" s="57"/>
      <c r="EL936" s="57"/>
      <c r="EM936" s="57"/>
      <c r="EN936" s="57"/>
      <c r="EO936" s="57"/>
      <c r="EP936" s="57"/>
      <c r="EQ936" s="57"/>
      <c r="ER936" s="57"/>
      <c r="ES936" s="57"/>
    </row>
    <row r="937" spans="1:149" ht="14.55" customHeight="1" x14ac:dyDescent="0.3">
      <c r="A937" s="65">
        <v>933</v>
      </c>
      <c r="B937" s="7">
        <v>306</v>
      </c>
      <c r="C937" s="98" t="s">
        <v>3480</v>
      </c>
      <c r="D937" s="100" t="s">
        <v>3481</v>
      </c>
      <c r="E937" s="98" t="s">
        <v>3482</v>
      </c>
      <c r="F937" s="7">
        <v>2015</v>
      </c>
      <c r="G937" s="100" t="s">
        <v>807</v>
      </c>
      <c r="H937" s="98" t="s">
        <v>3483</v>
      </c>
      <c r="I937" s="6" t="s">
        <v>50</v>
      </c>
      <c r="J937" s="100" t="s">
        <v>3484</v>
      </c>
      <c r="K937" s="6" t="s">
        <v>2447</v>
      </c>
      <c r="L937" s="6" t="s">
        <v>38</v>
      </c>
      <c r="M937" s="6" t="s">
        <v>72</v>
      </c>
      <c r="N937" s="6" t="s">
        <v>205</v>
      </c>
      <c r="O937" s="6" t="s">
        <v>25</v>
      </c>
      <c r="P937" s="6" t="s">
        <v>177</v>
      </c>
      <c r="Q937" s="6" t="s">
        <v>2681</v>
      </c>
      <c r="R937" s="6" t="s">
        <v>1317</v>
      </c>
      <c r="S937" s="6" t="s">
        <v>413</v>
      </c>
      <c r="T937" s="8" t="s">
        <v>3485</v>
      </c>
      <c r="U937" s="7">
        <v>2013</v>
      </c>
      <c r="V937" s="7">
        <v>2013</v>
      </c>
      <c r="W937" s="6"/>
      <c r="X937" s="6" t="s">
        <v>44</v>
      </c>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t="s">
        <v>38</v>
      </c>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t="s">
        <v>23</v>
      </c>
      <c r="BW937" s="6"/>
      <c r="BX937" s="6" t="s">
        <v>195</v>
      </c>
      <c r="BY937" s="6"/>
      <c r="BZ937" s="6"/>
      <c r="CA937" s="6"/>
      <c r="CB937" s="6"/>
      <c r="CC937" s="6"/>
      <c r="CD937" s="6"/>
      <c r="CE937" s="6"/>
      <c r="CF937" s="6"/>
      <c r="CG937" s="6"/>
      <c r="CH937" s="6"/>
      <c r="CI937" s="6"/>
      <c r="CJ937" s="6"/>
      <c r="CK937" s="6"/>
      <c r="CL937" s="6"/>
      <c r="CM937" s="6"/>
      <c r="CN937" s="6"/>
      <c r="CO937" s="6"/>
      <c r="CP937" s="6"/>
      <c r="CQ937" s="6"/>
      <c r="CR937" s="6"/>
      <c r="CS937" s="28" t="s">
        <v>38</v>
      </c>
      <c r="CT937" s="6"/>
      <c r="CU937" s="6"/>
      <c r="CV937" s="6"/>
      <c r="CW937" s="6"/>
      <c r="CX937" s="6"/>
      <c r="CY937" s="6"/>
      <c r="CZ937" s="6"/>
      <c r="DA937" s="6"/>
      <c r="DB937" s="6"/>
      <c r="DC937" s="6"/>
      <c r="DD937" s="6" t="s">
        <v>38</v>
      </c>
      <c r="DE937" s="87"/>
      <c r="DF937" s="6"/>
      <c r="DG937" s="6"/>
      <c r="DH937" s="6"/>
      <c r="DI937" s="6"/>
      <c r="DJ937" s="6"/>
      <c r="DK937" s="6"/>
      <c r="DL937" s="6"/>
      <c r="DM937" s="6"/>
      <c r="DN937" s="6"/>
      <c r="DO937" s="87"/>
      <c r="DP937" s="6"/>
      <c r="DQ937" s="87"/>
      <c r="DR937" s="6"/>
      <c r="DS937" s="87"/>
      <c r="DT937" s="17"/>
      <c r="DV937" s="34"/>
      <c r="DW937" s="57"/>
      <c r="DX937" s="57"/>
      <c r="DY937" s="57"/>
      <c r="DZ937" s="57"/>
      <c r="EA937" s="57"/>
      <c r="EB937" s="57"/>
      <c r="EC937" s="57"/>
      <c r="ED937" s="57"/>
      <c r="EE937" s="57"/>
      <c r="EF937" s="57"/>
      <c r="EG937" s="57"/>
      <c r="EH937" s="57"/>
      <c r="EI937" s="57"/>
      <c r="EJ937" s="57"/>
      <c r="EK937" s="57"/>
      <c r="EL937" s="57"/>
      <c r="EM937" s="57"/>
      <c r="EN937" s="57"/>
      <c r="EO937" s="57"/>
      <c r="EP937" s="57"/>
      <c r="EQ937" s="57"/>
      <c r="ER937" s="57"/>
      <c r="ES937" s="57"/>
    </row>
    <row r="938" spans="1:149" ht="14.55" customHeight="1" x14ac:dyDescent="0.3">
      <c r="A938" s="65">
        <v>934</v>
      </c>
      <c r="B938" s="7">
        <v>306</v>
      </c>
      <c r="C938" s="98" t="s">
        <v>3480</v>
      </c>
      <c r="D938" s="100" t="s">
        <v>3481</v>
      </c>
      <c r="E938" s="98" t="s">
        <v>3482</v>
      </c>
      <c r="F938" s="7">
        <v>2015</v>
      </c>
      <c r="G938" s="100" t="s">
        <v>807</v>
      </c>
      <c r="H938" s="98" t="s">
        <v>3483</v>
      </c>
      <c r="I938" s="6" t="s">
        <v>50</v>
      </c>
      <c r="J938" s="100" t="s">
        <v>4077</v>
      </c>
      <c r="K938" s="6" t="s">
        <v>737</v>
      </c>
      <c r="L938" s="6" t="s">
        <v>38</v>
      </c>
      <c r="M938" s="6" t="s">
        <v>72</v>
      </c>
      <c r="N938" s="6" t="s">
        <v>205</v>
      </c>
      <c r="O938" s="6" t="s">
        <v>25</v>
      </c>
      <c r="P938" s="6" t="s">
        <v>118</v>
      </c>
      <c r="Q938" s="6" t="s">
        <v>2681</v>
      </c>
      <c r="R938" s="6" t="s">
        <v>1317</v>
      </c>
      <c r="S938" s="6" t="s">
        <v>97</v>
      </c>
      <c r="T938" s="6" t="s">
        <v>3486</v>
      </c>
      <c r="U938" s="7">
        <v>2014</v>
      </c>
      <c r="V938" s="7">
        <v>2014</v>
      </c>
      <c r="W938" s="6"/>
      <c r="X938" s="6" t="s">
        <v>44</v>
      </c>
      <c r="Y938" s="6"/>
      <c r="Z938" s="6" t="s">
        <v>76</v>
      </c>
      <c r="AA938" s="6"/>
      <c r="AB938" s="6"/>
      <c r="AC938" s="6"/>
      <c r="AD938" s="6" t="s">
        <v>109</v>
      </c>
      <c r="AE938" s="6"/>
      <c r="AF938" s="6"/>
      <c r="AG938" s="6"/>
      <c r="AH938" s="6"/>
      <c r="AI938" s="6" t="s">
        <v>155</v>
      </c>
      <c r="AJ938" s="6"/>
      <c r="AK938" s="6"/>
      <c r="AL938" s="6"/>
      <c r="AM938" s="6"/>
      <c r="AN938" s="6"/>
      <c r="AO938" s="6" t="s">
        <v>168</v>
      </c>
      <c r="AP938" s="6"/>
      <c r="AQ938" s="6"/>
      <c r="AR938" s="6"/>
      <c r="AS938" s="6"/>
      <c r="AT938" s="6"/>
      <c r="AU938" s="6"/>
      <c r="AV938" s="6"/>
      <c r="AW938" s="6" t="s">
        <v>38</v>
      </c>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t="s">
        <v>23</v>
      </c>
      <c r="BW938" s="6"/>
      <c r="BX938" s="6" t="s">
        <v>195</v>
      </c>
      <c r="BY938" s="6"/>
      <c r="BZ938" s="6" t="s">
        <v>210</v>
      </c>
      <c r="CA938" s="6"/>
      <c r="CB938" s="6"/>
      <c r="CC938" s="6"/>
      <c r="CD938" s="6" t="s">
        <v>233</v>
      </c>
      <c r="CE938" s="6"/>
      <c r="CF938" s="6"/>
      <c r="CG938" s="6"/>
      <c r="CH938" s="6"/>
      <c r="CI938" s="6" t="s">
        <v>195</v>
      </c>
      <c r="CJ938" s="6"/>
      <c r="CK938" s="6"/>
      <c r="CL938" s="6"/>
      <c r="CM938" s="6" t="s">
        <v>233</v>
      </c>
      <c r="CN938" s="6"/>
      <c r="CO938" s="6"/>
      <c r="CP938" s="6"/>
      <c r="CQ938" s="6"/>
      <c r="CR938" s="6"/>
      <c r="CS938" s="6" t="s">
        <v>38</v>
      </c>
      <c r="CT938" s="6"/>
      <c r="CU938" s="6"/>
      <c r="CV938" s="6"/>
      <c r="CW938" s="6"/>
      <c r="CX938" s="6"/>
      <c r="CY938" s="6"/>
      <c r="CZ938" s="6"/>
      <c r="DA938" s="6"/>
      <c r="DB938" s="6"/>
      <c r="DC938" s="6"/>
      <c r="DD938" s="6" t="s">
        <v>38</v>
      </c>
      <c r="DE938" s="87"/>
      <c r="DF938" s="6"/>
      <c r="DG938" s="6"/>
      <c r="DH938" s="6"/>
      <c r="DI938" s="6"/>
      <c r="DJ938" s="6"/>
      <c r="DK938" s="6"/>
      <c r="DL938" s="6"/>
      <c r="DM938" s="6"/>
      <c r="DN938" s="6"/>
      <c r="DO938" s="87"/>
      <c r="DP938" s="6"/>
      <c r="DQ938" s="87"/>
      <c r="DR938" s="6"/>
      <c r="DS938" s="87"/>
      <c r="DT938" s="17"/>
      <c r="DV938" s="34"/>
      <c r="DW938" s="57"/>
      <c r="DX938" s="57"/>
      <c r="DY938" s="57"/>
      <c r="DZ938" s="57"/>
      <c r="EA938" s="57"/>
      <c r="EB938" s="57"/>
      <c r="EC938" s="57"/>
      <c r="ED938" s="57"/>
      <c r="EE938" s="57"/>
      <c r="EF938" s="57"/>
      <c r="EG938" s="57"/>
      <c r="EH938" s="57"/>
      <c r="EI938" s="57"/>
      <c r="EJ938" s="57"/>
      <c r="EK938" s="57"/>
      <c r="EL938" s="57"/>
      <c r="EM938" s="57"/>
      <c r="EN938" s="57"/>
      <c r="EO938" s="57"/>
      <c r="EP938" s="57"/>
      <c r="EQ938" s="57"/>
      <c r="ER938" s="57"/>
      <c r="ES938" s="57"/>
    </row>
    <row r="939" spans="1:149" ht="14.55" customHeight="1" x14ac:dyDescent="0.3">
      <c r="A939" s="65">
        <v>935</v>
      </c>
      <c r="B939" s="7">
        <v>307</v>
      </c>
      <c r="C939" s="98" t="s">
        <v>3487</v>
      </c>
      <c r="D939" s="100" t="s">
        <v>3488</v>
      </c>
      <c r="E939" s="98" t="s">
        <v>3489</v>
      </c>
      <c r="F939" s="7">
        <v>2007</v>
      </c>
      <c r="G939" s="100" t="s">
        <v>3490</v>
      </c>
      <c r="H939" s="98" t="s">
        <v>3491</v>
      </c>
      <c r="I939" s="6" t="s">
        <v>50</v>
      </c>
      <c r="J939" s="100" t="s">
        <v>3492</v>
      </c>
      <c r="K939" s="6" t="s">
        <v>3493</v>
      </c>
      <c r="L939" s="6" t="s">
        <v>23</v>
      </c>
      <c r="M939" s="6" t="s">
        <v>86</v>
      </c>
      <c r="N939" s="6" t="s">
        <v>205</v>
      </c>
      <c r="O939" s="6" t="s">
        <v>25</v>
      </c>
      <c r="P939" s="6" t="s">
        <v>191</v>
      </c>
      <c r="Q939" s="6" t="s">
        <v>572</v>
      </c>
      <c r="R939" s="6" t="s">
        <v>572</v>
      </c>
      <c r="S939" s="6" t="s">
        <v>434</v>
      </c>
      <c r="T939" s="6" t="s">
        <v>1267</v>
      </c>
      <c r="U939" s="7">
        <v>2000</v>
      </c>
      <c r="V939" s="7">
        <v>2050</v>
      </c>
      <c r="W939" s="6"/>
      <c r="X939" s="6"/>
      <c r="Y939" s="6"/>
      <c r="Z939" s="6" t="s">
        <v>76</v>
      </c>
      <c r="AA939" s="6"/>
      <c r="AB939" s="6"/>
      <c r="AC939" s="6"/>
      <c r="AD939" s="6"/>
      <c r="AE939" s="6" t="s">
        <v>126</v>
      </c>
      <c r="AF939" s="6"/>
      <c r="AG939" s="6"/>
      <c r="AH939" s="6" t="s">
        <v>139</v>
      </c>
      <c r="AI939" s="6"/>
      <c r="AJ939" s="6"/>
      <c r="AK939" s="6"/>
      <c r="AL939" s="6"/>
      <c r="AM939" s="6"/>
      <c r="AN939" s="6"/>
      <c r="AO939" s="6"/>
      <c r="AP939" s="6"/>
      <c r="AQ939" s="6"/>
      <c r="AR939" s="6"/>
      <c r="AS939" s="6"/>
      <c r="AT939" s="6"/>
      <c r="AU939" s="6" t="s">
        <v>183</v>
      </c>
      <c r="AV939" s="6"/>
      <c r="AW939" s="6" t="s">
        <v>23</v>
      </c>
      <c r="AX939" s="6"/>
      <c r="AY939" s="6"/>
      <c r="AZ939" s="6"/>
      <c r="BA939" s="6" t="s">
        <v>78</v>
      </c>
      <c r="BB939" s="6"/>
      <c r="BC939" s="6"/>
      <c r="BD939" s="6"/>
      <c r="BE939" s="6"/>
      <c r="BF939" s="6" t="s">
        <v>78</v>
      </c>
      <c r="BG939" s="6"/>
      <c r="BH939" s="6"/>
      <c r="BI939" s="6" t="s">
        <v>78</v>
      </c>
      <c r="BJ939" s="6"/>
      <c r="BK939" s="6"/>
      <c r="BL939" s="6"/>
      <c r="BM939" s="6"/>
      <c r="BN939" s="6"/>
      <c r="BO939" s="6"/>
      <c r="BP939" s="6"/>
      <c r="BQ939" s="6"/>
      <c r="BR939" s="6"/>
      <c r="BS939" s="6"/>
      <c r="BT939" s="6" t="s">
        <v>78</v>
      </c>
      <c r="BU939" s="6"/>
      <c r="BV939" s="6" t="s">
        <v>38</v>
      </c>
      <c r="BW939" s="6"/>
      <c r="BX939" s="6"/>
      <c r="BY939" s="6"/>
      <c r="BZ939" s="6"/>
      <c r="CA939" s="6"/>
      <c r="CB939" s="6"/>
      <c r="CC939" s="6"/>
      <c r="CD939" s="6"/>
      <c r="CE939" s="6"/>
      <c r="CF939" s="6"/>
      <c r="CG939" s="6"/>
      <c r="CH939" s="6"/>
      <c r="CI939" s="6"/>
      <c r="CJ939" s="6"/>
      <c r="CK939" s="6"/>
      <c r="CL939" s="6"/>
      <c r="CM939" s="6"/>
      <c r="CN939" s="6"/>
      <c r="CO939" s="6"/>
      <c r="CP939" s="6"/>
      <c r="CQ939" s="6"/>
      <c r="CR939" s="6"/>
      <c r="CS939" s="28" t="s">
        <v>38</v>
      </c>
      <c r="CT939" s="6"/>
      <c r="CU939" s="6"/>
      <c r="CV939" s="6"/>
      <c r="CW939" s="6"/>
      <c r="CX939" s="6"/>
      <c r="CY939" s="6"/>
      <c r="CZ939" s="6"/>
      <c r="DA939" s="6"/>
      <c r="DB939" s="6"/>
      <c r="DC939" s="6"/>
      <c r="DD939" s="6" t="s">
        <v>38</v>
      </c>
      <c r="DE939" s="87"/>
      <c r="DF939" s="6"/>
      <c r="DG939" s="6"/>
      <c r="DH939" s="6"/>
      <c r="DI939" s="6"/>
      <c r="DJ939" s="6"/>
      <c r="DK939" s="6"/>
      <c r="DL939" s="6"/>
      <c r="DM939" s="6"/>
      <c r="DN939" s="6"/>
      <c r="DO939" s="87"/>
      <c r="DP939" s="6"/>
      <c r="DQ939" s="87"/>
      <c r="DR939" s="6"/>
      <c r="DS939" s="93" t="s">
        <v>3494</v>
      </c>
      <c r="DT939" s="17" t="s">
        <v>273</v>
      </c>
      <c r="DV939" s="34"/>
      <c r="DW939" s="57"/>
      <c r="DX939" s="57"/>
      <c r="DY939" s="57"/>
      <c r="DZ939" s="57"/>
      <c r="EA939" s="57"/>
      <c r="EB939" s="57"/>
      <c r="EC939" s="57"/>
      <c r="ED939" s="57"/>
      <c r="EE939" s="57"/>
      <c r="EF939" s="57"/>
      <c r="EG939" s="57"/>
      <c r="EH939" s="57"/>
      <c r="EI939" s="57"/>
      <c r="EJ939" s="57"/>
      <c r="EK939" s="57"/>
      <c r="EL939" s="57"/>
      <c r="EM939" s="57"/>
      <c r="EN939" s="57"/>
      <c r="EO939" s="57"/>
      <c r="EP939" s="57"/>
      <c r="EQ939" s="57"/>
      <c r="ER939" s="57"/>
      <c r="ES939" s="57"/>
    </row>
    <row r="940" spans="1:149" ht="14.55" customHeight="1" x14ac:dyDescent="0.3">
      <c r="A940" s="65">
        <v>936</v>
      </c>
      <c r="B940" s="7">
        <v>307</v>
      </c>
      <c r="C940" s="98" t="s">
        <v>3487</v>
      </c>
      <c r="D940" s="100" t="s">
        <v>3488</v>
      </c>
      <c r="E940" s="98" t="s">
        <v>3489</v>
      </c>
      <c r="F940" s="7">
        <v>2007</v>
      </c>
      <c r="G940" s="100" t="s">
        <v>3490</v>
      </c>
      <c r="H940" s="98" t="s">
        <v>3491</v>
      </c>
      <c r="I940" s="6" t="s">
        <v>50</v>
      </c>
      <c r="J940" s="100" t="s">
        <v>3492</v>
      </c>
      <c r="K940" s="6" t="s">
        <v>3493</v>
      </c>
      <c r="L940" s="6" t="s">
        <v>23</v>
      </c>
      <c r="M940" s="6" t="s">
        <v>86</v>
      </c>
      <c r="N940" s="6" t="s">
        <v>205</v>
      </c>
      <c r="O940" s="6" t="s">
        <v>25</v>
      </c>
      <c r="P940" s="6" t="s">
        <v>191</v>
      </c>
      <c r="Q940" s="6" t="s">
        <v>572</v>
      </c>
      <c r="R940" s="6" t="s">
        <v>572</v>
      </c>
      <c r="S940" s="6" t="s">
        <v>434</v>
      </c>
      <c r="T940" s="6" t="s">
        <v>3495</v>
      </c>
      <c r="U940" s="7">
        <v>2000</v>
      </c>
      <c r="V940" s="7">
        <v>2050</v>
      </c>
      <c r="W940" s="6"/>
      <c r="X940" s="6"/>
      <c r="Y940" s="6"/>
      <c r="Z940" s="6" t="s">
        <v>76</v>
      </c>
      <c r="AA940" s="6"/>
      <c r="AB940" s="6"/>
      <c r="AC940" s="6"/>
      <c r="AD940" s="6"/>
      <c r="AE940" s="6" t="s">
        <v>126</v>
      </c>
      <c r="AF940" s="6"/>
      <c r="AG940" s="6"/>
      <c r="AH940" s="6" t="s">
        <v>139</v>
      </c>
      <c r="AI940" s="6"/>
      <c r="AJ940" s="6"/>
      <c r="AK940" s="6"/>
      <c r="AL940" s="6"/>
      <c r="AM940" s="6"/>
      <c r="AN940" s="6"/>
      <c r="AO940" s="6"/>
      <c r="AP940" s="6"/>
      <c r="AQ940" s="6"/>
      <c r="AR940" s="6"/>
      <c r="AS940" s="6"/>
      <c r="AT940" s="6"/>
      <c r="AU940" s="6" t="s">
        <v>183</v>
      </c>
      <c r="AV940" s="6"/>
      <c r="AW940" s="6" t="s">
        <v>23</v>
      </c>
      <c r="AX940" s="6"/>
      <c r="AY940" s="6"/>
      <c r="AZ940" s="6"/>
      <c r="BA940" s="6" t="s">
        <v>78</v>
      </c>
      <c r="BB940" s="6"/>
      <c r="BC940" s="6"/>
      <c r="BD940" s="6"/>
      <c r="BE940" s="6"/>
      <c r="BF940" s="6" t="s">
        <v>78</v>
      </c>
      <c r="BG940" s="6"/>
      <c r="BH940" s="6"/>
      <c r="BI940" s="6" t="s">
        <v>78</v>
      </c>
      <c r="BJ940" s="6"/>
      <c r="BK940" s="6"/>
      <c r="BL940" s="6"/>
      <c r="BM940" s="6"/>
      <c r="BN940" s="6"/>
      <c r="BO940" s="6"/>
      <c r="BP940" s="6"/>
      <c r="BQ940" s="6"/>
      <c r="BR940" s="6"/>
      <c r="BS940" s="6"/>
      <c r="BT940" s="6" t="s">
        <v>78</v>
      </c>
      <c r="BU940" s="6"/>
      <c r="BV940" s="6" t="s">
        <v>38</v>
      </c>
      <c r="BW940" s="6"/>
      <c r="BX940" s="6"/>
      <c r="BY940" s="6"/>
      <c r="BZ940" s="6"/>
      <c r="CA940" s="6"/>
      <c r="CB940" s="6"/>
      <c r="CC940" s="6"/>
      <c r="CD940" s="6"/>
      <c r="CE940" s="6"/>
      <c r="CF940" s="6"/>
      <c r="CG940" s="6"/>
      <c r="CH940" s="6"/>
      <c r="CI940" s="6"/>
      <c r="CJ940" s="6"/>
      <c r="CK940" s="6"/>
      <c r="CL940" s="6"/>
      <c r="CM940" s="6"/>
      <c r="CN940" s="6"/>
      <c r="CO940" s="6"/>
      <c r="CP940" s="6"/>
      <c r="CQ940" s="6"/>
      <c r="CR940" s="6"/>
      <c r="CS940" s="28" t="s">
        <v>38</v>
      </c>
      <c r="CT940" s="6"/>
      <c r="CU940" s="6"/>
      <c r="CV940" s="6"/>
      <c r="CW940" s="6"/>
      <c r="CX940" s="6"/>
      <c r="CY940" s="6"/>
      <c r="CZ940" s="6"/>
      <c r="DA940" s="6"/>
      <c r="DB940" s="6"/>
      <c r="DC940" s="6"/>
      <c r="DD940" s="6" t="s">
        <v>38</v>
      </c>
      <c r="DE940" s="87"/>
      <c r="DF940" s="6"/>
      <c r="DG940" s="6"/>
      <c r="DH940" s="6"/>
      <c r="DI940" s="6"/>
      <c r="DJ940" s="6"/>
      <c r="DK940" s="6"/>
      <c r="DL940" s="6"/>
      <c r="DM940" s="6"/>
      <c r="DN940" s="6"/>
      <c r="DO940" s="87"/>
      <c r="DP940" s="6"/>
      <c r="DQ940" s="87"/>
      <c r="DR940" s="6"/>
      <c r="DS940" s="93" t="s">
        <v>3494</v>
      </c>
      <c r="DT940" s="17" t="s">
        <v>273</v>
      </c>
      <c r="DV940" s="34"/>
      <c r="DW940" s="57"/>
      <c r="DX940" s="57"/>
      <c r="DY940" s="57"/>
      <c r="DZ940" s="57"/>
      <c r="EA940" s="57"/>
      <c r="EB940" s="57"/>
      <c r="EC940" s="57"/>
      <c r="ED940" s="57"/>
      <c r="EE940" s="57"/>
      <c r="EF940" s="57"/>
      <c r="EG940" s="57"/>
      <c r="EH940" s="57"/>
      <c r="EI940" s="57"/>
      <c r="EJ940" s="57"/>
      <c r="EK940" s="57"/>
      <c r="EL940" s="57"/>
      <c r="EM940" s="57"/>
      <c r="EN940" s="57"/>
      <c r="EO940" s="57"/>
      <c r="EP940" s="57"/>
      <c r="EQ940" s="57"/>
      <c r="ER940" s="57"/>
      <c r="ES940" s="57"/>
    </row>
    <row r="941" spans="1:149" ht="14.55" customHeight="1" x14ac:dyDescent="0.3">
      <c r="A941" s="65">
        <v>937</v>
      </c>
      <c r="B941" s="7">
        <v>307</v>
      </c>
      <c r="C941" s="98" t="s">
        <v>3487</v>
      </c>
      <c r="D941" s="100" t="s">
        <v>3488</v>
      </c>
      <c r="E941" s="98" t="s">
        <v>3489</v>
      </c>
      <c r="F941" s="7">
        <v>2007</v>
      </c>
      <c r="G941" s="100" t="s">
        <v>3490</v>
      </c>
      <c r="H941" s="98" t="s">
        <v>3491</v>
      </c>
      <c r="I941" s="6" t="s">
        <v>50</v>
      </c>
      <c r="J941" s="100" t="s">
        <v>3492</v>
      </c>
      <c r="K941" s="6" t="s">
        <v>3493</v>
      </c>
      <c r="L941" s="6" t="s">
        <v>23</v>
      </c>
      <c r="M941" s="6" t="s">
        <v>86</v>
      </c>
      <c r="N941" s="6" t="s">
        <v>205</v>
      </c>
      <c r="O941" s="6" t="s">
        <v>25</v>
      </c>
      <c r="P941" s="6" t="s">
        <v>191</v>
      </c>
      <c r="Q941" s="6" t="s">
        <v>572</v>
      </c>
      <c r="R941" s="6" t="s">
        <v>572</v>
      </c>
      <c r="S941" s="6" t="s">
        <v>434</v>
      </c>
      <c r="T941" s="6" t="s">
        <v>3496</v>
      </c>
      <c r="U941" s="7">
        <v>2000</v>
      </c>
      <c r="V941" s="7">
        <v>2050</v>
      </c>
      <c r="W941" s="6"/>
      <c r="X941" s="6"/>
      <c r="Y941" s="6"/>
      <c r="Z941" s="6" t="s">
        <v>76</v>
      </c>
      <c r="AA941" s="6"/>
      <c r="AB941" s="6"/>
      <c r="AC941" s="6"/>
      <c r="AD941" s="6"/>
      <c r="AE941" s="6" t="s">
        <v>126</v>
      </c>
      <c r="AF941" s="6"/>
      <c r="AG941" s="6"/>
      <c r="AH941" s="6" t="s">
        <v>139</v>
      </c>
      <c r="AI941" s="6"/>
      <c r="AJ941" s="6"/>
      <c r="AK941" s="6"/>
      <c r="AL941" s="6"/>
      <c r="AM941" s="6"/>
      <c r="AN941" s="6"/>
      <c r="AO941" s="6"/>
      <c r="AP941" s="6"/>
      <c r="AQ941" s="6"/>
      <c r="AR941" s="6"/>
      <c r="AS941" s="6"/>
      <c r="AT941" s="6"/>
      <c r="AU941" s="6" t="s">
        <v>183</v>
      </c>
      <c r="AV941" s="6"/>
      <c r="AW941" s="6" t="s">
        <v>23</v>
      </c>
      <c r="AX941" s="6"/>
      <c r="AY941" s="6"/>
      <c r="AZ941" s="6"/>
      <c r="BA941" s="6" t="s">
        <v>78</v>
      </c>
      <c r="BB941" s="6"/>
      <c r="BC941" s="6"/>
      <c r="BD941" s="6"/>
      <c r="BE941" s="6"/>
      <c r="BF941" s="6" t="s">
        <v>78</v>
      </c>
      <c r="BG941" s="6"/>
      <c r="BH941" s="6"/>
      <c r="BI941" s="6" t="s">
        <v>78</v>
      </c>
      <c r="BJ941" s="6"/>
      <c r="BK941" s="6"/>
      <c r="BL941" s="6"/>
      <c r="BM941" s="6"/>
      <c r="BN941" s="6"/>
      <c r="BO941" s="6"/>
      <c r="BP941" s="6"/>
      <c r="BQ941" s="6"/>
      <c r="BR941" s="6"/>
      <c r="BS941" s="6"/>
      <c r="BT941" s="6" t="s">
        <v>78</v>
      </c>
      <c r="BU941" s="6"/>
      <c r="BV941" s="6" t="s">
        <v>38</v>
      </c>
      <c r="BW941" s="6"/>
      <c r="BX941" s="6"/>
      <c r="BY941" s="6"/>
      <c r="BZ941" s="6"/>
      <c r="CA941" s="6"/>
      <c r="CB941" s="6"/>
      <c r="CC941" s="6"/>
      <c r="CD941" s="6"/>
      <c r="CE941" s="6"/>
      <c r="CF941" s="6"/>
      <c r="CG941" s="6"/>
      <c r="CH941" s="6"/>
      <c r="CI941" s="6"/>
      <c r="CJ941" s="6"/>
      <c r="CK941" s="6"/>
      <c r="CL941" s="6"/>
      <c r="CM941" s="6"/>
      <c r="CN941" s="6"/>
      <c r="CO941" s="6"/>
      <c r="CP941" s="6"/>
      <c r="CQ941" s="6"/>
      <c r="CR941" s="6"/>
      <c r="CS941" s="28" t="s">
        <v>38</v>
      </c>
      <c r="CT941" s="6"/>
      <c r="CU941" s="6"/>
      <c r="CV941" s="6"/>
      <c r="CW941" s="6"/>
      <c r="CX941" s="6"/>
      <c r="CY941" s="6"/>
      <c r="CZ941" s="6"/>
      <c r="DA941" s="6"/>
      <c r="DB941" s="6"/>
      <c r="DC941" s="6"/>
      <c r="DD941" s="6" t="s">
        <v>38</v>
      </c>
      <c r="DE941" s="87"/>
      <c r="DF941" s="6"/>
      <c r="DG941" s="6"/>
      <c r="DH941" s="6"/>
      <c r="DI941" s="6"/>
      <c r="DJ941" s="6"/>
      <c r="DK941" s="6"/>
      <c r="DL941" s="6"/>
      <c r="DM941" s="6"/>
      <c r="DN941" s="6"/>
      <c r="DO941" s="87"/>
      <c r="DP941" s="6"/>
      <c r="DQ941" s="87"/>
      <c r="DR941" s="6"/>
      <c r="DS941" s="93" t="s">
        <v>3494</v>
      </c>
      <c r="DT941" s="17" t="s">
        <v>273</v>
      </c>
      <c r="DV941" s="34"/>
      <c r="DW941" s="57"/>
      <c r="DX941" s="57"/>
      <c r="DY941" s="57"/>
      <c r="DZ941" s="57"/>
      <c r="EA941" s="57"/>
      <c r="EB941" s="57"/>
      <c r="EC941" s="57"/>
      <c r="ED941" s="57"/>
      <c r="EE941" s="57"/>
      <c r="EF941" s="57"/>
      <c r="EG941" s="57"/>
      <c r="EH941" s="57"/>
      <c r="EI941" s="57"/>
      <c r="EJ941" s="57"/>
      <c r="EK941" s="57"/>
      <c r="EL941" s="57"/>
      <c r="EM941" s="57"/>
      <c r="EN941" s="57"/>
      <c r="EO941" s="57"/>
      <c r="EP941" s="57"/>
      <c r="EQ941" s="57"/>
      <c r="ER941" s="57"/>
      <c r="ES941" s="57"/>
    </row>
    <row r="942" spans="1:149" ht="14.55" customHeight="1" x14ac:dyDescent="0.3">
      <c r="A942" s="65">
        <v>938</v>
      </c>
      <c r="B942" s="7">
        <v>307</v>
      </c>
      <c r="C942" s="98" t="s">
        <v>3487</v>
      </c>
      <c r="D942" s="100" t="s">
        <v>3488</v>
      </c>
      <c r="E942" s="98" t="s">
        <v>3489</v>
      </c>
      <c r="F942" s="7">
        <v>2007</v>
      </c>
      <c r="G942" s="100" t="s">
        <v>3490</v>
      </c>
      <c r="H942" s="98" t="s">
        <v>3491</v>
      </c>
      <c r="I942" s="6" t="s">
        <v>50</v>
      </c>
      <c r="J942" s="100" t="s">
        <v>3492</v>
      </c>
      <c r="K942" s="6" t="s">
        <v>3493</v>
      </c>
      <c r="L942" s="6" t="s">
        <v>23</v>
      </c>
      <c r="M942" s="6" t="s">
        <v>86</v>
      </c>
      <c r="N942" s="6" t="s">
        <v>205</v>
      </c>
      <c r="O942" s="6" t="s">
        <v>25</v>
      </c>
      <c r="P942" s="6" t="s">
        <v>191</v>
      </c>
      <c r="Q942" s="6" t="s">
        <v>572</v>
      </c>
      <c r="R942" s="6" t="s">
        <v>572</v>
      </c>
      <c r="S942" s="6" t="s">
        <v>434</v>
      </c>
      <c r="T942" s="6" t="s">
        <v>3497</v>
      </c>
      <c r="U942" s="7">
        <v>2000</v>
      </c>
      <c r="V942" s="7">
        <v>2050</v>
      </c>
      <c r="W942" s="6"/>
      <c r="X942" s="6"/>
      <c r="Y942" s="6"/>
      <c r="Z942" s="6" t="s">
        <v>76</v>
      </c>
      <c r="AA942" s="6"/>
      <c r="AB942" s="6"/>
      <c r="AC942" s="6"/>
      <c r="AD942" s="6"/>
      <c r="AE942" s="6" t="s">
        <v>126</v>
      </c>
      <c r="AF942" s="6"/>
      <c r="AG942" s="6"/>
      <c r="AH942" s="6" t="s">
        <v>139</v>
      </c>
      <c r="AI942" s="6"/>
      <c r="AJ942" s="6"/>
      <c r="AK942" s="6"/>
      <c r="AL942" s="6"/>
      <c r="AM942" s="6"/>
      <c r="AN942" s="6"/>
      <c r="AO942" s="6"/>
      <c r="AP942" s="6"/>
      <c r="AQ942" s="6"/>
      <c r="AR942" s="6"/>
      <c r="AS942" s="6"/>
      <c r="AT942" s="6"/>
      <c r="AU942" s="6" t="s">
        <v>183</v>
      </c>
      <c r="AV942" s="6"/>
      <c r="AW942" s="6" t="s">
        <v>23</v>
      </c>
      <c r="AX942" s="6"/>
      <c r="AY942" s="6"/>
      <c r="AZ942" s="6"/>
      <c r="BA942" s="6" t="s">
        <v>78</v>
      </c>
      <c r="BB942" s="6"/>
      <c r="BC942" s="6"/>
      <c r="BD942" s="6"/>
      <c r="BE942" s="6"/>
      <c r="BF942" s="6" t="s">
        <v>78</v>
      </c>
      <c r="BG942" s="6"/>
      <c r="BH942" s="6"/>
      <c r="BI942" s="6" t="s">
        <v>78</v>
      </c>
      <c r="BJ942" s="6"/>
      <c r="BK942" s="6"/>
      <c r="BL942" s="6"/>
      <c r="BM942" s="6"/>
      <c r="BN942" s="6"/>
      <c r="BO942" s="6"/>
      <c r="BP942" s="6"/>
      <c r="BQ942" s="6"/>
      <c r="BR942" s="6"/>
      <c r="BS942" s="6"/>
      <c r="BT942" s="6" t="s">
        <v>78</v>
      </c>
      <c r="BU942" s="6"/>
      <c r="BV942" s="6" t="s">
        <v>38</v>
      </c>
      <c r="BW942" s="6"/>
      <c r="BX942" s="6"/>
      <c r="BY942" s="6"/>
      <c r="BZ942" s="6"/>
      <c r="CA942" s="6"/>
      <c r="CB942" s="6"/>
      <c r="CC942" s="6"/>
      <c r="CD942" s="6"/>
      <c r="CE942" s="6"/>
      <c r="CF942" s="6"/>
      <c r="CG942" s="6"/>
      <c r="CH942" s="6"/>
      <c r="CI942" s="6"/>
      <c r="CJ942" s="6"/>
      <c r="CK942" s="6"/>
      <c r="CL942" s="6"/>
      <c r="CM942" s="6"/>
      <c r="CN942" s="6"/>
      <c r="CO942" s="6"/>
      <c r="CP942" s="6"/>
      <c r="CQ942" s="6"/>
      <c r="CR942" s="6"/>
      <c r="CS942" s="28" t="s">
        <v>38</v>
      </c>
      <c r="CT942" s="6"/>
      <c r="CU942" s="6"/>
      <c r="CV942" s="6"/>
      <c r="CW942" s="6"/>
      <c r="CX942" s="6"/>
      <c r="CY942" s="6"/>
      <c r="CZ942" s="6"/>
      <c r="DA942" s="6"/>
      <c r="DB942" s="6"/>
      <c r="DC942" s="6"/>
      <c r="DD942" s="6" t="s">
        <v>38</v>
      </c>
      <c r="DE942" s="87"/>
      <c r="DF942" s="6"/>
      <c r="DG942" s="6"/>
      <c r="DH942" s="6"/>
      <c r="DI942" s="6"/>
      <c r="DJ942" s="6"/>
      <c r="DK942" s="6"/>
      <c r="DL942" s="6"/>
      <c r="DM942" s="6"/>
      <c r="DN942" s="6"/>
      <c r="DO942" s="87"/>
      <c r="DP942" s="6"/>
      <c r="DQ942" s="87"/>
      <c r="DR942" s="6"/>
      <c r="DS942" s="93" t="s">
        <v>3494</v>
      </c>
      <c r="DT942" s="17" t="s">
        <v>273</v>
      </c>
      <c r="DV942" s="34"/>
      <c r="DW942" s="57"/>
      <c r="DX942" s="57"/>
      <c r="DY942" s="57"/>
      <c r="DZ942" s="57"/>
      <c r="EA942" s="57"/>
      <c r="EB942" s="57"/>
      <c r="EC942" s="57"/>
      <c r="ED942" s="57"/>
      <c r="EE942" s="57"/>
      <c r="EF942" s="57"/>
      <c r="EG942" s="57"/>
      <c r="EH942" s="57"/>
      <c r="EI942" s="57"/>
      <c r="EJ942" s="57"/>
      <c r="EK942" s="57"/>
      <c r="EL942" s="57"/>
      <c r="EM942" s="57"/>
      <c r="EN942" s="57"/>
      <c r="EO942" s="57"/>
      <c r="EP942" s="57"/>
      <c r="EQ942" s="57"/>
      <c r="ER942" s="57"/>
      <c r="ES942" s="57"/>
    </row>
    <row r="943" spans="1:149" ht="14.55" customHeight="1" x14ac:dyDescent="0.3">
      <c r="A943" s="65">
        <v>939</v>
      </c>
      <c r="B943" s="7">
        <v>307</v>
      </c>
      <c r="C943" s="98" t="s">
        <v>3487</v>
      </c>
      <c r="D943" s="100" t="s">
        <v>3488</v>
      </c>
      <c r="E943" s="98" t="s">
        <v>3489</v>
      </c>
      <c r="F943" s="7">
        <v>2007</v>
      </c>
      <c r="G943" s="100" t="s">
        <v>3490</v>
      </c>
      <c r="H943" s="98" t="s">
        <v>3491</v>
      </c>
      <c r="I943" s="6" t="s">
        <v>50</v>
      </c>
      <c r="J943" s="100" t="s">
        <v>3492</v>
      </c>
      <c r="K943" s="6" t="s">
        <v>3493</v>
      </c>
      <c r="L943" s="6" t="s">
        <v>23</v>
      </c>
      <c r="M943" s="6" t="s">
        <v>86</v>
      </c>
      <c r="N943" s="6" t="s">
        <v>205</v>
      </c>
      <c r="O943" s="6" t="s">
        <v>25</v>
      </c>
      <c r="P943" s="6" t="s">
        <v>191</v>
      </c>
      <c r="Q943" s="6" t="s">
        <v>572</v>
      </c>
      <c r="R943" s="6" t="s">
        <v>572</v>
      </c>
      <c r="S943" s="6" t="s">
        <v>434</v>
      </c>
      <c r="T943" s="6" t="s">
        <v>3498</v>
      </c>
      <c r="U943" s="7">
        <v>2000</v>
      </c>
      <c r="V943" s="7">
        <v>2050</v>
      </c>
      <c r="W943" s="6"/>
      <c r="X943" s="6"/>
      <c r="Y943" s="6"/>
      <c r="Z943" s="6" t="s">
        <v>76</v>
      </c>
      <c r="AA943" s="6"/>
      <c r="AB943" s="6"/>
      <c r="AC943" s="6"/>
      <c r="AD943" s="6"/>
      <c r="AE943" s="6" t="s">
        <v>126</v>
      </c>
      <c r="AF943" s="6"/>
      <c r="AG943" s="6"/>
      <c r="AH943" s="6" t="s">
        <v>139</v>
      </c>
      <c r="AI943" s="6"/>
      <c r="AJ943" s="6"/>
      <c r="AK943" s="6"/>
      <c r="AL943" s="6"/>
      <c r="AM943" s="6"/>
      <c r="AN943" s="6"/>
      <c r="AO943" s="6"/>
      <c r="AP943" s="6"/>
      <c r="AQ943" s="6"/>
      <c r="AR943" s="6"/>
      <c r="AS943" s="6"/>
      <c r="AT943" s="6"/>
      <c r="AU943" s="6" t="s">
        <v>183</v>
      </c>
      <c r="AV943" s="6"/>
      <c r="AW943" s="6" t="s">
        <v>23</v>
      </c>
      <c r="AX943" s="6"/>
      <c r="AY943" s="6"/>
      <c r="AZ943" s="6"/>
      <c r="BA943" s="6" t="s">
        <v>78</v>
      </c>
      <c r="BB943" s="6"/>
      <c r="BC943" s="6"/>
      <c r="BD943" s="6"/>
      <c r="BE943" s="6"/>
      <c r="BF943" s="6" t="s">
        <v>78</v>
      </c>
      <c r="BG943" s="6"/>
      <c r="BH943" s="6"/>
      <c r="BI943" s="6" t="s">
        <v>78</v>
      </c>
      <c r="BJ943" s="6"/>
      <c r="BK943" s="6"/>
      <c r="BL943" s="6"/>
      <c r="BM943" s="6"/>
      <c r="BN943" s="6"/>
      <c r="BO943" s="6"/>
      <c r="BP943" s="6"/>
      <c r="BQ943" s="6"/>
      <c r="BR943" s="6"/>
      <c r="BS943" s="6"/>
      <c r="BT943" s="6" t="s">
        <v>78</v>
      </c>
      <c r="BU943" s="6"/>
      <c r="BV943" s="6" t="s">
        <v>38</v>
      </c>
      <c r="BW943" s="6"/>
      <c r="BX943" s="6"/>
      <c r="BY943" s="6"/>
      <c r="BZ943" s="6"/>
      <c r="CA943" s="6"/>
      <c r="CB943" s="6"/>
      <c r="CC943" s="6"/>
      <c r="CD943" s="6"/>
      <c r="CE943" s="6"/>
      <c r="CF943" s="6"/>
      <c r="CG943" s="6"/>
      <c r="CH943" s="6"/>
      <c r="CI943" s="6"/>
      <c r="CJ943" s="6"/>
      <c r="CK943" s="6"/>
      <c r="CL943" s="6"/>
      <c r="CM943" s="6"/>
      <c r="CN943" s="6"/>
      <c r="CO943" s="6"/>
      <c r="CP943" s="6"/>
      <c r="CQ943" s="6"/>
      <c r="CR943" s="6"/>
      <c r="CS943" s="28" t="s">
        <v>38</v>
      </c>
      <c r="CT943" s="6"/>
      <c r="CU943" s="6"/>
      <c r="CV943" s="6"/>
      <c r="CW943" s="6"/>
      <c r="CX943" s="6"/>
      <c r="CY943" s="6"/>
      <c r="CZ943" s="6"/>
      <c r="DA943" s="6"/>
      <c r="DB943" s="6"/>
      <c r="DC943" s="6"/>
      <c r="DD943" s="6" t="s">
        <v>38</v>
      </c>
      <c r="DE943" s="87"/>
      <c r="DF943" s="6"/>
      <c r="DG943" s="6"/>
      <c r="DH943" s="6"/>
      <c r="DI943" s="6"/>
      <c r="DJ943" s="6"/>
      <c r="DK943" s="6"/>
      <c r="DL943" s="6"/>
      <c r="DM943" s="6"/>
      <c r="DN943" s="6"/>
      <c r="DO943" s="87"/>
      <c r="DP943" s="6"/>
      <c r="DQ943" s="87"/>
      <c r="DR943" s="6"/>
      <c r="DS943" s="93" t="s">
        <v>3494</v>
      </c>
      <c r="DT943" s="17" t="s">
        <v>273</v>
      </c>
      <c r="DV943" s="34"/>
      <c r="DW943" s="57"/>
      <c r="DX943" s="57"/>
      <c r="DY943" s="57"/>
      <c r="DZ943" s="57"/>
      <c r="EA943" s="57"/>
      <c r="EB943" s="57"/>
      <c r="EC943" s="57"/>
      <c r="ED943" s="57"/>
      <c r="EE943" s="57"/>
      <c r="EF943" s="57"/>
      <c r="EG943" s="57"/>
      <c r="EH943" s="57"/>
      <c r="EI943" s="57"/>
      <c r="EJ943" s="57"/>
      <c r="EK943" s="57"/>
      <c r="EL943" s="57"/>
      <c r="EM943" s="57"/>
      <c r="EN943" s="57"/>
      <c r="EO943" s="57"/>
      <c r="EP943" s="57"/>
      <c r="EQ943" s="57"/>
      <c r="ER943" s="57"/>
      <c r="ES943" s="57"/>
    </row>
    <row r="944" spans="1:149" ht="14.55" customHeight="1" x14ac:dyDescent="0.3">
      <c r="A944" s="65">
        <v>940</v>
      </c>
      <c r="B944" s="7">
        <v>307</v>
      </c>
      <c r="C944" s="98" t="s">
        <v>3487</v>
      </c>
      <c r="D944" s="100" t="s">
        <v>3488</v>
      </c>
      <c r="E944" s="98" t="s">
        <v>3489</v>
      </c>
      <c r="F944" s="7">
        <v>2007</v>
      </c>
      <c r="G944" s="100" t="s">
        <v>3490</v>
      </c>
      <c r="H944" s="98" t="s">
        <v>3491</v>
      </c>
      <c r="I944" s="6" t="s">
        <v>50</v>
      </c>
      <c r="J944" s="100" t="s">
        <v>3492</v>
      </c>
      <c r="K944" s="6" t="s">
        <v>3493</v>
      </c>
      <c r="L944" s="6" t="s">
        <v>23</v>
      </c>
      <c r="M944" s="6" t="s">
        <v>86</v>
      </c>
      <c r="N944" s="6" t="s">
        <v>205</v>
      </c>
      <c r="O944" s="6" t="s">
        <v>25</v>
      </c>
      <c r="P944" s="6" t="s">
        <v>191</v>
      </c>
      <c r="Q944" s="6" t="s">
        <v>572</v>
      </c>
      <c r="R944" s="6" t="s">
        <v>572</v>
      </c>
      <c r="S944" s="6" t="s">
        <v>434</v>
      </c>
      <c r="T944" s="6" t="s">
        <v>3499</v>
      </c>
      <c r="U944" s="7">
        <v>2000</v>
      </c>
      <c r="V944" s="7">
        <v>2050</v>
      </c>
      <c r="W944" s="6"/>
      <c r="X944" s="6"/>
      <c r="Y944" s="6"/>
      <c r="Z944" s="6" t="s">
        <v>76</v>
      </c>
      <c r="AA944" s="6"/>
      <c r="AB944" s="6"/>
      <c r="AC944" s="6"/>
      <c r="AD944" s="6"/>
      <c r="AE944" s="6" t="s">
        <v>126</v>
      </c>
      <c r="AF944" s="6"/>
      <c r="AG944" s="6"/>
      <c r="AH944" s="6" t="s">
        <v>139</v>
      </c>
      <c r="AI944" s="6"/>
      <c r="AJ944" s="6"/>
      <c r="AK944" s="6"/>
      <c r="AL944" s="6"/>
      <c r="AM944" s="6"/>
      <c r="AN944" s="6"/>
      <c r="AO944" s="6"/>
      <c r="AP944" s="6"/>
      <c r="AQ944" s="6"/>
      <c r="AR944" s="6"/>
      <c r="AS944" s="6"/>
      <c r="AT944" s="6"/>
      <c r="AU944" s="6" t="s">
        <v>183</v>
      </c>
      <c r="AV944" s="6"/>
      <c r="AW944" s="6" t="s">
        <v>23</v>
      </c>
      <c r="AX944" s="6"/>
      <c r="AY944" s="6"/>
      <c r="AZ944" s="6"/>
      <c r="BA944" s="6" t="s">
        <v>78</v>
      </c>
      <c r="BB944" s="6"/>
      <c r="BC944" s="6"/>
      <c r="BD944" s="6"/>
      <c r="BE944" s="6"/>
      <c r="BF944" s="6" t="s">
        <v>78</v>
      </c>
      <c r="BG944" s="6"/>
      <c r="BH944" s="6"/>
      <c r="BI944" s="6" t="s">
        <v>78</v>
      </c>
      <c r="BJ944" s="6"/>
      <c r="BK944" s="6"/>
      <c r="BL944" s="6"/>
      <c r="BM944" s="6"/>
      <c r="BN944" s="6"/>
      <c r="BO944" s="6"/>
      <c r="BP944" s="6"/>
      <c r="BQ944" s="6"/>
      <c r="BR944" s="6"/>
      <c r="BS944" s="6"/>
      <c r="BT944" s="6" t="s">
        <v>78</v>
      </c>
      <c r="BU944" s="6"/>
      <c r="BV944" s="6" t="s">
        <v>38</v>
      </c>
      <c r="BW944" s="6"/>
      <c r="BX944" s="6"/>
      <c r="BY944" s="6"/>
      <c r="BZ944" s="6"/>
      <c r="CA944" s="6"/>
      <c r="CB944" s="6"/>
      <c r="CC944" s="6"/>
      <c r="CD944" s="6"/>
      <c r="CE944" s="6"/>
      <c r="CF944" s="6"/>
      <c r="CG944" s="6"/>
      <c r="CH944" s="6"/>
      <c r="CI944" s="6"/>
      <c r="CJ944" s="6"/>
      <c r="CK944" s="6"/>
      <c r="CL944" s="6"/>
      <c r="CM944" s="6"/>
      <c r="CN944" s="6"/>
      <c r="CO944" s="6"/>
      <c r="CP944" s="6"/>
      <c r="CQ944" s="6"/>
      <c r="CR944" s="6"/>
      <c r="CS944" s="28" t="s">
        <v>38</v>
      </c>
      <c r="CT944" s="6"/>
      <c r="CU944" s="6"/>
      <c r="CV944" s="6"/>
      <c r="CW944" s="6"/>
      <c r="CX944" s="6"/>
      <c r="CY944" s="6"/>
      <c r="CZ944" s="6"/>
      <c r="DA944" s="6"/>
      <c r="DB944" s="6"/>
      <c r="DC944" s="6"/>
      <c r="DD944" s="6" t="s">
        <v>38</v>
      </c>
      <c r="DE944" s="87"/>
      <c r="DF944" s="6"/>
      <c r="DG944" s="6"/>
      <c r="DH944" s="6"/>
      <c r="DI944" s="6"/>
      <c r="DJ944" s="6"/>
      <c r="DK944" s="6"/>
      <c r="DL944" s="6"/>
      <c r="DM944" s="6"/>
      <c r="DN944" s="6"/>
      <c r="DO944" s="87"/>
      <c r="DP944" s="6"/>
      <c r="DQ944" s="87"/>
      <c r="DR944" s="6"/>
      <c r="DS944" s="93" t="s">
        <v>3494</v>
      </c>
      <c r="DT944" s="17" t="s">
        <v>273</v>
      </c>
      <c r="DV944" s="34"/>
      <c r="DW944" s="57"/>
      <c r="DX944" s="57"/>
      <c r="DY944" s="57"/>
      <c r="DZ944" s="57"/>
      <c r="EA944" s="57"/>
      <c r="EB944" s="57"/>
      <c r="EC944" s="57"/>
      <c r="ED944" s="57"/>
      <c r="EE944" s="57"/>
      <c r="EF944" s="57"/>
      <c r="EG944" s="57"/>
      <c r="EH944" s="57"/>
      <c r="EI944" s="57"/>
      <c r="EJ944" s="57"/>
      <c r="EK944" s="57"/>
      <c r="EL944" s="57"/>
      <c r="EM944" s="57"/>
      <c r="EN944" s="57"/>
      <c r="EO944" s="57"/>
      <c r="EP944" s="57"/>
      <c r="EQ944" s="57"/>
      <c r="ER944" s="57"/>
      <c r="ES944" s="57"/>
    </row>
    <row r="945" spans="1:149" ht="14.55" customHeight="1" x14ac:dyDescent="0.3">
      <c r="A945" s="65">
        <v>941</v>
      </c>
      <c r="B945" s="7">
        <v>307</v>
      </c>
      <c r="C945" s="98" t="s">
        <v>3487</v>
      </c>
      <c r="D945" s="100" t="s">
        <v>3488</v>
      </c>
      <c r="E945" s="98" t="s">
        <v>3489</v>
      </c>
      <c r="F945" s="7">
        <v>2007</v>
      </c>
      <c r="G945" s="100" t="s">
        <v>3490</v>
      </c>
      <c r="H945" s="98" t="s">
        <v>3491</v>
      </c>
      <c r="I945" s="6" t="s">
        <v>50</v>
      </c>
      <c r="J945" s="100" t="s">
        <v>3492</v>
      </c>
      <c r="K945" s="6" t="s">
        <v>3493</v>
      </c>
      <c r="L945" s="6" t="s">
        <v>23</v>
      </c>
      <c r="M945" s="6" t="s">
        <v>86</v>
      </c>
      <c r="N945" s="6" t="s">
        <v>205</v>
      </c>
      <c r="O945" s="6" t="s">
        <v>25</v>
      </c>
      <c r="P945" s="6" t="s">
        <v>191</v>
      </c>
      <c r="Q945" s="6" t="s">
        <v>572</v>
      </c>
      <c r="R945" s="6" t="s">
        <v>572</v>
      </c>
      <c r="S945" s="6" t="s">
        <v>434</v>
      </c>
      <c r="T945" s="6" t="s">
        <v>3500</v>
      </c>
      <c r="U945" s="7">
        <v>2000</v>
      </c>
      <c r="V945" s="7">
        <v>2050</v>
      </c>
      <c r="W945" s="6"/>
      <c r="X945" s="6"/>
      <c r="Y945" s="6"/>
      <c r="Z945" s="6" t="s">
        <v>76</v>
      </c>
      <c r="AA945" s="6"/>
      <c r="AB945" s="6"/>
      <c r="AC945" s="6"/>
      <c r="AD945" s="6"/>
      <c r="AE945" s="6" t="s">
        <v>126</v>
      </c>
      <c r="AF945" s="6"/>
      <c r="AG945" s="6"/>
      <c r="AH945" s="6" t="s">
        <v>139</v>
      </c>
      <c r="AI945" s="6"/>
      <c r="AJ945" s="6"/>
      <c r="AK945" s="6"/>
      <c r="AL945" s="6"/>
      <c r="AM945" s="6"/>
      <c r="AN945" s="6"/>
      <c r="AO945" s="6"/>
      <c r="AP945" s="6"/>
      <c r="AQ945" s="6"/>
      <c r="AR945" s="6"/>
      <c r="AS945" s="6"/>
      <c r="AT945" s="6"/>
      <c r="AU945" s="6" t="s">
        <v>183</v>
      </c>
      <c r="AV945" s="6"/>
      <c r="AW945" s="6" t="s">
        <v>23</v>
      </c>
      <c r="AX945" s="6"/>
      <c r="AY945" s="6"/>
      <c r="AZ945" s="6"/>
      <c r="BA945" s="6" t="s">
        <v>78</v>
      </c>
      <c r="BB945" s="6"/>
      <c r="BC945" s="6"/>
      <c r="BD945" s="6"/>
      <c r="BE945" s="6"/>
      <c r="BF945" s="6" t="s">
        <v>78</v>
      </c>
      <c r="BG945" s="6"/>
      <c r="BH945" s="6"/>
      <c r="BI945" s="6" t="s">
        <v>78</v>
      </c>
      <c r="BJ945" s="6"/>
      <c r="BK945" s="6"/>
      <c r="BL945" s="6"/>
      <c r="BM945" s="6"/>
      <c r="BN945" s="6"/>
      <c r="BO945" s="6"/>
      <c r="BP945" s="6"/>
      <c r="BQ945" s="6"/>
      <c r="BR945" s="6"/>
      <c r="BS945" s="6"/>
      <c r="BT945" s="6" t="s">
        <v>78</v>
      </c>
      <c r="BU945" s="6"/>
      <c r="BV945" s="6" t="s">
        <v>38</v>
      </c>
      <c r="BW945" s="6"/>
      <c r="BX945" s="6"/>
      <c r="BY945" s="6"/>
      <c r="BZ945" s="6"/>
      <c r="CA945" s="6"/>
      <c r="CB945" s="6"/>
      <c r="CC945" s="6"/>
      <c r="CD945" s="6"/>
      <c r="CE945" s="6"/>
      <c r="CF945" s="6"/>
      <c r="CG945" s="6"/>
      <c r="CH945" s="6"/>
      <c r="CI945" s="6"/>
      <c r="CJ945" s="6"/>
      <c r="CK945" s="6"/>
      <c r="CL945" s="6"/>
      <c r="CM945" s="6"/>
      <c r="CN945" s="6"/>
      <c r="CO945" s="6"/>
      <c r="CP945" s="6"/>
      <c r="CQ945" s="6"/>
      <c r="CR945" s="6"/>
      <c r="CS945" s="28" t="s">
        <v>38</v>
      </c>
      <c r="CT945" s="6"/>
      <c r="CU945" s="6"/>
      <c r="CV945" s="6"/>
      <c r="CW945" s="6"/>
      <c r="CX945" s="6"/>
      <c r="CY945" s="6"/>
      <c r="CZ945" s="6"/>
      <c r="DA945" s="6"/>
      <c r="DB945" s="6"/>
      <c r="DC945" s="6"/>
      <c r="DD945" s="6" t="s">
        <v>38</v>
      </c>
      <c r="DE945" s="87"/>
      <c r="DF945" s="6"/>
      <c r="DG945" s="6"/>
      <c r="DH945" s="6"/>
      <c r="DI945" s="6"/>
      <c r="DJ945" s="6"/>
      <c r="DK945" s="6"/>
      <c r="DL945" s="6"/>
      <c r="DM945" s="6"/>
      <c r="DN945" s="6"/>
      <c r="DO945" s="87"/>
      <c r="DP945" s="6"/>
      <c r="DQ945" s="87"/>
      <c r="DR945" s="6"/>
      <c r="DS945" s="93" t="s">
        <v>3494</v>
      </c>
      <c r="DT945" s="17" t="s">
        <v>273</v>
      </c>
      <c r="DV945" s="34"/>
      <c r="DW945" s="57"/>
      <c r="DX945" s="57"/>
      <c r="DY945" s="57"/>
      <c r="DZ945" s="57"/>
      <c r="EA945" s="57"/>
      <c r="EB945" s="57"/>
      <c r="EC945" s="57"/>
      <c r="ED945" s="57"/>
      <c r="EE945" s="57"/>
      <c r="EF945" s="57"/>
      <c r="EG945" s="57"/>
      <c r="EH945" s="57"/>
      <c r="EI945" s="57"/>
      <c r="EJ945" s="57"/>
      <c r="EK945" s="57"/>
      <c r="EL945" s="57"/>
      <c r="EM945" s="57"/>
      <c r="EN945" s="57"/>
      <c r="EO945" s="57"/>
      <c r="EP945" s="57"/>
      <c r="EQ945" s="57"/>
      <c r="ER945" s="57"/>
      <c r="ES945" s="57"/>
    </row>
    <row r="946" spans="1:149" ht="14.55" customHeight="1" x14ac:dyDescent="0.3">
      <c r="A946" s="65">
        <v>942</v>
      </c>
      <c r="B946" s="7">
        <v>307</v>
      </c>
      <c r="C946" s="98" t="s">
        <v>3487</v>
      </c>
      <c r="D946" s="100" t="s">
        <v>3488</v>
      </c>
      <c r="E946" s="98" t="s">
        <v>3489</v>
      </c>
      <c r="F946" s="7">
        <v>2007</v>
      </c>
      <c r="G946" s="100" t="s">
        <v>3490</v>
      </c>
      <c r="H946" s="98" t="s">
        <v>3491</v>
      </c>
      <c r="I946" s="6" t="s">
        <v>50</v>
      </c>
      <c r="J946" s="100" t="s">
        <v>3492</v>
      </c>
      <c r="K946" s="6" t="s">
        <v>3493</v>
      </c>
      <c r="L946" s="6" t="s">
        <v>23</v>
      </c>
      <c r="M946" s="6" t="s">
        <v>86</v>
      </c>
      <c r="N946" s="6" t="s">
        <v>205</v>
      </c>
      <c r="O946" s="6" t="s">
        <v>25</v>
      </c>
      <c r="P946" s="6" t="s">
        <v>191</v>
      </c>
      <c r="Q946" s="6" t="s">
        <v>572</v>
      </c>
      <c r="R946" s="6" t="s">
        <v>572</v>
      </c>
      <c r="S946" s="6" t="s">
        <v>434</v>
      </c>
      <c r="T946" s="6" t="s">
        <v>3501</v>
      </c>
      <c r="U946" s="7">
        <v>2000</v>
      </c>
      <c r="V946" s="7">
        <v>2050</v>
      </c>
      <c r="W946" s="6"/>
      <c r="X946" s="6"/>
      <c r="Y946" s="6"/>
      <c r="Z946" s="6" t="s">
        <v>76</v>
      </c>
      <c r="AA946" s="6"/>
      <c r="AB946" s="6"/>
      <c r="AC946" s="6"/>
      <c r="AD946" s="6"/>
      <c r="AE946" s="6" t="s">
        <v>126</v>
      </c>
      <c r="AF946" s="6"/>
      <c r="AG946" s="6"/>
      <c r="AH946" s="6" t="s">
        <v>139</v>
      </c>
      <c r="AI946" s="6"/>
      <c r="AJ946" s="6"/>
      <c r="AK946" s="6"/>
      <c r="AL946" s="6"/>
      <c r="AM946" s="6"/>
      <c r="AN946" s="6"/>
      <c r="AO946" s="6"/>
      <c r="AP946" s="6"/>
      <c r="AQ946" s="6"/>
      <c r="AR946" s="6"/>
      <c r="AS946" s="6"/>
      <c r="AT946" s="6"/>
      <c r="AU946" s="6" t="s">
        <v>183</v>
      </c>
      <c r="AV946" s="6"/>
      <c r="AW946" s="6" t="s">
        <v>23</v>
      </c>
      <c r="AX946" s="6"/>
      <c r="AY946" s="6"/>
      <c r="AZ946" s="6"/>
      <c r="BA946" s="6" t="s">
        <v>78</v>
      </c>
      <c r="BB946" s="6"/>
      <c r="BC946" s="6"/>
      <c r="BD946" s="6"/>
      <c r="BE946" s="6"/>
      <c r="BF946" s="6" t="s">
        <v>78</v>
      </c>
      <c r="BG946" s="6"/>
      <c r="BH946" s="6"/>
      <c r="BI946" s="6" t="s">
        <v>78</v>
      </c>
      <c r="BJ946" s="6"/>
      <c r="BK946" s="6"/>
      <c r="BL946" s="6"/>
      <c r="BM946" s="6"/>
      <c r="BN946" s="6"/>
      <c r="BO946" s="6"/>
      <c r="BP946" s="6"/>
      <c r="BQ946" s="6"/>
      <c r="BR946" s="6"/>
      <c r="BS946" s="6"/>
      <c r="BT946" s="6" t="s">
        <v>78</v>
      </c>
      <c r="BU946" s="6"/>
      <c r="BV946" s="6" t="s">
        <v>38</v>
      </c>
      <c r="BW946" s="6"/>
      <c r="BX946" s="6"/>
      <c r="BY946" s="6"/>
      <c r="BZ946" s="6"/>
      <c r="CA946" s="6"/>
      <c r="CB946" s="6"/>
      <c r="CC946" s="6"/>
      <c r="CD946" s="6"/>
      <c r="CE946" s="6"/>
      <c r="CF946" s="6"/>
      <c r="CG946" s="6"/>
      <c r="CH946" s="6"/>
      <c r="CI946" s="6"/>
      <c r="CJ946" s="6"/>
      <c r="CK946" s="6"/>
      <c r="CL946" s="6"/>
      <c r="CM946" s="6"/>
      <c r="CN946" s="6"/>
      <c r="CO946" s="6"/>
      <c r="CP946" s="6"/>
      <c r="CQ946" s="6"/>
      <c r="CR946" s="6"/>
      <c r="CS946" s="28" t="s">
        <v>38</v>
      </c>
      <c r="CT946" s="6"/>
      <c r="CU946" s="6"/>
      <c r="CV946" s="6"/>
      <c r="CW946" s="6"/>
      <c r="CX946" s="6"/>
      <c r="CY946" s="6"/>
      <c r="CZ946" s="6"/>
      <c r="DA946" s="6"/>
      <c r="DB946" s="6"/>
      <c r="DC946" s="6"/>
      <c r="DD946" s="6" t="s">
        <v>38</v>
      </c>
      <c r="DE946" s="87"/>
      <c r="DF946" s="6"/>
      <c r="DG946" s="6"/>
      <c r="DH946" s="6"/>
      <c r="DI946" s="6"/>
      <c r="DJ946" s="6"/>
      <c r="DK946" s="6"/>
      <c r="DL946" s="6"/>
      <c r="DM946" s="6"/>
      <c r="DN946" s="6"/>
      <c r="DO946" s="87"/>
      <c r="DP946" s="6"/>
      <c r="DQ946" s="87"/>
      <c r="DR946" s="6"/>
      <c r="DS946" s="93" t="s">
        <v>3494</v>
      </c>
      <c r="DT946" s="17" t="s">
        <v>273</v>
      </c>
      <c r="DV946" s="34"/>
      <c r="DW946" s="57"/>
      <c r="DX946" s="57"/>
      <c r="DY946" s="57"/>
      <c r="DZ946" s="57"/>
      <c r="EA946" s="57"/>
      <c r="EB946" s="57"/>
      <c r="EC946" s="57"/>
      <c r="ED946" s="57"/>
      <c r="EE946" s="57"/>
      <c r="EF946" s="57"/>
      <c r="EG946" s="57"/>
      <c r="EH946" s="57"/>
      <c r="EI946" s="57"/>
      <c r="EJ946" s="57"/>
      <c r="EK946" s="57"/>
      <c r="EL946" s="57"/>
      <c r="EM946" s="57"/>
      <c r="EN946" s="57"/>
      <c r="EO946" s="57"/>
      <c r="EP946" s="57"/>
      <c r="EQ946" s="57"/>
      <c r="ER946" s="57"/>
      <c r="ES946" s="57"/>
    </row>
    <row r="947" spans="1:149" ht="14.55" customHeight="1" x14ac:dyDescent="0.3">
      <c r="A947" s="65">
        <v>943</v>
      </c>
      <c r="B947" s="7">
        <v>307</v>
      </c>
      <c r="C947" s="98" t="s">
        <v>3487</v>
      </c>
      <c r="D947" s="100" t="s">
        <v>3488</v>
      </c>
      <c r="E947" s="98" t="s">
        <v>3489</v>
      </c>
      <c r="F947" s="7">
        <v>2007</v>
      </c>
      <c r="G947" s="100" t="s">
        <v>3490</v>
      </c>
      <c r="H947" s="98" t="s">
        <v>3491</v>
      </c>
      <c r="I947" s="6" t="s">
        <v>50</v>
      </c>
      <c r="J947" s="100" t="s">
        <v>3492</v>
      </c>
      <c r="K947" s="6" t="s">
        <v>3493</v>
      </c>
      <c r="L947" s="6" t="s">
        <v>23</v>
      </c>
      <c r="M947" s="6" t="s">
        <v>86</v>
      </c>
      <c r="N947" s="6" t="s">
        <v>205</v>
      </c>
      <c r="O947" s="6" t="s">
        <v>25</v>
      </c>
      <c r="P947" s="6" t="s">
        <v>191</v>
      </c>
      <c r="Q947" s="6" t="s">
        <v>572</v>
      </c>
      <c r="R947" s="6" t="s">
        <v>572</v>
      </c>
      <c r="S947" s="6" t="s">
        <v>434</v>
      </c>
      <c r="T947" s="6" t="s">
        <v>3502</v>
      </c>
      <c r="U947" s="7">
        <v>2000</v>
      </c>
      <c r="V947" s="7">
        <v>2050</v>
      </c>
      <c r="W947" s="6"/>
      <c r="X947" s="6"/>
      <c r="Y947" s="6"/>
      <c r="Z947" s="6" t="s">
        <v>76</v>
      </c>
      <c r="AA947" s="6"/>
      <c r="AB947" s="6"/>
      <c r="AC947" s="6"/>
      <c r="AD947" s="6"/>
      <c r="AE947" s="6" t="s">
        <v>126</v>
      </c>
      <c r="AF947" s="6"/>
      <c r="AG947" s="6"/>
      <c r="AH947" s="6" t="s">
        <v>139</v>
      </c>
      <c r="AI947" s="6"/>
      <c r="AJ947" s="6"/>
      <c r="AK947" s="6"/>
      <c r="AL947" s="6"/>
      <c r="AM947" s="6"/>
      <c r="AN947" s="6"/>
      <c r="AO947" s="6"/>
      <c r="AP947" s="6"/>
      <c r="AQ947" s="6"/>
      <c r="AR947" s="6"/>
      <c r="AS947" s="6"/>
      <c r="AT947" s="6"/>
      <c r="AU947" s="6" t="s">
        <v>183</v>
      </c>
      <c r="AV947" s="6"/>
      <c r="AW947" s="6" t="s">
        <v>23</v>
      </c>
      <c r="AX947" s="6"/>
      <c r="AY947" s="6"/>
      <c r="AZ947" s="6"/>
      <c r="BA947" s="6" t="s">
        <v>78</v>
      </c>
      <c r="BB947" s="6"/>
      <c r="BC947" s="6"/>
      <c r="BD947" s="6"/>
      <c r="BE947" s="6"/>
      <c r="BF947" s="6" t="s">
        <v>78</v>
      </c>
      <c r="BG947" s="6"/>
      <c r="BH947" s="6"/>
      <c r="BI947" s="6" t="s">
        <v>78</v>
      </c>
      <c r="BJ947" s="6"/>
      <c r="BK947" s="6"/>
      <c r="BL947" s="6"/>
      <c r="BM947" s="6"/>
      <c r="BN947" s="6"/>
      <c r="BO947" s="6"/>
      <c r="BP947" s="6"/>
      <c r="BQ947" s="6"/>
      <c r="BR947" s="6"/>
      <c r="BS947" s="6"/>
      <c r="BT947" s="6" t="s">
        <v>78</v>
      </c>
      <c r="BU947" s="6"/>
      <c r="BV947" s="6" t="s">
        <v>38</v>
      </c>
      <c r="BW947" s="6"/>
      <c r="BX947" s="6"/>
      <c r="BY947" s="6"/>
      <c r="BZ947" s="6"/>
      <c r="CA947" s="6"/>
      <c r="CB947" s="6"/>
      <c r="CC947" s="6"/>
      <c r="CD947" s="6"/>
      <c r="CE947" s="6"/>
      <c r="CF947" s="6"/>
      <c r="CG947" s="6"/>
      <c r="CH947" s="6"/>
      <c r="CI947" s="6"/>
      <c r="CJ947" s="6"/>
      <c r="CK947" s="6"/>
      <c r="CL947" s="6"/>
      <c r="CM947" s="6"/>
      <c r="CN947" s="6"/>
      <c r="CO947" s="6"/>
      <c r="CP947" s="6"/>
      <c r="CQ947" s="6"/>
      <c r="CR947" s="6"/>
      <c r="CS947" s="28" t="s">
        <v>38</v>
      </c>
      <c r="CT947" s="6"/>
      <c r="CU947" s="6"/>
      <c r="CV947" s="6"/>
      <c r="CW947" s="6"/>
      <c r="CX947" s="6"/>
      <c r="CY947" s="6"/>
      <c r="CZ947" s="6"/>
      <c r="DA947" s="6"/>
      <c r="DB947" s="6"/>
      <c r="DC947" s="6"/>
      <c r="DD947" s="6" t="s">
        <v>38</v>
      </c>
      <c r="DE947" s="87"/>
      <c r="DF947" s="6"/>
      <c r="DG947" s="6"/>
      <c r="DH947" s="6"/>
      <c r="DI947" s="6"/>
      <c r="DJ947" s="6"/>
      <c r="DK947" s="6"/>
      <c r="DL947" s="6"/>
      <c r="DM947" s="6"/>
      <c r="DN947" s="6"/>
      <c r="DO947" s="87"/>
      <c r="DP947" s="6"/>
      <c r="DQ947" s="87"/>
      <c r="DR947" s="6"/>
      <c r="DS947" s="93" t="s">
        <v>3494</v>
      </c>
      <c r="DT947" s="17" t="s">
        <v>273</v>
      </c>
      <c r="DV947" s="34"/>
      <c r="DW947" s="57"/>
      <c r="DX947" s="57"/>
      <c r="DY947" s="57"/>
      <c r="DZ947" s="57"/>
      <c r="EA947" s="57"/>
      <c r="EB947" s="57"/>
      <c r="EC947" s="57"/>
      <c r="ED947" s="57"/>
      <c r="EE947" s="57"/>
      <c r="EF947" s="57"/>
      <c r="EG947" s="57"/>
      <c r="EH947" s="57"/>
      <c r="EI947" s="57"/>
      <c r="EJ947" s="57"/>
      <c r="EK947" s="57"/>
      <c r="EL947" s="57"/>
      <c r="EM947" s="57"/>
      <c r="EN947" s="57"/>
      <c r="EO947" s="57"/>
      <c r="EP947" s="57"/>
      <c r="EQ947" s="57"/>
      <c r="ER947" s="57"/>
      <c r="ES947" s="57"/>
    </row>
    <row r="948" spans="1:149" ht="14.55" customHeight="1" x14ac:dyDescent="0.3">
      <c r="A948" s="65">
        <v>944</v>
      </c>
      <c r="B948" s="7">
        <v>307</v>
      </c>
      <c r="C948" s="98" t="s">
        <v>3487</v>
      </c>
      <c r="D948" s="100" t="s">
        <v>3488</v>
      </c>
      <c r="E948" s="98" t="s">
        <v>3489</v>
      </c>
      <c r="F948" s="7">
        <v>2007</v>
      </c>
      <c r="G948" s="100" t="s">
        <v>3490</v>
      </c>
      <c r="H948" s="98" t="s">
        <v>3491</v>
      </c>
      <c r="I948" s="6" t="s">
        <v>50</v>
      </c>
      <c r="J948" s="100" t="s">
        <v>3492</v>
      </c>
      <c r="K948" s="6" t="s">
        <v>3493</v>
      </c>
      <c r="L948" s="6" t="s">
        <v>23</v>
      </c>
      <c r="M948" s="6" t="s">
        <v>86</v>
      </c>
      <c r="N948" s="6" t="s">
        <v>205</v>
      </c>
      <c r="O948" s="6" t="s">
        <v>25</v>
      </c>
      <c r="P948" s="6" t="s">
        <v>191</v>
      </c>
      <c r="Q948" s="6" t="s">
        <v>572</v>
      </c>
      <c r="R948" s="6" t="s">
        <v>572</v>
      </c>
      <c r="S948" s="6" t="s">
        <v>434</v>
      </c>
      <c r="T948" s="6" t="s">
        <v>3503</v>
      </c>
      <c r="U948" s="7">
        <v>2000</v>
      </c>
      <c r="V948" s="7">
        <v>2050</v>
      </c>
      <c r="W948" s="6"/>
      <c r="X948" s="6"/>
      <c r="Y948" s="6"/>
      <c r="Z948" s="6" t="s">
        <v>76</v>
      </c>
      <c r="AA948" s="6"/>
      <c r="AB948" s="6"/>
      <c r="AC948" s="6"/>
      <c r="AD948" s="6"/>
      <c r="AE948" s="6" t="s">
        <v>126</v>
      </c>
      <c r="AF948" s="6"/>
      <c r="AG948" s="6"/>
      <c r="AH948" s="6" t="s">
        <v>139</v>
      </c>
      <c r="AI948" s="6"/>
      <c r="AJ948" s="6"/>
      <c r="AK948" s="6"/>
      <c r="AL948" s="6"/>
      <c r="AM948" s="6"/>
      <c r="AN948" s="6"/>
      <c r="AO948" s="6"/>
      <c r="AP948" s="6"/>
      <c r="AQ948" s="6"/>
      <c r="AR948" s="6"/>
      <c r="AS948" s="6"/>
      <c r="AT948" s="6"/>
      <c r="AU948" s="6" t="s">
        <v>183</v>
      </c>
      <c r="AV948" s="6"/>
      <c r="AW948" s="6" t="s">
        <v>23</v>
      </c>
      <c r="AX948" s="6"/>
      <c r="AY948" s="6"/>
      <c r="AZ948" s="6"/>
      <c r="BA948" s="6" t="s">
        <v>78</v>
      </c>
      <c r="BB948" s="6"/>
      <c r="BC948" s="6"/>
      <c r="BD948" s="6"/>
      <c r="BE948" s="6"/>
      <c r="BF948" s="6" t="s">
        <v>78</v>
      </c>
      <c r="BG948" s="6"/>
      <c r="BH948" s="6"/>
      <c r="BI948" s="6" t="s">
        <v>78</v>
      </c>
      <c r="BJ948" s="6"/>
      <c r="BK948" s="6"/>
      <c r="BL948" s="6"/>
      <c r="BM948" s="6"/>
      <c r="BN948" s="6"/>
      <c r="BO948" s="6"/>
      <c r="BP948" s="6"/>
      <c r="BQ948" s="6"/>
      <c r="BR948" s="6"/>
      <c r="BS948" s="6"/>
      <c r="BT948" s="6" t="s">
        <v>78</v>
      </c>
      <c r="BU948" s="6"/>
      <c r="BV948" s="6" t="s">
        <v>38</v>
      </c>
      <c r="BW948" s="6"/>
      <c r="BX948" s="6"/>
      <c r="BY948" s="6"/>
      <c r="BZ948" s="6"/>
      <c r="CA948" s="6"/>
      <c r="CB948" s="6"/>
      <c r="CC948" s="6"/>
      <c r="CD948" s="6"/>
      <c r="CE948" s="6"/>
      <c r="CF948" s="6"/>
      <c r="CG948" s="6"/>
      <c r="CH948" s="6"/>
      <c r="CI948" s="6"/>
      <c r="CJ948" s="6"/>
      <c r="CK948" s="6"/>
      <c r="CL948" s="6"/>
      <c r="CM948" s="6"/>
      <c r="CN948" s="6"/>
      <c r="CO948" s="6"/>
      <c r="CP948" s="6"/>
      <c r="CQ948" s="6"/>
      <c r="CR948" s="6"/>
      <c r="CS948" s="28" t="s">
        <v>38</v>
      </c>
      <c r="CT948" s="6"/>
      <c r="CU948" s="6"/>
      <c r="CV948" s="6"/>
      <c r="CW948" s="6"/>
      <c r="CX948" s="6"/>
      <c r="CY948" s="6"/>
      <c r="CZ948" s="6"/>
      <c r="DA948" s="6"/>
      <c r="DB948" s="6"/>
      <c r="DC948" s="6"/>
      <c r="DD948" s="6" t="s">
        <v>38</v>
      </c>
      <c r="DE948" s="87"/>
      <c r="DF948" s="6"/>
      <c r="DG948" s="6"/>
      <c r="DH948" s="6"/>
      <c r="DI948" s="6"/>
      <c r="DJ948" s="6"/>
      <c r="DK948" s="6"/>
      <c r="DL948" s="6"/>
      <c r="DM948" s="6"/>
      <c r="DN948" s="6"/>
      <c r="DO948" s="87"/>
      <c r="DP948" s="6"/>
      <c r="DQ948" s="87"/>
      <c r="DR948" s="6"/>
      <c r="DS948" s="93" t="s">
        <v>3494</v>
      </c>
      <c r="DT948" s="17" t="s">
        <v>273</v>
      </c>
      <c r="DV948" s="34"/>
      <c r="DW948" s="57"/>
      <c r="DX948" s="57"/>
      <c r="DY948" s="57"/>
      <c r="DZ948" s="57"/>
      <c r="EA948" s="57"/>
      <c r="EB948" s="57"/>
      <c r="EC948" s="57"/>
      <c r="ED948" s="57"/>
      <c r="EE948" s="57"/>
      <c r="EF948" s="57"/>
      <c r="EG948" s="57"/>
      <c r="EH948" s="57"/>
      <c r="EI948" s="57"/>
      <c r="EJ948" s="57"/>
      <c r="EK948" s="57"/>
      <c r="EL948" s="57"/>
      <c r="EM948" s="57"/>
      <c r="EN948" s="57"/>
      <c r="EO948" s="57"/>
      <c r="EP948" s="57"/>
      <c r="EQ948" s="57"/>
      <c r="ER948" s="57"/>
      <c r="ES948" s="57"/>
    </row>
    <row r="949" spans="1:149" ht="14.55" customHeight="1" x14ac:dyDescent="0.3">
      <c r="A949" s="65">
        <v>945</v>
      </c>
      <c r="B949" s="7">
        <v>307</v>
      </c>
      <c r="C949" s="98" t="s">
        <v>3487</v>
      </c>
      <c r="D949" s="100" t="s">
        <v>3488</v>
      </c>
      <c r="E949" s="98" t="s">
        <v>3489</v>
      </c>
      <c r="F949" s="7">
        <v>2007</v>
      </c>
      <c r="G949" s="100" t="s">
        <v>3490</v>
      </c>
      <c r="H949" s="98" t="s">
        <v>3491</v>
      </c>
      <c r="I949" s="6" t="s">
        <v>50</v>
      </c>
      <c r="J949" s="100" t="s">
        <v>3504</v>
      </c>
      <c r="K949" s="6" t="s">
        <v>3493</v>
      </c>
      <c r="L949" s="6" t="s">
        <v>23</v>
      </c>
      <c r="M949" s="6" t="s">
        <v>86</v>
      </c>
      <c r="N949" s="6" t="s">
        <v>205</v>
      </c>
      <c r="O949" s="6" t="s">
        <v>25</v>
      </c>
      <c r="P949" s="6" t="s">
        <v>191</v>
      </c>
      <c r="Q949" s="6" t="s">
        <v>572</v>
      </c>
      <c r="R949" s="6" t="s">
        <v>572</v>
      </c>
      <c r="S949" s="6" t="s">
        <v>434</v>
      </c>
      <c r="T949" s="6" t="s">
        <v>1244</v>
      </c>
      <c r="U949" s="7">
        <v>2000</v>
      </c>
      <c r="V949" s="7">
        <v>2050</v>
      </c>
      <c r="W949" s="6"/>
      <c r="X949" s="6"/>
      <c r="Y949" s="6"/>
      <c r="Z949" s="6" t="s">
        <v>76</v>
      </c>
      <c r="AA949" s="6"/>
      <c r="AB949" s="6"/>
      <c r="AC949" s="6"/>
      <c r="AD949" s="6"/>
      <c r="AE949" s="6" t="s">
        <v>126</v>
      </c>
      <c r="AF949" s="6"/>
      <c r="AG949" s="6"/>
      <c r="AH949" s="6" t="s">
        <v>139</v>
      </c>
      <c r="AI949" s="6"/>
      <c r="AJ949" s="6"/>
      <c r="AK949" s="6"/>
      <c r="AL949" s="6"/>
      <c r="AM949" s="6"/>
      <c r="AN949" s="6"/>
      <c r="AO949" s="6"/>
      <c r="AP949" s="6"/>
      <c r="AQ949" s="6"/>
      <c r="AR949" s="6"/>
      <c r="AS949" s="6"/>
      <c r="AT949" s="6"/>
      <c r="AU949" s="6" t="s">
        <v>183</v>
      </c>
      <c r="AV949" s="6"/>
      <c r="AW949" s="6" t="s">
        <v>23</v>
      </c>
      <c r="AX949" s="6"/>
      <c r="AY949" s="6"/>
      <c r="AZ949" s="6"/>
      <c r="BA949" s="6" t="s">
        <v>80</v>
      </c>
      <c r="BB949" s="6"/>
      <c r="BC949" s="6"/>
      <c r="BD949" s="6"/>
      <c r="BE949" s="6"/>
      <c r="BF949" s="6" t="s">
        <v>80</v>
      </c>
      <c r="BG949" s="6"/>
      <c r="BH949" s="6"/>
      <c r="BI949" s="6" t="s">
        <v>80</v>
      </c>
      <c r="BJ949" s="6"/>
      <c r="BK949" s="6"/>
      <c r="BL949" s="6"/>
      <c r="BM949" s="6"/>
      <c r="BN949" s="6"/>
      <c r="BO949" s="6"/>
      <c r="BP949" s="6"/>
      <c r="BQ949" s="6"/>
      <c r="BR949" s="6"/>
      <c r="BS949" s="6"/>
      <c r="BT949" s="6" t="s">
        <v>80</v>
      </c>
      <c r="BU949" s="6"/>
      <c r="BV949" s="6" t="s">
        <v>38</v>
      </c>
      <c r="BW949" s="6"/>
      <c r="BX949" s="6"/>
      <c r="BY949" s="6"/>
      <c r="BZ949" s="6"/>
      <c r="CA949" s="6"/>
      <c r="CB949" s="6"/>
      <c r="CC949" s="6"/>
      <c r="CD949" s="6"/>
      <c r="CE949" s="6"/>
      <c r="CF949" s="6"/>
      <c r="CG949" s="6"/>
      <c r="CH949" s="6"/>
      <c r="CI949" s="6"/>
      <c r="CJ949" s="6"/>
      <c r="CK949" s="6"/>
      <c r="CL949" s="6"/>
      <c r="CM949" s="6"/>
      <c r="CN949" s="6"/>
      <c r="CO949" s="6"/>
      <c r="CP949" s="6"/>
      <c r="CQ949" s="6"/>
      <c r="CR949" s="6"/>
      <c r="CS949" s="28" t="s">
        <v>38</v>
      </c>
      <c r="CT949" s="6"/>
      <c r="CU949" s="6"/>
      <c r="CV949" s="6"/>
      <c r="CW949" s="6"/>
      <c r="CX949" s="6"/>
      <c r="CY949" s="6"/>
      <c r="CZ949" s="6"/>
      <c r="DA949" s="6"/>
      <c r="DB949" s="6"/>
      <c r="DC949" s="6"/>
      <c r="DD949" s="6" t="s">
        <v>38</v>
      </c>
      <c r="DE949" s="87"/>
      <c r="DF949" s="6"/>
      <c r="DG949" s="6"/>
      <c r="DH949" s="6"/>
      <c r="DI949" s="6"/>
      <c r="DJ949" s="6"/>
      <c r="DK949" s="6"/>
      <c r="DL949" s="6"/>
      <c r="DM949" s="6"/>
      <c r="DN949" s="6"/>
      <c r="DO949" s="87"/>
      <c r="DP949" s="6"/>
      <c r="DQ949" s="87"/>
      <c r="DR949" s="6"/>
      <c r="DS949" s="93" t="s">
        <v>3494</v>
      </c>
      <c r="DT949" s="17" t="s">
        <v>273</v>
      </c>
      <c r="DV949" s="34"/>
      <c r="DW949" s="57"/>
      <c r="DX949" s="57"/>
      <c r="DY949" s="57"/>
      <c r="DZ949" s="57"/>
      <c r="EA949" s="57"/>
      <c r="EB949" s="57"/>
      <c r="EC949" s="57"/>
      <c r="ED949" s="57"/>
      <c r="EE949" s="57"/>
      <c r="EF949" s="57"/>
      <c r="EG949" s="57"/>
      <c r="EH949" s="57"/>
      <c r="EI949" s="57"/>
      <c r="EJ949" s="57"/>
      <c r="EK949" s="57"/>
      <c r="EL949" s="57"/>
      <c r="EM949" s="57"/>
      <c r="EN949" s="57"/>
      <c r="EO949" s="57"/>
      <c r="EP949" s="57"/>
      <c r="EQ949" s="57"/>
      <c r="ER949" s="57"/>
      <c r="ES949" s="57"/>
    </row>
    <row r="950" spans="1:149" ht="14.55" customHeight="1" x14ac:dyDescent="0.3">
      <c r="A950" s="65">
        <v>946</v>
      </c>
      <c r="B950" s="7">
        <v>308</v>
      </c>
      <c r="C950" s="98" t="s">
        <v>3505</v>
      </c>
      <c r="D950" s="100" t="s">
        <v>3506</v>
      </c>
      <c r="E950" s="98" t="s">
        <v>3507</v>
      </c>
      <c r="F950" s="7">
        <v>2015</v>
      </c>
      <c r="G950" s="100" t="s">
        <v>1963</v>
      </c>
      <c r="H950" s="98" t="s">
        <v>3508</v>
      </c>
      <c r="I950" s="6" t="s">
        <v>50</v>
      </c>
      <c r="J950" s="100" t="s">
        <v>3509</v>
      </c>
      <c r="K950" s="6" t="s">
        <v>1206</v>
      </c>
      <c r="L950" s="6" t="s">
        <v>38</v>
      </c>
      <c r="M950" s="6" t="s">
        <v>86</v>
      </c>
      <c r="N950" s="6" t="s">
        <v>205</v>
      </c>
      <c r="O950" s="6" t="s">
        <v>25</v>
      </c>
      <c r="P950" s="6" t="s">
        <v>56</v>
      </c>
      <c r="Q950" s="6" t="s">
        <v>572</v>
      </c>
      <c r="R950" s="6" t="s">
        <v>572</v>
      </c>
      <c r="S950" s="6" t="s">
        <v>166</v>
      </c>
      <c r="T950" s="6" t="s">
        <v>1727</v>
      </c>
      <c r="U950" s="7" t="s">
        <v>572</v>
      </c>
      <c r="V950" s="7" t="s">
        <v>572</v>
      </c>
      <c r="W950" s="6"/>
      <c r="X950" s="6"/>
      <c r="Y950" s="6"/>
      <c r="Z950" s="6" t="s">
        <v>76</v>
      </c>
      <c r="AA950" s="6"/>
      <c r="AB950" s="6"/>
      <c r="AC950" s="6"/>
      <c r="AD950" s="6"/>
      <c r="AE950" s="6" t="s">
        <v>126</v>
      </c>
      <c r="AF950" s="6"/>
      <c r="AG950" s="6"/>
      <c r="AH950" s="6"/>
      <c r="AI950" s="6"/>
      <c r="AJ950" s="6"/>
      <c r="AK950" s="6"/>
      <c r="AL950" s="6"/>
      <c r="AM950" s="6"/>
      <c r="AN950" s="6"/>
      <c r="AO950" s="6"/>
      <c r="AP950" s="6"/>
      <c r="AQ950" s="6"/>
      <c r="AR950" s="6"/>
      <c r="AS950" s="6"/>
      <c r="AT950" s="6"/>
      <c r="AU950" s="6"/>
      <c r="AV950" s="6"/>
      <c r="AW950" s="6" t="s">
        <v>23</v>
      </c>
      <c r="AX950" s="6"/>
      <c r="AY950" s="6"/>
      <c r="AZ950" s="6"/>
      <c r="BA950" s="6"/>
      <c r="BB950" s="6"/>
      <c r="BC950" s="6"/>
      <c r="BD950" s="6"/>
      <c r="BE950" s="6"/>
      <c r="BF950" s="6" t="s">
        <v>78</v>
      </c>
      <c r="BG950" s="6"/>
      <c r="BH950" s="6"/>
      <c r="BI950" s="6"/>
      <c r="BJ950" s="6"/>
      <c r="BK950" s="6"/>
      <c r="BL950" s="6"/>
      <c r="BM950" s="6"/>
      <c r="BN950" s="6"/>
      <c r="BO950" s="6"/>
      <c r="BP950" s="6"/>
      <c r="BQ950" s="6"/>
      <c r="BR950" s="6"/>
      <c r="BS950" s="6"/>
      <c r="BT950" s="6"/>
      <c r="BU950" s="6"/>
      <c r="BV950" s="6" t="s">
        <v>23</v>
      </c>
      <c r="BW950" s="6"/>
      <c r="BX950" s="6"/>
      <c r="BY950" s="6"/>
      <c r="BZ950" s="6" t="s">
        <v>195</v>
      </c>
      <c r="CA950" s="6"/>
      <c r="CB950" s="6"/>
      <c r="CC950" s="6"/>
      <c r="CD950" s="6"/>
      <c r="CE950" s="6"/>
      <c r="CF950" s="6"/>
      <c r="CG950" s="6"/>
      <c r="CH950" s="6"/>
      <c r="CI950" s="6"/>
      <c r="CJ950" s="6"/>
      <c r="CK950" s="6"/>
      <c r="CL950" s="6"/>
      <c r="CM950" s="6"/>
      <c r="CN950" s="6"/>
      <c r="CO950" s="6"/>
      <c r="CP950" s="6"/>
      <c r="CQ950" s="6"/>
      <c r="CR950" s="6"/>
      <c r="CS950" s="28" t="s">
        <v>38</v>
      </c>
      <c r="CT950" s="6"/>
      <c r="CU950" s="6"/>
      <c r="CV950" s="6"/>
      <c r="CW950" s="6"/>
      <c r="CX950" s="6"/>
      <c r="CY950" s="6"/>
      <c r="CZ950" s="6"/>
      <c r="DA950" s="6"/>
      <c r="DB950" s="6"/>
      <c r="DC950" s="6"/>
      <c r="DD950" s="6" t="s">
        <v>38</v>
      </c>
      <c r="DE950" s="87"/>
      <c r="DF950" s="6"/>
      <c r="DG950" s="6"/>
      <c r="DH950" s="6"/>
      <c r="DI950" s="6"/>
      <c r="DJ950" s="6"/>
      <c r="DK950" s="6"/>
      <c r="DL950" s="6"/>
      <c r="DM950" s="6"/>
      <c r="DN950" s="6"/>
      <c r="DO950" s="87"/>
      <c r="DP950" s="6"/>
      <c r="DQ950" s="87"/>
      <c r="DR950" s="6"/>
      <c r="DS950" s="87"/>
      <c r="DT950" s="17"/>
      <c r="DV950" s="34"/>
      <c r="DW950" s="57"/>
      <c r="DX950" s="57"/>
      <c r="DY950" s="57"/>
      <c r="DZ950" s="57"/>
      <c r="EA950" s="57"/>
      <c r="EB950" s="57"/>
      <c r="EC950" s="57"/>
      <c r="ED950" s="57"/>
      <c r="EE950" s="57"/>
      <c r="EF950" s="57"/>
      <c r="EG950" s="57"/>
      <c r="EH950" s="57"/>
      <c r="EI950" s="57"/>
      <c r="EJ950" s="57"/>
      <c r="EK950" s="57"/>
      <c r="EL950" s="57"/>
      <c r="EM950" s="57"/>
      <c r="EN950" s="57"/>
      <c r="EO950" s="57"/>
      <c r="EP950" s="57"/>
      <c r="EQ950" s="57"/>
      <c r="ER950" s="57"/>
      <c r="ES950" s="57"/>
    </row>
    <row r="951" spans="1:149" ht="14.55" customHeight="1" x14ac:dyDescent="0.3">
      <c r="A951" s="65">
        <v>947</v>
      </c>
      <c r="B951" s="7">
        <v>308</v>
      </c>
      <c r="C951" s="98" t="s">
        <v>3505</v>
      </c>
      <c r="D951" s="100" t="s">
        <v>3506</v>
      </c>
      <c r="E951" s="98" t="s">
        <v>3507</v>
      </c>
      <c r="F951" s="7">
        <v>2015</v>
      </c>
      <c r="G951" s="100" t="s">
        <v>1963</v>
      </c>
      <c r="H951" s="98" t="s">
        <v>3508</v>
      </c>
      <c r="I951" s="6" t="s">
        <v>50</v>
      </c>
      <c r="J951" s="100" t="s">
        <v>3510</v>
      </c>
      <c r="K951" s="6" t="s">
        <v>1206</v>
      </c>
      <c r="L951" s="6" t="s">
        <v>38</v>
      </c>
      <c r="M951" s="6" t="s">
        <v>86</v>
      </c>
      <c r="N951" s="6" t="s">
        <v>205</v>
      </c>
      <c r="O951" s="6" t="s">
        <v>25</v>
      </c>
      <c r="P951" s="6" t="s">
        <v>56</v>
      </c>
      <c r="Q951" s="6" t="s">
        <v>572</v>
      </c>
      <c r="R951" s="6" t="s">
        <v>572</v>
      </c>
      <c r="S951" s="6" t="s">
        <v>166</v>
      </c>
      <c r="T951" s="6" t="s">
        <v>1727</v>
      </c>
      <c r="U951" s="7" t="s">
        <v>572</v>
      </c>
      <c r="V951" s="7" t="s">
        <v>572</v>
      </c>
      <c r="W951" s="6"/>
      <c r="X951" s="6"/>
      <c r="Y951" s="6"/>
      <c r="Z951" s="6" t="s">
        <v>76</v>
      </c>
      <c r="AA951" s="6"/>
      <c r="AB951" s="6"/>
      <c r="AC951" s="6"/>
      <c r="AD951" s="6"/>
      <c r="AE951" s="6" t="s">
        <v>126</v>
      </c>
      <c r="AF951" s="6"/>
      <c r="AG951" s="6"/>
      <c r="AH951" s="6"/>
      <c r="AI951" s="6"/>
      <c r="AJ951" s="6"/>
      <c r="AK951" s="6"/>
      <c r="AL951" s="6"/>
      <c r="AM951" s="6"/>
      <c r="AN951" s="6"/>
      <c r="AO951" s="6"/>
      <c r="AP951" s="6"/>
      <c r="AQ951" s="6"/>
      <c r="AR951" s="6"/>
      <c r="AS951" s="6"/>
      <c r="AT951" s="6"/>
      <c r="AU951" s="6"/>
      <c r="AV951" s="6"/>
      <c r="AW951" s="6" t="s">
        <v>23</v>
      </c>
      <c r="AX951" s="6"/>
      <c r="AY951" s="6"/>
      <c r="AZ951" s="6"/>
      <c r="BA951" s="6"/>
      <c r="BB951" s="6"/>
      <c r="BC951" s="6"/>
      <c r="BD951" s="6"/>
      <c r="BE951" s="6"/>
      <c r="BF951" s="6" t="s">
        <v>78</v>
      </c>
      <c r="BG951" s="6"/>
      <c r="BH951" s="6"/>
      <c r="BI951" s="6"/>
      <c r="BJ951" s="6"/>
      <c r="BK951" s="6"/>
      <c r="BL951" s="6"/>
      <c r="BM951" s="6"/>
      <c r="BN951" s="6"/>
      <c r="BO951" s="6"/>
      <c r="BP951" s="6"/>
      <c r="BQ951" s="6"/>
      <c r="BR951" s="6"/>
      <c r="BS951" s="6"/>
      <c r="BT951" s="6"/>
      <c r="BU951" s="6"/>
      <c r="BV951" s="6" t="s">
        <v>23</v>
      </c>
      <c r="BW951" s="6"/>
      <c r="BX951" s="6"/>
      <c r="BY951" s="6"/>
      <c r="BZ951" s="6" t="s">
        <v>195</v>
      </c>
      <c r="CA951" s="6"/>
      <c r="CB951" s="6"/>
      <c r="CC951" s="6"/>
      <c r="CD951" s="6"/>
      <c r="CE951" s="6"/>
      <c r="CF951" s="6"/>
      <c r="CG951" s="6"/>
      <c r="CH951" s="6"/>
      <c r="CI951" s="6"/>
      <c r="CJ951" s="6"/>
      <c r="CK951" s="6"/>
      <c r="CL951" s="6"/>
      <c r="CM951" s="6"/>
      <c r="CN951" s="6"/>
      <c r="CO951" s="6"/>
      <c r="CP951" s="6"/>
      <c r="CQ951" s="6"/>
      <c r="CR951" s="6"/>
      <c r="CS951" s="28" t="s">
        <v>38</v>
      </c>
      <c r="CT951" s="6"/>
      <c r="CU951" s="6"/>
      <c r="CV951" s="6"/>
      <c r="CW951" s="6"/>
      <c r="CX951" s="6"/>
      <c r="CY951" s="6"/>
      <c r="CZ951" s="6"/>
      <c r="DA951" s="6"/>
      <c r="DB951" s="6"/>
      <c r="DC951" s="6"/>
      <c r="DD951" s="6" t="s">
        <v>38</v>
      </c>
      <c r="DE951" s="87"/>
      <c r="DF951" s="6"/>
      <c r="DG951" s="6"/>
      <c r="DH951" s="6"/>
      <c r="DI951" s="6"/>
      <c r="DJ951" s="6"/>
      <c r="DK951" s="6"/>
      <c r="DL951" s="6"/>
      <c r="DM951" s="6"/>
      <c r="DN951" s="6"/>
      <c r="DO951" s="87"/>
      <c r="DP951" s="6"/>
      <c r="DQ951" s="87"/>
      <c r="DR951" s="6"/>
      <c r="DS951" s="87"/>
      <c r="DT951" s="17"/>
      <c r="DV951" s="34"/>
      <c r="DW951" s="57"/>
      <c r="DX951" s="57"/>
      <c r="DY951" s="57"/>
      <c r="DZ951" s="57"/>
      <c r="EA951" s="57"/>
      <c r="EB951" s="57"/>
      <c r="EC951" s="57"/>
      <c r="ED951" s="57"/>
      <c r="EE951" s="57"/>
      <c r="EF951" s="57"/>
      <c r="EG951" s="57"/>
      <c r="EH951" s="57"/>
      <c r="EI951" s="57"/>
      <c r="EJ951" s="57"/>
      <c r="EK951" s="57"/>
      <c r="EL951" s="57"/>
      <c r="EM951" s="57"/>
      <c r="EN951" s="57"/>
      <c r="EO951" s="57"/>
      <c r="EP951" s="57"/>
      <c r="EQ951" s="57"/>
      <c r="ER951" s="57"/>
      <c r="ES951" s="57"/>
    </row>
    <row r="952" spans="1:149" ht="14.55" customHeight="1" x14ac:dyDescent="0.3">
      <c r="A952" s="65">
        <v>948</v>
      </c>
      <c r="B952" s="7">
        <v>309</v>
      </c>
      <c r="C952" s="98" t="s">
        <v>3511</v>
      </c>
      <c r="D952" s="100" t="s">
        <v>3512</v>
      </c>
      <c r="E952" s="98" t="s">
        <v>3513</v>
      </c>
      <c r="F952" s="7">
        <v>2019</v>
      </c>
      <c r="G952" s="98" t="s">
        <v>2206</v>
      </c>
      <c r="H952" s="98" t="s">
        <v>3514</v>
      </c>
      <c r="I952" s="6" t="s">
        <v>50</v>
      </c>
      <c r="J952" s="100" t="s">
        <v>3515</v>
      </c>
      <c r="K952" s="6" t="s">
        <v>131</v>
      </c>
      <c r="L952" s="6" t="s">
        <v>38</v>
      </c>
      <c r="M952" s="6" t="s">
        <v>86</v>
      </c>
      <c r="N952" s="6" t="s">
        <v>205</v>
      </c>
      <c r="O952" s="6" t="s">
        <v>25</v>
      </c>
      <c r="P952" s="6" t="s">
        <v>56</v>
      </c>
      <c r="Q952" s="6" t="s">
        <v>572</v>
      </c>
      <c r="R952" s="6" t="s">
        <v>572</v>
      </c>
      <c r="S952" s="6" t="s">
        <v>166</v>
      </c>
      <c r="T952" s="8" t="s">
        <v>3516</v>
      </c>
      <c r="U952" s="7">
        <v>2011</v>
      </c>
      <c r="V952" s="7">
        <v>2017</v>
      </c>
      <c r="W952" s="6"/>
      <c r="X952" s="6"/>
      <c r="Y952" s="6"/>
      <c r="Z952" s="6"/>
      <c r="AA952" s="6"/>
      <c r="AB952" s="6"/>
      <c r="AC952" s="6"/>
      <c r="AD952" s="6"/>
      <c r="AE952" s="6"/>
      <c r="AF952" s="6"/>
      <c r="AG952" s="6"/>
      <c r="AH952" s="6"/>
      <c r="AI952" s="6" t="s">
        <v>155</v>
      </c>
      <c r="AJ952" s="6"/>
      <c r="AK952" s="6"/>
      <c r="AL952" s="6"/>
      <c r="AM952" s="6"/>
      <c r="AN952" s="6"/>
      <c r="AO952" s="6"/>
      <c r="AP952" s="6"/>
      <c r="AQ952" s="6"/>
      <c r="AR952" s="6"/>
      <c r="AS952" s="6"/>
      <c r="AT952" s="6"/>
      <c r="AU952" s="6"/>
      <c r="AV952" s="6"/>
      <c r="AW952" s="6" t="s">
        <v>23</v>
      </c>
      <c r="AX952" s="6"/>
      <c r="AY952" s="6"/>
      <c r="AZ952" s="6"/>
      <c r="BA952" s="6"/>
      <c r="BB952" s="6"/>
      <c r="BC952" s="6"/>
      <c r="BD952" s="6"/>
      <c r="BE952" s="6"/>
      <c r="BF952" s="6"/>
      <c r="BG952" s="6"/>
      <c r="BH952" s="6"/>
      <c r="BI952" s="6"/>
      <c r="BJ952" s="6" t="s">
        <v>80</v>
      </c>
      <c r="BK952" s="6"/>
      <c r="BL952" s="6"/>
      <c r="BM952" s="6"/>
      <c r="BN952" s="6"/>
      <c r="BO952" s="6"/>
      <c r="BP952" s="6"/>
      <c r="BQ952" s="6"/>
      <c r="BR952" s="6"/>
      <c r="BS952" s="6"/>
      <c r="BT952" s="6"/>
      <c r="BU952" s="6"/>
      <c r="BV952" s="6" t="s">
        <v>38</v>
      </c>
      <c r="BW952" s="6"/>
      <c r="BX952" s="6"/>
      <c r="BY952" s="6"/>
      <c r="BZ952" s="6"/>
      <c r="CA952" s="6"/>
      <c r="CB952" s="6"/>
      <c r="CC952" s="6"/>
      <c r="CD952" s="6"/>
      <c r="CE952" s="6"/>
      <c r="CF952" s="6"/>
      <c r="CG952" s="6"/>
      <c r="CH952" s="6"/>
      <c r="CI952" s="6"/>
      <c r="CJ952" s="6"/>
      <c r="CK952" s="6"/>
      <c r="CL952" s="6"/>
      <c r="CM952" s="6"/>
      <c r="CN952" s="6"/>
      <c r="CO952" s="6"/>
      <c r="CP952" s="6"/>
      <c r="CQ952" s="6"/>
      <c r="CR952" s="6"/>
      <c r="CS952" s="28" t="s">
        <v>38</v>
      </c>
      <c r="CT952" s="6"/>
      <c r="CU952" s="6"/>
      <c r="CV952" s="6"/>
      <c r="CW952" s="6"/>
      <c r="CX952" s="6"/>
      <c r="CY952" s="6"/>
      <c r="CZ952" s="6"/>
      <c r="DA952" s="6"/>
      <c r="DB952" s="6"/>
      <c r="DC952" s="6"/>
      <c r="DD952" s="6" t="s">
        <v>38</v>
      </c>
      <c r="DE952" s="87"/>
      <c r="DF952" s="6"/>
      <c r="DG952" s="6"/>
      <c r="DH952" s="6"/>
      <c r="DI952" s="6"/>
      <c r="DJ952" s="6"/>
      <c r="DK952" s="6"/>
      <c r="DL952" s="6"/>
      <c r="DM952" s="6"/>
      <c r="DN952" s="6"/>
      <c r="DO952" s="87"/>
      <c r="DP952" s="6"/>
      <c r="DQ952" s="87"/>
      <c r="DR952" s="6"/>
      <c r="DS952" s="87"/>
      <c r="DT952" s="17"/>
      <c r="DV952" s="34"/>
      <c r="DW952" s="57"/>
      <c r="DX952" s="57"/>
      <c r="DY952" s="57"/>
      <c r="DZ952" s="57"/>
      <c r="EA952" s="57"/>
      <c r="EB952" s="57"/>
      <c r="EC952" s="57"/>
      <c r="ED952" s="57"/>
      <c r="EE952" s="57"/>
      <c r="EF952" s="57"/>
      <c r="EG952" s="57"/>
      <c r="EH952" s="57"/>
      <c r="EI952" s="57"/>
      <c r="EJ952" s="57"/>
      <c r="EK952" s="57"/>
      <c r="EL952" s="57"/>
      <c r="EM952" s="57"/>
      <c r="EN952" s="57"/>
      <c r="EO952" s="57"/>
      <c r="EP952" s="57"/>
      <c r="EQ952" s="57"/>
      <c r="ER952" s="57"/>
      <c r="ES952" s="57"/>
    </row>
    <row r="953" spans="1:149" ht="14.55" customHeight="1" x14ac:dyDescent="0.3">
      <c r="A953" s="65">
        <v>949</v>
      </c>
      <c r="B953" s="7">
        <v>310</v>
      </c>
      <c r="C953" s="98" t="s">
        <v>3517</v>
      </c>
      <c r="D953" s="100" t="s">
        <v>3518</v>
      </c>
      <c r="E953" s="98" t="s">
        <v>3519</v>
      </c>
      <c r="F953" s="7">
        <v>2017</v>
      </c>
      <c r="G953" s="100" t="s">
        <v>2588</v>
      </c>
      <c r="H953" s="98" t="s">
        <v>3520</v>
      </c>
      <c r="I953" s="6" t="s">
        <v>50</v>
      </c>
      <c r="J953" s="100" t="s">
        <v>3521</v>
      </c>
      <c r="K953" s="6" t="s">
        <v>1285</v>
      </c>
      <c r="L953" s="6" t="s">
        <v>38</v>
      </c>
      <c r="M953" s="6" t="s">
        <v>86</v>
      </c>
      <c r="N953" s="6" t="s">
        <v>205</v>
      </c>
      <c r="O953" s="6" t="s">
        <v>25</v>
      </c>
      <c r="P953" s="6" t="s">
        <v>177</v>
      </c>
      <c r="Q953" s="6" t="s">
        <v>572</v>
      </c>
      <c r="R953" s="6" t="s">
        <v>572</v>
      </c>
      <c r="S953" s="6" t="s">
        <v>283</v>
      </c>
      <c r="T953" s="6" t="s">
        <v>3522</v>
      </c>
      <c r="U953" s="7" t="s">
        <v>572</v>
      </c>
      <c r="V953" s="7" t="s">
        <v>572</v>
      </c>
      <c r="W953" s="6"/>
      <c r="X953" s="6"/>
      <c r="Y953" s="6"/>
      <c r="Z953" s="6" t="s">
        <v>76</v>
      </c>
      <c r="AA953" s="6"/>
      <c r="AB953" s="6"/>
      <c r="AC953" s="6"/>
      <c r="AD953" s="6"/>
      <c r="AE953" s="6" t="s">
        <v>126</v>
      </c>
      <c r="AF953" s="6"/>
      <c r="AG953" s="6"/>
      <c r="AH953" s="6"/>
      <c r="AI953" s="6"/>
      <c r="AJ953" s="6"/>
      <c r="AK953" s="6" t="s">
        <v>232</v>
      </c>
      <c r="AL953" s="6"/>
      <c r="AM953" s="6"/>
      <c r="AN953" s="6"/>
      <c r="AO953" s="6"/>
      <c r="AP953" s="6"/>
      <c r="AQ953" s="6"/>
      <c r="AR953" s="6"/>
      <c r="AS953" s="6"/>
      <c r="AT953" s="6"/>
      <c r="AU953" s="6" t="s">
        <v>183</v>
      </c>
      <c r="AV953" s="6"/>
      <c r="AW953" s="6" t="s">
        <v>23</v>
      </c>
      <c r="AX953" s="6"/>
      <c r="AY953" s="6"/>
      <c r="AZ953" s="6"/>
      <c r="BA953" s="6" t="s">
        <v>78</v>
      </c>
      <c r="BB953" s="6"/>
      <c r="BC953" s="6"/>
      <c r="BD953" s="6"/>
      <c r="BE953" s="6"/>
      <c r="BF953" s="6" t="s">
        <v>78</v>
      </c>
      <c r="BG953" s="6"/>
      <c r="BH953" s="6"/>
      <c r="BI953" s="6"/>
      <c r="BJ953" s="6"/>
      <c r="BK953" s="6" t="s">
        <v>78</v>
      </c>
      <c r="BL953" s="6"/>
      <c r="BM953" s="6"/>
      <c r="BN953" s="6"/>
      <c r="BO953" s="6"/>
      <c r="BP953" s="6"/>
      <c r="BQ953" s="6"/>
      <c r="BR953" s="6"/>
      <c r="BS953" s="6"/>
      <c r="BT953" s="6" t="s">
        <v>78</v>
      </c>
      <c r="BU953" s="6"/>
      <c r="BV953" s="6" t="s">
        <v>38</v>
      </c>
      <c r="BW953" s="6"/>
      <c r="BX953" s="6"/>
      <c r="BY953" s="6"/>
      <c r="BZ953" s="6"/>
      <c r="CA953" s="6"/>
      <c r="CB953" s="6"/>
      <c r="CC953" s="6"/>
      <c r="CD953" s="6"/>
      <c r="CE953" s="6"/>
      <c r="CF953" s="6"/>
      <c r="CG953" s="6"/>
      <c r="CH953" s="6"/>
      <c r="CI953" s="6"/>
      <c r="CJ953" s="6"/>
      <c r="CK953" s="6"/>
      <c r="CL953" s="6"/>
      <c r="CM953" s="6"/>
      <c r="CN953" s="6"/>
      <c r="CO953" s="6"/>
      <c r="CP953" s="6"/>
      <c r="CQ953" s="6"/>
      <c r="CR953" s="6"/>
      <c r="CS953" s="28" t="s">
        <v>38</v>
      </c>
      <c r="CT953" s="6"/>
      <c r="CU953" s="6"/>
      <c r="CV953" s="6"/>
      <c r="CW953" s="6"/>
      <c r="CX953" s="6"/>
      <c r="CY953" s="6"/>
      <c r="CZ953" s="6"/>
      <c r="DA953" s="6"/>
      <c r="DB953" s="6"/>
      <c r="DC953" s="6"/>
      <c r="DD953" s="6" t="s">
        <v>38</v>
      </c>
      <c r="DE953" s="87"/>
      <c r="DF953" s="6"/>
      <c r="DG953" s="6"/>
      <c r="DH953" s="6"/>
      <c r="DI953" s="6"/>
      <c r="DJ953" s="6"/>
      <c r="DK953" s="6"/>
      <c r="DL953" s="6"/>
      <c r="DM953" s="6"/>
      <c r="DN953" s="6"/>
      <c r="DO953" s="87"/>
      <c r="DP953" s="6"/>
      <c r="DQ953" s="87"/>
      <c r="DR953" s="6"/>
      <c r="DS953" s="93" t="s">
        <v>3523</v>
      </c>
      <c r="DT953" s="17" t="s">
        <v>3524</v>
      </c>
      <c r="DV953" s="34"/>
      <c r="DW953" s="57"/>
      <c r="DX953" s="57"/>
      <c r="DY953" s="57"/>
      <c r="DZ953" s="57"/>
      <c r="EA953" s="57"/>
      <c r="EB953" s="57"/>
      <c r="EC953" s="57"/>
      <c r="ED953" s="57"/>
      <c r="EE953" s="57"/>
      <c r="EF953" s="57"/>
      <c r="EG953" s="57"/>
      <c r="EH953" s="57"/>
      <c r="EI953" s="57"/>
      <c r="EJ953" s="57"/>
      <c r="EK953" s="57"/>
      <c r="EL953" s="57"/>
      <c r="EM953" s="57"/>
      <c r="EN953" s="57"/>
      <c r="EO953" s="57"/>
      <c r="EP953" s="57"/>
      <c r="EQ953" s="57"/>
      <c r="ER953" s="57"/>
      <c r="ES953" s="57"/>
    </row>
    <row r="954" spans="1:149" ht="14.55" customHeight="1" x14ac:dyDescent="0.3">
      <c r="A954" s="65">
        <v>950</v>
      </c>
      <c r="B954" s="7">
        <v>310</v>
      </c>
      <c r="C954" s="98" t="s">
        <v>3517</v>
      </c>
      <c r="D954" s="100" t="s">
        <v>3518</v>
      </c>
      <c r="E954" s="98" t="s">
        <v>3519</v>
      </c>
      <c r="F954" s="7">
        <v>2017</v>
      </c>
      <c r="G954" s="100" t="s">
        <v>2588</v>
      </c>
      <c r="H954" s="98" t="s">
        <v>3520</v>
      </c>
      <c r="I954" s="6" t="s">
        <v>50</v>
      </c>
      <c r="J954" s="100" t="s">
        <v>3525</v>
      </c>
      <c r="K954" s="6" t="s">
        <v>1629</v>
      </c>
      <c r="L954" s="6" t="s">
        <v>38</v>
      </c>
      <c r="M954" s="6" t="s">
        <v>86</v>
      </c>
      <c r="N954" s="6" t="s">
        <v>205</v>
      </c>
      <c r="O954" s="6" t="s">
        <v>25</v>
      </c>
      <c r="P954" s="6" t="s">
        <v>177</v>
      </c>
      <c r="Q954" s="6" t="s">
        <v>572</v>
      </c>
      <c r="R954" s="6" t="s">
        <v>572</v>
      </c>
      <c r="S954" s="6" t="s">
        <v>283</v>
      </c>
      <c r="T954" s="6" t="s">
        <v>3522</v>
      </c>
      <c r="U954" s="7" t="s">
        <v>572</v>
      </c>
      <c r="V954" s="7" t="s">
        <v>572</v>
      </c>
      <c r="W954" s="6"/>
      <c r="X954" s="6"/>
      <c r="Y954" s="6"/>
      <c r="Z954" s="6" t="s">
        <v>76</v>
      </c>
      <c r="AA954" s="6"/>
      <c r="AB954" s="6"/>
      <c r="AC954" s="6"/>
      <c r="AD954" s="6"/>
      <c r="AE954" s="6" t="s">
        <v>126</v>
      </c>
      <c r="AF954" s="6"/>
      <c r="AG954" s="6"/>
      <c r="AH954" s="6"/>
      <c r="AI954" s="6"/>
      <c r="AJ954" s="6"/>
      <c r="AK954" s="6" t="s">
        <v>232</v>
      </c>
      <c r="AL954" s="6"/>
      <c r="AM954" s="6"/>
      <c r="AN954" s="6"/>
      <c r="AO954" s="6"/>
      <c r="AP954" s="6"/>
      <c r="AQ954" s="6"/>
      <c r="AR954" s="6"/>
      <c r="AS954" s="6"/>
      <c r="AT954" s="6"/>
      <c r="AU954" s="6" t="s">
        <v>183</v>
      </c>
      <c r="AV954" s="6"/>
      <c r="AW954" s="6" t="s">
        <v>23</v>
      </c>
      <c r="AX954" s="6"/>
      <c r="AY954" s="6"/>
      <c r="AZ954" s="6"/>
      <c r="BA954" s="6" t="s">
        <v>78</v>
      </c>
      <c r="BB954" s="6"/>
      <c r="BC954" s="6"/>
      <c r="BD954" s="6"/>
      <c r="BE954" s="6"/>
      <c r="BF954" s="6" t="s">
        <v>78</v>
      </c>
      <c r="BG954" s="6"/>
      <c r="BH954" s="6"/>
      <c r="BI954" s="6"/>
      <c r="BJ954" s="6"/>
      <c r="BK954" s="6" t="s">
        <v>78</v>
      </c>
      <c r="BL954" s="6"/>
      <c r="BM954" s="6"/>
      <c r="BN954" s="6"/>
      <c r="BO954" s="6"/>
      <c r="BP954" s="6"/>
      <c r="BQ954" s="6"/>
      <c r="BR954" s="6"/>
      <c r="BS954" s="6"/>
      <c r="BT954" s="6" t="s">
        <v>78</v>
      </c>
      <c r="BU954" s="6"/>
      <c r="BV954" s="6" t="s">
        <v>38</v>
      </c>
      <c r="BW954" s="6"/>
      <c r="BX954" s="6"/>
      <c r="BY954" s="6"/>
      <c r="BZ954" s="6"/>
      <c r="CA954" s="6"/>
      <c r="CB954" s="6"/>
      <c r="CC954" s="6"/>
      <c r="CD954" s="6"/>
      <c r="CE954" s="6"/>
      <c r="CF954" s="6"/>
      <c r="CG954" s="6"/>
      <c r="CH954" s="6"/>
      <c r="CI954" s="6"/>
      <c r="CJ954" s="6"/>
      <c r="CK954" s="6"/>
      <c r="CL954" s="6"/>
      <c r="CM954" s="6"/>
      <c r="CN954" s="6"/>
      <c r="CO954" s="6"/>
      <c r="CP954" s="6"/>
      <c r="CQ954" s="6"/>
      <c r="CR954" s="6"/>
      <c r="CS954" s="28" t="s">
        <v>38</v>
      </c>
      <c r="CT954" s="6"/>
      <c r="CU954" s="6"/>
      <c r="CV954" s="6"/>
      <c r="CW954" s="6"/>
      <c r="CX954" s="6"/>
      <c r="CY954" s="6"/>
      <c r="CZ954" s="6"/>
      <c r="DA954" s="6"/>
      <c r="DB954" s="6"/>
      <c r="DC954" s="6"/>
      <c r="DD954" s="6" t="s">
        <v>38</v>
      </c>
      <c r="DE954" s="87"/>
      <c r="DF954" s="6"/>
      <c r="DG954" s="6"/>
      <c r="DH954" s="6"/>
      <c r="DI954" s="6"/>
      <c r="DJ954" s="6"/>
      <c r="DK954" s="6"/>
      <c r="DL954" s="6"/>
      <c r="DM954" s="6"/>
      <c r="DN954" s="6"/>
      <c r="DO954" s="87"/>
      <c r="DP954" s="6"/>
      <c r="DQ954" s="87"/>
      <c r="DR954" s="6"/>
      <c r="DS954" s="93" t="s">
        <v>3526</v>
      </c>
      <c r="DT954" s="17" t="s">
        <v>3527</v>
      </c>
      <c r="DV954" s="34"/>
      <c r="DW954" s="57"/>
      <c r="DX954" s="57"/>
      <c r="DY954" s="57"/>
      <c r="DZ954" s="57"/>
      <c r="EA954" s="57"/>
      <c r="EB954" s="57"/>
      <c r="EC954" s="57"/>
      <c r="ED954" s="57"/>
      <c r="EE954" s="57"/>
      <c r="EF954" s="57"/>
      <c r="EG954" s="57"/>
      <c r="EH954" s="57"/>
      <c r="EI954" s="57"/>
      <c r="EJ954" s="57"/>
      <c r="EK954" s="57"/>
      <c r="EL954" s="57"/>
      <c r="EM954" s="57"/>
      <c r="EN954" s="57"/>
      <c r="EO954" s="57"/>
      <c r="EP954" s="57"/>
      <c r="EQ954" s="57"/>
      <c r="ER954" s="57"/>
      <c r="ES954" s="57"/>
    </row>
    <row r="955" spans="1:149" ht="14.55" customHeight="1" x14ac:dyDescent="0.3">
      <c r="A955" s="65">
        <v>951</v>
      </c>
      <c r="B955" s="7">
        <v>310</v>
      </c>
      <c r="C955" s="98" t="s">
        <v>3517</v>
      </c>
      <c r="D955" s="100" t="s">
        <v>3518</v>
      </c>
      <c r="E955" s="98" t="s">
        <v>3519</v>
      </c>
      <c r="F955" s="7">
        <v>2017</v>
      </c>
      <c r="G955" s="100" t="s">
        <v>2588</v>
      </c>
      <c r="H955" s="98" t="s">
        <v>3520</v>
      </c>
      <c r="I955" s="6" t="s">
        <v>50</v>
      </c>
      <c r="J955" s="100" t="s">
        <v>3528</v>
      </c>
      <c r="K955" s="6" t="s">
        <v>288</v>
      </c>
      <c r="L955" s="6" t="s">
        <v>38</v>
      </c>
      <c r="M955" s="6" t="s">
        <v>86</v>
      </c>
      <c r="N955" s="6" t="s">
        <v>205</v>
      </c>
      <c r="O955" s="6" t="s">
        <v>25</v>
      </c>
      <c r="P955" s="6" t="s">
        <v>177</v>
      </c>
      <c r="Q955" s="6" t="s">
        <v>572</v>
      </c>
      <c r="R955" s="6" t="s">
        <v>572</v>
      </c>
      <c r="S955" s="6" t="s">
        <v>283</v>
      </c>
      <c r="T955" s="6" t="s">
        <v>3522</v>
      </c>
      <c r="U955" s="7" t="s">
        <v>572</v>
      </c>
      <c r="V955" s="7" t="s">
        <v>572</v>
      </c>
      <c r="W955" s="6"/>
      <c r="X955" s="6"/>
      <c r="Y955" s="6"/>
      <c r="Z955" s="6" t="s">
        <v>76</v>
      </c>
      <c r="AA955" s="6"/>
      <c r="AB955" s="6"/>
      <c r="AC955" s="6"/>
      <c r="AD955" s="6"/>
      <c r="AE955" s="6" t="s">
        <v>126</v>
      </c>
      <c r="AF955" s="6"/>
      <c r="AG955" s="6"/>
      <c r="AH955" s="6"/>
      <c r="AI955" s="6"/>
      <c r="AJ955" s="6"/>
      <c r="AK955" s="6" t="s">
        <v>232</v>
      </c>
      <c r="AL955" s="6"/>
      <c r="AM955" s="6"/>
      <c r="AN955" s="6"/>
      <c r="AO955" s="6"/>
      <c r="AP955" s="6"/>
      <c r="AQ955" s="6"/>
      <c r="AR955" s="6"/>
      <c r="AS955" s="6"/>
      <c r="AT955" s="6"/>
      <c r="AU955" s="6" t="s">
        <v>183</v>
      </c>
      <c r="AV955" s="6"/>
      <c r="AW955" s="6" t="s">
        <v>23</v>
      </c>
      <c r="AX955" s="6"/>
      <c r="AY955" s="6"/>
      <c r="AZ955" s="6"/>
      <c r="BA955" s="6" t="s">
        <v>78</v>
      </c>
      <c r="BB955" s="6"/>
      <c r="BC955" s="6"/>
      <c r="BD955" s="6"/>
      <c r="BE955" s="6"/>
      <c r="BF955" s="6" t="s">
        <v>78</v>
      </c>
      <c r="BG955" s="6"/>
      <c r="BH955" s="6"/>
      <c r="BI955" s="6"/>
      <c r="BJ955" s="6"/>
      <c r="BK955" s="6" t="s">
        <v>78</v>
      </c>
      <c r="BL955" s="6"/>
      <c r="BM955" s="6"/>
      <c r="BN955" s="6"/>
      <c r="BO955" s="6"/>
      <c r="BP955" s="6"/>
      <c r="BQ955" s="6"/>
      <c r="BR955" s="6"/>
      <c r="BS955" s="6"/>
      <c r="BT955" s="6" t="s">
        <v>78</v>
      </c>
      <c r="BU955" s="6"/>
      <c r="BV955" s="6" t="s">
        <v>38</v>
      </c>
      <c r="BW955" s="6"/>
      <c r="BX955" s="6"/>
      <c r="BY955" s="6"/>
      <c r="BZ955" s="6"/>
      <c r="CA955" s="6"/>
      <c r="CB955" s="6"/>
      <c r="CC955" s="6"/>
      <c r="CD955" s="6"/>
      <c r="CE955" s="6"/>
      <c r="CF955" s="6"/>
      <c r="CG955" s="6"/>
      <c r="CH955" s="6"/>
      <c r="CI955" s="6"/>
      <c r="CJ955" s="6"/>
      <c r="CK955" s="6"/>
      <c r="CL955" s="6"/>
      <c r="CM955" s="6"/>
      <c r="CN955" s="6"/>
      <c r="CO955" s="6"/>
      <c r="CP955" s="6"/>
      <c r="CQ955" s="6"/>
      <c r="CR955" s="6"/>
      <c r="CS955" s="28" t="s">
        <v>38</v>
      </c>
      <c r="CT955" s="6"/>
      <c r="CU955" s="6"/>
      <c r="CV955" s="6"/>
      <c r="CW955" s="6"/>
      <c r="CX955" s="6"/>
      <c r="CY955" s="6"/>
      <c r="CZ955" s="6"/>
      <c r="DA955" s="6"/>
      <c r="DB955" s="6"/>
      <c r="DC955" s="6"/>
      <c r="DD955" s="6" t="s">
        <v>38</v>
      </c>
      <c r="DE955" s="87"/>
      <c r="DF955" s="6"/>
      <c r="DG955" s="6"/>
      <c r="DH955" s="6"/>
      <c r="DI955" s="6"/>
      <c r="DJ955" s="6"/>
      <c r="DK955" s="6"/>
      <c r="DL955" s="6"/>
      <c r="DM955" s="6"/>
      <c r="DN955" s="6"/>
      <c r="DO955" s="87"/>
      <c r="DP955" s="6"/>
      <c r="DQ955" s="87"/>
      <c r="DR955" s="6"/>
      <c r="DS955" s="93" t="s">
        <v>3529</v>
      </c>
      <c r="DT955" s="17" t="s">
        <v>3530</v>
      </c>
      <c r="DV955" s="34"/>
      <c r="DW955" s="57"/>
      <c r="DX955" s="57"/>
      <c r="DY955" s="57"/>
      <c r="DZ955" s="57"/>
      <c r="EA955" s="57"/>
      <c r="EB955" s="57"/>
      <c r="EC955" s="57"/>
      <c r="ED955" s="57"/>
      <c r="EE955" s="57"/>
      <c r="EF955" s="57"/>
      <c r="EG955" s="57"/>
      <c r="EH955" s="57"/>
      <c r="EI955" s="57"/>
      <c r="EJ955" s="57"/>
      <c r="EK955" s="57"/>
      <c r="EL955" s="57"/>
      <c r="EM955" s="57"/>
      <c r="EN955" s="57"/>
      <c r="EO955" s="57"/>
      <c r="EP955" s="57"/>
      <c r="EQ955" s="57"/>
      <c r="ER955" s="57"/>
      <c r="ES955" s="57"/>
    </row>
    <row r="956" spans="1:149" ht="14.55" customHeight="1" x14ac:dyDescent="0.3">
      <c r="A956" s="65">
        <v>952</v>
      </c>
      <c r="B956" s="7">
        <v>310</v>
      </c>
      <c r="C956" s="98" t="s">
        <v>3517</v>
      </c>
      <c r="D956" s="100" t="s">
        <v>3518</v>
      </c>
      <c r="E956" s="98" t="s">
        <v>3519</v>
      </c>
      <c r="F956" s="7">
        <v>2017</v>
      </c>
      <c r="G956" s="100" t="s">
        <v>2588</v>
      </c>
      <c r="H956" s="98" t="s">
        <v>3520</v>
      </c>
      <c r="I956" s="6" t="s">
        <v>50</v>
      </c>
      <c r="J956" s="100" t="s">
        <v>3531</v>
      </c>
      <c r="K956" s="6" t="s">
        <v>935</v>
      </c>
      <c r="L956" s="6" t="s">
        <v>38</v>
      </c>
      <c r="M956" s="6" t="s">
        <v>86</v>
      </c>
      <c r="N956" s="6" t="s">
        <v>205</v>
      </c>
      <c r="O956" s="6" t="s">
        <v>25</v>
      </c>
      <c r="P956" s="6" t="s">
        <v>177</v>
      </c>
      <c r="Q956" s="6" t="s">
        <v>572</v>
      </c>
      <c r="R956" s="6" t="s">
        <v>572</v>
      </c>
      <c r="S956" s="6" t="s">
        <v>283</v>
      </c>
      <c r="T956" s="6" t="s">
        <v>3522</v>
      </c>
      <c r="U956" s="7" t="s">
        <v>572</v>
      </c>
      <c r="V956" s="7" t="s">
        <v>572</v>
      </c>
      <c r="W956" s="6"/>
      <c r="X956" s="6"/>
      <c r="Y956" s="6"/>
      <c r="Z956" s="6" t="s">
        <v>76</v>
      </c>
      <c r="AA956" s="6"/>
      <c r="AB956" s="6"/>
      <c r="AC956" s="6"/>
      <c r="AD956" s="6"/>
      <c r="AE956" s="6" t="s">
        <v>126</v>
      </c>
      <c r="AF956" s="6"/>
      <c r="AG956" s="6"/>
      <c r="AH956" s="6"/>
      <c r="AI956" s="6"/>
      <c r="AJ956" s="6"/>
      <c r="AK956" s="6" t="s">
        <v>232</v>
      </c>
      <c r="AL956" s="6"/>
      <c r="AM956" s="6"/>
      <c r="AN956" s="6"/>
      <c r="AO956" s="6"/>
      <c r="AP956" s="6"/>
      <c r="AQ956" s="6"/>
      <c r="AR956" s="6"/>
      <c r="AS956" s="6"/>
      <c r="AT956" s="6"/>
      <c r="AU956" s="6" t="s">
        <v>183</v>
      </c>
      <c r="AV956" s="6"/>
      <c r="AW956" s="6" t="s">
        <v>23</v>
      </c>
      <c r="AX956" s="6"/>
      <c r="AY956" s="6"/>
      <c r="AZ956" s="6"/>
      <c r="BA956" s="6" t="s">
        <v>78</v>
      </c>
      <c r="BB956" s="6"/>
      <c r="BC956" s="6"/>
      <c r="BD956" s="6"/>
      <c r="BE956" s="6"/>
      <c r="BF956" s="6" t="s">
        <v>78</v>
      </c>
      <c r="BG956" s="6"/>
      <c r="BH956" s="6"/>
      <c r="BI956" s="6"/>
      <c r="BJ956" s="6"/>
      <c r="BK956" s="6" t="s">
        <v>78</v>
      </c>
      <c r="BL956" s="6"/>
      <c r="BM956" s="6"/>
      <c r="BN956" s="6"/>
      <c r="BO956" s="6"/>
      <c r="BP956" s="6"/>
      <c r="BQ956" s="6"/>
      <c r="BR956" s="6"/>
      <c r="BS956" s="6"/>
      <c r="BT956" s="6" t="s">
        <v>78</v>
      </c>
      <c r="BU956" s="6"/>
      <c r="BV956" s="6" t="s">
        <v>38</v>
      </c>
      <c r="BW956" s="6"/>
      <c r="BX956" s="6"/>
      <c r="BY956" s="6"/>
      <c r="BZ956" s="6"/>
      <c r="CA956" s="6"/>
      <c r="CB956" s="6"/>
      <c r="CC956" s="6"/>
      <c r="CD956" s="6"/>
      <c r="CE956" s="6"/>
      <c r="CF956" s="6"/>
      <c r="CG956" s="6"/>
      <c r="CH956" s="6"/>
      <c r="CI956" s="6"/>
      <c r="CJ956" s="6"/>
      <c r="CK956" s="6"/>
      <c r="CL956" s="6"/>
      <c r="CM956" s="6"/>
      <c r="CN956" s="6"/>
      <c r="CO956" s="6"/>
      <c r="CP956" s="6"/>
      <c r="CQ956" s="6"/>
      <c r="CR956" s="6"/>
      <c r="CS956" s="28" t="s">
        <v>38</v>
      </c>
      <c r="CT956" s="6"/>
      <c r="CU956" s="6"/>
      <c r="CV956" s="6"/>
      <c r="CW956" s="6"/>
      <c r="CX956" s="6"/>
      <c r="CY956" s="6"/>
      <c r="CZ956" s="6"/>
      <c r="DA956" s="6"/>
      <c r="DB956" s="6"/>
      <c r="DC956" s="6"/>
      <c r="DD956" s="6" t="s">
        <v>38</v>
      </c>
      <c r="DE956" s="87"/>
      <c r="DF956" s="6"/>
      <c r="DG956" s="6"/>
      <c r="DH956" s="6"/>
      <c r="DI956" s="6"/>
      <c r="DJ956" s="6"/>
      <c r="DK956" s="6"/>
      <c r="DL956" s="6"/>
      <c r="DM956" s="6"/>
      <c r="DN956" s="6"/>
      <c r="DO956" s="87"/>
      <c r="DP956" s="6"/>
      <c r="DQ956" s="87"/>
      <c r="DR956" s="6"/>
      <c r="DS956" s="93" t="s">
        <v>3526</v>
      </c>
      <c r="DT956" s="17" t="s">
        <v>3532</v>
      </c>
      <c r="DV956" s="34"/>
      <c r="DW956" s="57"/>
      <c r="DX956" s="57"/>
      <c r="DY956" s="57"/>
      <c r="DZ956" s="57"/>
      <c r="EA956" s="57"/>
      <c r="EB956" s="57"/>
      <c r="EC956" s="57"/>
      <c r="ED956" s="57"/>
      <c r="EE956" s="57"/>
      <c r="EF956" s="57"/>
      <c r="EG956" s="57"/>
      <c r="EH956" s="57"/>
      <c r="EI956" s="57"/>
      <c r="EJ956" s="57"/>
      <c r="EK956" s="57"/>
      <c r="EL956" s="57"/>
      <c r="EM956" s="57"/>
      <c r="EN956" s="57"/>
      <c r="EO956" s="57"/>
      <c r="EP956" s="57"/>
      <c r="EQ956" s="57"/>
      <c r="ER956" s="57"/>
      <c r="ES956" s="57"/>
    </row>
    <row r="957" spans="1:149" ht="14.55" customHeight="1" x14ac:dyDescent="0.3">
      <c r="A957" s="65">
        <v>953</v>
      </c>
      <c r="B957" s="7">
        <v>311</v>
      </c>
      <c r="C957" s="98" t="s">
        <v>3533</v>
      </c>
      <c r="D957" s="100" t="s">
        <v>3534</v>
      </c>
      <c r="E957" s="98" t="s">
        <v>3535</v>
      </c>
      <c r="F957" s="7">
        <v>2020</v>
      </c>
      <c r="G957" s="100" t="s">
        <v>3536</v>
      </c>
      <c r="H957" s="98" t="s">
        <v>3537</v>
      </c>
      <c r="I957" s="6" t="s">
        <v>50</v>
      </c>
      <c r="J957" s="100" t="s">
        <v>3538</v>
      </c>
      <c r="K957" s="6" t="s">
        <v>3539</v>
      </c>
      <c r="L957" s="6" t="s">
        <v>23</v>
      </c>
      <c r="M957" s="6" t="s">
        <v>72</v>
      </c>
      <c r="N957" s="6" t="s">
        <v>205</v>
      </c>
      <c r="O957" s="6" t="s">
        <v>25</v>
      </c>
      <c r="P957" s="6" t="s">
        <v>177</v>
      </c>
      <c r="Q957" s="6" t="s">
        <v>572</v>
      </c>
      <c r="R957" s="6" t="s">
        <v>572</v>
      </c>
      <c r="S957" s="6" t="s">
        <v>339</v>
      </c>
      <c r="T957" s="6" t="s">
        <v>3540</v>
      </c>
      <c r="U957" s="7">
        <v>2006</v>
      </c>
      <c r="V957" s="7">
        <v>2016</v>
      </c>
      <c r="W957" s="6"/>
      <c r="X957" s="6"/>
      <c r="Y957" s="6"/>
      <c r="Z957" s="6"/>
      <c r="AA957" s="6"/>
      <c r="AB957" s="6"/>
      <c r="AC957" s="6"/>
      <c r="AD957" s="6" t="s">
        <v>109</v>
      </c>
      <c r="AE957" s="6"/>
      <c r="AF957" s="6"/>
      <c r="AG957" s="6"/>
      <c r="AH957" s="6" t="s">
        <v>139</v>
      </c>
      <c r="AI957" s="6" t="s">
        <v>155</v>
      </c>
      <c r="AJ957" s="6"/>
      <c r="AK957" s="6"/>
      <c r="AL957" s="6"/>
      <c r="AM957" s="6"/>
      <c r="AN957" s="6"/>
      <c r="AO957" s="6"/>
      <c r="AP957" s="6"/>
      <c r="AQ957" s="6"/>
      <c r="AR957" s="6"/>
      <c r="AS957" s="6"/>
      <c r="AT957" s="6"/>
      <c r="AU957" s="6"/>
      <c r="AV957" s="6"/>
      <c r="AW957" s="6" t="s">
        <v>38</v>
      </c>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t="s">
        <v>23</v>
      </c>
      <c r="BW957" s="6"/>
      <c r="BX957" s="6"/>
      <c r="BY957" s="6"/>
      <c r="BZ957" s="6"/>
      <c r="CA957" s="6"/>
      <c r="CB957" s="6"/>
      <c r="CC957" s="6"/>
      <c r="CD957" s="6" t="s">
        <v>195</v>
      </c>
      <c r="CE957" s="6"/>
      <c r="CF957" s="6"/>
      <c r="CG957" s="6"/>
      <c r="CH957" s="6" t="s">
        <v>195</v>
      </c>
      <c r="CI957" s="6" t="s">
        <v>195</v>
      </c>
      <c r="CJ957" s="6"/>
      <c r="CK957" s="6"/>
      <c r="CL957" s="6"/>
      <c r="CM957" s="6"/>
      <c r="CN957" s="6"/>
      <c r="CO957" s="6"/>
      <c r="CP957" s="6"/>
      <c r="CQ957" s="6"/>
      <c r="CR957" s="6"/>
      <c r="CS957" s="28" t="s">
        <v>38</v>
      </c>
      <c r="CT957" s="6"/>
      <c r="CU957" s="6"/>
      <c r="CV957" s="6"/>
      <c r="CW957" s="6"/>
      <c r="CX957" s="6"/>
      <c r="CY957" s="6"/>
      <c r="CZ957" s="6"/>
      <c r="DA957" s="6"/>
      <c r="DB957" s="6"/>
      <c r="DC957" s="6"/>
      <c r="DD957" s="6" t="s">
        <v>38</v>
      </c>
      <c r="DE957" s="87"/>
      <c r="DF957" s="6"/>
      <c r="DG957" s="6"/>
      <c r="DH957" s="6"/>
      <c r="DI957" s="6"/>
      <c r="DJ957" s="6"/>
      <c r="DK957" s="6"/>
      <c r="DL957" s="6"/>
      <c r="DM957" s="6"/>
      <c r="DN957" s="6"/>
      <c r="DO957" s="87"/>
      <c r="DP957" s="6"/>
      <c r="DQ957" s="87"/>
      <c r="DR957" s="6"/>
      <c r="DS957" s="87"/>
      <c r="DT957" s="17"/>
      <c r="DV957" s="34"/>
      <c r="DW957" s="57"/>
      <c r="DX957" s="57"/>
      <c r="DY957" s="57"/>
      <c r="DZ957" s="57"/>
      <c r="EA957" s="57"/>
      <c r="EB957" s="57"/>
      <c r="EC957" s="57"/>
      <c r="ED957" s="57"/>
      <c r="EE957" s="57"/>
      <c r="EF957" s="57"/>
      <c r="EG957" s="57"/>
      <c r="EH957" s="57"/>
      <c r="EI957" s="57"/>
      <c r="EJ957" s="57"/>
      <c r="EK957" s="57"/>
      <c r="EL957" s="57"/>
      <c r="EM957" s="57"/>
      <c r="EN957" s="57"/>
      <c r="EO957" s="57"/>
      <c r="EP957" s="57"/>
      <c r="EQ957" s="57"/>
      <c r="ER957" s="57"/>
      <c r="ES957" s="57"/>
    </row>
    <row r="958" spans="1:149" ht="14.55" customHeight="1" x14ac:dyDescent="0.3">
      <c r="A958" s="65">
        <v>954</v>
      </c>
      <c r="B958" s="7">
        <v>311</v>
      </c>
      <c r="C958" s="98" t="s">
        <v>3533</v>
      </c>
      <c r="D958" s="100" t="s">
        <v>3534</v>
      </c>
      <c r="E958" s="98" t="s">
        <v>3535</v>
      </c>
      <c r="F958" s="7">
        <v>2020</v>
      </c>
      <c r="G958" s="100" t="s">
        <v>3536</v>
      </c>
      <c r="H958" s="98" t="s">
        <v>3537</v>
      </c>
      <c r="I958" s="6" t="s">
        <v>50</v>
      </c>
      <c r="J958" s="100" t="s">
        <v>3538</v>
      </c>
      <c r="K958" s="6" t="s">
        <v>3539</v>
      </c>
      <c r="L958" s="6" t="s">
        <v>23</v>
      </c>
      <c r="M958" s="6" t="s">
        <v>72</v>
      </c>
      <c r="N958" s="6" t="s">
        <v>205</v>
      </c>
      <c r="O958" s="6" t="s">
        <v>25</v>
      </c>
      <c r="P958" s="6" t="s">
        <v>177</v>
      </c>
      <c r="Q958" s="6" t="s">
        <v>572</v>
      </c>
      <c r="R958" s="6" t="s">
        <v>572</v>
      </c>
      <c r="S958" s="6" t="s">
        <v>339</v>
      </c>
      <c r="T958" s="6" t="s">
        <v>3541</v>
      </c>
      <c r="U958" s="7">
        <v>2006</v>
      </c>
      <c r="V958" s="7">
        <v>2016</v>
      </c>
      <c r="W958" s="6"/>
      <c r="X958" s="6"/>
      <c r="Y958" s="6"/>
      <c r="Z958" s="6"/>
      <c r="AA958" s="6"/>
      <c r="AB958" s="6"/>
      <c r="AC958" s="6"/>
      <c r="AD958" s="6" t="s">
        <v>109</v>
      </c>
      <c r="AE958" s="6"/>
      <c r="AF958" s="6"/>
      <c r="AG958" s="6"/>
      <c r="AH958" s="6" t="s">
        <v>139</v>
      </c>
      <c r="AI958" s="6" t="s">
        <v>155</v>
      </c>
      <c r="AJ958" s="6"/>
      <c r="AK958" s="6"/>
      <c r="AL958" s="6"/>
      <c r="AM958" s="6"/>
      <c r="AN958" s="6"/>
      <c r="AO958" s="6"/>
      <c r="AP958" s="6"/>
      <c r="AQ958" s="6"/>
      <c r="AR958" s="6"/>
      <c r="AS958" s="6"/>
      <c r="AT958" s="6"/>
      <c r="AU958" s="6"/>
      <c r="AV958" s="6"/>
      <c r="AW958" s="6" t="s">
        <v>38</v>
      </c>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t="s">
        <v>23</v>
      </c>
      <c r="BW958" s="6"/>
      <c r="BX958" s="6"/>
      <c r="BY958" s="6"/>
      <c r="BZ958" s="6"/>
      <c r="CA958" s="6"/>
      <c r="CB958" s="6"/>
      <c r="CC958" s="6"/>
      <c r="CD958" s="6" t="s">
        <v>195</v>
      </c>
      <c r="CE958" s="6"/>
      <c r="CF958" s="6"/>
      <c r="CG958" s="6"/>
      <c r="CH958" s="6" t="s">
        <v>195</v>
      </c>
      <c r="CI958" s="6" t="s">
        <v>195</v>
      </c>
      <c r="CJ958" s="6"/>
      <c r="CK958" s="6"/>
      <c r="CL958" s="6"/>
      <c r="CM958" s="6"/>
      <c r="CN958" s="6"/>
      <c r="CO958" s="6"/>
      <c r="CP958" s="6"/>
      <c r="CQ958" s="6"/>
      <c r="CR958" s="6"/>
      <c r="CS958" s="28" t="s">
        <v>38</v>
      </c>
      <c r="CT958" s="6"/>
      <c r="CU958" s="6"/>
      <c r="CV958" s="6"/>
      <c r="CW958" s="6"/>
      <c r="CX958" s="6"/>
      <c r="CY958" s="6"/>
      <c r="CZ958" s="6"/>
      <c r="DA958" s="6"/>
      <c r="DB958" s="6"/>
      <c r="DC958" s="6"/>
      <c r="DD958" s="6" t="s">
        <v>38</v>
      </c>
      <c r="DE958" s="87"/>
      <c r="DF958" s="6"/>
      <c r="DG958" s="6"/>
      <c r="DH958" s="6"/>
      <c r="DI958" s="6"/>
      <c r="DJ958" s="6"/>
      <c r="DK958" s="6"/>
      <c r="DL958" s="6"/>
      <c r="DM958" s="6"/>
      <c r="DN958" s="6"/>
      <c r="DO958" s="87"/>
      <c r="DP958" s="6"/>
      <c r="DQ958" s="87"/>
      <c r="DR958" s="6"/>
      <c r="DS958" s="87"/>
      <c r="DT958" s="17"/>
      <c r="DV958" s="34"/>
      <c r="DW958" s="57"/>
      <c r="DX958" s="57"/>
      <c r="DY958" s="57"/>
      <c r="DZ958" s="57"/>
      <c r="EA958" s="57"/>
      <c r="EB958" s="57"/>
      <c r="EC958" s="57"/>
      <c r="ED958" s="57"/>
      <c r="EE958" s="57"/>
      <c r="EF958" s="57"/>
      <c r="EG958" s="57"/>
      <c r="EH958" s="57"/>
      <c r="EI958" s="57"/>
      <c r="EJ958" s="57"/>
      <c r="EK958" s="57"/>
      <c r="EL958" s="57"/>
      <c r="EM958" s="57"/>
      <c r="EN958" s="57"/>
      <c r="EO958" s="57"/>
      <c r="EP958" s="57"/>
      <c r="EQ958" s="57"/>
      <c r="ER958" s="57"/>
      <c r="ES958" s="57"/>
    </row>
    <row r="959" spans="1:149" ht="14.55" customHeight="1" x14ac:dyDescent="0.3">
      <c r="A959" s="65">
        <v>955</v>
      </c>
      <c r="B959" s="7">
        <v>311</v>
      </c>
      <c r="C959" s="98" t="s">
        <v>3533</v>
      </c>
      <c r="D959" s="100" t="s">
        <v>3534</v>
      </c>
      <c r="E959" s="98" t="s">
        <v>3535</v>
      </c>
      <c r="F959" s="7">
        <v>2020</v>
      </c>
      <c r="G959" s="100" t="s">
        <v>3536</v>
      </c>
      <c r="H959" s="98" t="s">
        <v>3537</v>
      </c>
      <c r="I959" s="6" t="s">
        <v>50</v>
      </c>
      <c r="J959" s="100" t="s">
        <v>3538</v>
      </c>
      <c r="K959" s="6" t="s">
        <v>3539</v>
      </c>
      <c r="L959" s="6" t="s">
        <v>23</v>
      </c>
      <c r="M959" s="6" t="s">
        <v>72</v>
      </c>
      <c r="N959" s="6" t="s">
        <v>205</v>
      </c>
      <c r="O959" s="6" t="s">
        <v>25</v>
      </c>
      <c r="P959" s="6" t="s">
        <v>177</v>
      </c>
      <c r="Q959" s="6" t="s">
        <v>572</v>
      </c>
      <c r="R959" s="6" t="s">
        <v>572</v>
      </c>
      <c r="S959" s="6" t="s">
        <v>339</v>
      </c>
      <c r="T959" s="6" t="s">
        <v>3542</v>
      </c>
      <c r="U959" s="7">
        <v>2006</v>
      </c>
      <c r="V959" s="7">
        <v>2016</v>
      </c>
      <c r="W959" s="6"/>
      <c r="X959" s="6"/>
      <c r="Y959" s="6"/>
      <c r="Z959" s="6"/>
      <c r="AA959" s="6"/>
      <c r="AB959" s="6"/>
      <c r="AC959" s="6"/>
      <c r="AD959" s="6" t="s">
        <v>109</v>
      </c>
      <c r="AE959" s="6"/>
      <c r="AF959" s="6"/>
      <c r="AG959" s="6"/>
      <c r="AH959" s="6" t="s">
        <v>139</v>
      </c>
      <c r="AI959" s="6" t="s">
        <v>155</v>
      </c>
      <c r="AJ959" s="6"/>
      <c r="AK959" s="6"/>
      <c r="AL959" s="6"/>
      <c r="AM959" s="6"/>
      <c r="AN959" s="6"/>
      <c r="AO959" s="6"/>
      <c r="AP959" s="6"/>
      <c r="AQ959" s="6"/>
      <c r="AR959" s="6"/>
      <c r="AS959" s="6"/>
      <c r="AT959" s="6"/>
      <c r="AU959" s="6"/>
      <c r="AV959" s="6"/>
      <c r="AW959" s="6" t="s">
        <v>38</v>
      </c>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t="s">
        <v>23</v>
      </c>
      <c r="BW959" s="6"/>
      <c r="BX959" s="6"/>
      <c r="BY959" s="6"/>
      <c r="BZ959" s="6"/>
      <c r="CA959" s="6"/>
      <c r="CB959" s="6"/>
      <c r="CC959" s="6"/>
      <c r="CD959" s="6" t="s">
        <v>195</v>
      </c>
      <c r="CE959" s="6"/>
      <c r="CF959" s="6"/>
      <c r="CG959" s="6"/>
      <c r="CH959" s="6" t="s">
        <v>195</v>
      </c>
      <c r="CI959" s="6" t="s">
        <v>195</v>
      </c>
      <c r="CJ959" s="6"/>
      <c r="CK959" s="6"/>
      <c r="CL959" s="6"/>
      <c r="CM959" s="6"/>
      <c r="CN959" s="6"/>
      <c r="CO959" s="6"/>
      <c r="CP959" s="6"/>
      <c r="CQ959" s="6"/>
      <c r="CR959" s="6"/>
      <c r="CS959" s="28" t="s">
        <v>38</v>
      </c>
      <c r="CT959" s="6"/>
      <c r="CU959" s="6"/>
      <c r="CV959" s="6"/>
      <c r="CW959" s="6"/>
      <c r="CX959" s="6"/>
      <c r="CY959" s="6"/>
      <c r="CZ959" s="6"/>
      <c r="DA959" s="6"/>
      <c r="DB959" s="6"/>
      <c r="DC959" s="6"/>
      <c r="DD959" s="6" t="s">
        <v>38</v>
      </c>
      <c r="DE959" s="87"/>
      <c r="DF959" s="6"/>
      <c r="DG959" s="6"/>
      <c r="DH959" s="6"/>
      <c r="DI959" s="6"/>
      <c r="DJ959" s="6"/>
      <c r="DK959" s="6"/>
      <c r="DL959" s="6"/>
      <c r="DM959" s="6"/>
      <c r="DN959" s="6"/>
      <c r="DO959" s="87"/>
      <c r="DP959" s="6"/>
      <c r="DQ959" s="87"/>
      <c r="DR959" s="6"/>
      <c r="DS959" s="87"/>
      <c r="DT959" s="17"/>
      <c r="DV959" s="34"/>
      <c r="DW959" s="57"/>
      <c r="DX959" s="57"/>
      <c r="DY959" s="57"/>
      <c r="DZ959" s="57"/>
      <c r="EA959" s="57"/>
      <c r="EB959" s="57"/>
      <c r="EC959" s="57"/>
      <c r="ED959" s="57"/>
      <c r="EE959" s="57"/>
      <c r="EF959" s="57"/>
      <c r="EG959" s="57"/>
      <c r="EH959" s="57"/>
      <c r="EI959" s="57"/>
      <c r="EJ959" s="57"/>
      <c r="EK959" s="57"/>
      <c r="EL959" s="57"/>
      <c r="EM959" s="57"/>
      <c r="EN959" s="57"/>
      <c r="EO959" s="57"/>
      <c r="EP959" s="57"/>
      <c r="EQ959" s="57"/>
      <c r="ER959" s="57"/>
      <c r="ES959" s="57"/>
    </row>
    <row r="960" spans="1:149" ht="14.55" customHeight="1" x14ac:dyDescent="0.3">
      <c r="A960" s="65">
        <v>956</v>
      </c>
      <c r="B960" s="7">
        <v>311</v>
      </c>
      <c r="C960" s="98" t="s">
        <v>3533</v>
      </c>
      <c r="D960" s="100" t="s">
        <v>3534</v>
      </c>
      <c r="E960" s="98" t="s">
        <v>3535</v>
      </c>
      <c r="F960" s="7">
        <v>2020</v>
      </c>
      <c r="G960" s="100" t="s">
        <v>3536</v>
      </c>
      <c r="H960" s="98" t="s">
        <v>3537</v>
      </c>
      <c r="I960" s="6" t="s">
        <v>50</v>
      </c>
      <c r="J960" s="100" t="s">
        <v>3538</v>
      </c>
      <c r="K960" s="6" t="s">
        <v>3539</v>
      </c>
      <c r="L960" s="6" t="s">
        <v>23</v>
      </c>
      <c r="M960" s="6" t="s">
        <v>72</v>
      </c>
      <c r="N960" s="6" t="s">
        <v>205</v>
      </c>
      <c r="O960" s="6" t="s">
        <v>25</v>
      </c>
      <c r="P960" s="6" t="s">
        <v>177</v>
      </c>
      <c r="Q960" s="6" t="s">
        <v>572</v>
      </c>
      <c r="R960" s="6" t="s">
        <v>572</v>
      </c>
      <c r="S960" s="6" t="s">
        <v>339</v>
      </c>
      <c r="T960" s="6" t="s">
        <v>3543</v>
      </c>
      <c r="U960" s="7">
        <v>2006</v>
      </c>
      <c r="V960" s="7">
        <v>2016</v>
      </c>
      <c r="W960" s="6"/>
      <c r="X960" s="6"/>
      <c r="Y960" s="6"/>
      <c r="Z960" s="6"/>
      <c r="AA960" s="6"/>
      <c r="AB960" s="6"/>
      <c r="AC960" s="6"/>
      <c r="AD960" s="6" t="s">
        <v>109</v>
      </c>
      <c r="AE960" s="6"/>
      <c r="AF960" s="6"/>
      <c r="AG960" s="6"/>
      <c r="AH960" s="6" t="s">
        <v>139</v>
      </c>
      <c r="AI960" s="6" t="s">
        <v>155</v>
      </c>
      <c r="AJ960" s="6"/>
      <c r="AK960" s="6"/>
      <c r="AL960" s="6"/>
      <c r="AM960" s="6"/>
      <c r="AN960" s="6"/>
      <c r="AO960" s="6"/>
      <c r="AP960" s="6"/>
      <c r="AQ960" s="6"/>
      <c r="AR960" s="6"/>
      <c r="AS960" s="6"/>
      <c r="AT960" s="6"/>
      <c r="AU960" s="6"/>
      <c r="AV960" s="6"/>
      <c r="AW960" s="6" t="s">
        <v>38</v>
      </c>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t="s">
        <v>23</v>
      </c>
      <c r="BW960" s="6"/>
      <c r="BX960" s="6"/>
      <c r="BY960" s="6"/>
      <c r="BZ960" s="6"/>
      <c r="CA960" s="6"/>
      <c r="CB960" s="6"/>
      <c r="CC960" s="6"/>
      <c r="CD960" s="6" t="s">
        <v>195</v>
      </c>
      <c r="CE960" s="6"/>
      <c r="CF960" s="6"/>
      <c r="CG960" s="6"/>
      <c r="CH960" s="6" t="s">
        <v>195</v>
      </c>
      <c r="CI960" s="6" t="s">
        <v>210</v>
      </c>
      <c r="CJ960" s="6"/>
      <c r="CK960" s="6"/>
      <c r="CL960" s="6"/>
      <c r="CM960" s="6"/>
      <c r="CN960" s="6"/>
      <c r="CO960" s="6"/>
      <c r="CP960" s="6"/>
      <c r="CQ960" s="6"/>
      <c r="CR960" s="6"/>
      <c r="CS960" s="28" t="s">
        <v>38</v>
      </c>
      <c r="CT960" s="6"/>
      <c r="CU960" s="6"/>
      <c r="CV960" s="6"/>
      <c r="CW960" s="6"/>
      <c r="CX960" s="6"/>
      <c r="CY960" s="6"/>
      <c r="CZ960" s="6"/>
      <c r="DA960" s="6"/>
      <c r="DB960" s="6"/>
      <c r="DC960" s="6"/>
      <c r="DD960" s="6" t="s">
        <v>38</v>
      </c>
      <c r="DE960" s="87"/>
      <c r="DF960" s="6"/>
      <c r="DG960" s="6"/>
      <c r="DH960" s="6"/>
      <c r="DI960" s="6"/>
      <c r="DJ960" s="6"/>
      <c r="DK960" s="6"/>
      <c r="DL960" s="6"/>
      <c r="DM960" s="6"/>
      <c r="DN960" s="6"/>
      <c r="DO960" s="87"/>
      <c r="DP960" s="6"/>
      <c r="DQ960" s="87"/>
      <c r="DR960" s="6"/>
      <c r="DS960" s="87"/>
      <c r="DT960" s="17"/>
      <c r="DV960" s="34"/>
      <c r="DW960" s="57"/>
      <c r="DX960" s="57"/>
      <c r="DY960" s="57"/>
      <c r="DZ960" s="57"/>
      <c r="EA960" s="57"/>
      <c r="EB960" s="57"/>
      <c r="EC960" s="57"/>
      <c r="ED960" s="57"/>
      <c r="EE960" s="57"/>
      <c r="EF960" s="57"/>
      <c r="EG960" s="57"/>
      <c r="EH960" s="57"/>
      <c r="EI960" s="57"/>
      <c r="EJ960" s="57"/>
      <c r="EK960" s="57"/>
      <c r="EL960" s="57"/>
      <c r="EM960" s="57"/>
      <c r="EN960" s="57"/>
      <c r="EO960" s="57"/>
      <c r="EP960" s="57"/>
      <c r="EQ960" s="57"/>
      <c r="ER960" s="57"/>
      <c r="ES960" s="57"/>
    </row>
    <row r="961" spans="1:149" ht="14.55" customHeight="1" x14ac:dyDescent="0.3">
      <c r="A961" s="65">
        <v>957</v>
      </c>
      <c r="B961" s="7">
        <v>311</v>
      </c>
      <c r="C961" s="98" t="s">
        <v>3533</v>
      </c>
      <c r="D961" s="100" t="s">
        <v>3534</v>
      </c>
      <c r="E961" s="98" t="s">
        <v>3535</v>
      </c>
      <c r="F961" s="7">
        <v>2020</v>
      </c>
      <c r="G961" s="100" t="s">
        <v>3536</v>
      </c>
      <c r="H961" s="98" t="s">
        <v>3537</v>
      </c>
      <c r="I961" s="6" t="s">
        <v>50</v>
      </c>
      <c r="J961" s="100" t="s">
        <v>3538</v>
      </c>
      <c r="K961" s="6" t="s">
        <v>3539</v>
      </c>
      <c r="L961" s="6" t="s">
        <v>23</v>
      </c>
      <c r="M961" s="6" t="s">
        <v>72</v>
      </c>
      <c r="N961" s="6" t="s">
        <v>205</v>
      </c>
      <c r="O961" s="6" t="s">
        <v>25</v>
      </c>
      <c r="P961" s="6" t="s">
        <v>177</v>
      </c>
      <c r="Q961" s="6" t="s">
        <v>572</v>
      </c>
      <c r="R961" s="6" t="s">
        <v>572</v>
      </c>
      <c r="S961" s="6" t="s">
        <v>339</v>
      </c>
      <c r="T961" s="6" t="s">
        <v>3544</v>
      </c>
      <c r="U961" s="7">
        <v>2006</v>
      </c>
      <c r="V961" s="7">
        <v>2016</v>
      </c>
      <c r="W961" s="6"/>
      <c r="X961" s="6"/>
      <c r="Y961" s="6"/>
      <c r="Z961" s="6"/>
      <c r="AA961" s="6"/>
      <c r="AB961" s="6"/>
      <c r="AC961" s="6"/>
      <c r="AD961" s="6" t="s">
        <v>109</v>
      </c>
      <c r="AE961" s="6"/>
      <c r="AF961" s="6"/>
      <c r="AG961" s="6"/>
      <c r="AH961" s="6" t="s">
        <v>139</v>
      </c>
      <c r="AI961" s="6" t="s">
        <v>155</v>
      </c>
      <c r="AJ961" s="6"/>
      <c r="AK961" s="6"/>
      <c r="AL961" s="6"/>
      <c r="AM961" s="6"/>
      <c r="AN961" s="6"/>
      <c r="AO961" s="6"/>
      <c r="AP961" s="6"/>
      <c r="AQ961" s="6"/>
      <c r="AR961" s="6"/>
      <c r="AS961" s="6"/>
      <c r="AT961" s="6"/>
      <c r="AU961" s="6"/>
      <c r="AV961" s="6"/>
      <c r="AW961" s="6" t="s">
        <v>38</v>
      </c>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t="s">
        <v>23</v>
      </c>
      <c r="BW961" s="6"/>
      <c r="BX961" s="6"/>
      <c r="BY961" s="6"/>
      <c r="BZ961" s="6"/>
      <c r="CA961" s="6"/>
      <c r="CB961" s="6"/>
      <c r="CC961" s="6"/>
      <c r="CD961" s="6" t="s">
        <v>195</v>
      </c>
      <c r="CE961" s="6"/>
      <c r="CF961" s="6"/>
      <c r="CG961" s="6"/>
      <c r="CH961" s="6" t="s">
        <v>195</v>
      </c>
      <c r="CI961" s="6" t="s">
        <v>195</v>
      </c>
      <c r="CJ961" s="6"/>
      <c r="CK961" s="6"/>
      <c r="CL961" s="6"/>
      <c r="CM961" s="6"/>
      <c r="CN961" s="6"/>
      <c r="CO961" s="6"/>
      <c r="CP961" s="6"/>
      <c r="CQ961" s="6"/>
      <c r="CR961" s="6"/>
      <c r="CS961" s="28" t="s">
        <v>38</v>
      </c>
      <c r="CT961" s="6"/>
      <c r="CU961" s="6"/>
      <c r="CV961" s="6"/>
      <c r="CW961" s="6"/>
      <c r="CX961" s="6"/>
      <c r="CY961" s="6"/>
      <c r="CZ961" s="6"/>
      <c r="DA961" s="6"/>
      <c r="DB961" s="6"/>
      <c r="DC961" s="6"/>
      <c r="DD961" s="6" t="s">
        <v>38</v>
      </c>
      <c r="DE961" s="87"/>
      <c r="DF961" s="6"/>
      <c r="DG961" s="6"/>
      <c r="DH961" s="6"/>
      <c r="DI961" s="6"/>
      <c r="DJ961" s="6"/>
      <c r="DK961" s="6"/>
      <c r="DL961" s="6"/>
      <c r="DM961" s="6"/>
      <c r="DN961" s="6"/>
      <c r="DO961" s="87"/>
      <c r="DP961" s="6"/>
      <c r="DQ961" s="87"/>
      <c r="DR961" s="6"/>
      <c r="DS961" s="87"/>
      <c r="DT961" s="17"/>
      <c r="DV961" s="34"/>
      <c r="DW961" s="57"/>
      <c r="DX961" s="57"/>
      <c r="DY961" s="57"/>
      <c r="DZ961" s="57"/>
      <c r="EA961" s="57"/>
      <c r="EB961" s="57"/>
      <c r="EC961" s="57"/>
      <c r="ED961" s="57"/>
      <c r="EE961" s="57"/>
      <c r="EF961" s="57"/>
      <c r="EG961" s="57"/>
      <c r="EH961" s="57"/>
      <c r="EI961" s="57"/>
      <c r="EJ961" s="57"/>
      <c r="EK961" s="57"/>
      <c r="EL961" s="57"/>
      <c r="EM961" s="57"/>
      <c r="EN961" s="57"/>
      <c r="EO961" s="57"/>
      <c r="EP961" s="57"/>
      <c r="EQ961" s="57"/>
      <c r="ER961" s="57"/>
      <c r="ES961" s="57"/>
    </row>
    <row r="962" spans="1:149" ht="14.55" customHeight="1" x14ac:dyDescent="0.3">
      <c r="A962" s="65">
        <v>958</v>
      </c>
      <c r="B962" s="7">
        <v>311</v>
      </c>
      <c r="C962" s="98" t="s">
        <v>3533</v>
      </c>
      <c r="D962" s="100" t="s">
        <v>3534</v>
      </c>
      <c r="E962" s="98" t="s">
        <v>3535</v>
      </c>
      <c r="F962" s="7">
        <v>2020</v>
      </c>
      <c r="G962" s="100" t="s">
        <v>3536</v>
      </c>
      <c r="H962" s="98" t="s">
        <v>3537</v>
      </c>
      <c r="I962" s="6" t="s">
        <v>50</v>
      </c>
      <c r="J962" s="100" t="s">
        <v>3538</v>
      </c>
      <c r="K962" s="6" t="s">
        <v>3539</v>
      </c>
      <c r="L962" s="6" t="s">
        <v>23</v>
      </c>
      <c r="M962" s="6" t="s">
        <v>72</v>
      </c>
      <c r="N962" s="6" t="s">
        <v>205</v>
      </c>
      <c r="O962" s="6" t="s">
        <v>25</v>
      </c>
      <c r="P962" s="6" t="s">
        <v>177</v>
      </c>
      <c r="Q962" s="6" t="s">
        <v>572</v>
      </c>
      <c r="R962" s="6" t="s">
        <v>572</v>
      </c>
      <c r="S962" s="6" t="s">
        <v>339</v>
      </c>
      <c r="T962" s="6" t="s">
        <v>3545</v>
      </c>
      <c r="U962" s="7">
        <v>2006</v>
      </c>
      <c r="V962" s="7">
        <v>2016</v>
      </c>
      <c r="W962" s="6"/>
      <c r="X962" s="6"/>
      <c r="Y962" s="6"/>
      <c r="Z962" s="6"/>
      <c r="AA962" s="6"/>
      <c r="AB962" s="6"/>
      <c r="AC962" s="6"/>
      <c r="AD962" s="6" t="s">
        <v>109</v>
      </c>
      <c r="AE962" s="6"/>
      <c r="AF962" s="6"/>
      <c r="AG962" s="6"/>
      <c r="AH962" s="6" t="s">
        <v>139</v>
      </c>
      <c r="AI962" s="6" t="s">
        <v>155</v>
      </c>
      <c r="AJ962" s="6"/>
      <c r="AK962" s="6"/>
      <c r="AL962" s="6"/>
      <c r="AM962" s="6"/>
      <c r="AN962" s="6"/>
      <c r="AO962" s="6"/>
      <c r="AP962" s="6"/>
      <c r="AQ962" s="6"/>
      <c r="AR962" s="6"/>
      <c r="AS962" s="6"/>
      <c r="AT962" s="6"/>
      <c r="AU962" s="6"/>
      <c r="AV962" s="6"/>
      <c r="AW962" s="6" t="s">
        <v>38</v>
      </c>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t="s">
        <v>23</v>
      </c>
      <c r="BW962" s="6"/>
      <c r="BX962" s="6"/>
      <c r="BY962" s="6"/>
      <c r="BZ962" s="6"/>
      <c r="CA962" s="6"/>
      <c r="CB962" s="6"/>
      <c r="CC962" s="6"/>
      <c r="CD962" s="6" t="s">
        <v>195</v>
      </c>
      <c r="CE962" s="6"/>
      <c r="CF962" s="6"/>
      <c r="CG962" s="6"/>
      <c r="CH962" s="6" t="s">
        <v>195</v>
      </c>
      <c r="CI962" s="6" t="s">
        <v>195</v>
      </c>
      <c r="CJ962" s="6"/>
      <c r="CK962" s="6"/>
      <c r="CL962" s="6"/>
      <c r="CM962" s="6"/>
      <c r="CN962" s="6"/>
      <c r="CO962" s="6"/>
      <c r="CP962" s="6"/>
      <c r="CQ962" s="6"/>
      <c r="CR962" s="6"/>
      <c r="CS962" s="28" t="s">
        <v>38</v>
      </c>
      <c r="CT962" s="6"/>
      <c r="CU962" s="6"/>
      <c r="CV962" s="6"/>
      <c r="CW962" s="6"/>
      <c r="CX962" s="6"/>
      <c r="CY962" s="6"/>
      <c r="CZ962" s="6"/>
      <c r="DA962" s="6"/>
      <c r="DB962" s="6"/>
      <c r="DC962" s="6"/>
      <c r="DD962" s="6" t="s">
        <v>38</v>
      </c>
      <c r="DE962" s="87"/>
      <c r="DF962" s="6"/>
      <c r="DG962" s="6"/>
      <c r="DH962" s="6"/>
      <c r="DI962" s="6"/>
      <c r="DJ962" s="6"/>
      <c r="DK962" s="6"/>
      <c r="DL962" s="6"/>
      <c r="DM962" s="6"/>
      <c r="DN962" s="6"/>
      <c r="DO962" s="87"/>
      <c r="DP962" s="6"/>
      <c r="DQ962" s="87"/>
      <c r="DR962" s="6"/>
      <c r="DS962" s="87"/>
      <c r="DT962" s="17"/>
      <c r="DV962" s="34"/>
      <c r="DW962" s="57"/>
      <c r="DX962" s="57"/>
      <c r="DY962" s="57"/>
      <c r="DZ962" s="57"/>
      <c r="EA962" s="57"/>
      <c r="EB962" s="57"/>
      <c r="EC962" s="57"/>
      <c r="ED962" s="57"/>
      <c r="EE962" s="57"/>
      <c r="EF962" s="57"/>
      <c r="EG962" s="57"/>
      <c r="EH962" s="57"/>
      <c r="EI962" s="57"/>
      <c r="EJ962" s="57"/>
      <c r="EK962" s="57"/>
      <c r="EL962" s="57"/>
      <c r="EM962" s="57"/>
      <c r="EN962" s="57"/>
      <c r="EO962" s="57"/>
      <c r="EP962" s="57"/>
      <c r="EQ962" s="57"/>
      <c r="ER962" s="57"/>
      <c r="ES962" s="57"/>
    </row>
    <row r="963" spans="1:149" ht="14.55" customHeight="1" x14ac:dyDescent="0.3">
      <c r="A963" s="65">
        <v>959</v>
      </c>
      <c r="B963" s="7">
        <v>311</v>
      </c>
      <c r="C963" s="98" t="s">
        <v>3533</v>
      </c>
      <c r="D963" s="100" t="s">
        <v>3534</v>
      </c>
      <c r="E963" s="98" t="s">
        <v>3535</v>
      </c>
      <c r="F963" s="7">
        <v>2020</v>
      </c>
      <c r="G963" s="100" t="s">
        <v>3536</v>
      </c>
      <c r="H963" s="98" t="s">
        <v>3537</v>
      </c>
      <c r="I963" s="6" t="s">
        <v>50</v>
      </c>
      <c r="J963" s="100" t="s">
        <v>3538</v>
      </c>
      <c r="K963" s="6" t="s">
        <v>3539</v>
      </c>
      <c r="L963" s="6" t="s">
        <v>23</v>
      </c>
      <c r="M963" s="6" t="s">
        <v>72</v>
      </c>
      <c r="N963" s="6" t="s">
        <v>205</v>
      </c>
      <c r="O963" s="6" t="s">
        <v>25</v>
      </c>
      <c r="P963" s="6" t="s">
        <v>177</v>
      </c>
      <c r="Q963" s="6" t="s">
        <v>572</v>
      </c>
      <c r="R963" s="6" t="s">
        <v>572</v>
      </c>
      <c r="S963" s="6" t="s">
        <v>339</v>
      </c>
      <c r="T963" s="6" t="s">
        <v>3546</v>
      </c>
      <c r="U963" s="7">
        <v>2006</v>
      </c>
      <c r="V963" s="7">
        <v>2016</v>
      </c>
      <c r="W963" s="6"/>
      <c r="X963" s="6"/>
      <c r="Y963" s="6"/>
      <c r="Z963" s="6"/>
      <c r="AA963" s="6"/>
      <c r="AB963" s="6"/>
      <c r="AC963" s="6"/>
      <c r="AD963" s="6" t="s">
        <v>109</v>
      </c>
      <c r="AE963" s="6"/>
      <c r="AF963" s="6"/>
      <c r="AG963" s="6"/>
      <c r="AH963" s="6" t="s">
        <v>139</v>
      </c>
      <c r="AI963" s="6" t="s">
        <v>155</v>
      </c>
      <c r="AJ963" s="6"/>
      <c r="AK963" s="6"/>
      <c r="AL963" s="6"/>
      <c r="AM963" s="6"/>
      <c r="AN963" s="6"/>
      <c r="AO963" s="6"/>
      <c r="AP963" s="6"/>
      <c r="AQ963" s="6"/>
      <c r="AR963" s="6"/>
      <c r="AS963" s="6"/>
      <c r="AT963" s="6"/>
      <c r="AU963" s="6"/>
      <c r="AV963" s="6"/>
      <c r="AW963" s="6" t="s">
        <v>38</v>
      </c>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t="s">
        <v>23</v>
      </c>
      <c r="BW963" s="6"/>
      <c r="BX963" s="6"/>
      <c r="BY963" s="6"/>
      <c r="BZ963" s="6"/>
      <c r="CA963" s="6"/>
      <c r="CB963" s="6"/>
      <c r="CC963" s="6"/>
      <c r="CD963" s="6" t="s">
        <v>195</v>
      </c>
      <c r="CE963" s="6"/>
      <c r="CF963" s="6"/>
      <c r="CG963" s="6"/>
      <c r="CH963" s="6" t="s">
        <v>195</v>
      </c>
      <c r="CI963" s="6" t="s">
        <v>210</v>
      </c>
      <c r="CJ963" s="6"/>
      <c r="CK963" s="6"/>
      <c r="CL963" s="6"/>
      <c r="CM963" s="6"/>
      <c r="CN963" s="6"/>
      <c r="CO963" s="6"/>
      <c r="CP963" s="6"/>
      <c r="CQ963" s="6"/>
      <c r="CR963" s="6"/>
      <c r="CS963" s="28" t="s">
        <v>38</v>
      </c>
      <c r="CT963" s="6"/>
      <c r="CU963" s="6"/>
      <c r="CV963" s="6"/>
      <c r="CW963" s="6"/>
      <c r="CX963" s="6"/>
      <c r="CY963" s="6"/>
      <c r="CZ963" s="6"/>
      <c r="DA963" s="6"/>
      <c r="DB963" s="6"/>
      <c r="DC963" s="6"/>
      <c r="DD963" s="6" t="s">
        <v>38</v>
      </c>
      <c r="DE963" s="87"/>
      <c r="DF963" s="6"/>
      <c r="DG963" s="6"/>
      <c r="DH963" s="6"/>
      <c r="DI963" s="6"/>
      <c r="DJ963" s="6"/>
      <c r="DK963" s="6"/>
      <c r="DL963" s="6"/>
      <c r="DM963" s="6"/>
      <c r="DN963" s="6"/>
      <c r="DO963" s="87"/>
      <c r="DP963" s="6"/>
      <c r="DQ963" s="87"/>
      <c r="DR963" s="6"/>
      <c r="DS963" s="87"/>
      <c r="DT963" s="17"/>
      <c r="DV963" s="34"/>
      <c r="DW963" s="57"/>
      <c r="DX963" s="57"/>
      <c r="DY963" s="57"/>
      <c r="DZ963" s="57"/>
      <c r="EA963" s="57"/>
      <c r="EB963" s="57"/>
      <c r="EC963" s="57"/>
      <c r="ED963" s="57"/>
      <c r="EE963" s="57"/>
      <c r="EF963" s="57"/>
      <c r="EG963" s="57"/>
      <c r="EH963" s="57"/>
      <c r="EI963" s="57"/>
      <c r="EJ963" s="57"/>
      <c r="EK963" s="57"/>
      <c r="EL963" s="57"/>
      <c r="EM963" s="57"/>
      <c r="EN963" s="57"/>
      <c r="EO963" s="57"/>
      <c r="EP963" s="57"/>
      <c r="EQ963" s="57"/>
      <c r="ER963" s="57"/>
      <c r="ES963" s="57"/>
    </row>
    <row r="964" spans="1:149" ht="14.55" customHeight="1" x14ac:dyDescent="0.3">
      <c r="A964" s="65">
        <v>960</v>
      </c>
      <c r="B964" s="7">
        <v>311</v>
      </c>
      <c r="C964" s="98" t="s">
        <v>3533</v>
      </c>
      <c r="D964" s="100" t="s">
        <v>3534</v>
      </c>
      <c r="E964" s="98" t="s">
        <v>3535</v>
      </c>
      <c r="F964" s="7">
        <v>2020</v>
      </c>
      <c r="G964" s="100" t="s">
        <v>3536</v>
      </c>
      <c r="H964" s="98" t="s">
        <v>3537</v>
      </c>
      <c r="I964" s="6" t="s">
        <v>50</v>
      </c>
      <c r="J964" s="100" t="s">
        <v>3538</v>
      </c>
      <c r="K964" s="6" t="s">
        <v>3539</v>
      </c>
      <c r="L964" s="6" t="s">
        <v>23</v>
      </c>
      <c r="M964" s="6" t="s">
        <v>72</v>
      </c>
      <c r="N964" s="6" t="s">
        <v>205</v>
      </c>
      <c r="O964" s="6" t="s">
        <v>25</v>
      </c>
      <c r="P964" s="6" t="s">
        <v>177</v>
      </c>
      <c r="Q964" s="6" t="s">
        <v>572</v>
      </c>
      <c r="R964" s="6" t="s">
        <v>572</v>
      </c>
      <c r="S964" s="6" t="s">
        <v>339</v>
      </c>
      <c r="T964" s="6" t="s">
        <v>1048</v>
      </c>
      <c r="U964" s="7">
        <v>2006</v>
      </c>
      <c r="V964" s="7">
        <v>2016</v>
      </c>
      <c r="W964" s="6"/>
      <c r="X964" s="6"/>
      <c r="Y964" s="6"/>
      <c r="Z964" s="6"/>
      <c r="AA964" s="6"/>
      <c r="AB964" s="6"/>
      <c r="AC964" s="6"/>
      <c r="AD964" s="6" t="s">
        <v>109</v>
      </c>
      <c r="AE964" s="6"/>
      <c r="AF964" s="6"/>
      <c r="AG964" s="6"/>
      <c r="AH964" s="6" t="s">
        <v>139</v>
      </c>
      <c r="AI964" s="6" t="s">
        <v>155</v>
      </c>
      <c r="AJ964" s="6"/>
      <c r="AK964" s="6"/>
      <c r="AL964" s="6"/>
      <c r="AM964" s="6"/>
      <c r="AN964" s="6"/>
      <c r="AO964" s="6"/>
      <c r="AP964" s="6"/>
      <c r="AQ964" s="6"/>
      <c r="AR964" s="6"/>
      <c r="AS964" s="6"/>
      <c r="AT964" s="6"/>
      <c r="AU964" s="6"/>
      <c r="AV964" s="6"/>
      <c r="AW964" s="6" t="s">
        <v>38</v>
      </c>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t="s">
        <v>23</v>
      </c>
      <c r="BW964" s="6"/>
      <c r="BX964" s="6"/>
      <c r="BY964" s="6"/>
      <c r="BZ964" s="6"/>
      <c r="CA964" s="6"/>
      <c r="CB964" s="6"/>
      <c r="CC964" s="6"/>
      <c r="CD964" s="6" t="s">
        <v>195</v>
      </c>
      <c r="CE964" s="6"/>
      <c r="CF964" s="6"/>
      <c r="CG964" s="6"/>
      <c r="CH964" s="6" t="s">
        <v>195</v>
      </c>
      <c r="CI964" s="6" t="s">
        <v>195</v>
      </c>
      <c r="CJ964" s="6"/>
      <c r="CK964" s="6"/>
      <c r="CL964" s="6"/>
      <c r="CM964" s="6"/>
      <c r="CN964" s="6"/>
      <c r="CO964" s="6"/>
      <c r="CP964" s="6"/>
      <c r="CQ964" s="6"/>
      <c r="CR964" s="6"/>
      <c r="CS964" s="28" t="s">
        <v>38</v>
      </c>
      <c r="CT964" s="6"/>
      <c r="CU964" s="6"/>
      <c r="CV964" s="6"/>
      <c r="CW964" s="6"/>
      <c r="CX964" s="6"/>
      <c r="CY964" s="6"/>
      <c r="CZ964" s="6"/>
      <c r="DA964" s="6"/>
      <c r="DB964" s="6"/>
      <c r="DC964" s="6"/>
      <c r="DD964" s="6" t="s">
        <v>38</v>
      </c>
      <c r="DE964" s="87"/>
      <c r="DF964" s="6"/>
      <c r="DG964" s="6"/>
      <c r="DH964" s="6"/>
      <c r="DI964" s="6"/>
      <c r="DJ964" s="6"/>
      <c r="DK964" s="6"/>
      <c r="DL964" s="6"/>
      <c r="DM964" s="6"/>
      <c r="DN964" s="6"/>
      <c r="DO964" s="87"/>
      <c r="DP964" s="6"/>
      <c r="DQ964" s="87"/>
      <c r="DR964" s="6"/>
      <c r="DS964" s="87"/>
      <c r="DT964" s="17"/>
      <c r="DV964" s="34"/>
      <c r="DW964" s="57"/>
      <c r="DX964" s="57"/>
      <c r="DY964" s="57"/>
      <c r="DZ964" s="57"/>
      <c r="EA964" s="57"/>
      <c r="EB964" s="57"/>
      <c r="EC964" s="57"/>
      <c r="ED964" s="57"/>
      <c r="EE964" s="57"/>
      <c r="EF964" s="57"/>
      <c r="EG964" s="57"/>
      <c r="EH964" s="57"/>
      <c r="EI964" s="57"/>
      <c r="EJ964" s="57"/>
      <c r="EK964" s="57"/>
      <c r="EL964" s="57"/>
      <c r="EM964" s="57"/>
      <c r="EN964" s="57"/>
      <c r="EO964" s="57"/>
      <c r="EP964" s="57"/>
      <c r="EQ964" s="57"/>
      <c r="ER964" s="57"/>
      <c r="ES964" s="57"/>
    </row>
    <row r="965" spans="1:149" ht="14.55" customHeight="1" x14ac:dyDescent="0.3">
      <c r="A965" s="65">
        <v>961</v>
      </c>
      <c r="B965" s="7">
        <v>311</v>
      </c>
      <c r="C965" s="98" t="s">
        <v>3533</v>
      </c>
      <c r="D965" s="100" t="s">
        <v>3534</v>
      </c>
      <c r="E965" s="98" t="s">
        <v>3535</v>
      </c>
      <c r="F965" s="7">
        <v>2020</v>
      </c>
      <c r="G965" s="100" t="s">
        <v>3536</v>
      </c>
      <c r="H965" s="98" t="s">
        <v>3537</v>
      </c>
      <c r="I965" s="6" t="s">
        <v>50</v>
      </c>
      <c r="J965" s="100" t="s">
        <v>3538</v>
      </c>
      <c r="K965" s="6" t="s">
        <v>3539</v>
      </c>
      <c r="L965" s="6" t="s">
        <v>23</v>
      </c>
      <c r="M965" s="6" t="s">
        <v>72</v>
      </c>
      <c r="N965" s="6" t="s">
        <v>205</v>
      </c>
      <c r="O965" s="6" t="s">
        <v>25</v>
      </c>
      <c r="P965" s="6" t="s">
        <v>177</v>
      </c>
      <c r="Q965" s="6" t="s">
        <v>572</v>
      </c>
      <c r="R965" s="6" t="s">
        <v>572</v>
      </c>
      <c r="S965" s="6" t="s">
        <v>339</v>
      </c>
      <c r="T965" s="6" t="s">
        <v>1699</v>
      </c>
      <c r="U965" s="7">
        <v>2006</v>
      </c>
      <c r="V965" s="7">
        <v>2016</v>
      </c>
      <c r="W965" s="6"/>
      <c r="X965" s="6"/>
      <c r="Y965" s="6"/>
      <c r="Z965" s="6"/>
      <c r="AA965" s="6"/>
      <c r="AB965" s="6"/>
      <c r="AC965" s="6"/>
      <c r="AD965" s="6" t="s">
        <v>109</v>
      </c>
      <c r="AE965" s="6"/>
      <c r="AF965" s="6"/>
      <c r="AG965" s="6"/>
      <c r="AH965" s="6" t="s">
        <v>139</v>
      </c>
      <c r="AI965" s="6" t="s">
        <v>155</v>
      </c>
      <c r="AJ965" s="6"/>
      <c r="AK965" s="6"/>
      <c r="AL965" s="6"/>
      <c r="AM965" s="6"/>
      <c r="AN965" s="6"/>
      <c r="AO965" s="6"/>
      <c r="AP965" s="6"/>
      <c r="AQ965" s="6"/>
      <c r="AR965" s="6"/>
      <c r="AS965" s="6"/>
      <c r="AT965" s="6"/>
      <c r="AU965" s="6"/>
      <c r="AV965" s="6"/>
      <c r="AW965" s="6" t="s">
        <v>38</v>
      </c>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t="s">
        <v>23</v>
      </c>
      <c r="BW965" s="6"/>
      <c r="BX965" s="6"/>
      <c r="BY965" s="6"/>
      <c r="BZ965" s="6"/>
      <c r="CA965" s="6"/>
      <c r="CB965" s="6"/>
      <c r="CC965" s="6"/>
      <c r="CD965" s="6" t="s">
        <v>195</v>
      </c>
      <c r="CE965" s="6"/>
      <c r="CF965" s="6"/>
      <c r="CG965" s="6"/>
      <c r="CH965" s="6" t="s">
        <v>195</v>
      </c>
      <c r="CI965" s="6" t="s">
        <v>210</v>
      </c>
      <c r="CJ965" s="6"/>
      <c r="CK965" s="6"/>
      <c r="CL965" s="6"/>
      <c r="CM965" s="6"/>
      <c r="CN965" s="6"/>
      <c r="CO965" s="6"/>
      <c r="CP965" s="6"/>
      <c r="CQ965" s="6"/>
      <c r="CR965" s="6"/>
      <c r="CS965" s="28" t="s">
        <v>38</v>
      </c>
      <c r="CT965" s="6"/>
      <c r="CU965" s="6"/>
      <c r="CV965" s="6"/>
      <c r="CW965" s="6"/>
      <c r="CX965" s="6"/>
      <c r="CY965" s="6"/>
      <c r="CZ965" s="6"/>
      <c r="DA965" s="6"/>
      <c r="DB965" s="6"/>
      <c r="DC965" s="6"/>
      <c r="DD965" s="6" t="s">
        <v>38</v>
      </c>
      <c r="DE965" s="87"/>
      <c r="DF965" s="6"/>
      <c r="DG965" s="6"/>
      <c r="DH965" s="6"/>
      <c r="DI965" s="6"/>
      <c r="DJ965" s="6"/>
      <c r="DK965" s="6"/>
      <c r="DL965" s="6"/>
      <c r="DM965" s="6"/>
      <c r="DN965" s="6"/>
      <c r="DO965" s="87"/>
      <c r="DP965" s="6"/>
      <c r="DQ965" s="87"/>
      <c r="DR965" s="6"/>
      <c r="DS965" s="87"/>
      <c r="DT965" s="17"/>
      <c r="DV965" s="34"/>
      <c r="DW965" s="57"/>
      <c r="DX965" s="57"/>
      <c r="DY965" s="57"/>
      <c r="DZ965" s="57"/>
      <c r="EA965" s="57"/>
      <c r="EB965" s="57"/>
      <c r="EC965" s="57"/>
      <c r="ED965" s="57"/>
      <c r="EE965" s="57"/>
      <c r="EF965" s="57"/>
      <c r="EG965" s="57"/>
      <c r="EH965" s="57"/>
      <c r="EI965" s="57"/>
      <c r="EJ965" s="57"/>
      <c r="EK965" s="57"/>
      <c r="EL965" s="57"/>
      <c r="EM965" s="57"/>
      <c r="EN965" s="57"/>
      <c r="EO965" s="57"/>
      <c r="EP965" s="57"/>
      <c r="EQ965" s="57"/>
      <c r="ER965" s="57"/>
      <c r="ES965" s="57"/>
    </row>
    <row r="966" spans="1:149" ht="14.55" customHeight="1" x14ac:dyDescent="0.3">
      <c r="A966" s="65">
        <v>962</v>
      </c>
      <c r="B966" s="7">
        <v>311</v>
      </c>
      <c r="C966" s="98" t="s">
        <v>3533</v>
      </c>
      <c r="D966" s="100" t="s">
        <v>3534</v>
      </c>
      <c r="E966" s="98" t="s">
        <v>3535</v>
      </c>
      <c r="F966" s="7">
        <v>2020</v>
      </c>
      <c r="G966" s="100" t="s">
        <v>3536</v>
      </c>
      <c r="H966" s="98" t="s">
        <v>3537</v>
      </c>
      <c r="I966" s="6" t="s">
        <v>50</v>
      </c>
      <c r="J966" s="100" t="s">
        <v>3538</v>
      </c>
      <c r="K966" s="6" t="s">
        <v>3539</v>
      </c>
      <c r="L966" s="6" t="s">
        <v>23</v>
      </c>
      <c r="M966" s="6" t="s">
        <v>72</v>
      </c>
      <c r="N966" s="6" t="s">
        <v>205</v>
      </c>
      <c r="O966" s="6" t="s">
        <v>25</v>
      </c>
      <c r="P966" s="6" t="s">
        <v>177</v>
      </c>
      <c r="Q966" s="6" t="s">
        <v>572</v>
      </c>
      <c r="R966" s="6" t="s">
        <v>572</v>
      </c>
      <c r="S966" s="6" t="s">
        <v>339</v>
      </c>
      <c r="T966" s="6" t="s">
        <v>3547</v>
      </c>
      <c r="U966" s="7">
        <v>2006</v>
      </c>
      <c r="V966" s="7">
        <v>2016</v>
      </c>
      <c r="W966" s="6"/>
      <c r="X966" s="6"/>
      <c r="Y966" s="6"/>
      <c r="Z966" s="6"/>
      <c r="AA966" s="6"/>
      <c r="AB966" s="6"/>
      <c r="AC966" s="6"/>
      <c r="AD966" s="6" t="s">
        <v>109</v>
      </c>
      <c r="AE966" s="6"/>
      <c r="AF966" s="6"/>
      <c r="AG966" s="6"/>
      <c r="AH966" s="6" t="s">
        <v>139</v>
      </c>
      <c r="AI966" s="6" t="s">
        <v>155</v>
      </c>
      <c r="AJ966" s="6"/>
      <c r="AK966" s="6"/>
      <c r="AL966" s="6"/>
      <c r="AM966" s="6"/>
      <c r="AN966" s="6"/>
      <c r="AO966" s="6"/>
      <c r="AP966" s="6"/>
      <c r="AQ966" s="6"/>
      <c r="AR966" s="6"/>
      <c r="AS966" s="6"/>
      <c r="AT966" s="6"/>
      <c r="AU966" s="6"/>
      <c r="AV966" s="6"/>
      <c r="AW966" s="6" t="s">
        <v>38</v>
      </c>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t="s">
        <v>23</v>
      </c>
      <c r="BW966" s="6"/>
      <c r="BX966" s="6"/>
      <c r="BY966" s="6"/>
      <c r="BZ966" s="6"/>
      <c r="CA966" s="6"/>
      <c r="CB966" s="6"/>
      <c r="CC966" s="6"/>
      <c r="CD966" s="6" t="s">
        <v>195</v>
      </c>
      <c r="CE966" s="6"/>
      <c r="CF966" s="6"/>
      <c r="CG966" s="6"/>
      <c r="CH966" s="6" t="s">
        <v>195</v>
      </c>
      <c r="CI966" s="6" t="s">
        <v>195</v>
      </c>
      <c r="CJ966" s="6"/>
      <c r="CK966" s="6"/>
      <c r="CL966" s="6"/>
      <c r="CM966" s="6"/>
      <c r="CN966" s="6"/>
      <c r="CO966" s="6"/>
      <c r="CP966" s="6"/>
      <c r="CQ966" s="6"/>
      <c r="CR966" s="6"/>
      <c r="CS966" s="28" t="s">
        <v>38</v>
      </c>
      <c r="CT966" s="6"/>
      <c r="CU966" s="6"/>
      <c r="CV966" s="6"/>
      <c r="CW966" s="6"/>
      <c r="CX966" s="6"/>
      <c r="CY966" s="6"/>
      <c r="CZ966" s="6"/>
      <c r="DA966" s="6"/>
      <c r="DB966" s="6"/>
      <c r="DC966" s="6"/>
      <c r="DD966" s="6" t="s">
        <v>38</v>
      </c>
      <c r="DE966" s="87"/>
      <c r="DF966" s="6"/>
      <c r="DG966" s="6"/>
      <c r="DH966" s="6"/>
      <c r="DI966" s="6"/>
      <c r="DJ966" s="6"/>
      <c r="DK966" s="6"/>
      <c r="DL966" s="6"/>
      <c r="DM966" s="6"/>
      <c r="DN966" s="6"/>
      <c r="DO966" s="87"/>
      <c r="DP966" s="6"/>
      <c r="DQ966" s="87"/>
      <c r="DR966" s="6"/>
      <c r="DS966" s="87"/>
      <c r="DT966" s="17"/>
      <c r="DV966" s="34"/>
      <c r="DW966" s="57"/>
      <c r="DX966" s="57"/>
      <c r="DY966" s="57"/>
      <c r="DZ966" s="57"/>
      <c r="EA966" s="57"/>
      <c r="EB966" s="57"/>
      <c r="EC966" s="57"/>
      <c r="ED966" s="57"/>
      <c r="EE966" s="57"/>
      <c r="EF966" s="57"/>
      <c r="EG966" s="57"/>
      <c r="EH966" s="57"/>
      <c r="EI966" s="57"/>
      <c r="EJ966" s="57"/>
      <c r="EK966" s="57"/>
      <c r="EL966" s="57"/>
      <c r="EM966" s="57"/>
      <c r="EN966" s="57"/>
      <c r="EO966" s="57"/>
      <c r="EP966" s="57"/>
      <c r="EQ966" s="57"/>
      <c r="ER966" s="57"/>
      <c r="ES966" s="57"/>
    </row>
    <row r="967" spans="1:149" ht="14.55" customHeight="1" x14ac:dyDescent="0.3">
      <c r="A967" s="65">
        <v>963</v>
      </c>
      <c r="B967" s="7">
        <v>311</v>
      </c>
      <c r="C967" s="98" t="s">
        <v>3533</v>
      </c>
      <c r="D967" s="100" t="s">
        <v>3534</v>
      </c>
      <c r="E967" s="98" t="s">
        <v>3535</v>
      </c>
      <c r="F967" s="7">
        <v>2020</v>
      </c>
      <c r="G967" s="100" t="s">
        <v>3536</v>
      </c>
      <c r="H967" s="98" t="s">
        <v>3537</v>
      </c>
      <c r="I967" s="6" t="s">
        <v>50</v>
      </c>
      <c r="J967" s="100" t="s">
        <v>3538</v>
      </c>
      <c r="K967" s="6" t="s">
        <v>3539</v>
      </c>
      <c r="L967" s="6" t="s">
        <v>23</v>
      </c>
      <c r="M967" s="6" t="s">
        <v>72</v>
      </c>
      <c r="N967" s="6" t="s">
        <v>205</v>
      </c>
      <c r="O967" s="6" t="s">
        <v>25</v>
      </c>
      <c r="P967" s="6" t="s">
        <v>177</v>
      </c>
      <c r="Q967" s="6" t="s">
        <v>572</v>
      </c>
      <c r="R967" s="6" t="s">
        <v>572</v>
      </c>
      <c r="S967" s="6" t="s">
        <v>339</v>
      </c>
      <c r="T967" s="6" t="s">
        <v>3548</v>
      </c>
      <c r="U967" s="7">
        <v>2006</v>
      </c>
      <c r="V967" s="7">
        <v>2016</v>
      </c>
      <c r="W967" s="6"/>
      <c r="X967" s="6"/>
      <c r="Y967" s="6"/>
      <c r="Z967" s="6"/>
      <c r="AA967" s="6"/>
      <c r="AB967" s="6"/>
      <c r="AC967" s="6"/>
      <c r="AD967" s="6" t="s">
        <v>109</v>
      </c>
      <c r="AE967" s="6"/>
      <c r="AF967" s="6"/>
      <c r="AG967" s="6"/>
      <c r="AH967" s="6" t="s">
        <v>139</v>
      </c>
      <c r="AI967" s="6" t="s">
        <v>155</v>
      </c>
      <c r="AJ967" s="6"/>
      <c r="AK967" s="6"/>
      <c r="AL967" s="6"/>
      <c r="AM967" s="6"/>
      <c r="AN967" s="6"/>
      <c r="AO967" s="6"/>
      <c r="AP967" s="6"/>
      <c r="AQ967" s="6"/>
      <c r="AR967" s="6"/>
      <c r="AS967" s="6"/>
      <c r="AT967" s="6"/>
      <c r="AU967" s="6"/>
      <c r="AV967" s="6"/>
      <c r="AW967" s="6" t="s">
        <v>38</v>
      </c>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t="s">
        <v>23</v>
      </c>
      <c r="BW967" s="6"/>
      <c r="BX967" s="6"/>
      <c r="BY967" s="6"/>
      <c r="BZ967" s="6"/>
      <c r="CA967" s="6"/>
      <c r="CB967" s="6"/>
      <c r="CC967" s="6"/>
      <c r="CD967" s="6" t="s">
        <v>195</v>
      </c>
      <c r="CE967" s="6"/>
      <c r="CF967" s="6"/>
      <c r="CG967" s="6"/>
      <c r="CH967" s="6" t="s">
        <v>195</v>
      </c>
      <c r="CI967" s="6" t="s">
        <v>195</v>
      </c>
      <c r="CJ967" s="6"/>
      <c r="CK967" s="6"/>
      <c r="CL967" s="6"/>
      <c r="CM967" s="6"/>
      <c r="CN967" s="6"/>
      <c r="CO967" s="6"/>
      <c r="CP967" s="6"/>
      <c r="CQ967" s="6"/>
      <c r="CR967" s="6"/>
      <c r="CS967" s="28" t="s">
        <v>38</v>
      </c>
      <c r="CT967" s="6"/>
      <c r="CU967" s="6"/>
      <c r="CV967" s="6"/>
      <c r="CW967" s="6"/>
      <c r="CX967" s="6"/>
      <c r="CY967" s="6"/>
      <c r="CZ967" s="6"/>
      <c r="DA967" s="6"/>
      <c r="DB967" s="6"/>
      <c r="DC967" s="6"/>
      <c r="DD967" s="6" t="s">
        <v>38</v>
      </c>
      <c r="DE967" s="87"/>
      <c r="DF967" s="6"/>
      <c r="DG967" s="6"/>
      <c r="DH967" s="6"/>
      <c r="DI967" s="6"/>
      <c r="DJ967" s="6"/>
      <c r="DK967" s="6"/>
      <c r="DL967" s="6"/>
      <c r="DM967" s="6"/>
      <c r="DN967" s="6"/>
      <c r="DO967" s="87"/>
      <c r="DP967" s="6"/>
      <c r="DQ967" s="87"/>
      <c r="DR967" s="6"/>
      <c r="DS967" s="87"/>
      <c r="DT967" s="17"/>
      <c r="DV967" s="34"/>
      <c r="DW967" s="57"/>
      <c r="DX967" s="57"/>
      <c r="DY967" s="57"/>
      <c r="DZ967" s="57"/>
      <c r="EA967" s="57"/>
      <c r="EB967" s="57"/>
      <c r="EC967" s="57"/>
      <c r="ED967" s="57"/>
      <c r="EE967" s="57"/>
      <c r="EF967" s="57"/>
      <c r="EG967" s="57"/>
      <c r="EH967" s="57"/>
      <c r="EI967" s="57"/>
      <c r="EJ967" s="57"/>
      <c r="EK967" s="57"/>
      <c r="EL967" s="57"/>
      <c r="EM967" s="57"/>
      <c r="EN967" s="57"/>
      <c r="EO967" s="57"/>
      <c r="EP967" s="57"/>
      <c r="EQ967" s="57"/>
      <c r="ER967" s="57"/>
      <c r="ES967" s="57"/>
    </row>
    <row r="968" spans="1:149" ht="14.55" customHeight="1" x14ac:dyDescent="0.3">
      <c r="A968" s="65">
        <v>964</v>
      </c>
      <c r="B968" s="7">
        <v>311</v>
      </c>
      <c r="C968" s="98" t="s">
        <v>3533</v>
      </c>
      <c r="D968" s="100" t="s">
        <v>3534</v>
      </c>
      <c r="E968" s="98" t="s">
        <v>3535</v>
      </c>
      <c r="F968" s="7">
        <v>2020</v>
      </c>
      <c r="G968" s="100" t="s">
        <v>3536</v>
      </c>
      <c r="H968" s="98" t="s">
        <v>3537</v>
      </c>
      <c r="I968" s="6" t="s">
        <v>50</v>
      </c>
      <c r="J968" s="100" t="s">
        <v>3538</v>
      </c>
      <c r="K968" s="6" t="s">
        <v>3539</v>
      </c>
      <c r="L968" s="6" t="s">
        <v>23</v>
      </c>
      <c r="M968" s="6" t="s">
        <v>72</v>
      </c>
      <c r="N968" s="6" t="s">
        <v>205</v>
      </c>
      <c r="O968" s="6" t="s">
        <v>25</v>
      </c>
      <c r="P968" s="6" t="s">
        <v>177</v>
      </c>
      <c r="Q968" s="6" t="s">
        <v>572</v>
      </c>
      <c r="R968" s="6" t="s">
        <v>572</v>
      </c>
      <c r="S968" s="6" t="s">
        <v>339</v>
      </c>
      <c r="T968" s="6" t="s">
        <v>2250</v>
      </c>
      <c r="U968" s="7">
        <v>2006</v>
      </c>
      <c r="V968" s="7">
        <v>2016</v>
      </c>
      <c r="W968" s="6"/>
      <c r="X968" s="6"/>
      <c r="Y968" s="6"/>
      <c r="Z968" s="6"/>
      <c r="AA968" s="6"/>
      <c r="AB968" s="6"/>
      <c r="AC968" s="6"/>
      <c r="AD968" s="6" t="s">
        <v>109</v>
      </c>
      <c r="AE968" s="6"/>
      <c r="AF968" s="6"/>
      <c r="AG968" s="6"/>
      <c r="AH968" s="6" t="s">
        <v>139</v>
      </c>
      <c r="AI968" s="6" t="s">
        <v>155</v>
      </c>
      <c r="AJ968" s="6"/>
      <c r="AK968" s="6"/>
      <c r="AL968" s="6"/>
      <c r="AM968" s="6"/>
      <c r="AN968" s="6"/>
      <c r="AO968" s="6"/>
      <c r="AP968" s="6"/>
      <c r="AQ968" s="6"/>
      <c r="AR968" s="6"/>
      <c r="AS968" s="6"/>
      <c r="AT968" s="6"/>
      <c r="AU968" s="6"/>
      <c r="AV968" s="6"/>
      <c r="AW968" s="6" t="s">
        <v>38</v>
      </c>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t="s">
        <v>23</v>
      </c>
      <c r="BW968" s="6"/>
      <c r="BX968" s="6"/>
      <c r="BY968" s="6"/>
      <c r="BZ968" s="6"/>
      <c r="CA968" s="6"/>
      <c r="CB968" s="6"/>
      <c r="CC968" s="6"/>
      <c r="CD968" s="6" t="s">
        <v>195</v>
      </c>
      <c r="CE968" s="6"/>
      <c r="CF968" s="6"/>
      <c r="CG968" s="6"/>
      <c r="CH968" s="6" t="s">
        <v>195</v>
      </c>
      <c r="CI968" s="6" t="s">
        <v>195</v>
      </c>
      <c r="CJ968" s="6"/>
      <c r="CK968" s="6"/>
      <c r="CL968" s="6"/>
      <c r="CM968" s="6"/>
      <c r="CN968" s="6"/>
      <c r="CO968" s="6"/>
      <c r="CP968" s="6"/>
      <c r="CQ968" s="6"/>
      <c r="CR968" s="6"/>
      <c r="CS968" s="28" t="s">
        <v>38</v>
      </c>
      <c r="CT968" s="6"/>
      <c r="CU968" s="6"/>
      <c r="CV968" s="6"/>
      <c r="CW968" s="6"/>
      <c r="CX968" s="6"/>
      <c r="CY968" s="6"/>
      <c r="CZ968" s="6"/>
      <c r="DA968" s="6"/>
      <c r="DB968" s="6"/>
      <c r="DC968" s="6"/>
      <c r="DD968" s="6" t="s">
        <v>38</v>
      </c>
      <c r="DE968" s="87"/>
      <c r="DF968" s="6"/>
      <c r="DG968" s="6"/>
      <c r="DH968" s="6"/>
      <c r="DI968" s="6"/>
      <c r="DJ968" s="6"/>
      <c r="DK968" s="6"/>
      <c r="DL968" s="6"/>
      <c r="DM968" s="6"/>
      <c r="DN968" s="6"/>
      <c r="DO968" s="87"/>
      <c r="DP968" s="6"/>
      <c r="DQ968" s="87"/>
      <c r="DR968" s="6"/>
      <c r="DS968" s="87"/>
      <c r="DT968" s="17"/>
      <c r="DV968" s="34"/>
      <c r="DW968" s="57"/>
      <c r="DX968" s="57"/>
      <c r="DY968" s="57"/>
      <c r="DZ968" s="57"/>
      <c r="EA968" s="57"/>
      <c r="EB968" s="57"/>
      <c r="EC968" s="57"/>
      <c r="ED968" s="57"/>
      <c r="EE968" s="57"/>
      <c r="EF968" s="57"/>
      <c r="EG968" s="57"/>
      <c r="EH968" s="57"/>
      <c r="EI968" s="57"/>
      <c r="EJ968" s="57"/>
      <c r="EK968" s="57"/>
      <c r="EL968" s="57"/>
      <c r="EM968" s="57"/>
      <c r="EN968" s="57"/>
      <c r="EO968" s="57"/>
      <c r="EP968" s="57"/>
      <c r="EQ968" s="57"/>
      <c r="ER968" s="57"/>
      <c r="ES968" s="57"/>
    </row>
    <row r="969" spans="1:149" ht="14.55" customHeight="1" x14ac:dyDescent="0.3">
      <c r="A969" s="65">
        <v>965</v>
      </c>
      <c r="B969" s="7">
        <v>311</v>
      </c>
      <c r="C969" s="98" t="s">
        <v>3533</v>
      </c>
      <c r="D969" s="100" t="s">
        <v>3534</v>
      </c>
      <c r="E969" s="98" t="s">
        <v>3535</v>
      </c>
      <c r="F969" s="7">
        <v>2020</v>
      </c>
      <c r="G969" s="100" t="s">
        <v>3536</v>
      </c>
      <c r="H969" s="98" t="s">
        <v>3537</v>
      </c>
      <c r="I969" s="6" t="s">
        <v>50</v>
      </c>
      <c r="J969" s="100" t="s">
        <v>3538</v>
      </c>
      <c r="K969" s="6" t="s">
        <v>3539</v>
      </c>
      <c r="L969" s="6" t="s">
        <v>23</v>
      </c>
      <c r="M969" s="6" t="s">
        <v>72</v>
      </c>
      <c r="N969" s="6" t="s">
        <v>205</v>
      </c>
      <c r="O969" s="6" t="s">
        <v>25</v>
      </c>
      <c r="P969" s="6" t="s">
        <v>177</v>
      </c>
      <c r="Q969" s="6" t="s">
        <v>572</v>
      </c>
      <c r="R969" s="6" t="s">
        <v>572</v>
      </c>
      <c r="S969" s="6" t="s">
        <v>339</v>
      </c>
      <c r="T969" s="6" t="s">
        <v>3549</v>
      </c>
      <c r="U969" s="7">
        <v>2006</v>
      </c>
      <c r="V969" s="7">
        <v>2016</v>
      </c>
      <c r="W969" s="6"/>
      <c r="X969" s="6"/>
      <c r="Y969" s="6"/>
      <c r="Z969" s="6"/>
      <c r="AA969" s="6"/>
      <c r="AB969" s="6"/>
      <c r="AC969" s="6"/>
      <c r="AD969" s="6" t="s">
        <v>109</v>
      </c>
      <c r="AE969" s="6"/>
      <c r="AF969" s="6"/>
      <c r="AG969" s="6"/>
      <c r="AH969" s="6" t="s">
        <v>139</v>
      </c>
      <c r="AI969" s="6" t="s">
        <v>155</v>
      </c>
      <c r="AJ969" s="6"/>
      <c r="AK969" s="6"/>
      <c r="AL969" s="6"/>
      <c r="AM969" s="6"/>
      <c r="AN969" s="6"/>
      <c r="AO969" s="6"/>
      <c r="AP969" s="6"/>
      <c r="AQ969" s="6"/>
      <c r="AR969" s="6"/>
      <c r="AS969" s="6"/>
      <c r="AT969" s="6"/>
      <c r="AU969" s="6"/>
      <c r="AV969" s="6"/>
      <c r="AW969" s="6" t="s">
        <v>38</v>
      </c>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t="s">
        <v>23</v>
      </c>
      <c r="BW969" s="6"/>
      <c r="BX969" s="6"/>
      <c r="BY969" s="6"/>
      <c r="BZ969" s="6"/>
      <c r="CA969" s="6"/>
      <c r="CB969" s="6"/>
      <c r="CC969" s="6"/>
      <c r="CD969" s="6" t="s">
        <v>195</v>
      </c>
      <c r="CE969" s="6"/>
      <c r="CF969" s="6"/>
      <c r="CG969" s="6"/>
      <c r="CH969" s="6" t="s">
        <v>195</v>
      </c>
      <c r="CI969" s="6" t="s">
        <v>195</v>
      </c>
      <c r="CJ969" s="6"/>
      <c r="CK969" s="6"/>
      <c r="CL969" s="6"/>
      <c r="CM969" s="6"/>
      <c r="CN969" s="6"/>
      <c r="CO969" s="6"/>
      <c r="CP969" s="6"/>
      <c r="CQ969" s="6"/>
      <c r="CR969" s="6"/>
      <c r="CS969" s="28" t="s">
        <v>38</v>
      </c>
      <c r="CT969" s="6"/>
      <c r="CU969" s="6"/>
      <c r="CV969" s="6"/>
      <c r="CW969" s="6"/>
      <c r="CX969" s="6"/>
      <c r="CY969" s="6"/>
      <c r="CZ969" s="6"/>
      <c r="DA969" s="6"/>
      <c r="DB969" s="6"/>
      <c r="DC969" s="6"/>
      <c r="DD969" s="6" t="s">
        <v>38</v>
      </c>
      <c r="DE969" s="87"/>
      <c r="DF969" s="6"/>
      <c r="DG969" s="6"/>
      <c r="DH969" s="6"/>
      <c r="DI969" s="6"/>
      <c r="DJ969" s="6"/>
      <c r="DK969" s="6"/>
      <c r="DL969" s="6"/>
      <c r="DM969" s="6"/>
      <c r="DN969" s="6"/>
      <c r="DO969" s="87"/>
      <c r="DP969" s="6"/>
      <c r="DQ969" s="87"/>
      <c r="DR969" s="6"/>
      <c r="DS969" s="87"/>
      <c r="DT969" s="17"/>
      <c r="DV969" s="34"/>
      <c r="DW969" s="57"/>
      <c r="DX969" s="57"/>
      <c r="DY969" s="57"/>
      <c r="DZ969" s="57"/>
      <c r="EA969" s="57"/>
      <c r="EB969" s="57"/>
      <c r="EC969" s="57"/>
      <c r="ED969" s="57"/>
      <c r="EE969" s="57"/>
      <c r="EF969" s="57"/>
      <c r="EG969" s="57"/>
      <c r="EH969" s="57"/>
      <c r="EI969" s="57"/>
      <c r="EJ969" s="57"/>
      <c r="EK969" s="57"/>
      <c r="EL969" s="57"/>
      <c r="EM969" s="57"/>
      <c r="EN969" s="57"/>
      <c r="EO969" s="57"/>
      <c r="EP969" s="57"/>
      <c r="EQ969" s="57"/>
      <c r="ER969" s="57"/>
      <c r="ES969" s="57"/>
    </row>
    <row r="970" spans="1:149" ht="14.55" customHeight="1" x14ac:dyDescent="0.3">
      <c r="A970" s="65">
        <v>966</v>
      </c>
      <c r="B970" s="7">
        <v>311</v>
      </c>
      <c r="C970" s="98" t="s">
        <v>3533</v>
      </c>
      <c r="D970" s="100" t="s">
        <v>3534</v>
      </c>
      <c r="E970" s="98" t="s">
        <v>3535</v>
      </c>
      <c r="F970" s="7">
        <v>2020</v>
      </c>
      <c r="G970" s="100" t="s">
        <v>3536</v>
      </c>
      <c r="H970" s="98" t="s">
        <v>3537</v>
      </c>
      <c r="I970" s="6" t="s">
        <v>50</v>
      </c>
      <c r="J970" s="100" t="s">
        <v>3538</v>
      </c>
      <c r="K970" s="6" t="s">
        <v>3539</v>
      </c>
      <c r="L970" s="6" t="s">
        <v>23</v>
      </c>
      <c r="M970" s="6" t="s">
        <v>72</v>
      </c>
      <c r="N970" s="6" t="s">
        <v>205</v>
      </c>
      <c r="O970" s="6" t="s">
        <v>25</v>
      </c>
      <c r="P970" s="6" t="s">
        <v>177</v>
      </c>
      <c r="Q970" s="6" t="s">
        <v>572</v>
      </c>
      <c r="R970" s="6" t="s">
        <v>572</v>
      </c>
      <c r="S970" s="6" t="s">
        <v>339</v>
      </c>
      <c r="T970" s="6" t="s">
        <v>2920</v>
      </c>
      <c r="U970" s="7">
        <v>2006</v>
      </c>
      <c r="V970" s="7">
        <v>2016</v>
      </c>
      <c r="W970" s="6"/>
      <c r="X970" s="6"/>
      <c r="Y970" s="6"/>
      <c r="Z970" s="6"/>
      <c r="AA970" s="6"/>
      <c r="AB970" s="6"/>
      <c r="AC970" s="6"/>
      <c r="AD970" s="6" t="s">
        <v>109</v>
      </c>
      <c r="AE970" s="6"/>
      <c r="AF970" s="6"/>
      <c r="AG970" s="6"/>
      <c r="AH970" s="6" t="s">
        <v>139</v>
      </c>
      <c r="AI970" s="6" t="s">
        <v>155</v>
      </c>
      <c r="AJ970" s="6"/>
      <c r="AK970" s="6"/>
      <c r="AL970" s="6"/>
      <c r="AM970" s="6"/>
      <c r="AN970" s="6"/>
      <c r="AO970" s="6"/>
      <c r="AP970" s="6"/>
      <c r="AQ970" s="6"/>
      <c r="AR970" s="6"/>
      <c r="AS970" s="6"/>
      <c r="AT970" s="6"/>
      <c r="AU970" s="6"/>
      <c r="AV970" s="6"/>
      <c r="AW970" s="6" t="s">
        <v>38</v>
      </c>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t="s">
        <v>23</v>
      </c>
      <c r="BW970" s="6"/>
      <c r="BX970" s="6"/>
      <c r="BY970" s="6"/>
      <c r="BZ970" s="6"/>
      <c r="CA970" s="6"/>
      <c r="CB970" s="6"/>
      <c r="CC970" s="6"/>
      <c r="CD970" s="6" t="s">
        <v>195</v>
      </c>
      <c r="CE970" s="6"/>
      <c r="CF970" s="6"/>
      <c r="CG970" s="6"/>
      <c r="CH970" s="6" t="s">
        <v>195</v>
      </c>
      <c r="CI970" s="6" t="s">
        <v>195</v>
      </c>
      <c r="CJ970" s="6"/>
      <c r="CK970" s="6"/>
      <c r="CL970" s="6"/>
      <c r="CM970" s="6"/>
      <c r="CN970" s="6"/>
      <c r="CO970" s="6"/>
      <c r="CP970" s="6"/>
      <c r="CQ970" s="6"/>
      <c r="CR970" s="6"/>
      <c r="CS970" s="28" t="s">
        <v>38</v>
      </c>
      <c r="CT970" s="6"/>
      <c r="CU970" s="6"/>
      <c r="CV970" s="6"/>
      <c r="CW970" s="6"/>
      <c r="CX970" s="6"/>
      <c r="CY970" s="6"/>
      <c r="CZ970" s="6"/>
      <c r="DA970" s="6"/>
      <c r="DB970" s="6"/>
      <c r="DC970" s="6"/>
      <c r="DD970" s="6" t="s">
        <v>38</v>
      </c>
      <c r="DE970" s="87"/>
      <c r="DF970" s="6"/>
      <c r="DG970" s="6"/>
      <c r="DH970" s="6"/>
      <c r="DI970" s="6"/>
      <c r="DJ970" s="6"/>
      <c r="DK970" s="6"/>
      <c r="DL970" s="6"/>
      <c r="DM970" s="6"/>
      <c r="DN970" s="6"/>
      <c r="DO970" s="87"/>
      <c r="DP970" s="6"/>
      <c r="DQ970" s="87"/>
      <c r="DR970" s="6"/>
      <c r="DS970" s="87"/>
      <c r="DT970" s="17"/>
      <c r="DV970" s="34"/>
      <c r="DW970" s="57"/>
      <c r="DX970" s="57"/>
      <c r="DY970" s="57"/>
      <c r="DZ970" s="57"/>
      <c r="EA970" s="57"/>
      <c r="EB970" s="57"/>
      <c r="EC970" s="57"/>
      <c r="ED970" s="57"/>
      <c r="EE970" s="57"/>
      <c r="EF970" s="57"/>
      <c r="EG970" s="57"/>
      <c r="EH970" s="57"/>
      <c r="EI970" s="57"/>
      <c r="EJ970" s="57"/>
      <c r="EK970" s="57"/>
      <c r="EL970" s="57"/>
      <c r="EM970" s="57"/>
      <c r="EN970" s="57"/>
      <c r="EO970" s="57"/>
      <c r="EP970" s="57"/>
      <c r="EQ970" s="57"/>
      <c r="ER970" s="57"/>
      <c r="ES970" s="57"/>
    </row>
    <row r="971" spans="1:149" ht="14.55" customHeight="1" x14ac:dyDescent="0.3">
      <c r="A971" s="65">
        <v>967</v>
      </c>
      <c r="B971" s="7">
        <v>312</v>
      </c>
      <c r="C971" s="98" t="s">
        <v>3550</v>
      </c>
      <c r="D971" s="100" t="s">
        <v>3551</v>
      </c>
      <c r="E971" s="98" t="s">
        <v>3552</v>
      </c>
      <c r="F971" s="7">
        <v>2019</v>
      </c>
      <c r="G971" s="100" t="s">
        <v>604</v>
      </c>
      <c r="H971" s="98" t="s">
        <v>3553</v>
      </c>
      <c r="I971" s="6" t="s">
        <v>50</v>
      </c>
      <c r="J971" s="100" t="s">
        <v>3554</v>
      </c>
      <c r="K971" s="6" t="s">
        <v>628</v>
      </c>
      <c r="L971" s="6" t="s">
        <v>38</v>
      </c>
      <c r="M971" s="6" t="s">
        <v>86</v>
      </c>
      <c r="N971" s="6" t="s">
        <v>205</v>
      </c>
      <c r="O971" s="6" t="s">
        <v>25</v>
      </c>
      <c r="P971" s="6" t="s">
        <v>191</v>
      </c>
      <c r="Q971" s="6" t="s">
        <v>3555</v>
      </c>
      <c r="R971" s="6" t="s">
        <v>1317</v>
      </c>
      <c r="S971" s="6" t="s">
        <v>136</v>
      </c>
      <c r="T971" s="6" t="s">
        <v>3556</v>
      </c>
      <c r="U971" s="7">
        <v>2017</v>
      </c>
      <c r="V971" s="7">
        <v>2017</v>
      </c>
      <c r="W971" s="6"/>
      <c r="X971" s="6"/>
      <c r="Y971" s="6"/>
      <c r="Z971" s="6"/>
      <c r="AA971" s="6"/>
      <c r="AB971" s="6"/>
      <c r="AC971" s="6"/>
      <c r="AD971" s="6" t="s">
        <v>109</v>
      </c>
      <c r="AE971" s="6" t="s">
        <v>126</v>
      </c>
      <c r="AF971" s="6"/>
      <c r="AG971" s="6"/>
      <c r="AH971" s="6"/>
      <c r="AI971" s="6"/>
      <c r="AJ971" s="6"/>
      <c r="AK971" s="6"/>
      <c r="AL971" s="6"/>
      <c r="AM971" s="6"/>
      <c r="AN971" s="6"/>
      <c r="AO971" s="6"/>
      <c r="AP971" s="6"/>
      <c r="AQ971" s="6"/>
      <c r="AR971" s="6"/>
      <c r="AS971" s="6"/>
      <c r="AT971" s="6"/>
      <c r="AU971" s="6"/>
      <c r="AV971" s="6"/>
      <c r="AW971" s="6" t="s">
        <v>23</v>
      </c>
      <c r="AX971" s="6"/>
      <c r="AY971" s="6"/>
      <c r="AZ971" s="6"/>
      <c r="BA971" s="6"/>
      <c r="BB971" s="6"/>
      <c r="BC971" s="6"/>
      <c r="BD971" s="6"/>
      <c r="BE971" s="6"/>
      <c r="BF971" s="6" t="s">
        <v>78</v>
      </c>
      <c r="BG971" s="6"/>
      <c r="BH971" s="6"/>
      <c r="BI971" s="6"/>
      <c r="BJ971" s="6"/>
      <c r="BK971" s="6"/>
      <c r="BL971" s="6"/>
      <c r="BM971" s="6"/>
      <c r="BN971" s="6"/>
      <c r="BO971" s="6"/>
      <c r="BP971" s="6"/>
      <c r="BQ971" s="6"/>
      <c r="BR971" s="6"/>
      <c r="BS971" s="6"/>
      <c r="BT971" s="6"/>
      <c r="BU971" s="6"/>
      <c r="BV971" s="6" t="s">
        <v>23</v>
      </c>
      <c r="BW971" s="6"/>
      <c r="BX971" s="6"/>
      <c r="BY971" s="6"/>
      <c r="BZ971" s="6"/>
      <c r="CA971" s="6"/>
      <c r="CB971" s="6"/>
      <c r="CC971" s="6"/>
      <c r="CD971" s="6" t="s">
        <v>195</v>
      </c>
      <c r="CE971" s="6"/>
      <c r="CF971" s="6"/>
      <c r="CG971" s="6"/>
      <c r="CH971" s="6"/>
      <c r="CI971" s="6"/>
      <c r="CJ971" s="6"/>
      <c r="CK971" s="6"/>
      <c r="CL971" s="6"/>
      <c r="CM971" s="6"/>
      <c r="CN971" s="6"/>
      <c r="CO971" s="6"/>
      <c r="CP971" s="6"/>
      <c r="CQ971" s="6"/>
      <c r="CR971" s="6"/>
      <c r="CS971" s="28" t="s">
        <v>23</v>
      </c>
      <c r="CT971" s="6"/>
      <c r="CU971" s="6"/>
      <c r="CV971" s="6"/>
      <c r="CW971" s="6" t="s">
        <v>109</v>
      </c>
      <c r="CX971" s="6"/>
      <c r="CY971" s="6"/>
      <c r="CZ971" s="6"/>
      <c r="DA971" s="6"/>
      <c r="DB971" s="6"/>
      <c r="DC971" s="6"/>
      <c r="DD971" s="6" t="s">
        <v>38</v>
      </c>
      <c r="DE971" s="87"/>
      <c r="DF971" s="6"/>
      <c r="DG971" s="6"/>
      <c r="DH971" s="6"/>
      <c r="DI971" s="6"/>
      <c r="DJ971" s="6"/>
      <c r="DK971" s="6"/>
      <c r="DL971" s="6"/>
      <c r="DM971" s="6"/>
      <c r="DN971" s="6"/>
      <c r="DO971" s="87"/>
      <c r="DP971" s="6"/>
      <c r="DQ971" s="87"/>
      <c r="DR971" s="6"/>
      <c r="DS971" s="93" t="s">
        <v>3557</v>
      </c>
      <c r="DT971" s="17" t="s">
        <v>630</v>
      </c>
      <c r="DV971" s="34"/>
      <c r="DW971" s="57"/>
      <c r="DX971" s="57"/>
      <c r="DY971" s="57"/>
      <c r="DZ971" s="57"/>
      <c r="EA971" s="57"/>
      <c r="EB971" s="57"/>
      <c r="EC971" s="57"/>
      <c r="ED971" s="57"/>
      <c r="EE971" s="57"/>
      <c r="EF971" s="57"/>
      <c r="EG971" s="57"/>
      <c r="EH971" s="57"/>
      <c r="EI971" s="57"/>
      <c r="EJ971" s="57"/>
      <c r="EK971" s="57"/>
      <c r="EL971" s="57"/>
      <c r="EM971" s="57"/>
      <c r="EN971" s="57"/>
      <c r="EO971" s="57"/>
      <c r="EP971" s="57"/>
      <c r="EQ971" s="57"/>
      <c r="ER971" s="57"/>
      <c r="ES971" s="57"/>
    </row>
    <row r="972" spans="1:149" ht="14.55" customHeight="1" x14ac:dyDescent="0.3">
      <c r="A972" s="65">
        <v>968</v>
      </c>
      <c r="B972" s="7">
        <v>313</v>
      </c>
      <c r="C972" s="98" t="s">
        <v>3558</v>
      </c>
      <c r="D972" s="100" t="s">
        <v>3559</v>
      </c>
      <c r="E972" s="98" t="s">
        <v>3560</v>
      </c>
      <c r="F972" s="7">
        <v>2018</v>
      </c>
      <c r="G972" s="98" t="s">
        <v>664</v>
      </c>
      <c r="H972" s="98" t="s">
        <v>3561</v>
      </c>
      <c r="I972" s="6" t="s">
        <v>50</v>
      </c>
      <c r="J972" s="100" t="s">
        <v>3562</v>
      </c>
      <c r="K972" s="6" t="s">
        <v>70</v>
      </c>
      <c r="L972" s="6" t="s">
        <v>38</v>
      </c>
      <c r="M972" s="6" t="s">
        <v>86</v>
      </c>
      <c r="N972" s="6" t="s">
        <v>205</v>
      </c>
      <c r="O972" s="6" t="s">
        <v>25</v>
      </c>
      <c r="P972" s="6" t="s">
        <v>191</v>
      </c>
      <c r="Q972" s="6" t="s">
        <v>3563</v>
      </c>
      <c r="R972" s="6" t="s">
        <v>908</v>
      </c>
      <c r="S972" s="6" t="s">
        <v>136</v>
      </c>
      <c r="T972" s="6" t="s">
        <v>3556</v>
      </c>
      <c r="U972" s="7" t="s">
        <v>572</v>
      </c>
      <c r="V972" s="7" t="s">
        <v>572</v>
      </c>
      <c r="W972" s="6"/>
      <c r="X972" s="6"/>
      <c r="Y972" s="6"/>
      <c r="Z972" s="6"/>
      <c r="AA972" s="6"/>
      <c r="AB972" s="6"/>
      <c r="AC972" s="6"/>
      <c r="AD972" s="6"/>
      <c r="AE972" s="6" t="s">
        <v>126</v>
      </c>
      <c r="AF972" s="6"/>
      <c r="AG972" s="6"/>
      <c r="AH972" s="6"/>
      <c r="AI972" s="6"/>
      <c r="AJ972" s="6"/>
      <c r="AK972" s="6"/>
      <c r="AL972" s="6"/>
      <c r="AM972" s="6"/>
      <c r="AN972" s="6"/>
      <c r="AO972" s="6"/>
      <c r="AP972" s="6"/>
      <c r="AQ972" s="6"/>
      <c r="AR972" s="6"/>
      <c r="AS972" s="6"/>
      <c r="AT972" s="6"/>
      <c r="AU972" s="6"/>
      <c r="AV972" s="6"/>
      <c r="AW972" s="6" t="s">
        <v>23</v>
      </c>
      <c r="AX972" s="6"/>
      <c r="AY972" s="6"/>
      <c r="AZ972" s="6"/>
      <c r="BA972" s="6"/>
      <c r="BB972" s="6"/>
      <c r="BC972" s="6"/>
      <c r="BD972" s="6"/>
      <c r="BE972" s="6"/>
      <c r="BF972" s="6" t="s">
        <v>78</v>
      </c>
      <c r="BG972" s="6"/>
      <c r="BH972" s="6"/>
      <c r="BI972" s="6"/>
      <c r="BJ972" s="6"/>
      <c r="BK972" s="6"/>
      <c r="BL972" s="6"/>
      <c r="BM972" s="6"/>
      <c r="BN972" s="6"/>
      <c r="BO972" s="6"/>
      <c r="BP972" s="6"/>
      <c r="BQ972" s="6"/>
      <c r="BR972" s="6"/>
      <c r="BS972" s="6"/>
      <c r="BT972" s="6"/>
      <c r="BU972" s="6"/>
      <c r="BV972" s="6" t="s">
        <v>38</v>
      </c>
      <c r="BW972" s="6"/>
      <c r="BX972" s="6"/>
      <c r="BY972" s="6"/>
      <c r="BZ972" s="6"/>
      <c r="CA972" s="6"/>
      <c r="CB972" s="6"/>
      <c r="CC972" s="6"/>
      <c r="CD972" s="6"/>
      <c r="CE972" s="6"/>
      <c r="CF972" s="6"/>
      <c r="CG972" s="6"/>
      <c r="CH972" s="6"/>
      <c r="CI972" s="6"/>
      <c r="CJ972" s="6"/>
      <c r="CK972" s="6"/>
      <c r="CL972" s="6"/>
      <c r="CM972" s="6"/>
      <c r="CN972" s="6"/>
      <c r="CO972" s="6"/>
      <c r="CP972" s="6"/>
      <c r="CQ972" s="6"/>
      <c r="CR972" s="6"/>
      <c r="CS972" s="28" t="s">
        <v>38</v>
      </c>
      <c r="CT972" s="6"/>
      <c r="CU972" s="6"/>
      <c r="CV972" s="6"/>
      <c r="CW972" s="6"/>
      <c r="CX972" s="6"/>
      <c r="CY972" s="6"/>
      <c r="CZ972" s="6"/>
      <c r="DA972" s="6"/>
      <c r="DB972" s="6"/>
      <c r="DC972" s="6"/>
      <c r="DD972" s="6" t="s">
        <v>38</v>
      </c>
      <c r="DE972" s="87"/>
      <c r="DF972" s="6"/>
      <c r="DG972" s="6"/>
      <c r="DH972" s="6"/>
      <c r="DI972" s="6"/>
      <c r="DJ972" s="6"/>
      <c r="DK972" s="6"/>
      <c r="DL972" s="6"/>
      <c r="DM972" s="6"/>
      <c r="DN972" s="6"/>
      <c r="DO972" s="87"/>
      <c r="DP972" s="6"/>
      <c r="DQ972" s="87"/>
      <c r="DR972" s="6"/>
      <c r="DS972" s="93" t="s">
        <v>3564</v>
      </c>
      <c r="DT972" s="17" t="s">
        <v>630</v>
      </c>
      <c r="DV972" s="34"/>
      <c r="DW972" s="57"/>
      <c r="DX972" s="57"/>
      <c r="DY972" s="57"/>
      <c r="DZ972" s="57"/>
      <c r="EA972" s="57"/>
      <c r="EB972" s="57"/>
      <c r="EC972" s="57"/>
      <c r="ED972" s="57"/>
      <c r="EE972" s="57"/>
      <c r="EF972" s="57"/>
      <c r="EG972" s="57"/>
      <c r="EH972" s="57"/>
      <c r="EI972" s="57"/>
      <c r="EJ972" s="57"/>
      <c r="EK972" s="57"/>
      <c r="EL972" s="57"/>
      <c r="EM972" s="57"/>
      <c r="EN972" s="57"/>
      <c r="EO972" s="57"/>
      <c r="EP972" s="57"/>
      <c r="EQ972" s="57"/>
      <c r="ER972" s="57"/>
      <c r="ES972" s="57"/>
    </row>
    <row r="973" spans="1:149" ht="14.55" customHeight="1" x14ac:dyDescent="0.3">
      <c r="A973" s="65">
        <v>969</v>
      </c>
      <c r="B973" s="7">
        <v>313</v>
      </c>
      <c r="C973" s="98" t="s">
        <v>3558</v>
      </c>
      <c r="D973" s="100" t="s">
        <v>3559</v>
      </c>
      <c r="E973" s="98" t="s">
        <v>3560</v>
      </c>
      <c r="F973" s="7">
        <v>2018</v>
      </c>
      <c r="G973" s="98" t="s">
        <v>664</v>
      </c>
      <c r="H973" s="98" t="s">
        <v>3561</v>
      </c>
      <c r="I973" s="6" t="s">
        <v>50</v>
      </c>
      <c r="J973" s="100" t="s">
        <v>3565</v>
      </c>
      <c r="K973" s="6" t="s">
        <v>3566</v>
      </c>
      <c r="L973" s="6" t="s">
        <v>38</v>
      </c>
      <c r="M973" s="6" t="s">
        <v>86</v>
      </c>
      <c r="N973" s="6" t="s">
        <v>205</v>
      </c>
      <c r="O973" s="6" t="s">
        <v>25</v>
      </c>
      <c r="P973" s="6" t="s">
        <v>191</v>
      </c>
      <c r="Q973" s="6" t="s">
        <v>3563</v>
      </c>
      <c r="R973" s="6" t="s">
        <v>908</v>
      </c>
      <c r="S973" s="6" t="s">
        <v>136</v>
      </c>
      <c r="T973" s="6" t="s">
        <v>3556</v>
      </c>
      <c r="U973" s="7" t="s">
        <v>572</v>
      </c>
      <c r="V973" s="7" t="s">
        <v>572</v>
      </c>
      <c r="W973" s="6"/>
      <c r="X973" s="6"/>
      <c r="Y973" s="6"/>
      <c r="Z973" s="6"/>
      <c r="AA973" s="6"/>
      <c r="AB973" s="6"/>
      <c r="AC973" s="6"/>
      <c r="AD973" s="6"/>
      <c r="AE973" s="6" t="s">
        <v>126</v>
      </c>
      <c r="AF973" s="6"/>
      <c r="AG973" s="6"/>
      <c r="AH973" s="6"/>
      <c r="AI973" s="6"/>
      <c r="AJ973" s="6"/>
      <c r="AK973" s="6"/>
      <c r="AL973" s="6"/>
      <c r="AM973" s="6"/>
      <c r="AN973" s="6"/>
      <c r="AO973" s="6"/>
      <c r="AP973" s="6"/>
      <c r="AQ973" s="6"/>
      <c r="AR973" s="6"/>
      <c r="AS973" s="6"/>
      <c r="AT973" s="6"/>
      <c r="AU973" s="6"/>
      <c r="AV973" s="6"/>
      <c r="AW973" s="6" t="s">
        <v>23</v>
      </c>
      <c r="AX973" s="6"/>
      <c r="AY973" s="6"/>
      <c r="AZ973" s="6"/>
      <c r="BA973" s="6"/>
      <c r="BB973" s="6"/>
      <c r="BC973" s="6"/>
      <c r="BD973" s="6"/>
      <c r="BE973" s="6"/>
      <c r="BF973" s="6" t="s">
        <v>78</v>
      </c>
      <c r="BG973" s="6"/>
      <c r="BH973" s="6"/>
      <c r="BI973" s="6"/>
      <c r="BJ973" s="6"/>
      <c r="BK973" s="6"/>
      <c r="BL973" s="6"/>
      <c r="BM973" s="6"/>
      <c r="BN973" s="6"/>
      <c r="BO973" s="6"/>
      <c r="BP973" s="6"/>
      <c r="BQ973" s="6"/>
      <c r="BR973" s="6"/>
      <c r="BS973" s="6"/>
      <c r="BT973" s="6"/>
      <c r="BU973" s="6"/>
      <c r="BV973" s="6" t="s">
        <v>38</v>
      </c>
      <c r="BW973" s="6"/>
      <c r="BX973" s="6"/>
      <c r="BY973" s="6"/>
      <c r="BZ973" s="6"/>
      <c r="CA973" s="6"/>
      <c r="CB973" s="6"/>
      <c r="CC973" s="6"/>
      <c r="CD973" s="6"/>
      <c r="CE973" s="6"/>
      <c r="CF973" s="6"/>
      <c r="CG973" s="6"/>
      <c r="CH973" s="6"/>
      <c r="CI973" s="6"/>
      <c r="CJ973" s="6"/>
      <c r="CK973" s="6"/>
      <c r="CL973" s="6"/>
      <c r="CM973" s="6"/>
      <c r="CN973" s="6"/>
      <c r="CO973" s="6"/>
      <c r="CP973" s="6"/>
      <c r="CQ973" s="6"/>
      <c r="CR973" s="6"/>
      <c r="CS973" s="28" t="s">
        <v>38</v>
      </c>
      <c r="CT973" s="6"/>
      <c r="CU973" s="6"/>
      <c r="CV973" s="6"/>
      <c r="CW973" s="6"/>
      <c r="CX973" s="6"/>
      <c r="CY973" s="6"/>
      <c r="CZ973" s="6"/>
      <c r="DA973" s="6"/>
      <c r="DB973" s="6"/>
      <c r="DC973" s="6"/>
      <c r="DD973" s="6" t="s">
        <v>38</v>
      </c>
      <c r="DE973" s="87"/>
      <c r="DF973" s="6"/>
      <c r="DG973" s="6"/>
      <c r="DH973" s="6"/>
      <c r="DI973" s="6"/>
      <c r="DJ973" s="6"/>
      <c r="DK973" s="6"/>
      <c r="DL973" s="6"/>
      <c r="DM973" s="6"/>
      <c r="DN973" s="6"/>
      <c r="DO973" s="87"/>
      <c r="DP973" s="6"/>
      <c r="DQ973" s="87"/>
      <c r="DR973" s="6"/>
      <c r="DS973" s="93" t="s">
        <v>3564</v>
      </c>
      <c r="DT973" s="17" t="s">
        <v>630</v>
      </c>
      <c r="DV973" s="34"/>
      <c r="DW973" s="57"/>
      <c r="DX973" s="57"/>
      <c r="DY973" s="57"/>
      <c r="DZ973" s="57"/>
      <c r="EA973" s="57"/>
      <c r="EB973" s="57"/>
      <c r="EC973" s="57"/>
      <c r="ED973" s="57"/>
      <c r="EE973" s="57"/>
      <c r="EF973" s="57"/>
      <c r="EG973" s="57"/>
      <c r="EH973" s="57"/>
      <c r="EI973" s="57"/>
      <c r="EJ973" s="57"/>
      <c r="EK973" s="57"/>
      <c r="EL973" s="57"/>
      <c r="EM973" s="57"/>
      <c r="EN973" s="57"/>
      <c r="EO973" s="57"/>
      <c r="EP973" s="57"/>
      <c r="EQ973" s="57"/>
      <c r="ER973" s="57"/>
      <c r="ES973" s="57"/>
    </row>
    <row r="974" spans="1:149" ht="14.55" customHeight="1" x14ac:dyDescent="0.3">
      <c r="A974" s="65">
        <v>970</v>
      </c>
      <c r="B974" s="7">
        <v>313</v>
      </c>
      <c r="C974" s="98" t="s">
        <v>3558</v>
      </c>
      <c r="D974" s="100" t="s">
        <v>3559</v>
      </c>
      <c r="E974" s="98" t="s">
        <v>3560</v>
      </c>
      <c r="F974" s="7">
        <v>2018</v>
      </c>
      <c r="G974" s="98" t="s">
        <v>664</v>
      </c>
      <c r="H974" s="98" t="s">
        <v>3561</v>
      </c>
      <c r="I974" s="6" t="s">
        <v>50</v>
      </c>
      <c r="J974" s="100" t="s">
        <v>3567</v>
      </c>
      <c r="K974" s="6" t="s">
        <v>3566</v>
      </c>
      <c r="L974" s="6" t="s">
        <v>38</v>
      </c>
      <c r="M974" s="6" t="s">
        <v>86</v>
      </c>
      <c r="N974" s="6" t="s">
        <v>205</v>
      </c>
      <c r="O974" s="6" t="s">
        <v>25</v>
      </c>
      <c r="P974" s="6" t="s">
        <v>191</v>
      </c>
      <c r="Q974" s="6" t="s">
        <v>3563</v>
      </c>
      <c r="R974" s="6" t="s">
        <v>908</v>
      </c>
      <c r="S974" s="6" t="s">
        <v>136</v>
      </c>
      <c r="T974" s="6" t="s">
        <v>3556</v>
      </c>
      <c r="U974" s="7" t="s">
        <v>572</v>
      </c>
      <c r="V974" s="7" t="s">
        <v>572</v>
      </c>
      <c r="W974" s="6"/>
      <c r="X974" s="6"/>
      <c r="Y974" s="6"/>
      <c r="Z974" s="6"/>
      <c r="AA974" s="6"/>
      <c r="AB974" s="6"/>
      <c r="AC974" s="6"/>
      <c r="AD974" s="6"/>
      <c r="AE974" s="6" t="s">
        <v>126</v>
      </c>
      <c r="AF974" s="6"/>
      <c r="AG974" s="6"/>
      <c r="AH974" s="6"/>
      <c r="AI974" s="6"/>
      <c r="AJ974" s="6"/>
      <c r="AK974" s="6"/>
      <c r="AL974" s="6"/>
      <c r="AM974" s="6"/>
      <c r="AN974" s="6"/>
      <c r="AO974" s="6"/>
      <c r="AP974" s="6"/>
      <c r="AQ974" s="6"/>
      <c r="AR974" s="6"/>
      <c r="AS974" s="6"/>
      <c r="AT974" s="6"/>
      <c r="AU974" s="6"/>
      <c r="AV974" s="6"/>
      <c r="AW974" s="6" t="s">
        <v>23</v>
      </c>
      <c r="AX974" s="6"/>
      <c r="AY974" s="6"/>
      <c r="AZ974" s="6"/>
      <c r="BA974" s="6"/>
      <c r="BB974" s="6"/>
      <c r="BC974" s="6"/>
      <c r="BD974" s="6"/>
      <c r="BE974" s="6"/>
      <c r="BF974" s="6" t="s">
        <v>78</v>
      </c>
      <c r="BG974" s="6"/>
      <c r="BH974" s="6"/>
      <c r="BI974" s="6"/>
      <c r="BJ974" s="6"/>
      <c r="BK974" s="6"/>
      <c r="BL974" s="6"/>
      <c r="BM974" s="6"/>
      <c r="BN974" s="6"/>
      <c r="BO974" s="6"/>
      <c r="BP974" s="6"/>
      <c r="BQ974" s="6"/>
      <c r="BR974" s="6"/>
      <c r="BS974" s="6"/>
      <c r="BT974" s="6"/>
      <c r="BU974" s="6"/>
      <c r="BV974" s="6" t="s">
        <v>38</v>
      </c>
      <c r="BW974" s="6"/>
      <c r="BX974" s="6"/>
      <c r="BY974" s="6"/>
      <c r="BZ974" s="6"/>
      <c r="CA974" s="6"/>
      <c r="CB974" s="6"/>
      <c r="CC974" s="6"/>
      <c r="CD974" s="6"/>
      <c r="CE974" s="6"/>
      <c r="CF974" s="6"/>
      <c r="CG974" s="6"/>
      <c r="CH974" s="6"/>
      <c r="CI974" s="6"/>
      <c r="CJ974" s="6"/>
      <c r="CK974" s="6"/>
      <c r="CL974" s="6"/>
      <c r="CM974" s="6"/>
      <c r="CN974" s="6"/>
      <c r="CO974" s="6"/>
      <c r="CP974" s="6"/>
      <c r="CQ974" s="6"/>
      <c r="CR974" s="6"/>
      <c r="CS974" s="28" t="s">
        <v>38</v>
      </c>
      <c r="CT974" s="6"/>
      <c r="CU974" s="6"/>
      <c r="CV974" s="6"/>
      <c r="CW974" s="6"/>
      <c r="CX974" s="6"/>
      <c r="CY974" s="6"/>
      <c r="CZ974" s="6"/>
      <c r="DA974" s="6"/>
      <c r="DB974" s="6"/>
      <c r="DC974" s="6"/>
      <c r="DD974" s="6" t="s">
        <v>38</v>
      </c>
      <c r="DE974" s="87"/>
      <c r="DF974" s="6"/>
      <c r="DG974" s="6"/>
      <c r="DH974" s="6"/>
      <c r="DI974" s="6"/>
      <c r="DJ974" s="6"/>
      <c r="DK974" s="6"/>
      <c r="DL974" s="6"/>
      <c r="DM974" s="6"/>
      <c r="DN974" s="6"/>
      <c r="DO974" s="87"/>
      <c r="DP974" s="6"/>
      <c r="DQ974" s="87"/>
      <c r="DR974" s="6"/>
      <c r="DS974" s="93" t="s">
        <v>3564</v>
      </c>
      <c r="DT974" s="17" t="s">
        <v>630</v>
      </c>
      <c r="DV974" s="34"/>
      <c r="DW974" s="57"/>
      <c r="DX974" s="57"/>
      <c r="DY974" s="57"/>
      <c r="DZ974" s="57"/>
      <c r="EA974" s="57"/>
      <c r="EB974" s="57"/>
      <c r="EC974" s="57"/>
      <c r="ED974" s="57"/>
      <c r="EE974" s="57"/>
      <c r="EF974" s="57"/>
      <c r="EG974" s="57"/>
      <c r="EH974" s="57"/>
      <c r="EI974" s="57"/>
      <c r="EJ974" s="57"/>
      <c r="EK974" s="57"/>
      <c r="EL974" s="57"/>
      <c r="EM974" s="57"/>
      <c r="EN974" s="57"/>
      <c r="EO974" s="57"/>
      <c r="EP974" s="57"/>
      <c r="EQ974" s="57"/>
      <c r="ER974" s="57"/>
      <c r="ES974" s="57"/>
    </row>
    <row r="975" spans="1:149" ht="14.55" customHeight="1" x14ac:dyDescent="0.3">
      <c r="A975" s="65">
        <v>971</v>
      </c>
      <c r="B975" s="7">
        <v>314</v>
      </c>
      <c r="C975" s="98" t="s">
        <v>3568</v>
      </c>
      <c r="D975" s="100" t="s">
        <v>3569</v>
      </c>
      <c r="E975" s="98" t="s">
        <v>3570</v>
      </c>
      <c r="F975" s="7">
        <v>2012</v>
      </c>
      <c r="G975" s="100" t="s">
        <v>1510</v>
      </c>
      <c r="H975" s="98" t="s">
        <v>3571</v>
      </c>
      <c r="I975" s="6" t="s">
        <v>50</v>
      </c>
      <c r="J975" s="100" t="s">
        <v>3572</v>
      </c>
      <c r="K975" s="6" t="s">
        <v>1206</v>
      </c>
      <c r="L975" s="6" t="s">
        <v>38</v>
      </c>
      <c r="M975" s="6" t="s">
        <v>86</v>
      </c>
      <c r="N975" s="6" t="s">
        <v>205</v>
      </c>
      <c r="O975" s="6" t="s">
        <v>25</v>
      </c>
      <c r="P975" s="6" t="s">
        <v>191</v>
      </c>
      <c r="Q975" s="6" t="s">
        <v>572</v>
      </c>
      <c r="R975" s="6" t="s">
        <v>572</v>
      </c>
      <c r="S975" s="6" t="s">
        <v>434</v>
      </c>
      <c r="T975" s="6" t="s">
        <v>3573</v>
      </c>
      <c r="U975" s="7" t="s">
        <v>572</v>
      </c>
      <c r="V975" s="7" t="s">
        <v>572</v>
      </c>
      <c r="W975" s="6"/>
      <c r="X975" s="6"/>
      <c r="Y975" s="6"/>
      <c r="Z975" s="6" t="s">
        <v>76</v>
      </c>
      <c r="AA975" s="6"/>
      <c r="AB975" s="6"/>
      <c r="AC975" s="6"/>
      <c r="AD975" s="6"/>
      <c r="AE975" s="6" t="s">
        <v>126</v>
      </c>
      <c r="AF975" s="6"/>
      <c r="AG975" s="6"/>
      <c r="AH975" s="6"/>
      <c r="AI975" s="6" t="s">
        <v>155</v>
      </c>
      <c r="AJ975" s="6"/>
      <c r="AK975" s="6"/>
      <c r="AL975" s="6"/>
      <c r="AM975" s="6"/>
      <c r="AN975" s="6"/>
      <c r="AO975" s="6"/>
      <c r="AP975" s="6"/>
      <c r="AQ975" s="6"/>
      <c r="AR975" s="6"/>
      <c r="AS975" s="6"/>
      <c r="AT975" s="6"/>
      <c r="AU975" s="6" t="s">
        <v>183</v>
      </c>
      <c r="AV975" s="6"/>
      <c r="AW975" s="6" t="s">
        <v>23</v>
      </c>
      <c r="AX975" s="6"/>
      <c r="AY975" s="6"/>
      <c r="AZ975" s="6"/>
      <c r="BA975" s="6" t="s">
        <v>78</v>
      </c>
      <c r="BB975" s="6"/>
      <c r="BC975" s="6"/>
      <c r="BD975" s="6"/>
      <c r="BE975" s="6"/>
      <c r="BF975" s="6" t="s">
        <v>78</v>
      </c>
      <c r="BG975" s="6"/>
      <c r="BH975" s="6"/>
      <c r="BI975" s="6"/>
      <c r="BJ975" s="6" t="s">
        <v>78</v>
      </c>
      <c r="BK975" s="6"/>
      <c r="BL975" s="6"/>
      <c r="BM975" s="6"/>
      <c r="BN975" s="6"/>
      <c r="BO975" s="6"/>
      <c r="BP975" s="6"/>
      <c r="BQ975" s="6"/>
      <c r="BR975" s="6"/>
      <c r="BS975" s="6"/>
      <c r="BT975" s="6" t="s">
        <v>78</v>
      </c>
      <c r="BU975" s="6"/>
      <c r="BV975" s="6" t="s">
        <v>38</v>
      </c>
      <c r="BW975" s="6"/>
      <c r="BX975" s="6"/>
      <c r="BY975" s="6"/>
      <c r="BZ975" s="6"/>
      <c r="CA975" s="6"/>
      <c r="CB975" s="6"/>
      <c r="CC975" s="6"/>
      <c r="CD975" s="6"/>
      <c r="CE975" s="6"/>
      <c r="CF975" s="6"/>
      <c r="CG975" s="6"/>
      <c r="CH975" s="6"/>
      <c r="CI975" s="6"/>
      <c r="CJ975" s="6"/>
      <c r="CK975" s="6"/>
      <c r="CL975" s="6"/>
      <c r="CM975" s="6"/>
      <c r="CN975" s="6"/>
      <c r="CO975" s="6"/>
      <c r="CP975" s="6"/>
      <c r="CQ975" s="6"/>
      <c r="CR975" s="6"/>
      <c r="CS975" s="28" t="s">
        <v>38</v>
      </c>
      <c r="CT975" s="6"/>
      <c r="CU975" s="6"/>
      <c r="CV975" s="6"/>
      <c r="CW975" s="6"/>
      <c r="CX975" s="6"/>
      <c r="CY975" s="6"/>
      <c r="CZ975" s="6"/>
      <c r="DA975" s="6"/>
      <c r="DB975" s="6"/>
      <c r="DC975" s="6"/>
      <c r="DD975" s="6" t="s">
        <v>38</v>
      </c>
      <c r="DE975" s="87"/>
      <c r="DF975" s="6"/>
      <c r="DG975" s="6"/>
      <c r="DH975" s="6"/>
      <c r="DI975" s="6"/>
      <c r="DJ975" s="6"/>
      <c r="DK975" s="6"/>
      <c r="DL975" s="6"/>
      <c r="DM975" s="6"/>
      <c r="DN975" s="6"/>
      <c r="DO975" s="87"/>
      <c r="DP975" s="6"/>
      <c r="DQ975" s="87"/>
      <c r="DR975" s="6"/>
      <c r="DS975" s="93" t="s">
        <v>3574</v>
      </c>
      <c r="DT975" s="17" t="s">
        <v>630</v>
      </c>
      <c r="DV975" s="34"/>
      <c r="DW975" s="57"/>
      <c r="DX975" s="57"/>
      <c r="DY975" s="57"/>
      <c r="DZ975" s="57"/>
      <c r="EA975" s="57"/>
      <c r="EB975" s="57"/>
      <c r="EC975" s="57"/>
      <c r="ED975" s="57"/>
      <c r="EE975" s="57"/>
      <c r="EF975" s="57"/>
      <c r="EG975" s="57"/>
      <c r="EH975" s="57"/>
      <c r="EI975" s="57"/>
      <c r="EJ975" s="57"/>
      <c r="EK975" s="57"/>
      <c r="EL975" s="57"/>
      <c r="EM975" s="57"/>
      <c r="EN975" s="57"/>
      <c r="EO975" s="57"/>
      <c r="EP975" s="57"/>
      <c r="EQ975" s="57"/>
      <c r="ER975" s="57"/>
      <c r="ES975" s="57"/>
    </row>
    <row r="976" spans="1:149" ht="14.55" customHeight="1" x14ac:dyDescent="0.3">
      <c r="A976" s="65">
        <v>972</v>
      </c>
      <c r="B976" s="55">
        <v>315</v>
      </c>
      <c r="C976" s="101" t="s">
        <v>3575</v>
      </c>
      <c r="D976" s="102" t="s">
        <v>3576</v>
      </c>
      <c r="E976" s="101" t="s">
        <v>3577</v>
      </c>
      <c r="F976" s="55">
        <v>2003</v>
      </c>
      <c r="G976" s="102" t="s">
        <v>881</v>
      </c>
      <c r="H976" s="101" t="s">
        <v>3578</v>
      </c>
      <c r="I976" s="56" t="s">
        <v>50</v>
      </c>
      <c r="J976" s="102" t="s">
        <v>3579</v>
      </c>
      <c r="K976" s="56" t="s">
        <v>378</v>
      </c>
      <c r="L976" s="56" t="s">
        <v>38</v>
      </c>
      <c r="M976" s="6" t="s">
        <v>100</v>
      </c>
      <c r="N976" s="56" t="s">
        <v>205</v>
      </c>
      <c r="O976" s="56" t="s">
        <v>25</v>
      </c>
      <c r="P976" s="56" t="s">
        <v>177</v>
      </c>
      <c r="Q976" s="56" t="s">
        <v>572</v>
      </c>
      <c r="R976" s="56" t="s">
        <v>572</v>
      </c>
      <c r="S976" s="56" t="s">
        <v>276</v>
      </c>
      <c r="T976" s="56" t="s">
        <v>3580</v>
      </c>
      <c r="U976" s="7" t="s">
        <v>572</v>
      </c>
      <c r="V976" s="7" t="s">
        <v>572</v>
      </c>
      <c r="W976" s="56"/>
      <c r="X976" s="56"/>
      <c r="Y976" s="56"/>
      <c r="Z976" s="56" t="s">
        <v>76</v>
      </c>
      <c r="AA976" s="56"/>
      <c r="AB976" s="56" t="s">
        <v>107</v>
      </c>
      <c r="AC976" s="56"/>
      <c r="AD976" s="56"/>
      <c r="AE976" s="56" t="s">
        <v>126</v>
      </c>
      <c r="AF976" s="56"/>
      <c r="AG976" s="56"/>
      <c r="AH976" s="56"/>
      <c r="AI976" s="56"/>
      <c r="AJ976" s="56"/>
      <c r="AK976" s="56"/>
      <c r="AL976" s="56"/>
      <c r="AM976" s="56"/>
      <c r="AN976" s="56"/>
      <c r="AO976" s="56"/>
      <c r="AP976" s="56"/>
      <c r="AQ976" s="56"/>
      <c r="AR976" s="56"/>
      <c r="AS976" s="56"/>
      <c r="AT976" s="56"/>
      <c r="AU976" s="56"/>
      <c r="AV976" s="56"/>
      <c r="AW976" s="56" t="s">
        <v>23</v>
      </c>
      <c r="AX976" s="56"/>
      <c r="AY976" s="56"/>
      <c r="AZ976" s="56"/>
      <c r="BA976" s="56" t="s">
        <v>78</v>
      </c>
      <c r="BB976" s="56"/>
      <c r="BC976" s="56" t="s">
        <v>78</v>
      </c>
      <c r="BD976" s="56"/>
      <c r="BE976" s="56"/>
      <c r="BF976" s="56" t="s">
        <v>78</v>
      </c>
      <c r="BG976" s="56"/>
      <c r="BH976" s="56"/>
      <c r="BI976" s="56"/>
      <c r="BJ976" s="56"/>
      <c r="BK976" s="56"/>
      <c r="BL976" s="56"/>
      <c r="BM976" s="56"/>
      <c r="BN976" s="56"/>
      <c r="BO976" s="56"/>
      <c r="BP976" s="56"/>
      <c r="BQ976" s="56"/>
      <c r="BR976" s="56"/>
      <c r="BS976" s="56"/>
      <c r="BT976" s="56"/>
      <c r="BU976" s="56"/>
      <c r="BV976" s="56" t="s">
        <v>38</v>
      </c>
      <c r="BW976" s="56"/>
      <c r="BX976" s="56"/>
      <c r="BY976" s="56"/>
      <c r="BZ976" s="56"/>
      <c r="CA976" s="56"/>
      <c r="CB976" s="56"/>
      <c r="CC976" s="56"/>
      <c r="CD976" s="56"/>
      <c r="CE976" s="56"/>
      <c r="CF976" s="56"/>
      <c r="CG976" s="56"/>
      <c r="CH976" s="56"/>
      <c r="CI976" s="56"/>
      <c r="CJ976" s="56"/>
      <c r="CK976" s="56"/>
      <c r="CL976" s="56"/>
      <c r="CM976" s="56"/>
      <c r="CN976" s="56"/>
      <c r="CO976" s="56"/>
      <c r="CP976" s="56"/>
      <c r="CQ976" s="56"/>
      <c r="CR976" s="56"/>
      <c r="CS976" s="68" t="s">
        <v>38</v>
      </c>
      <c r="CT976" s="56"/>
      <c r="CU976" s="56"/>
      <c r="CV976" s="56"/>
      <c r="CW976" s="56"/>
      <c r="CX976" s="56"/>
      <c r="CY976" s="56"/>
      <c r="CZ976" s="56"/>
      <c r="DA976" s="56"/>
      <c r="DB976" s="56"/>
      <c r="DC976" s="56"/>
      <c r="DD976" s="56" t="s">
        <v>38</v>
      </c>
      <c r="DE976" s="96"/>
      <c r="DF976" s="56"/>
      <c r="DG976" s="56"/>
      <c r="DH976" s="56"/>
      <c r="DI976" s="56"/>
      <c r="DJ976" s="56"/>
      <c r="DK976" s="56"/>
      <c r="DL976" s="56"/>
      <c r="DM976" s="56"/>
      <c r="DN976" s="56"/>
      <c r="DO976" s="96"/>
      <c r="DP976" s="56"/>
      <c r="DQ976" s="96"/>
      <c r="DR976" s="56"/>
      <c r="DS976" s="92" t="s">
        <v>3581</v>
      </c>
      <c r="DT976" s="69" t="s">
        <v>3582</v>
      </c>
      <c r="DV976" s="34"/>
      <c r="DW976" s="57"/>
      <c r="DX976" s="57"/>
      <c r="DY976" s="57"/>
      <c r="DZ976" s="57"/>
      <c r="EA976" s="57"/>
      <c r="EB976" s="57"/>
      <c r="EC976" s="57"/>
      <c r="ED976" s="57"/>
      <c r="EE976" s="57"/>
      <c r="EF976" s="57"/>
      <c r="EG976" s="57"/>
      <c r="EH976" s="57"/>
      <c r="EI976" s="57"/>
      <c r="EJ976" s="57"/>
      <c r="EK976" s="57"/>
      <c r="EL976" s="57"/>
      <c r="EM976" s="57"/>
      <c r="EN976" s="57"/>
      <c r="EO976" s="57"/>
      <c r="EP976" s="57"/>
      <c r="EQ976" s="57"/>
      <c r="ER976" s="57"/>
      <c r="ES976" s="57"/>
    </row>
    <row r="977" spans="1:149" ht="14.55" customHeight="1" x14ac:dyDescent="0.3">
      <c r="A977" s="65">
        <v>973</v>
      </c>
      <c r="B977" s="55">
        <v>315</v>
      </c>
      <c r="C977" s="101" t="s">
        <v>3575</v>
      </c>
      <c r="D977" s="102" t="s">
        <v>3576</v>
      </c>
      <c r="E977" s="101" t="s">
        <v>3577</v>
      </c>
      <c r="F977" s="55">
        <v>2003</v>
      </c>
      <c r="G977" s="102" t="s">
        <v>881</v>
      </c>
      <c r="H977" s="101" t="s">
        <v>3578</v>
      </c>
      <c r="I977" s="56" t="s">
        <v>50</v>
      </c>
      <c r="J977" s="102" t="s">
        <v>3579</v>
      </c>
      <c r="K977" s="56" t="s">
        <v>378</v>
      </c>
      <c r="L977" s="56" t="s">
        <v>38</v>
      </c>
      <c r="M977" s="6" t="s">
        <v>100</v>
      </c>
      <c r="N977" s="56" t="s">
        <v>205</v>
      </c>
      <c r="O977" s="56" t="s">
        <v>25</v>
      </c>
      <c r="P977" s="56" t="s">
        <v>177</v>
      </c>
      <c r="Q977" s="56" t="s">
        <v>572</v>
      </c>
      <c r="R977" s="56" t="s">
        <v>572</v>
      </c>
      <c r="S977" s="56" t="s">
        <v>276</v>
      </c>
      <c r="T977" s="56" t="s">
        <v>3583</v>
      </c>
      <c r="U977" s="7" t="s">
        <v>572</v>
      </c>
      <c r="V977" s="7" t="s">
        <v>572</v>
      </c>
      <c r="W977" s="6"/>
      <c r="X977" s="6"/>
      <c r="Y977" s="6"/>
      <c r="Z977" s="6" t="s">
        <v>76</v>
      </c>
      <c r="AA977" s="6"/>
      <c r="AB977" s="6" t="s">
        <v>107</v>
      </c>
      <c r="AC977" s="6"/>
      <c r="AD977" s="6"/>
      <c r="AE977" s="6" t="s">
        <v>126</v>
      </c>
      <c r="AF977" s="6"/>
      <c r="AG977" s="6"/>
      <c r="AH977" s="6"/>
      <c r="AI977" s="6"/>
      <c r="AJ977" s="6"/>
      <c r="AK977" s="6"/>
      <c r="AL977" s="6"/>
      <c r="AM977" s="6"/>
      <c r="AN977" s="6"/>
      <c r="AO977" s="6"/>
      <c r="AP977" s="6"/>
      <c r="AQ977" s="6"/>
      <c r="AR977" s="6"/>
      <c r="AS977" s="6"/>
      <c r="AT977" s="6"/>
      <c r="AU977" s="6"/>
      <c r="AV977" s="6"/>
      <c r="AW977" s="6" t="s">
        <v>23</v>
      </c>
      <c r="AX977" s="6"/>
      <c r="AY977" s="6"/>
      <c r="AZ977" s="6"/>
      <c r="BA977" s="6" t="s">
        <v>78</v>
      </c>
      <c r="BB977" s="6"/>
      <c r="BC977" s="6" t="s">
        <v>78</v>
      </c>
      <c r="BD977" s="6"/>
      <c r="BE977" s="6"/>
      <c r="BF977" s="6" t="s">
        <v>78</v>
      </c>
      <c r="BG977" s="6"/>
      <c r="BH977" s="6"/>
      <c r="BI977" s="6"/>
      <c r="BJ977" s="6"/>
      <c r="BK977" s="6"/>
      <c r="BL977" s="6"/>
      <c r="BM977" s="6"/>
      <c r="BN977" s="6"/>
      <c r="BO977" s="6"/>
      <c r="BP977" s="6"/>
      <c r="BQ977" s="6"/>
      <c r="BR977" s="6"/>
      <c r="BS977" s="6"/>
      <c r="BT977" s="6"/>
      <c r="BU977" s="6"/>
      <c r="BV977" s="6" t="s">
        <v>38</v>
      </c>
      <c r="BW977" s="6"/>
      <c r="BX977" s="6"/>
      <c r="BY977" s="6"/>
      <c r="BZ977" s="6"/>
      <c r="CA977" s="6"/>
      <c r="CB977" s="6"/>
      <c r="CC977" s="6"/>
      <c r="CD977" s="6"/>
      <c r="CE977" s="6"/>
      <c r="CF977" s="6"/>
      <c r="CG977" s="6"/>
      <c r="CH977" s="6"/>
      <c r="CI977" s="6"/>
      <c r="CJ977" s="6"/>
      <c r="CK977" s="6"/>
      <c r="CL977" s="6"/>
      <c r="CM977" s="6"/>
      <c r="CN977" s="6"/>
      <c r="CO977" s="6"/>
      <c r="CP977" s="6"/>
      <c r="CQ977" s="6"/>
      <c r="CR977" s="6"/>
      <c r="CS977" s="28" t="s">
        <v>38</v>
      </c>
      <c r="CT977" s="6"/>
      <c r="CU977" s="6"/>
      <c r="CV977" s="6"/>
      <c r="CW977" s="6"/>
      <c r="CX977" s="6"/>
      <c r="CY977" s="6"/>
      <c r="CZ977" s="6"/>
      <c r="DA977" s="6"/>
      <c r="DB977" s="6"/>
      <c r="DC977" s="6"/>
      <c r="DD977" s="6" t="s">
        <v>38</v>
      </c>
      <c r="DE977" s="87"/>
      <c r="DF977" s="6"/>
      <c r="DG977" s="6"/>
      <c r="DH977" s="6"/>
      <c r="DI977" s="6"/>
      <c r="DJ977" s="6"/>
      <c r="DK977" s="6"/>
      <c r="DL977" s="6"/>
      <c r="DM977" s="6"/>
      <c r="DN977" s="6"/>
      <c r="DO977" s="87"/>
      <c r="DP977" s="6"/>
      <c r="DQ977" s="87"/>
      <c r="DR977" s="6"/>
      <c r="DS977" s="92" t="s">
        <v>3581</v>
      </c>
      <c r="DT977" s="69" t="s">
        <v>3582</v>
      </c>
      <c r="DV977" s="34"/>
      <c r="DW977" s="57"/>
      <c r="DX977" s="57"/>
      <c r="DY977" s="57"/>
      <c r="DZ977" s="57"/>
      <c r="EA977" s="57"/>
      <c r="EB977" s="57"/>
      <c r="EC977" s="57"/>
      <c r="ED977" s="57"/>
      <c r="EE977" s="57"/>
      <c r="EF977" s="57"/>
      <c r="EG977" s="57"/>
      <c r="EH977" s="57"/>
      <c r="EI977" s="57"/>
      <c r="EJ977" s="57"/>
      <c r="EK977" s="57"/>
      <c r="EL977" s="57"/>
      <c r="EM977" s="57"/>
      <c r="EN977" s="57"/>
      <c r="EO977" s="57"/>
      <c r="EP977" s="57"/>
      <c r="EQ977" s="57"/>
      <c r="ER977" s="57"/>
      <c r="ES977" s="57"/>
    </row>
    <row r="978" spans="1:149" ht="14.55" customHeight="1" x14ac:dyDescent="0.3">
      <c r="A978" s="65">
        <v>974</v>
      </c>
      <c r="B978" s="55">
        <v>315</v>
      </c>
      <c r="C978" s="101" t="s">
        <v>3575</v>
      </c>
      <c r="D978" s="102" t="s">
        <v>3576</v>
      </c>
      <c r="E978" s="101" t="s">
        <v>3577</v>
      </c>
      <c r="F978" s="55">
        <v>2003</v>
      </c>
      <c r="G978" s="102" t="s">
        <v>881</v>
      </c>
      <c r="H978" s="101" t="s">
        <v>3578</v>
      </c>
      <c r="I978" s="56" t="s">
        <v>50</v>
      </c>
      <c r="J978" s="102" t="s">
        <v>3584</v>
      </c>
      <c r="K978" s="56" t="s">
        <v>378</v>
      </c>
      <c r="L978" s="56" t="s">
        <v>38</v>
      </c>
      <c r="M978" s="6" t="s">
        <v>100</v>
      </c>
      <c r="N978" s="56" t="s">
        <v>205</v>
      </c>
      <c r="O978" s="56" t="s">
        <v>25</v>
      </c>
      <c r="P978" s="56" t="s">
        <v>177</v>
      </c>
      <c r="Q978" s="56" t="s">
        <v>572</v>
      </c>
      <c r="R978" s="56" t="s">
        <v>572</v>
      </c>
      <c r="S978" s="56" t="s">
        <v>421</v>
      </c>
      <c r="T978" s="56" t="s">
        <v>3585</v>
      </c>
      <c r="U978" s="7" t="s">
        <v>572</v>
      </c>
      <c r="V978" s="7" t="s">
        <v>572</v>
      </c>
      <c r="W978" s="6"/>
      <c r="X978" s="6"/>
      <c r="Y978" s="6"/>
      <c r="Z978" s="6" t="s">
        <v>76</v>
      </c>
      <c r="AA978" s="6"/>
      <c r="AB978" s="6" t="s">
        <v>107</v>
      </c>
      <c r="AC978" s="6" t="s">
        <v>122</v>
      </c>
      <c r="AD978" s="6"/>
      <c r="AE978" s="6"/>
      <c r="AF978" s="6"/>
      <c r="AG978" s="6"/>
      <c r="AH978" s="6"/>
      <c r="AI978" s="6"/>
      <c r="AJ978" s="6"/>
      <c r="AK978" s="6"/>
      <c r="AL978" s="6"/>
      <c r="AM978" s="6"/>
      <c r="AN978" s="6"/>
      <c r="AO978" s="6"/>
      <c r="AP978" s="6"/>
      <c r="AQ978" s="6"/>
      <c r="AR978" s="6"/>
      <c r="AS978" s="6"/>
      <c r="AT978" s="6"/>
      <c r="AU978" s="6"/>
      <c r="AV978" s="6"/>
      <c r="AW978" s="6" t="s">
        <v>23</v>
      </c>
      <c r="AX978" s="6"/>
      <c r="AY978" s="6"/>
      <c r="AZ978" s="6"/>
      <c r="BA978" s="6" t="s">
        <v>78</v>
      </c>
      <c r="BB978" s="6"/>
      <c r="BC978" s="6" t="s">
        <v>78</v>
      </c>
      <c r="BD978" s="6" t="s">
        <v>78</v>
      </c>
      <c r="BE978" s="6"/>
      <c r="BF978" s="6"/>
      <c r="BG978" s="6"/>
      <c r="BH978" s="6"/>
      <c r="BI978" s="6"/>
      <c r="BJ978" s="6"/>
      <c r="BK978" s="6"/>
      <c r="BL978" s="6"/>
      <c r="BM978" s="6"/>
      <c r="BN978" s="6"/>
      <c r="BO978" s="6"/>
      <c r="BP978" s="6"/>
      <c r="BQ978" s="6"/>
      <c r="BR978" s="6"/>
      <c r="BS978" s="6"/>
      <c r="BT978" s="6"/>
      <c r="BU978" s="6"/>
      <c r="BV978" s="6" t="s">
        <v>38</v>
      </c>
      <c r="BW978" s="6"/>
      <c r="BX978" s="6"/>
      <c r="BY978" s="6"/>
      <c r="BZ978" s="6"/>
      <c r="CA978" s="6"/>
      <c r="CB978" s="6"/>
      <c r="CC978" s="6"/>
      <c r="CD978" s="6"/>
      <c r="CE978" s="6"/>
      <c r="CF978" s="6"/>
      <c r="CG978" s="6"/>
      <c r="CH978" s="6"/>
      <c r="CI978" s="6"/>
      <c r="CJ978" s="6"/>
      <c r="CK978" s="6"/>
      <c r="CL978" s="6"/>
      <c r="CM978" s="6"/>
      <c r="CN978" s="6"/>
      <c r="CO978" s="6"/>
      <c r="CP978" s="6"/>
      <c r="CQ978" s="6"/>
      <c r="CR978" s="6"/>
      <c r="CS978" s="28" t="s">
        <v>38</v>
      </c>
      <c r="CT978" s="6"/>
      <c r="CU978" s="6"/>
      <c r="CV978" s="6"/>
      <c r="CW978" s="6"/>
      <c r="CX978" s="6"/>
      <c r="CY978" s="6"/>
      <c r="CZ978" s="6"/>
      <c r="DA978" s="6"/>
      <c r="DB978" s="6"/>
      <c r="DC978" s="6"/>
      <c r="DD978" s="6" t="s">
        <v>38</v>
      </c>
      <c r="DE978" s="87"/>
      <c r="DF978" s="6"/>
      <c r="DG978" s="6"/>
      <c r="DH978" s="6"/>
      <c r="DI978" s="6"/>
      <c r="DJ978" s="6"/>
      <c r="DK978" s="6"/>
      <c r="DL978" s="6"/>
      <c r="DM978" s="6"/>
      <c r="DN978" s="6"/>
      <c r="DO978" s="87"/>
      <c r="DP978" s="6"/>
      <c r="DQ978" s="87"/>
      <c r="DR978" s="6"/>
      <c r="DS978" s="92" t="s">
        <v>3586</v>
      </c>
      <c r="DT978" s="17" t="s">
        <v>2808</v>
      </c>
      <c r="DV978" s="34"/>
      <c r="DW978" s="57"/>
      <c r="DX978" s="57"/>
      <c r="DY978" s="57"/>
      <c r="DZ978" s="57"/>
      <c r="EA978" s="57"/>
      <c r="EB978" s="57"/>
      <c r="EC978" s="57"/>
      <c r="ED978" s="57"/>
      <c r="EE978" s="57"/>
      <c r="EF978" s="57"/>
      <c r="EG978" s="57"/>
      <c r="EH978" s="57"/>
      <c r="EI978" s="57"/>
      <c r="EJ978" s="57"/>
      <c r="EK978" s="57"/>
      <c r="EL978" s="57"/>
      <c r="EM978" s="57"/>
      <c r="EN978" s="57"/>
      <c r="EO978" s="57"/>
      <c r="EP978" s="57"/>
      <c r="EQ978" s="57"/>
      <c r="ER978" s="57"/>
      <c r="ES978" s="57"/>
    </row>
    <row r="979" spans="1:149" ht="14.55" customHeight="1" x14ac:dyDescent="0.3">
      <c r="A979" s="65">
        <v>975</v>
      </c>
      <c r="B979" s="55">
        <v>315</v>
      </c>
      <c r="C979" s="101" t="s">
        <v>3575</v>
      </c>
      <c r="D979" s="102" t="s">
        <v>3576</v>
      </c>
      <c r="E979" s="101" t="s">
        <v>3577</v>
      </c>
      <c r="F979" s="55">
        <v>2003</v>
      </c>
      <c r="G979" s="102" t="s">
        <v>881</v>
      </c>
      <c r="H979" s="101" t="s">
        <v>3578</v>
      </c>
      <c r="I979" s="56" t="s">
        <v>50</v>
      </c>
      <c r="J979" s="102" t="s">
        <v>3587</v>
      </c>
      <c r="K979" s="56" t="s">
        <v>378</v>
      </c>
      <c r="L979" s="56" t="s">
        <v>38</v>
      </c>
      <c r="M979" s="6" t="s">
        <v>100</v>
      </c>
      <c r="N979" s="56" t="s">
        <v>205</v>
      </c>
      <c r="O979" s="56" t="s">
        <v>25</v>
      </c>
      <c r="P979" s="56" t="s">
        <v>177</v>
      </c>
      <c r="Q979" s="56" t="s">
        <v>572</v>
      </c>
      <c r="R979" s="56" t="s">
        <v>572</v>
      </c>
      <c r="S979" s="56" t="s">
        <v>421</v>
      </c>
      <c r="T979" s="56" t="s">
        <v>3585</v>
      </c>
      <c r="U979" s="7" t="s">
        <v>572</v>
      </c>
      <c r="V979" s="7" t="s">
        <v>572</v>
      </c>
      <c r="W979" s="6"/>
      <c r="X979" s="6"/>
      <c r="Y979" s="6"/>
      <c r="Z979" s="6" t="s">
        <v>76</v>
      </c>
      <c r="AA979" s="6"/>
      <c r="AB979" s="6" t="s">
        <v>107</v>
      </c>
      <c r="AC979" s="6" t="s">
        <v>122</v>
      </c>
      <c r="AD979" s="6"/>
      <c r="AE979" s="6"/>
      <c r="AF979" s="6"/>
      <c r="AG979" s="6"/>
      <c r="AH979" s="6"/>
      <c r="AI979" s="6"/>
      <c r="AJ979" s="6"/>
      <c r="AK979" s="6"/>
      <c r="AL979" s="6"/>
      <c r="AM979" s="6"/>
      <c r="AN979" s="6"/>
      <c r="AO979" s="6"/>
      <c r="AP979" s="6"/>
      <c r="AQ979" s="6"/>
      <c r="AR979" s="6"/>
      <c r="AS979" s="6"/>
      <c r="AT979" s="6"/>
      <c r="AU979" s="6"/>
      <c r="AV979" s="6"/>
      <c r="AW979" s="6" t="s">
        <v>23</v>
      </c>
      <c r="AX979" s="6"/>
      <c r="AY979" s="6"/>
      <c r="AZ979" s="6"/>
      <c r="BA979" s="6" t="s">
        <v>78</v>
      </c>
      <c r="BB979" s="6"/>
      <c r="BC979" s="6" t="s">
        <v>78</v>
      </c>
      <c r="BD979" s="6" t="s">
        <v>78</v>
      </c>
      <c r="BE979" s="6"/>
      <c r="BF979" s="6"/>
      <c r="BG979" s="6"/>
      <c r="BH979" s="6"/>
      <c r="BI979" s="6"/>
      <c r="BJ979" s="6"/>
      <c r="BK979" s="6"/>
      <c r="BL979" s="6"/>
      <c r="BM979" s="6"/>
      <c r="BN979" s="6"/>
      <c r="BO979" s="6"/>
      <c r="BP979" s="6"/>
      <c r="BQ979" s="6"/>
      <c r="BR979" s="6"/>
      <c r="BS979" s="6"/>
      <c r="BT979" s="6"/>
      <c r="BU979" s="6"/>
      <c r="BV979" s="6" t="s">
        <v>38</v>
      </c>
      <c r="BW979" s="6"/>
      <c r="BX979" s="6"/>
      <c r="BY979" s="6"/>
      <c r="BZ979" s="6"/>
      <c r="CA979" s="6"/>
      <c r="CB979" s="6"/>
      <c r="CC979" s="6"/>
      <c r="CD979" s="6"/>
      <c r="CE979" s="6"/>
      <c r="CF979" s="6"/>
      <c r="CG979" s="6"/>
      <c r="CH979" s="6"/>
      <c r="CI979" s="6"/>
      <c r="CJ979" s="6"/>
      <c r="CK979" s="6"/>
      <c r="CL979" s="6"/>
      <c r="CM979" s="6"/>
      <c r="CN979" s="6"/>
      <c r="CO979" s="6"/>
      <c r="CP979" s="6"/>
      <c r="CQ979" s="6"/>
      <c r="CR979" s="6"/>
      <c r="CS979" s="28" t="s">
        <v>38</v>
      </c>
      <c r="CT979" s="6"/>
      <c r="CU979" s="6"/>
      <c r="CV979" s="6"/>
      <c r="CW979" s="6"/>
      <c r="CX979" s="6"/>
      <c r="CY979" s="6"/>
      <c r="CZ979" s="6"/>
      <c r="DA979" s="6"/>
      <c r="DB979" s="6"/>
      <c r="DC979" s="6"/>
      <c r="DD979" s="6" t="s">
        <v>38</v>
      </c>
      <c r="DE979" s="87"/>
      <c r="DF979" s="6"/>
      <c r="DG979" s="6"/>
      <c r="DH979" s="6"/>
      <c r="DI979" s="6"/>
      <c r="DJ979" s="6"/>
      <c r="DK979" s="6"/>
      <c r="DL979" s="6"/>
      <c r="DM979" s="6"/>
      <c r="DN979" s="6"/>
      <c r="DO979" s="87"/>
      <c r="DP979" s="6"/>
      <c r="DQ979" s="87"/>
      <c r="DR979" s="6"/>
      <c r="DS979" s="92" t="s">
        <v>3586</v>
      </c>
      <c r="DT979" s="17" t="s">
        <v>2808</v>
      </c>
      <c r="DV979" s="34"/>
      <c r="DW979" s="57"/>
      <c r="DX979" s="57"/>
      <c r="DY979" s="57"/>
      <c r="DZ979" s="57"/>
      <c r="EA979" s="57"/>
      <c r="EB979" s="57"/>
      <c r="EC979" s="57"/>
      <c r="ED979" s="57"/>
      <c r="EE979" s="57"/>
      <c r="EF979" s="57"/>
      <c r="EG979" s="57"/>
      <c r="EH979" s="57"/>
      <c r="EI979" s="57"/>
      <c r="EJ979" s="57"/>
      <c r="EK979" s="57"/>
      <c r="EL979" s="57"/>
      <c r="EM979" s="57"/>
      <c r="EN979" s="57"/>
      <c r="EO979" s="57"/>
      <c r="EP979" s="57"/>
      <c r="EQ979" s="57"/>
      <c r="ER979" s="57"/>
      <c r="ES979" s="57"/>
    </row>
    <row r="980" spans="1:149" ht="14.55" customHeight="1" x14ac:dyDescent="0.3">
      <c r="A980" s="65">
        <v>976</v>
      </c>
      <c r="B980" s="55">
        <v>315</v>
      </c>
      <c r="C980" s="101" t="s">
        <v>3575</v>
      </c>
      <c r="D980" s="102" t="s">
        <v>3576</v>
      </c>
      <c r="E980" s="101" t="s">
        <v>3577</v>
      </c>
      <c r="F980" s="55">
        <v>2003</v>
      </c>
      <c r="G980" s="102" t="s">
        <v>881</v>
      </c>
      <c r="H980" s="101" t="s">
        <v>3578</v>
      </c>
      <c r="I980" s="56" t="s">
        <v>50</v>
      </c>
      <c r="J980" s="102" t="s">
        <v>3588</v>
      </c>
      <c r="K980" s="56" t="s">
        <v>2027</v>
      </c>
      <c r="L980" s="56" t="s">
        <v>38</v>
      </c>
      <c r="M980" s="6" t="s">
        <v>100</v>
      </c>
      <c r="N980" s="56" t="s">
        <v>205</v>
      </c>
      <c r="O980" s="56" t="s">
        <v>25</v>
      </c>
      <c r="P980" s="56" t="s">
        <v>205</v>
      </c>
      <c r="Q980" s="56" t="s">
        <v>572</v>
      </c>
      <c r="R980" s="56" t="s">
        <v>572</v>
      </c>
      <c r="S980" s="56" t="s">
        <v>572</v>
      </c>
      <c r="T980" s="56" t="s">
        <v>572</v>
      </c>
      <c r="U980" s="7" t="s">
        <v>572</v>
      </c>
      <c r="V980" s="7" t="s">
        <v>572</v>
      </c>
      <c r="W980" s="6"/>
      <c r="X980" s="6"/>
      <c r="Y980" s="6"/>
      <c r="Z980" s="6" t="s">
        <v>76</v>
      </c>
      <c r="AA980" s="6"/>
      <c r="AB980" s="6"/>
      <c r="AC980" s="6" t="s">
        <v>122</v>
      </c>
      <c r="AD980" s="6"/>
      <c r="AE980" s="6"/>
      <c r="AF980" s="6"/>
      <c r="AG980" s="6"/>
      <c r="AH980" s="6"/>
      <c r="AI980" s="6"/>
      <c r="AJ980" s="6"/>
      <c r="AK980" s="6"/>
      <c r="AL980" s="6"/>
      <c r="AM980" s="6"/>
      <c r="AN980" s="6"/>
      <c r="AO980" s="6"/>
      <c r="AP980" s="6"/>
      <c r="AQ980" s="6"/>
      <c r="AR980" s="6"/>
      <c r="AS980" s="6"/>
      <c r="AT980" s="6"/>
      <c r="AU980" s="6"/>
      <c r="AV980" s="6"/>
      <c r="AW980" s="6" t="s">
        <v>23</v>
      </c>
      <c r="AX980" s="6"/>
      <c r="AY980" s="6"/>
      <c r="AZ980" s="6"/>
      <c r="BA980" s="6" t="s">
        <v>80</v>
      </c>
      <c r="BB980" s="6"/>
      <c r="BC980" s="6"/>
      <c r="BD980" s="6" t="s">
        <v>80</v>
      </c>
      <c r="BE980" s="6"/>
      <c r="BF980" s="6"/>
      <c r="BG980" s="6"/>
      <c r="BH980" s="6"/>
      <c r="BI980" s="6"/>
      <c r="BJ980" s="6"/>
      <c r="BK980" s="6"/>
      <c r="BL980" s="6"/>
      <c r="BM980" s="6"/>
      <c r="BN980" s="6"/>
      <c r="BO980" s="6"/>
      <c r="BP980" s="6"/>
      <c r="BQ980" s="6"/>
      <c r="BR980" s="6"/>
      <c r="BS980" s="6"/>
      <c r="BT980" s="6"/>
      <c r="BU980" s="6"/>
      <c r="BV980" s="6" t="s">
        <v>38</v>
      </c>
      <c r="BW980" s="6"/>
      <c r="BX980" s="6"/>
      <c r="BY980" s="6"/>
      <c r="BZ980" s="6"/>
      <c r="CA980" s="6"/>
      <c r="CB980" s="6"/>
      <c r="CC980" s="6"/>
      <c r="CD980" s="6"/>
      <c r="CE980" s="6"/>
      <c r="CF980" s="6"/>
      <c r="CG980" s="6"/>
      <c r="CH980" s="6"/>
      <c r="CI980" s="6"/>
      <c r="CJ980" s="6"/>
      <c r="CK980" s="6"/>
      <c r="CL980" s="6"/>
      <c r="CM980" s="6"/>
      <c r="CN980" s="6"/>
      <c r="CO980" s="6"/>
      <c r="CP980" s="6"/>
      <c r="CQ980" s="6"/>
      <c r="CR980" s="6"/>
      <c r="CS980" s="28" t="s">
        <v>38</v>
      </c>
      <c r="CT980" s="6"/>
      <c r="CU980" s="6"/>
      <c r="CV980" s="6"/>
      <c r="CW980" s="6"/>
      <c r="CX980" s="6"/>
      <c r="CY980" s="6"/>
      <c r="CZ980" s="6"/>
      <c r="DA980" s="6"/>
      <c r="DB980" s="6"/>
      <c r="DC980" s="6"/>
      <c r="DD980" s="6" t="s">
        <v>38</v>
      </c>
      <c r="DE980" s="87"/>
      <c r="DF980" s="6"/>
      <c r="DG980" s="6"/>
      <c r="DH980" s="6"/>
      <c r="DI980" s="6"/>
      <c r="DJ980" s="6"/>
      <c r="DK980" s="6"/>
      <c r="DL980" s="6"/>
      <c r="DM980" s="6"/>
      <c r="DN980" s="6"/>
      <c r="DO980" s="87"/>
      <c r="DP980" s="6"/>
      <c r="DQ980" s="87"/>
      <c r="DR980" s="6"/>
      <c r="DS980" s="87"/>
      <c r="DT980" s="17"/>
      <c r="DV980" s="34"/>
      <c r="DW980" s="57"/>
      <c r="DX980" s="57"/>
      <c r="DY980" s="57"/>
      <c r="DZ980" s="57"/>
      <c r="EA980" s="57"/>
      <c r="EB980" s="57"/>
      <c r="EC980" s="57"/>
      <c r="ED980" s="57"/>
      <c r="EE980" s="57"/>
      <c r="EF980" s="57"/>
      <c r="EG980" s="57"/>
      <c r="EH980" s="57"/>
      <c r="EI980" s="57"/>
      <c r="EJ980" s="57"/>
      <c r="EK980" s="57"/>
      <c r="EL980" s="57"/>
      <c r="EM980" s="57"/>
      <c r="EN980" s="57"/>
      <c r="EO980" s="57"/>
      <c r="EP980" s="57"/>
      <c r="EQ980" s="57"/>
      <c r="ER980" s="57"/>
      <c r="ES980" s="57"/>
    </row>
    <row r="981" spans="1:149" ht="14.55" customHeight="1" x14ac:dyDescent="0.3">
      <c r="A981" s="65">
        <v>977</v>
      </c>
      <c r="B981" s="55">
        <v>315</v>
      </c>
      <c r="C981" s="101" t="s">
        <v>3575</v>
      </c>
      <c r="D981" s="102" t="s">
        <v>3576</v>
      </c>
      <c r="E981" s="101" t="s">
        <v>3577</v>
      </c>
      <c r="F981" s="55">
        <v>2003</v>
      </c>
      <c r="G981" s="102" t="s">
        <v>881</v>
      </c>
      <c r="H981" s="101" t="s">
        <v>3578</v>
      </c>
      <c r="I981" s="56" t="s">
        <v>50</v>
      </c>
      <c r="J981" s="102" t="s">
        <v>3589</v>
      </c>
      <c r="K981" s="56" t="s">
        <v>2027</v>
      </c>
      <c r="L981" s="56" t="s">
        <v>38</v>
      </c>
      <c r="M981" s="6" t="s">
        <v>100</v>
      </c>
      <c r="N981" s="56" t="s">
        <v>205</v>
      </c>
      <c r="O981" s="56" t="s">
        <v>25</v>
      </c>
      <c r="P981" s="56" t="s">
        <v>205</v>
      </c>
      <c r="Q981" s="56" t="s">
        <v>572</v>
      </c>
      <c r="R981" s="56" t="s">
        <v>572</v>
      </c>
      <c r="S981" s="56" t="s">
        <v>572</v>
      </c>
      <c r="T981" s="56" t="s">
        <v>572</v>
      </c>
      <c r="U981" s="7" t="s">
        <v>572</v>
      </c>
      <c r="V981" s="7" t="s">
        <v>572</v>
      </c>
      <c r="W981" s="6"/>
      <c r="X981" s="6"/>
      <c r="Y981" s="6"/>
      <c r="Z981" s="6" t="s">
        <v>76</v>
      </c>
      <c r="AA981" s="6"/>
      <c r="AB981" s="6"/>
      <c r="AC981" s="6" t="s">
        <v>122</v>
      </c>
      <c r="AD981" s="6"/>
      <c r="AE981" s="6"/>
      <c r="AF981" s="6"/>
      <c r="AG981" s="6"/>
      <c r="AH981" s="6"/>
      <c r="AI981" s="6"/>
      <c r="AJ981" s="6"/>
      <c r="AK981" s="6"/>
      <c r="AL981" s="6"/>
      <c r="AM981" s="6"/>
      <c r="AN981" s="6"/>
      <c r="AO981" s="6"/>
      <c r="AP981" s="6"/>
      <c r="AQ981" s="6"/>
      <c r="AR981" s="6"/>
      <c r="AS981" s="6"/>
      <c r="AT981" s="6"/>
      <c r="AU981" s="6"/>
      <c r="AV981" s="6"/>
      <c r="AW981" s="6" t="s">
        <v>23</v>
      </c>
      <c r="AX981" s="6"/>
      <c r="AY981" s="6"/>
      <c r="AZ981" s="6"/>
      <c r="BA981" s="6" t="s">
        <v>80</v>
      </c>
      <c r="BB981" s="6"/>
      <c r="BC981" s="6"/>
      <c r="BD981" s="6" t="s">
        <v>80</v>
      </c>
      <c r="BE981" s="6"/>
      <c r="BF981" s="6"/>
      <c r="BG981" s="6"/>
      <c r="BH981" s="6"/>
      <c r="BI981" s="6"/>
      <c r="BJ981" s="6"/>
      <c r="BK981" s="6"/>
      <c r="BL981" s="6"/>
      <c r="BM981" s="6"/>
      <c r="BN981" s="6"/>
      <c r="BO981" s="6"/>
      <c r="BP981" s="6"/>
      <c r="BQ981" s="6"/>
      <c r="BR981" s="6"/>
      <c r="BS981" s="6"/>
      <c r="BT981" s="6"/>
      <c r="BU981" s="6"/>
      <c r="BV981" s="6" t="s">
        <v>38</v>
      </c>
      <c r="BW981" s="6"/>
      <c r="BX981" s="6"/>
      <c r="BY981" s="6"/>
      <c r="BZ981" s="6"/>
      <c r="CA981" s="6"/>
      <c r="CB981" s="6"/>
      <c r="CC981" s="6"/>
      <c r="CD981" s="6"/>
      <c r="CE981" s="6"/>
      <c r="CF981" s="6"/>
      <c r="CG981" s="6"/>
      <c r="CH981" s="6"/>
      <c r="CI981" s="6"/>
      <c r="CJ981" s="6"/>
      <c r="CK981" s="6"/>
      <c r="CL981" s="6"/>
      <c r="CM981" s="6"/>
      <c r="CN981" s="6"/>
      <c r="CO981" s="6"/>
      <c r="CP981" s="6"/>
      <c r="CQ981" s="6"/>
      <c r="CR981" s="6"/>
      <c r="CS981" s="28" t="s">
        <v>38</v>
      </c>
      <c r="CT981" s="6"/>
      <c r="CU981" s="6"/>
      <c r="CV981" s="6"/>
      <c r="CW981" s="6"/>
      <c r="CX981" s="6"/>
      <c r="CY981" s="6"/>
      <c r="CZ981" s="6"/>
      <c r="DA981" s="6"/>
      <c r="DB981" s="6"/>
      <c r="DC981" s="6"/>
      <c r="DD981" s="6" t="s">
        <v>38</v>
      </c>
      <c r="DE981" s="87"/>
      <c r="DF981" s="6"/>
      <c r="DG981" s="6"/>
      <c r="DH981" s="6"/>
      <c r="DI981" s="6"/>
      <c r="DJ981" s="6"/>
      <c r="DK981" s="6"/>
      <c r="DL981" s="6"/>
      <c r="DM981" s="6"/>
      <c r="DN981" s="6"/>
      <c r="DO981" s="87"/>
      <c r="DP981" s="6"/>
      <c r="DQ981" s="87"/>
      <c r="DR981" s="6"/>
      <c r="DS981" s="87"/>
      <c r="DT981" s="17"/>
      <c r="DV981" s="34"/>
      <c r="DW981" s="57"/>
      <c r="DX981" s="57"/>
      <c r="DY981" s="57"/>
      <c r="DZ981" s="57"/>
      <c r="EA981" s="57"/>
      <c r="EB981" s="57"/>
      <c r="EC981" s="57"/>
      <c r="ED981" s="57"/>
      <c r="EE981" s="57"/>
      <c r="EF981" s="57"/>
      <c r="EG981" s="57"/>
      <c r="EH981" s="57"/>
      <c r="EI981" s="57"/>
      <c r="EJ981" s="57"/>
      <c r="EK981" s="57"/>
      <c r="EL981" s="57"/>
      <c r="EM981" s="57"/>
      <c r="EN981" s="57"/>
      <c r="EO981" s="57"/>
      <c r="EP981" s="57"/>
      <c r="EQ981" s="57"/>
      <c r="ER981" s="57"/>
      <c r="ES981" s="57"/>
    </row>
    <row r="982" spans="1:149" ht="14.55" customHeight="1" x14ac:dyDescent="0.3">
      <c r="A982" s="65">
        <v>978</v>
      </c>
      <c r="B982" s="55">
        <v>315</v>
      </c>
      <c r="C982" s="101" t="s">
        <v>3575</v>
      </c>
      <c r="D982" s="102" t="s">
        <v>3576</v>
      </c>
      <c r="E982" s="101" t="s">
        <v>3577</v>
      </c>
      <c r="F982" s="55">
        <v>2003</v>
      </c>
      <c r="G982" s="102" t="s">
        <v>881</v>
      </c>
      <c r="H982" s="101" t="s">
        <v>3578</v>
      </c>
      <c r="I982" s="56" t="s">
        <v>50</v>
      </c>
      <c r="J982" s="102" t="s">
        <v>3590</v>
      </c>
      <c r="K982" s="56" t="s">
        <v>2027</v>
      </c>
      <c r="L982" s="56" t="s">
        <v>38</v>
      </c>
      <c r="M982" s="6" t="s">
        <v>100</v>
      </c>
      <c r="N982" s="56" t="s">
        <v>205</v>
      </c>
      <c r="O982" s="56" t="s">
        <v>25</v>
      </c>
      <c r="P982" s="56" t="s">
        <v>205</v>
      </c>
      <c r="Q982" s="56" t="s">
        <v>572</v>
      </c>
      <c r="R982" s="56" t="s">
        <v>572</v>
      </c>
      <c r="S982" s="56" t="s">
        <v>572</v>
      </c>
      <c r="T982" s="56" t="s">
        <v>572</v>
      </c>
      <c r="U982" s="7" t="s">
        <v>572</v>
      </c>
      <c r="V982" s="7" t="s">
        <v>572</v>
      </c>
      <c r="W982" s="6"/>
      <c r="X982" s="6"/>
      <c r="Y982" s="6"/>
      <c r="Z982" s="6" t="s">
        <v>76</v>
      </c>
      <c r="AA982" s="6"/>
      <c r="AB982" s="6"/>
      <c r="AC982" s="6" t="s">
        <v>122</v>
      </c>
      <c r="AD982" s="6"/>
      <c r="AE982" s="6"/>
      <c r="AF982" s="6"/>
      <c r="AG982" s="6"/>
      <c r="AH982" s="6"/>
      <c r="AI982" s="6"/>
      <c r="AJ982" s="6"/>
      <c r="AK982" s="6"/>
      <c r="AL982" s="6"/>
      <c r="AM982" s="6"/>
      <c r="AN982" s="6"/>
      <c r="AO982" s="6"/>
      <c r="AP982" s="6"/>
      <c r="AQ982" s="6"/>
      <c r="AR982" s="6"/>
      <c r="AS982" s="6"/>
      <c r="AT982" s="6"/>
      <c r="AU982" s="6"/>
      <c r="AV982" s="6"/>
      <c r="AW982" s="6" t="s">
        <v>23</v>
      </c>
      <c r="AX982" s="6"/>
      <c r="AY982" s="6"/>
      <c r="AZ982" s="6"/>
      <c r="BA982" s="6" t="s">
        <v>80</v>
      </c>
      <c r="BB982" s="6"/>
      <c r="BC982" s="6"/>
      <c r="BD982" s="6" t="s">
        <v>80</v>
      </c>
      <c r="BE982" s="6"/>
      <c r="BF982" s="6"/>
      <c r="BG982" s="6"/>
      <c r="BH982" s="6"/>
      <c r="BI982" s="6"/>
      <c r="BJ982" s="6"/>
      <c r="BK982" s="6"/>
      <c r="BL982" s="6"/>
      <c r="BM982" s="6"/>
      <c r="BN982" s="6"/>
      <c r="BO982" s="6"/>
      <c r="BP982" s="6"/>
      <c r="BQ982" s="6"/>
      <c r="BR982" s="6"/>
      <c r="BS982" s="6"/>
      <c r="BT982" s="6"/>
      <c r="BU982" s="6"/>
      <c r="BV982" s="6" t="s">
        <v>38</v>
      </c>
      <c r="BW982" s="6"/>
      <c r="BX982" s="6"/>
      <c r="BY982" s="6"/>
      <c r="BZ982" s="6"/>
      <c r="CA982" s="6"/>
      <c r="CB982" s="6"/>
      <c r="CC982" s="6"/>
      <c r="CD982" s="6"/>
      <c r="CE982" s="6"/>
      <c r="CF982" s="6"/>
      <c r="CG982" s="6"/>
      <c r="CH982" s="6"/>
      <c r="CI982" s="6"/>
      <c r="CJ982" s="6"/>
      <c r="CK982" s="6"/>
      <c r="CL982" s="6"/>
      <c r="CM982" s="6"/>
      <c r="CN982" s="6"/>
      <c r="CO982" s="6"/>
      <c r="CP982" s="6"/>
      <c r="CQ982" s="6"/>
      <c r="CR982" s="6"/>
      <c r="CS982" s="28" t="s">
        <v>38</v>
      </c>
      <c r="CT982" s="6"/>
      <c r="CU982" s="6"/>
      <c r="CV982" s="6"/>
      <c r="CW982" s="6"/>
      <c r="CX982" s="6"/>
      <c r="CY982" s="6"/>
      <c r="CZ982" s="6"/>
      <c r="DA982" s="6"/>
      <c r="DB982" s="6"/>
      <c r="DC982" s="6"/>
      <c r="DD982" s="6" t="s">
        <v>38</v>
      </c>
      <c r="DE982" s="87"/>
      <c r="DF982" s="6"/>
      <c r="DG982" s="6"/>
      <c r="DH982" s="6"/>
      <c r="DI982" s="6"/>
      <c r="DJ982" s="6"/>
      <c r="DK982" s="6"/>
      <c r="DL982" s="6"/>
      <c r="DM982" s="6"/>
      <c r="DN982" s="6"/>
      <c r="DO982" s="87"/>
      <c r="DP982" s="6"/>
      <c r="DQ982" s="87"/>
      <c r="DR982" s="6"/>
      <c r="DS982" s="87"/>
      <c r="DT982" s="17"/>
      <c r="DV982" s="34"/>
      <c r="DW982" s="57"/>
      <c r="DX982" s="57"/>
      <c r="DY982" s="57"/>
      <c r="DZ982" s="57"/>
      <c r="EA982" s="57"/>
      <c r="EB982" s="57"/>
      <c r="EC982" s="57"/>
      <c r="ED982" s="57"/>
      <c r="EE982" s="57"/>
      <c r="EF982" s="57"/>
      <c r="EG982" s="57"/>
      <c r="EH982" s="57"/>
      <c r="EI982" s="57"/>
      <c r="EJ982" s="57"/>
      <c r="EK982" s="57"/>
      <c r="EL982" s="57"/>
      <c r="EM982" s="57"/>
      <c r="EN982" s="57"/>
      <c r="EO982" s="57"/>
      <c r="EP982" s="57"/>
      <c r="EQ982" s="57"/>
      <c r="ER982" s="57"/>
      <c r="ES982" s="57"/>
    </row>
    <row r="983" spans="1:149" ht="14.55" customHeight="1" x14ac:dyDescent="0.3">
      <c r="A983" s="65">
        <v>979</v>
      </c>
      <c r="B983" s="7">
        <v>316</v>
      </c>
      <c r="C983" s="98" t="s">
        <v>3591</v>
      </c>
      <c r="D983" s="102" t="s">
        <v>3592</v>
      </c>
      <c r="E983" s="98" t="s">
        <v>3593</v>
      </c>
      <c r="F983" s="7">
        <v>2016</v>
      </c>
      <c r="G983" s="102" t="s">
        <v>1963</v>
      </c>
      <c r="H983" s="98" t="s">
        <v>3594</v>
      </c>
      <c r="I983" s="6" t="s">
        <v>50</v>
      </c>
      <c r="J983" s="102" t="s">
        <v>3595</v>
      </c>
      <c r="K983" s="6" t="s">
        <v>1206</v>
      </c>
      <c r="L983" s="6" t="s">
        <v>38</v>
      </c>
      <c r="M983" s="6" t="s">
        <v>86</v>
      </c>
      <c r="N983" s="6" t="s">
        <v>205</v>
      </c>
      <c r="O983" s="6" t="s">
        <v>25</v>
      </c>
      <c r="P983" s="6" t="s">
        <v>191</v>
      </c>
      <c r="Q983" s="6" t="s">
        <v>3596</v>
      </c>
      <c r="R983" s="6" t="s">
        <v>3177</v>
      </c>
      <c r="S983" s="6" t="s">
        <v>434</v>
      </c>
      <c r="T983" s="6" t="s">
        <v>2665</v>
      </c>
      <c r="U983" s="7">
        <v>2014</v>
      </c>
      <c r="V983" s="7">
        <v>2014</v>
      </c>
      <c r="W983" s="6"/>
      <c r="X983" s="6"/>
      <c r="Y983" s="6"/>
      <c r="Z983" s="6" t="s">
        <v>76</v>
      </c>
      <c r="AA983" s="6"/>
      <c r="AB983" s="6" t="s">
        <v>107</v>
      </c>
      <c r="AC983" s="6"/>
      <c r="AD983" s="6"/>
      <c r="AE983" s="6" t="s">
        <v>126</v>
      </c>
      <c r="AF983" s="6"/>
      <c r="AG983" s="6"/>
      <c r="AH983" s="6"/>
      <c r="AI983" s="6"/>
      <c r="AJ983" s="6"/>
      <c r="AK983" s="6"/>
      <c r="AL983" s="6"/>
      <c r="AM983" s="6"/>
      <c r="AN983" s="6"/>
      <c r="AO983" s="6"/>
      <c r="AP983" s="6"/>
      <c r="AQ983" s="6"/>
      <c r="AR983" s="6"/>
      <c r="AS983" s="6"/>
      <c r="AT983" s="6"/>
      <c r="AU983" s="6"/>
      <c r="AV983" s="6"/>
      <c r="AW983" s="6" t="s">
        <v>23</v>
      </c>
      <c r="AX983" s="6"/>
      <c r="AY983" s="6"/>
      <c r="AZ983" s="6"/>
      <c r="BA983" s="6" t="s">
        <v>106</v>
      </c>
      <c r="BB983" s="6"/>
      <c r="BC983" s="6" t="s">
        <v>78</v>
      </c>
      <c r="BD983" s="6"/>
      <c r="BE983" s="6"/>
      <c r="BF983" s="6" t="s">
        <v>78</v>
      </c>
      <c r="BG983" s="6"/>
      <c r="BH983" s="6"/>
      <c r="BI983" s="6"/>
      <c r="BJ983" s="6"/>
      <c r="BK983" s="6"/>
      <c r="BL983" s="6"/>
      <c r="BM983" s="6"/>
      <c r="BN983" s="6"/>
      <c r="BO983" s="6"/>
      <c r="BP983" s="6"/>
      <c r="BQ983" s="6"/>
      <c r="BR983" s="6"/>
      <c r="BS983" s="6"/>
      <c r="BT983" s="6"/>
      <c r="BU983" s="6"/>
      <c r="BV983" s="6" t="s">
        <v>38</v>
      </c>
      <c r="BW983" s="6"/>
      <c r="BX983" s="6"/>
      <c r="BY983" s="6"/>
      <c r="BZ983" s="6"/>
      <c r="CA983" s="6"/>
      <c r="CB983" s="6"/>
      <c r="CC983" s="6"/>
      <c r="CD983" s="6"/>
      <c r="CE983" s="6"/>
      <c r="CF983" s="6"/>
      <c r="CG983" s="6"/>
      <c r="CH983" s="6"/>
      <c r="CI983" s="6"/>
      <c r="CJ983" s="6"/>
      <c r="CK983" s="6"/>
      <c r="CL983" s="6"/>
      <c r="CM983" s="6"/>
      <c r="CN983" s="6"/>
      <c r="CO983" s="6"/>
      <c r="CP983" s="6"/>
      <c r="CQ983" s="6"/>
      <c r="CR983" s="6"/>
      <c r="CS983" s="28" t="s">
        <v>38</v>
      </c>
      <c r="CT983" s="6"/>
      <c r="CU983" s="6"/>
      <c r="CV983" s="6"/>
      <c r="CW983" s="6"/>
      <c r="CX983" s="6"/>
      <c r="CY983" s="6"/>
      <c r="CZ983" s="6"/>
      <c r="DA983" s="6"/>
      <c r="DB983" s="6"/>
      <c r="DC983" s="6"/>
      <c r="DD983" s="6" t="s">
        <v>38</v>
      </c>
      <c r="DE983" s="87"/>
      <c r="DF983" s="6"/>
      <c r="DG983" s="6"/>
      <c r="DH983" s="6"/>
      <c r="DI983" s="6"/>
      <c r="DJ983" s="6"/>
      <c r="DK983" s="6"/>
      <c r="DL983" s="6"/>
      <c r="DM983" s="6"/>
      <c r="DN983" s="6"/>
      <c r="DO983" s="87"/>
      <c r="DP983" s="6"/>
      <c r="DQ983" s="87"/>
      <c r="DR983" s="6"/>
      <c r="DS983" s="92" t="s">
        <v>3597</v>
      </c>
      <c r="DT983" s="17" t="s">
        <v>3598</v>
      </c>
      <c r="DV983" s="34"/>
      <c r="DW983" s="57"/>
      <c r="DX983" s="57"/>
      <c r="DY983" s="57"/>
      <c r="DZ983" s="57"/>
      <c r="EA983" s="57"/>
      <c r="EB983" s="57"/>
      <c r="EC983" s="57"/>
      <c r="ED983" s="57"/>
      <c r="EE983" s="57"/>
      <c r="EF983" s="57"/>
      <c r="EG983" s="57"/>
      <c r="EH983" s="57"/>
      <c r="EI983" s="57"/>
      <c r="EJ983" s="57"/>
      <c r="EK983" s="57"/>
      <c r="EL983" s="57"/>
      <c r="EM983" s="57"/>
      <c r="EN983" s="57"/>
      <c r="EO983" s="57"/>
      <c r="EP983" s="57"/>
      <c r="EQ983" s="57"/>
      <c r="ER983" s="57"/>
      <c r="ES983" s="57"/>
    </row>
    <row r="984" spans="1:149" ht="14.55" customHeight="1" x14ac:dyDescent="0.3">
      <c r="A984" s="65">
        <v>980</v>
      </c>
      <c r="B984" s="55">
        <v>317</v>
      </c>
      <c r="C984" s="102" t="s">
        <v>3599</v>
      </c>
      <c r="D984" s="102" t="s">
        <v>3600</v>
      </c>
      <c r="E984" s="102" t="s">
        <v>3601</v>
      </c>
      <c r="F984" s="55">
        <v>2014</v>
      </c>
      <c r="G984" s="102" t="s">
        <v>604</v>
      </c>
      <c r="H984" s="101" t="s">
        <v>3602</v>
      </c>
      <c r="I984" s="56" t="s">
        <v>50</v>
      </c>
      <c r="J984" s="102" t="s">
        <v>3603</v>
      </c>
      <c r="K984" s="56" t="s">
        <v>1027</v>
      </c>
      <c r="L984" s="56" t="s">
        <v>38</v>
      </c>
      <c r="M984" s="56" t="s">
        <v>86</v>
      </c>
      <c r="N984" s="56" t="s">
        <v>205</v>
      </c>
      <c r="O984" s="56" t="s">
        <v>25</v>
      </c>
      <c r="P984" s="56" t="s">
        <v>72</v>
      </c>
      <c r="Q984" s="56" t="s">
        <v>572</v>
      </c>
      <c r="R984" s="56" t="s">
        <v>572</v>
      </c>
      <c r="S984" s="56" t="s">
        <v>327</v>
      </c>
      <c r="T984" s="56" t="s">
        <v>667</v>
      </c>
      <c r="U984" s="55">
        <v>2007</v>
      </c>
      <c r="V984" s="55">
        <v>2030</v>
      </c>
      <c r="W984" s="56"/>
      <c r="X984" s="56"/>
      <c r="Y984" s="56"/>
      <c r="Z984" s="56" t="s">
        <v>76</v>
      </c>
      <c r="AA984" s="56"/>
      <c r="AB984" s="56"/>
      <c r="AC984" s="56"/>
      <c r="AD984" s="56"/>
      <c r="AE984" s="56" t="s">
        <v>126</v>
      </c>
      <c r="AF984" s="56"/>
      <c r="AG984" s="56"/>
      <c r="AH984" s="56"/>
      <c r="AI984" s="56"/>
      <c r="AJ984" s="56"/>
      <c r="AK984" s="56"/>
      <c r="AL984" s="56"/>
      <c r="AM984" s="56"/>
      <c r="AN984" s="56"/>
      <c r="AO984" s="56" t="s">
        <v>168</v>
      </c>
      <c r="AP984" s="56" t="s">
        <v>278</v>
      </c>
      <c r="AQ984" s="56" t="s">
        <v>609</v>
      </c>
      <c r="AR984" s="56"/>
      <c r="AS984" s="56"/>
      <c r="AT984" s="56"/>
      <c r="AU984" s="56"/>
      <c r="AV984" s="56"/>
      <c r="AW984" s="56" t="s">
        <v>23</v>
      </c>
      <c r="AX984" s="56"/>
      <c r="AY984" s="56"/>
      <c r="AZ984" s="56"/>
      <c r="BA984" s="56" t="s">
        <v>78</v>
      </c>
      <c r="BB984" s="56"/>
      <c r="BC984" s="56"/>
      <c r="BD984" s="56"/>
      <c r="BE984" s="56"/>
      <c r="BF984" s="56" t="s">
        <v>78</v>
      </c>
      <c r="BG984" s="56"/>
      <c r="BH984" s="56"/>
      <c r="BI984" s="56"/>
      <c r="BJ984" s="56"/>
      <c r="BK984" s="56"/>
      <c r="BL984" s="56"/>
      <c r="BM984" s="56"/>
      <c r="BN984" s="56" t="s">
        <v>78</v>
      </c>
      <c r="BO984" s="56" t="s">
        <v>78</v>
      </c>
      <c r="BP984" s="56" t="s">
        <v>78</v>
      </c>
      <c r="BQ984" s="56"/>
      <c r="BR984" s="56"/>
      <c r="BS984" s="56"/>
      <c r="BT984" s="56"/>
      <c r="BU984" s="56"/>
      <c r="BV984" s="56" t="s">
        <v>38</v>
      </c>
      <c r="BW984" s="56"/>
      <c r="BX984" s="56"/>
      <c r="BY984" s="56"/>
      <c r="BZ984" s="56"/>
      <c r="CA984" s="56"/>
      <c r="CB984" s="56"/>
      <c r="CC984" s="56"/>
      <c r="CD984" s="56"/>
      <c r="CE984" s="56"/>
      <c r="CF984" s="56"/>
      <c r="CG984" s="56"/>
      <c r="CH984" s="56"/>
      <c r="CI984" s="56"/>
      <c r="CJ984" s="56"/>
      <c r="CK984" s="56"/>
      <c r="CL984" s="56"/>
      <c r="CM984" s="56"/>
      <c r="CN984" s="56"/>
      <c r="CO984" s="56"/>
      <c r="CP984" s="56"/>
      <c r="CQ984" s="56"/>
      <c r="CR984" s="56"/>
      <c r="CS984" s="68" t="s">
        <v>38</v>
      </c>
      <c r="CT984" s="56"/>
      <c r="CU984" s="56"/>
      <c r="CV984" s="56"/>
      <c r="CW984" s="56"/>
      <c r="CX984" s="56"/>
      <c r="CY984" s="56"/>
      <c r="CZ984" s="56"/>
      <c r="DA984" s="56"/>
      <c r="DB984" s="56"/>
      <c r="DC984" s="56"/>
      <c r="DD984" s="56" t="s">
        <v>38</v>
      </c>
      <c r="DE984" s="96"/>
      <c r="DF984" s="56"/>
      <c r="DG984" s="56"/>
      <c r="DH984" s="56"/>
      <c r="DI984" s="56"/>
      <c r="DJ984" s="56"/>
      <c r="DK984" s="56"/>
      <c r="DL984" s="56"/>
      <c r="DM984" s="56"/>
      <c r="DN984" s="56"/>
      <c r="DO984" s="96"/>
      <c r="DP984" s="56"/>
      <c r="DQ984" s="96"/>
      <c r="DR984" s="56"/>
      <c r="DS984" s="96" t="s">
        <v>4086</v>
      </c>
      <c r="DT984" s="69" t="s">
        <v>630</v>
      </c>
      <c r="DV984" s="34"/>
      <c r="DW984" s="57"/>
      <c r="DX984" s="57"/>
      <c r="DY984" s="57"/>
      <c r="DZ984" s="57"/>
      <c r="EA984" s="57"/>
      <c r="EB984" s="57"/>
      <c r="EC984" s="57"/>
      <c r="ED984" s="57"/>
      <c r="EE984" s="57"/>
      <c r="EF984" s="57"/>
      <c r="EG984" s="57"/>
      <c r="EH984" s="57"/>
      <c r="EI984" s="57"/>
      <c r="EJ984" s="57"/>
      <c r="EK984" s="57"/>
      <c r="EL984" s="57"/>
      <c r="EM984" s="57"/>
      <c r="EN984" s="57"/>
      <c r="EO984" s="57"/>
      <c r="EP984" s="57"/>
      <c r="EQ984" s="57"/>
      <c r="ER984" s="57"/>
      <c r="ES984" s="57"/>
    </row>
    <row r="985" spans="1:149" ht="14.55" customHeight="1" x14ac:dyDescent="0.3">
      <c r="A985" s="65">
        <v>981</v>
      </c>
      <c r="B985" s="55">
        <v>317</v>
      </c>
      <c r="C985" s="102" t="s">
        <v>3599</v>
      </c>
      <c r="D985" s="102" t="s">
        <v>3600</v>
      </c>
      <c r="E985" s="102" t="s">
        <v>3601</v>
      </c>
      <c r="F985" s="55">
        <v>2014</v>
      </c>
      <c r="G985" s="102" t="s">
        <v>604</v>
      </c>
      <c r="H985" s="101" t="s">
        <v>3602</v>
      </c>
      <c r="I985" s="56" t="s">
        <v>50</v>
      </c>
      <c r="J985" s="102" t="s">
        <v>3604</v>
      </c>
      <c r="K985" s="56" t="s">
        <v>718</v>
      </c>
      <c r="L985" s="56" t="s">
        <v>38</v>
      </c>
      <c r="M985" s="56" t="s">
        <v>86</v>
      </c>
      <c r="N985" s="56" t="s">
        <v>205</v>
      </c>
      <c r="O985" s="56" t="s">
        <v>25</v>
      </c>
      <c r="P985" s="56" t="s">
        <v>72</v>
      </c>
      <c r="Q985" s="56" t="s">
        <v>572</v>
      </c>
      <c r="R985" s="56" t="s">
        <v>572</v>
      </c>
      <c r="S985" s="56" t="s">
        <v>327</v>
      </c>
      <c r="T985" s="56" t="s">
        <v>667</v>
      </c>
      <c r="U985" s="55">
        <v>2007</v>
      </c>
      <c r="V985" s="55">
        <v>2030</v>
      </c>
      <c r="W985" s="56"/>
      <c r="X985" s="56"/>
      <c r="Y985" s="56"/>
      <c r="Z985" s="56" t="s">
        <v>76</v>
      </c>
      <c r="AA985" s="56"/>
      <c r="AB985" s="56"/>
      <c r="AC985" s="56"/>
      <c r="AD985" s="56"/>
      <c r="AE985" s="56" t="s">
        <v>126</v>
      </c>
      <c r="AF985" s="56"/>
      <c r="AG985" s="56"/>
      <c r="AH985" s="56"/>
      <c r="AI985" s="56"/>
      <c r="AJ985" s="56"/>
      <c r="AK985" s="56"/>
      <c r="AL985" s="56"/>
      <c r="AM985" s="56"/>
      <c r="AN985" s="56"/>
      <c r="AO985" s="56" t="s">
        <v>168</v>
      </c>
      <c r="AP985" s="56" t="s">
        <v>278</v>
      </c>
      <c r="AQ985" s="56" t="s">
        <v>609</v>
      </c>
      <c r="AR985" s="56"/>
      <c r="AS985" s="56"/>
      <c r="AT985" s="56"/>
      <c r="AU985" s="56"/>
      <c r="AV985" s="56"/>
      <c r="AW985" s="56" t="s">
        <v>23</v>
      </c>
      <c r="AX985" s="56"/>
      <c r="AY985" s="56"/>
      <c r="AZ985" s="56"/>
      <c r="BA985" s="56" t="s">
        <v>78</v>
      </c>
      <c r="BB985" s="56"/>
      <c r="BC985" s="56"/>
      <c r="BD985" s="56"/>
      <c r="BE985" s="56"/>
      <c r="BF985" s="56" t="s">
        <v>78</v>
      </c>
      <c r="BG985" s="56"/>
      <c r="BH985" s="56"/>
      <c r="BI985" s="56"/>
      <c r="BJ985" s="56"/>
      <c r="BK985" s="56"/>
      <c r="BL985" s="56"/>
      <c r="BM985" s="56"/>
      <c r="BN985" s="56" t="s">
        <v>78</v>
      </c>
      <c r="BO985" s="56" t="s">
        <v>78</v>
      </c>
      <c r="BP985" s="56" t="s">
        <v>78</v>
      </c>
      <c r="BQ985" s="56"/>
      <c r="BR985" s="56"/>
      <c r="BS985" s="56"/>
      <c r="BT985" s="56"/>
      <c r="BU985" s="56"/>
      <c r="BV985" s="56" t="s">
        <v>38</v>
      </c>
      <c r="BW985" s="56"/>
      <c r="BX985" s="56"/>
      <c r="BY985" s="56"/>
      <c r="BZ985" s="56"/>
      <c r="CA985" s="56"/>
      <c r="CB985" s="56"/>
      <c r="CC985" s="56"/>
      <c r="CD985" s="56"/>
      <c r="CE985" s="56"/>
      <c r="CF985" s="56"/>
      <c r="CG985" s="56"/>
      <c r="CH985" s="56"/>
      <c r="CI985" s="56"/>
      <c r="CJ985" s="56"/>
      <c r="CK985" s="56"/>
      <c r="CL985" s="56"/>
      <c r="CM985" s="56"/>
      <c r="CN985" s="56"/>
      <c r="CO985" s="56"/>
      <c r="CP985" s="56"/>
      <c r="CQ985" s="56"/>
      <c r="CR985" s="56"/>
      <c r="CS985" s="68" t="s">
        <v>38</v>
      </c>
      <c r="CT985" s="56"/>
      <c r="CU985" s="56"/>
      <c r="CV985" s="56"/>
      <c r="CW985" s="56"/>
      <c r="CX985" s="56"/>
      <c r="CY985" s="56"/>
      <c r="CZ985" s="56"/>
      <c r="DA985" s="56"/>
      <c r="DB985" s="56"/>
      <c r="DC985" s="56"/>
      <c r="DD985" s="56" t="s">
        <v>38</v>
      </c>
      <c r="DE985" s="96"/>
      <c r="DF985" s="56"/>
      <c r="DG985" s="56"/>
      <c r="DH985" s="56"/>
      <c r="DI985" s="56"/>
      <c r="DJ985" s="56"/>
      <c r="DK985" s="56"/>
      <c r="DL985" s="56"/>
      <c r="DM985" s="56"/>
      <c r="DN985" s="56"/>
      <c r="DO985" s="96"/>
      <c r="DP985" s="56"/>
      <c r="DQ985" s="96"/>
      <c r="DR985" s="56"/>
      <c r="DS985" s="96" t="s">
        <v>4087</v>
      </c>
      <c r="DT985" s="69" t="s">
        <v>630</v>
      </c>
      <c r="DV985" s="34"/>
      <c r="DW985" s="57"/>
      <c r="DX985" s="57"/>
      <c r="DY985" s="57"/>
      <c r="DZ985" s="57"/>
      <c r="EA985" s="57"/>
      <c r="EB985" s="57"/>
      <c r="EC985" s="57"/>
      <c r="ED985" s="57"/>
      <c r="EE985" s="57"/>
      <c r="EF985" s="57"/>
      <c r="EG985" s="57"/>
      <c r="EH985" s="57"/>
      <c r="EI985" s="57"/>
      <c r="EJ985" s="57"/>
      <c r="EK985" s="57"/>
      <c r="EL985" s="57"/>
      <c r="EM985" s="57"/>
      <c r="EN985" s="57"/>
      <c r="EO985" s="57"/>
      <c r="EP985" s="57"/>
      <c r="EQ985" s="57"/>
      <c r="ER985" s="57"/>
      <c r="ES985" s="57"/>
    </row>
    <row r="986" spans="1:149" ht="14.55" customHeight="1" x14ac:dyDescent="0.3">
      <c r="A986" s="65">
        <v>982</v>
      </c>
      <c r="B986" s="55">
        <v>317</v>
      </c>
      <c r="C986" s="102" t="s">
        <v>3599</v>
      </c>
      <c r="D986" s="102" t="s">
        <v>3600</v>
      </c>
      <c r="E986" s="102" t="s">
        <v>3601</v>
      </c>
      <c r="F986" s="55">
        <v>2014</v>
      </c>
      <c r="G986" s="102" t="s">
        <v>604</v>
      </c>
      <c r="H986" s="101" t="s">
        <v>3602</v>
      </c>
      <c r="I986" s="56" t="s">
        <v>50</v>
      </c>
      <c r="J986" s="102" t="s">
        <v>3605</v>
      </c>
      <c r="K986" s="56" t="s">
        <v>666</v>
      </c>
      <c r="L986" s="56" t="s">
        <v>38</v>
      </c>
      <c r="M986" s="56" t="s">
        <v>86</v>
      </c>
      <c r="N986" s="56" t="s">
        <v>205</v>
      </c>
      <c r="O986" s="56" t="s">
        <v>25</v>
      </c>
      <c r="P986" s="56" t="s">
        <v>72</v>
      </c>
      <c r="Q986" s="56" t="s">
        <v>572</v>
      </c>
      <c r="R986" s="56" t="s">
        <v>572</v>
      </c>
      <c r="S986" s="56" t="s">
        <v>327</v>
      </c>
      <c r="T986" s="56" t="s">
        <v>667</v>
      </c>
      <c r="U986" s="55">
        <v>2007</v>
      </c>
      <c r="V986" s="55">
        <v>2030</v>
      </c>
      <c r="W986" s="56"/>
      <c r="X986" s="56"/>
      <c r="Y986" s="56"/>
      <c r="Z986" s="56" t="s">
        <v>76</v>
      </c>
      <c r="AA986" s="56"/>
      <c r="AB986" s="56"/>
      <c r="AC986" s="56"/>
      <c r="AD986" s="56"/>
      <c r="AE986" s="56" t="s">
        <v>126</v>
      </c>
      <c r="AF986" s="56"/>
      <c r="AG986" s="56"/>
      <c r="AH986" s="56"/>
      <c r="AI986" s="56"/>
      <c r="AJ986" s="56"/>
      <c r="AK986" s="56"/>
      <c r="AL986" s="56"/>
      <c r="AM986" s="56"/>
      <c r="AN986" s="56"/>
      <c r="AO986" s="56" t="s">
        <v>168</v>
      </c>
      <c r="AP986" s="56" t="s">
        <v>278</v>
      </c>
      <c r="AQ986" s="56" t="s">
        <v>609</v>
      </c>
      <c r="AR986" s="56"/>
      <c r="AS986" s="56"/>
      <c r="AT986" s="56"/>
      <c r="AU986" s="56"/>
      <c r="AV986" s="56"/>
      <c r="AW986" s="56" t="s">
        <v>23</v>
      </c>
      <c r="AX986" s="56"/>
      <c r="AY986" s="56"/>
      <c r="AZ986" s="56"/>
      <c r="BA986" s="56" t="s">
        <v>78</v>
      </c>
      <c r="BB986" s="56"/>
      <c r="BC986" s="56"/>
      <c r="BD986" s="56"/>
      <c r="BE986" s="56"/>
      <c r="BF986" s="56" t="s">
        <v>78</v>
      </c>
      <c r="BG986" s="56"/>
      <c r="BH986" s="56"/>
      <c r="BI986" s="56"/>
      <c r="BJ986" s="56"/>
      <c r="BK986" s="56"/>
      <c r="BL986" s="56"/>
      <c r="BM986" s="56"/>
      <c r="BN986" s="56" t="s">
        <v>78</v>
      </c>
      <c r="BO986" s="56" t="s">
        <v>78</v>
      </c>
      <c r="BP986" s="56" t="s">
        <v>78</v>
      </c>
      <c r="BQ986" s="56"/>
      <c r="BR986" s="56"/>
      <c r="BS986" s="56"/>
      <c r="BT986" s="56"/>
      <c r="BU986" s="56"/>
      <c r="BV986" s="56" t="s">
        <v>38</v>
      </c>
      <c r="BW986" s="56"/>
      <c r="BX986" s="56"/>
      <c r="BY986" s="56"/>
      <c r="BZ986" s="56"/>
      <c r="CA986" s="56"/>
      <c r="CB986" s="56"/>
      <c r="CC986" s="56"/>
      <c r="CD986" s="56"/>
      <c r="CE986" s="56"/>
      <c r="CF986" s="56"/>
      <c r="CG986" s="56"/>
      <c r="CH986" s="56"/>
      <c r="CI986" s="56"/>
      <c r="CJ986" s="56"/>
      <c r="CK986" s="56"/>
      <c r="CL986" s="56"/>
      <c r="CM986" s="56"/>
      <c r="CN986" s="56"/>
      <c r="CO986" s="56"/>
      <c r="CP986" s="56"/>
      <c r="CQ986" s="56"/>
      <c r="CR986" s="56"/>
      <c r="CS986" s="68" t="s">
        <v>38</v>
      </c>
      <c r="CT986" s="56"/>
      <c r="CU986" s="56"/>
      <c r="CV986" s="56"/>
      <c r="CW986" s="56"/>
      <c r="CX986" s="56"/>
      <c r="CY986" s="56"/>
      <c r="CZ986" s="56"/>
      <c r="DA986" s="56"/>
      <c r="DB986" s="56"/>
      <c r="DC986" s="56"/>
      <c r="DD986" s="56" t="s">
        <v>38</v>
      </c>
      <c r="DE986" s="96"/>
      <c r="DF986" s="56"/>
      <c r="DG986" s="56"/>
      <c r="DH986" s="56"/>
      <c r="DI986" s="56"/>
      <c r="DJ986" s="56"/>
      <c r="DK986" s="56"/>
      <c r="DL986" s="56"/>
      <c r="DM986" s="56"/>
      <c r="DN986" s="56"/>
      <c r="DO986" s="96"/>
      <c r="DP986" s="56"/>
      <c r="DQ986" s="96"/>
      <c r="DR986" s="56"/>
      <c r="DS986" s="96" t="s">
        <v>4088</v>
      </c>
      <c r="DT986" s="69" t="s">
        <v>630</v>
      </c>
      <c r="DV986" s="34"/>
      <c r="DW986" s="57"/>
      <c r="DX986" s="57"/>
      <c r="DY986" s="57"/>
      <c r="DZ986" s="57"/>
      <c r="EA986" s="57"/>
      <c r="EB986" s="57"/>
      <c r="EC986" s="57"/>
      <c r="ED986" s="57"/>
      <c r="EE986" s="57"/>
      <c r="EF986" s="57"/>
      <c r="EG986" s="57"/>
      <c r="EH986" s="57"/>
      <c r="EI986" s="57"/>
      <c r="EJ986" s="57"/>
      <c r="EK986" s="57"/>
      <c r="EL986" s="57"/>
      <c r="EM986" s="57"/>
      <c r="EN986" s="57"/>
      <c r="EO986" s="57"/>
      <c r="EP986" s="57"/>
      <c r="EQ986" s="57"/>
      <c r="ER986" s="57"/>
      <c r="ES986" s="57"/>
    </row>
    <row r="987" spans="1:149" ht="14.55" customHeight="1" x14ac:dyDescent="0.3">
      <c r="A987" s="65">
        <v>983</v>
      </c>
      <c r="B987" s="55">
        <v>317</v>
      </c>
      <c r="C987" s="102" t="s">
        <v>3599</v>
      </c>
      <c r="D987" s="102" t="s">
        <v>3600</v>
      </c>
      <c r="E987" s="102" t="s">
        <v>3601</v>
      </c>
      <c r="F987" s="55">
        <v>2014</v>
      </c>
      <c r="G987" s="102" t="s">
        <v>604</v>
      </c>
      <c r="H987" s="101" t="s">
        <v>3602</v>
      </c>
      <c r="I987" s="56" t="s">
        <v>50</v>
      </c>
      <c r="J987" s="102" t="s">
        <v>3606</v>
      </c>
      <c r="K987" s="56" t="s">
        <v>1285</v>
      </c>
      <c r="L987" s="56" t="s">
        <v>38</v>
      </c>
      <c r="M987" s="56" t="s">
        <v>86</v>
      </c>
      <c r="N987" s="56" t="s">
        <v>205</v>
      </c>
      <c r="O987" s="56" t="s">
        <v>25</v>
      </c>
      <c r="P987" s="56" t="s">
        <v>72</v>
      </c>
      <c r="Q987" s="56" t="s">
        <v>572</v>
      </c>
      <c r="R987" s="56" t="s">
        <v>572</v>
      </c>
      <c r="S987" s="56" t="s">
        <v>327</v>
      </c>
      <c r="T987" s="56" t="s">
        <v>667</v>
      </c>
      <c r="U987" s="55">
        <v>2007</v>
      </c>
      <c r="V987" s="55">
        <v>2030</v>
      </c>
      <c r="W987" s="56"/>
      <c r="X987" s="56"/>
      <c r="Y987" s="56"/>
      <c r="Z987" s="56" t="s">
        <v>76</v>
      </c>
      <c r="AA987" s="56"/>
      <c r="AB987" s="56"/>
      <c r="AC987" s="56"/>
      <c r="AD987" s="56"/>
      <c r="AE987" s="56" t="s">
        <v>126</v>
      </c>
      <c r="AF987" s="56"/>
      <c r="AG987" s="56"/>
      <c r="AH987" s="56"/>
      <c r="AI987" s="56"/>
      <c r="AJ987" s="56"/>
      <c r="AK987" s="56"/>
      <c r="AL987" s="56"/>
      <c r="AM987" s="56"/>
      <c r="AN987" s="56"/>
      <c r="AO987" s="56" t="s">
        <v>168</v>
      </c>
      <c r="AP987" s="56" t="s">
        <v>278</v>
      </c>
      <c r="AQ987" s="56" t="s">
        <v>609</v>
      </c>
      <c r="AR987" s="56"/>
      <c r="AS987" s="56"/>
      <c r="AT987" s="56"/>
      <c r="AU987" s="56"/>
      <c r="AV987" s="56"/>
      <c r="AW987" s="56" t="s">
        <v>23</v>
      </c>
      <c r="AX987" s="56"/>
      <c r="AY987" s="56"/>
      <c r="AZ987" s="56"/>
      <c r="BA987" s="56" t="s">
        <v>78</v>
      </c>
      <c r="BB987" s="56"/>
      <c r="BC987" s="56"/>
      <c r="BD987" s="56"/>
      <c r="BE987" s="56"/>
      <c r="BF987" s="56" t="s">
        <v>78</v>
      </c>
      <c r="BG987" s="56"/>
      <c r="BH987" s="56"/>
      <c r="BI987" s="56"/>
      <c r="BJ987" s="56"/>
      <c r="BK987" s="56"/>
      <c r="BL987" s="56"/>
      <c r="BM987" s="56"/>
      <c r="BN987" s="56" t="s">
        <v>78</v>
      </c>
      <c r="BO987" s="56" t="s">
        <v>78</v>
      </c>
      <c r="BP987" s="56" t="s">
        <v>78</v>
      </c>
      <c r="BQ987" s="56"/>
      <c r="BR987" s="56"/>
      <c r="BS987" s="56"/>
      <c r="BT987" s="56"/>
      <c r="BU987" s="56"/>
      <c r="BV987" s="56" t="s">
        <v>38</v>
      </c>
      <c r="BW987" s="56"/>
      <c r="BX987" s="56"/>
      <c r="BY987" s="56"/>
      <c r="BZ987" s="56"/>
      <c r="CA987" s="56"/>
      <c r="CB987" s="56"/>
      <c r="CC987" s="56"/>
      <c r="CD987" s="56"/>
      <c r="CE987" s="56"/>
      <c r="CF987" s="56"/>
      <c r="CG987" s="56"/>
      <c r="CH987" s="56"/>
      <c r="CI987" s="56"/>
      <c r="CJ987" s="56"/>
      <c r="CK987" s="56"/>
      <c r="CL987" s="56"/>
      <c r="CM987" s="56"/>
      <c r="CN987" s="56"/>
      <c r="CO987" s="56"/>
      <c r="CP987" s="56"/>
      <c r="CQ987" s="56"/>
      <c r="CR987" s="56"/>
      <c r="CS987" s="68" t="s">
        <v>38</v>
      </c>
      <c r="CT987" s="56"/>
      <c r="CU987" s="56"/>
      <c r="CV987" s="56"/>
      <c r="CW987" s="56"/>
      <c r="CX987" s="56"/>
      <c r="CY987" s="56"/>
      <c r="CZ987" s="56"/>
      <c r="DA987" s="56"/>
      <c r="DB987" s="56"/>
      <c r="DC987" s="56"/>
      <c r="DD987" s="56" t="s">
        <v>38</v>
      </c>
      <c r="DE987" s="96"/>
      <c r="DF987" s="56"/>
      <c r="DG987" s="56"/>
      <c r="DH987" s="56"/>
      <c r="DI987" s="56"/>
      <c r="DJ987" s="56"/>
      <c r="DK987" s="56"/>
      <c r="DL987" s="56"/>
      <c r="DM987" s="56"/>
      <c r="DN987" s="56"/>
      <c r="DO987" s="96"/>
      <c r="DP987" s="56"/>
      <c r="DQ987" s="92" t="s">
        <v>3607</v>
      </c>
      <c r="DR987" s="56" t="s">
        <v>212</v>
      </c>
      <c r="DS987" s="96" t="s">
        <v>4089</v>
      </c>
      <c r="DT987" s="69" t="s">
        <v>630</v>
      </c>
      <c r="DV987" s="34"/>
      <c r="DW987" s="57"/>
      <c r="DX987" s="57"/>
      <c r="DY987" s="57"/>
      <c r="DZ987" s="57"/>
      <c r="EA987" s="57"/>
      <c r="EB987" s="57"/>
      <c r="EC987" s="57"/>
      <c r="ED987" s="57"/>
      <c r="EE987" s="57"/>
      <c r="EF987" s="57"/>
      <c r="EG987" s="57"/>
      <c r="EH987" s="57"/>
      <c r="EI987" s="57"/>
      <c r="EJ987" s="57"/>
      <c r="EK987" s="57"/>
      <c r="EL987" s="57"/>
      <c r="EM987" s="57"/>
      <c r="EN987" s="57"/>
      <c r="EO987" s="57"/>
      <c r="EP987" s="57"/>
      <c r="EQ987" s="57"/>
      <c r="ER987" s="57"/>
      <c r="ES987" s="57"/>
    </row>
    <row r="988" spans="1:149" ht="14.55" customHeight="1" x14ac:dyDescent="0.3">
      <c r="A988" s="65">
        <v>984</v>
      </c>
      <c r="B988" s="55">
        <v>318</v>
      </c>
      <c r="C988" s="102" t="s">
        <v>3608</v>
      </c>
      <c r="D988" s="102" t="s">
        <v>3609</v>
      </c>
      <c r="E988" s="102" t="s">
        <v>3610</v>
      </c>
      <c r="F988" s="55">
        <v>2014</v>
      </c>
      <c r="G988" s="102" t="s">
        <v>577</v>
      </c>
      <c r="H988" s="101" t="s">
        <v>3611</v>
      </c>
      <c r="I988" s="56" t="s">
        <v>50</v>
      </c>
      <c r="J988" s="102" t="s">
        <v>3612</v>
      </c>
      <c r="K988" s="56" t="s">
        <v>3613</v>
      </c>
      <c r="L988" s="56" t="s">
        <v>23</v>
      </c>
      <c r="M988" s="6" t="s">
        <v>100</v>
      </c>
      <c r="N988" s="56" t="s">
        <v>205</v>
      </c>
      <c r="O988" s="56" t="s">
        <v>25</v>
      </c>
      <c r="P988" s="56" t="s">
        <v>177</v>
      </c>
      <c r="Q988" s="56" t="s">
        <v>572</v>
      </c>
      <c r="R988" s="56" t="s">
        <v>572</v>
      </c>
      <c r="S988" s="56" t="s">
        <v>371</v>
      </c>
      <c r="T988" s="56" t="s">
        <v>2486</v>
      </c>
      <c r="U988" s="55">
        <v>2011</v>
      </c>
      <c r="V988" s="55">
        <v>2011</v>
      </c>
      <c r="W988" s="56"/>
      <c r="X988" s="56" t="s">
        <v>44</v>
      </c>
      <c r="Y988" s="56"/>
      <c r="Z988" s="56"/>
      <c r="AA988" s="56"/>
      <c r="AB988" s="56"/>
      <c r="AC988" s="56"/>
      <c r="AD988" s="56"/>
      <c r="AE988" s="56" t="s">
        <v>126</v>
      </c>
      <c r="AF988" s="56"/>
      <c r="AG988" s="56"/>
      <c r="AH988" s="56"/>
      <c r="AI988" s="56"/>
      <c r="AJ988" s="56"/>
      <c r="AK988" s="56"/>
      <c r="AL988" s="56"/>
      <c r="AM988" s="56"/>
      <c r="AN988" s="56"/>
      <c r="AO988" s="56"/>
      <c r="AP988" s="56"/>
      <c r="AQ988" s="56"/>
      <c r="AR988" s="56"/>
      <c r="AS988" s="56"/>
      <c r="AT988" s="56"/>
      <c r="AU988" s="56"/>
      <c r="AV988" s="56"/>
      <c r="AW988" s="56" t="s">
        <v>38</v>
      </c>
      <c r="AX988" s="56"/>
      <c r="AY988" s="56"/>
      <c r="AZ988" s="56"/>
      <c r="BA988" s="56"/>
      <c r="BB988" s="56"/>
      <c r="BC988" s="56"/>
      <c r="BD988" s="56"/>
      <c r="BE988" s="56"/>
      <c r="BF988" s="56"/>
      <c r="BG988" s="56"/>
      <c r="BH988" s="56"/>
      <c r="BI988" s="56"/>
      <c r="BJ988" s="56"/>
      <c r="BK988" s="56"/>
      <c r="BL988" s="56"/>
      <c r="BM988" s="56"/>
      <c r="BN988" s="56"/>
      <c r="BO988" s="56"/>
      <c r="BP988" s="56"/>
      <c r="BQ988" s="56"/>
      <c r="BR988" s="56"/>
      <c r="BS988" s="56"/>
      <c r="BT988" s="56"/>
      <c r="BU988" s="56"/>
      <c r="BV988" s="56" t="s">
        <v>23</v>
      </c>
      <c r="BW988" s="56"/>
      <c r="BX988" s="56" t="s">
        <v>195</v>
      </c>
      <c r="BY988" s="56"/>
      <c r="BZ988" s="56"/>
      <c r="CA988" s="56"/>
      <c r="CB988" s="56"/>
      <c r="CC988" s="56"/>
      <c r="CD988" s="56"/>
      <c r="CE988" s="56" t="s">
        <v>195</v>
      </c>
      <c r="CF988" s="56"/>
      <c r="CG988" s="56"/>
      <c r="CH988" s="56"/>
      <c r="CI988" s="56"/>
      <c r="CJ988" s="56"/>
      <c r="CK988" s="56"/>
      <c r="CL988" s="56"/>
      <c r="CM988" s="56"/>
      <c r="CN988" s="56"/>
      <c r="CO988" s="56"/>
      <c r="CP988" s="56"/>
      <c r="CQ988" s="56"/>
      <c r="CR988" s="56"/>
      <c r="CS988" s="68" t="s">
        <v>38</v>
      </c>
      <c r="CT988" s="56"/>
      <c r="CU988" s="56"/>
      <c r="CV988" s="56"/>
      <c r="CW988" s="56"/>
      <c r="CX988" s="56"/>
      <c r="CY988" s="56"/>
      <c r="CZ988" s="56"/>
      <c r="DA988" s="56"/>
      <c r="DB988" s="56"/>
      <c r="DC988" s="56"/>
      <c r="DD988" s="56" t="s">
        <v>38</v>
      </c>
      <c r="DE988" s="96"/>
      <c r="DF988" s="56"/>
      <c r="DG988" s="56"/>
      <c r="DH988" s="56"/>
      <c r="DI988" s="56"/>
      <c r="DJ988" s="56"/>
      <c r="DK988" s="56"/>
      <c r="DL988" s="56"/>
      <c r="DM988" s="56"/>
      <c r="DN988" s="56"/>
      <c r="DO988" s="96"/>
      <c r="DP988" s="56"/>
      <c r="DQ988" s="96"/>
      <c r="DR988" s="56"/>
      <c r="DS988" s="96"/>
      <c r="DT988" s="69"/>
      <c r="DV988" s="34"/>
      <c r="DW988" s="57"/>
      <c r="DX988" s="57"/>
      <c r="DY988" s="57"/>
      <c r="DZ988" s="57"/>
      <c r="EA988" s="57"/>
      <c r="EB988" s="57"/>
      <c r="EC988" s="57"/>
      <c r="ED988" s="57"/>
      <c r="EE988" s="57"/>
      <c r="EF988" s="57"/>
      <c r="EG988" s="57"/>
      <c r="EH988" s="57"/>
      <c r="EI988" s="57"/>
      <c r="EJ988" s="57"/>
      <c r="EK988" s="57"/>
      <c r="EL988" s="57"/>
      <c r="EM988" s="57"/>
      <c r="EN988" s="57"/>
      <c r="EO988" s="57"/>
      <c r="EP988" s="57"/>
      <c r="EQ988" s="57"/>
      <c r="ER988" s="57"/>
      <c r="ES988" s="57"/>
    </row>
    <row r="989" spans="1:149" ht="14.55" customHeight="1" x14ac:dyDescent="0.3">
      <c r="A989" s="65">
        <v>985</v>
      </c>
      <c r="B989" s="55">
        <v>319</v>
      </c>
      <c r="C989" s="102" t="s">
        <v>3614</v>
      </c>
      <c r="D989" s="102" t="s">
        <v>3615</v>
      </c>
      <c r="E989" s="102" t="s">
        <v>3616</v>
      </c>
      <c r="F989" s="55">
        <v>2019</v>
      </c>
      <c r="G989" s="102" t="s">
        <v>1510</v>
      </c>
      <c r="H989" s="101" t="s">
        <v>3617</v>
      </c>
      <c r="I989" s="56" t="s">
        <v>50</v>
      </c>
      <c r="J989" s="102" t="s">
        <v>3618</v>
      </c>
      <c r="K989" s="56" t="s">
        <v>666</v>
      </c>
      <c r="L989" s="56" t="s">
        <v>38</v>
      </c>
      <c r="M989" s="6" t="s">
        <v>100</v>
      </c>
      <c r="N989" s="56" t="s">
        <v>205</v>
      </c>
      <c r="O989" s="56" t="s">
        <v>25</v>
      </c>
      <c r="P989" s="56" t="s">
        <v>177</v>
      </c>
      <c r="Q989" s="56" t="s">
        <v>3619</v>
      </c>
      <c r="R989" s="56" t="s">
        <v>3620</v>
      </c>
      <c r="S989" s="56" t="s">
        <v>218</v>
      </c>
      <c r="T989" s="56" t="s">
        <v>2244</v>
      </c>
      <c r="U989" s="55" t="s">
        <v>572</v>
      </c>
      <c r="V989" s="55" t="s">
        <v>572</v>
      </c>
      <c r="W989" s="56"/>
      <c r="X989" s="56"/>
      <c r="Y989" s="56"/>
      <c r="Z989" s="56"/>
      <c r="AA989" s="56"/>
      <c r="AB989" s="56"/>
      <c r="AC989" s="56"/>
      <c r="AD989" s="56"/>
      <c r="AE989" s="56" t="s">
        <v>126</v>
      </c>
      <c r="AF989" s="56"/>
      <c r="AG989" s="56"/>
      <c r="AH989" s="56" t="s">
        <v>139</v>
      </c>
      <c r="AI989" s="56"/>
      <c r="AJ989" s="56"/>
      <c r="AK989" s="56"/>
      <c r="AL989" s="56"/>
      <c r="AM989" s="56"/>
      <c r="AN989" s="56"/>
      <c r="AO989" s="56" t="s">
        <v>168</v>
      </c>
      <c r="AP989" s="56"/>
      <c r="AQ989" s="56"/>
      <c r="AR989" s="56"/>
      <c r="AS989" s="56"/>
      <c r="AT989" s="56"/>
      <c r="AU989" s="56"/>
      <c r="AV989" s="56"/>
      <c r="AW989" s="56" t="s">
        <v>23</v>
      </c>
      <c r="AX989" s="56"/>
      <c r="AY989" s="56"/>
      <c r="AZ989" s="56"/>
      <c r="BA989" s="56"/>
      <c r="BB989" s="56"/>
      <c r="BC989" s="56"/>
      <c r="BD989" s="56"/>
      <c r="BE989" s="56"/>
      <c r="BF989" s="56" t="s">
        <v>78</v>
      </c>
      <c r="BG989" s="56"/>
      <c r="BH989" s="56"/>
      <c r="BI989" s="56" t="s">
        <v>78</v>
      </c>
      <c r="BJ989" s="56"/>
      <c r="BK989" s="56"/>
      <c r="BL989" s="56"/>
      <c r="BM989" s="56"/>
      <c r="BN989" s="56" t="s">
        <v>78</v>
      </c>
      <c r="BO989" s="56"/>
      <c r="BP989" s="56"/>
      <c r="BQ989" s="56"/>
      <c r="BR989" s="56"/>
      <c r="BS989" s="56"/>
      <c r="BT989" s="56"/>
      <c r="BU989" s="56"/>
      <c r="BV989" s="56" t="s">
        <v>38</v>
      </c>
      <c r="BW989" s="56"/>
      <c r="BX989" s="56"/>
      <c r="BY989" s="56"/>
      <c r="BZ989" s="56"/>
      <c r="CA989" s="56"/>
      <c r="CB989" s="56"/>
      <c r="CC989" s="56"/>
      <c r="CD989" s="56"/>
      <c r="CE989" s="56"/>
      <c r="CF989" s="56"/>
      <c r="CG989" s="56"/>
      <c r="CH989" s="56"/>
      <c r="CI989" s="56"/>
      <c r="CJ989" s="56"/>
      <c r="CK989" s="56"/>
      <c r="CL989" s="56"/>
      <c r="CM989" s="56"/>
      <c r="CN989" s="56"/>
      <c r="CO989" s="56"/>
      <c r="CP989" s="56"/>
      <c r="CQ989" s="56"/>
      <c r="CR989" s="56"/>
      <c r="CS989" s="68" t="s">
        <v>38</v>
      </c>
      <c r="CT989" s="56"/>
      <c r="CU989" s="56"/>
      <c r="CV989" s="56"/>
      <c r="CW989" s="56"/>
      <c r="CX989" s="56"/>
      <c r="CY989" s="56"/>
      <c r="CZ989" s="56"/>
      <c r="DA989" s="56"/>
      <c r="DB989" s="56"/>
      <c r="DC989" s="56"/>
      <c r="DD989" s="56" t="s">
        <v>38</v>
      </c>
      <c r="DE989" s="96"/>
      <c r="DF989" s="56"/>
      <c r="DG989" s="56"/>
      <c r="DH989" s="56"/>
      <c r="DI989" s="56"/>
      <c r="DJ989" s="56"/>
      <c r="DK989" s="56"/>
      <c r="DL989" s="56"/>
      <c r="DM989" s="56"/>
      <c r="DN989" s="56"/>
      <c r="DO989" s="96"/>
      <c r="DP989" s="56"/>
      <c r="DQ989" s="96"/>
      <c r="DR989" s="56"/>
      <c r="DS989" s="92" t="s">
        <v>3621</v>
      </c>
      <c r="DT989" s="69" t="s">
        <v>3622</v>
      </c>
      <c r="DV989" s="34"/>
      <c r="DW989" s="57"/>
      <c r="DX989" s="57"/>
      <c r="DY989" s="57"/>
      <c r="DZ989" s="57"/>
      <c r="EA989" s="57"/>
      <c r="EB989" s="57"/>
      <c r="EC989" s="57"/>
      <c r="ED989" s="57"/>
      <c r="EE989" s="57"/>
      <c r="EF989" s="57"/>
      <c r="EG989" s="57"/>
      <c r="EH989" s="57"/>
      <c r="EI989" s="57"/>
      <c r="EJ989" s="57"/>
      <c r="EK989" s="57"/>
      <c r="EL989" s="57"/>
      <c r="EM989" s="57"/>
      <c r="EN989" s="57"/>
      <c r="EO989" s="57"/>
      <c r="EP989" s="57"/>
      <c r="EQ989" s="57"/>
      <c r="ER989" s="57"/>
      <c r="ES989" s="57"/>
    </row>
    <row r="990" spans="1:149" ht="14.55" customHeight="1" x14ac:dyDescent="0.3">
      <c r="A990" s="65">
        <v>986</v>
      </c>
      <c r="B990" s="55">
        <v>320</v>
      </c>
      <c r="C990" s="102" t="s">
        <v>3623</v>
      </c>
      <c r="D990" s="102" t="s">
        <v>3624</v>
      </c>
      <c r="E990" s="102" t="s">
        <v>3625</v>
      </c>
      <c r="F990" s="55">
        <v>2008</v>
      </c>
      <c r="G990" s="101" t="s">
        <v>577</v>
      </c>
      <c r="H990" s="101" t="s">
        <v>3626</v>
      </c>
      <c r="I990" s="56" t="s">
        <v>50</v>
      </c>
      <c r="J990" s="102" t="s">
        <v>3627</v>
      </c>
      <c r="K990" s="56" t="s">
        <v>2418</v>
      </c>
      <c r="L990" s="56" t="s">
        <v>38</v>
      </c>
      <c r="M990" s="6" t="s">
        <v>100</v>
      </c>
      <c r="N990" s="56" t="s">
        <v>205</v>
      </c>
      <c r="O990" s="56" t="s">
        <v>25</v>
      </c>
      <c r="P990" s="56" t="s">
        <v>191</v>
      </c>
      <c r="Q990" s="56" t="s">
        <v>572</v>
      </c>
      <c r="R990" s="56" t="s">
        <v>572</v>
      </c>
      <c r="S990" s="56" t="s">
        <v>432</v>
      </c>
      <c r="T990" s="56" t="s">
        <v>3628</v>
      </c>
      <c r="U990" s="55" t="s">
        <v>572</v>
      </c>
      <c r="V990" s="55" t="s">
        <v>572</v>
      </c>
      <c r="W990" s="56"/>
      <c r="X990" s="56"/>
      <c r="Y990" s="56"/>
      <c r="Z990" s="56"/>
      <c r="AA990" s="56"/>
      <c r="AB990" s="56" t="s">
        <v>107</v>
      </c>
      <c r="AC990" s="56"/>
      <c r="AD990" s="56"/>
      <c r="AE990" s="56"/>
      <c r="AF990" s="56"/>
      <c r="AG990" s="56"/>
      <c r="AH990" s="56"/>
      <c r="AI990" s="56"/>
      <c r="AJ990" s="56"/>
      <c r="AK990" s="56"/>
      <c r="AL990" s="56"/>
      <c r="AM990" s="56"/>
      <c r="AN990" s="56"/>
      <c r="AO990" s="56"/>
      <c r="AP990" s="56"/>
      <c r="AQ990" s="56"/>
      <c r="AR990" s="56"/>
      <c r="AS990" s="56"/>
      <c r="AT990" s="56"/>
      <c r="AU990" s="56"/>
      <c r="AV990" s="56"/>
      <c r="AW990" s="56" t="s">
        <v>23</v>
      </c>
      <c r="AX990" s="56"/>
      <c r="AY990" s="56"/>
      <c r="AZ990" s="56"/>
      <c r="BA990" s="56"/>
      <c r="BB990" s="56"/>
      <c r="BC990" s="56" t="s">
        <v>78</v>
      </c>
      <c r="BD990" s="56"/>
      <c r="BE990" s="56"/>
      <c r="BF990" s="56"/>
      <c r="BG990" s="56"/>
      <c r="BH990" s="56"/>
      <c r="BI990" s="56"/>
      <c r="BJ990" s="56"/>
      <c r="BK990" s="56"/>
      <c r="BL990" s="56"/>
      <c r="BM990" s="56"/>
      <c r="BN990" s="56"/>
      <c r="BO990" s="56"/>
      <c r="BP990" s="56"/>
      <c r="BQ990" s="56"/>
      <c r="BR990" s="56"/>
      <c r="BS990" s="56"/>
      <c r="BT990" s="56"/>
      <c r="BU990" s="56"/>
      <c r="BV990" s="56" t="s">
        <v>23</v>
      </c>
      <c r="BW990" s="56"/>
      <c r="BX990" s="56"/>
      <c r="BY990" s="56"/>
      <c r="BZ990" s="56"/>
      <c r="CA990" s="56"/>
      <c r="CB990" s="56" t="s">
        <v>195</v>
      </c>
      <c r="CC990" s="56"/>
      <c r="CD990" s="56"/>
      <c r="CE990" s="56"/>
      <c r="CF990" s="56"/>
      <c r="CG990" s="56"/>
      <c r="CH990" s="56"/>
      <c r="CI990" s="56"/>
      <c r="CJ990" s="56"/>
      <c r="CK990" s="56"/>
      <c r="CL990" s="56"/>
      <c r="CM990" s="56"/>
      <c r="CN990" s="56"/>
      <c r="CO990" s="56"/>
      <c r="CP990" s="56"/>
      <c r="CQ990" s="56"/>
      <c r="CR990" s="56"/>
      <c r="CS990" s="68" t="s">
        <v>23</v>
      </c>
      <c r="CT990" s="56"/>
      <c r="CU990" s="56"/>
      <c r="CV990" s="56" t="s">
        <v>107</v>
      </c>
      <c r="CW990" s="56"/>
      <c r="CX990" s="56"/>
      <c r="CY990" s="56"/>
      <c r="CZ990" s="56"/>
      <c r="DA990" s="56"/>
      <c r="DB990" s="56"/>
      <c r="DC990" s="56"/>
      <c r="DD990" s="56" t="s">
        <v>38</v>
      </c>
      <c r="DE990" s="96"/>
      <c r="DF990" s="56"/>
      <c r="DG990" s="56"/>
      <c r="DH990" s="56"/>
      <c r="DI990" s="56"/>
      <c r="DJ990" s="56"/>
      <c r="DK990" s="56"/>
      <c r="DL990" s="56"/>
      <c r="DM990" s="56"/>
      <c r="DN990" s="56"/>
      <c r="DO990" s="96"/>
      <c r="DP990" s="56"/>
      <c r="DQ990" s="96"/>
      <c r="DR990" s="56"/>
      <c r="DS990" s="96"/>
      <c r="DT990" s="69"/>
      <c r="DV990" s="34"/>
      <c r="DW990" s="57"/>
      <c r="DX990" s="57"/>
      <c r="DY990" s="57"/>
      <c r="DZ990" s="57"/>
      <c r="EA990" s="57"/>
      <c r="EB990" s="57"/>
      <c r="EC990" s="57"/>
      <c r="ED990" s="57"/>
      <c r="EE990" s="57"/>
      <c r="EF990" s="57"/>
      <c r="EG990" s="57"/>
      <c r="EH990" s="57"/>
      <c r="EI990" s="57"/>
      <c r="EJ990" s="57"/>
      <c r="EK990" s="57"/>
      <c r="EL990" s="57"/>
      <c r="EM990" s="57"/>
      <c r="EN990" s="57"/>
      <c r="EO990" s="57"/>
      <c r="EP990" s="57"/>
      <c r="EQ990" s="57"/>
      <c r="ER990" s="57"/>
      <c r="ES990" s="57"/>
    </row>
    <row r="991" spans="1:149" ht="14.55" customHeight="1" x14ac:dyDescent="0.3">
      <c r="A991" s="65">
        <v>987</v>
      </c>
      <c r="B991" s="55">
        <v>321</v>
      </c>
      <c r="C991" s="102" t="s">
        <v>3629</v>
      </c>
      <c r="D991" s="102" t="s">
        <v>3630</v>
      </c>
      <c r="E991" s="102" t="s">
        <v>3631</v>
      </c>
      <c r="F991" s="55">
        <v>2004</v>
      </c>
      <c r="G991" s="102" t="s">
        <v>3632</v>
      </c>
      <c r="H991" s="101" t="s">
        <v>3633</v>
      </c>
      <c r="I991" s="56" t="s">
        <v>50</v>
      </c>
      <c r="J991" s="102" t="s">
        <v>3634</v>
      </c>
      <c r="K991" s="56" t="s">
        <v>1039</v>
      </c>
      <c r="L991" s="56" t="s">
        <v>38</v>
      </c>
      <c r="M991" s="56" t="s">
        <v>72</v>
      </c>
      <c r="N991" s="56" t="s">
        <v>205</v>
      </c>
      <c r="O991" s="56" t="s">
        <v>25</v>
      </c>
      <c r="P991" s="56" t="s">
        <v>177</v>
      </c>
      <c r="Q991" s="56" t="s">
        <v>3635</v>
      </c>
      <c r="R991" s="56" t="s">
        <v>908</v>
      </c>
      <c r="S991" s="56" t="s">
        <v>421</v>
      </c>
      <c r="T991" s="56" t="s">
        <v>3636</v>
      </c>
      <c r="U991" s="55">
        <v>2000</v>
      </c>
      <c r="V991" s="55">
        <v>2001</v>
      </c>
      <c r="W991" s="56"/>
      <c r="X991" s="56"/>
      <c r="Y991" s="56"/>
      <c r="Z991" s="56" t="s">
        <v>76</v>
      </c>
      <c r="AA991" s="56"/>
      <c r="AB991" s="56" t="s">
        <v>107</v>
      </c>
      <c r="AC991" s="56"/>
      <c r="AD991" s="56"/>
      <c r="AE991" s="56" t="s">
        <v>126</v>
      </c>
      <c r="AF991" s="56"/>
      <c r="AG991" s="56"/>
      <c r="AH991" s="56"/>
      <c r="AI991" s="56"/>
      <c r="AJ991" s="56"/>
      <c r="AK991" s="56"/>
      <c r="AL991" s="56"/>
      <c r="AM991" s="56"/>
      <c r="AN991" s="56"/>
      <c r="AO991" s="56"/>
      <c r="AP991" s="56"/>
      <c r="AQ991" s="56"/>
      <c r="AR991" s="56"/>
      <c r="AS991" s="56"/>
      <c r="AT991" s="56"/>
      <c r="AU991" s="56"/>
      <c r="AV991" s="56"/>
      <c r="AW991" s="56" t="s">
        <v>23</v>
      </c>
      <c r="AX991" s="56"/>
      <c r="AY991" s="56"/>
      <c r="AZ991" s="56"/>
      <c r="BA991" s="56" t="s">
        <v>78</v>
      </c>
      <c r="BB991" s="56"/>
      <c r="BC991" s="56" t="s">
        <v>78</v>
      </c>
      <c r="BD991" s="56"/>
      <c r="BE991" s="56"/>
      <c r="BF991" s="56" t="s">
        <v>78</v>
      </c>
      <c r="BG991" s="56"/>
      <c r="BH991" s="56"/>
      <c r="BI991" s="56"/>
      <c r="BJ991" s="56"/>
      <c r="BK991" s="56"/>
      <c r="BL991" s="56"/>
      <c r="BM991" s="56"/>
      <c r="BN991" s="56"/>
      <c r="BO991" s="56"/>
      <c r="BP991" s="56"/>
      <c r="BQ991" s="56"/>
      <c r="BR991" s="56"/>
      <c r="BS991" s="56"/>
      <c r="BT991" s="56"/>
      <c r="BU991" s="56"/>
      <c r="BV991" s="56" t="s">
        <v>38</v>
      </c>
      <c r="BW991" s="56"/>
      <c r="BX991" s="56"/>
      <c r="BY991" s="56"/>
      <c r="BZ991" s="56"/>
      <c r="CA991" s="56"/>
      <c r="CB991" s="56"/>
      <c r="CC991" s="56"/>
      <c r="CD991" s="56"/>
      <c r="CE991" s="56"/>
      <c r="CF991" s="56"/>
      <c r="CG991" s="56"/>
      <c r="CH991" s="56"/>
      <c r="CI991" s="56"/>
      <c r="CJ991" s="56"/>
      <c r="CK991" s="56"/>
      <c r="CL991" s="56"/>
      <c r="CM991" s="56"/>
      <c r="CN991" s="56"/>
      <c r="CO991" s="56"/>
      <c r="CP991" s="56"/>
      <c r="CQ991" s="56"/>
      <c r="CR991" s="56"/>
      <c r="CS991" s="68" t="s">
        <v>38</v>
      </c>
      <c r="CT991" s="56"/>
      <c r="CU991" s="56"/>
      <c r="CV991" s="56"/>
      <c r="CW991" s="56"/>
      <c r="CX991" s="56"/>
      <c r="CY991" s="56"/>
      <c r="CZ991" s="56"/>
      <c r="DA991" s="56"/>
      <c r="DB991" s="56"/>
      <c r="DC991" s="56"/>
      <c r="DD991" s="56" t="s">
        <v>38</v>
      </c>
      <c r="DE991" s="96"/>
      <c r="DF991" s="56"/>
      <c r="DG991" s="56"/>
      <c r="DH991" s="56"/>
      <c r="DI991" s="56"/>
      <c r="DJ991" s="56"/>
      <c r="DK991" s="56"/>
      <c r="DL991" s="56"/>
      <c r="DM991" s="56"/>
      <c r="DN991" s="56"/>
      <c r="DO991" s="96"/>
      <c r="DP991" s="56"/>
      <c r="DQ991" s="92" t="s">
        <v>3637</v>
      </c>
      <c r="DR991" s="56" t="s">
        <v>915</v>
      </c>
      <c r="DS991" s="92" t="s">
        <v>3638</v>
      </c>
      <c r="DT991" s="69" t="s">
        <v>3639</v>
      </c>
      <c r="DV991" s="34"/>
      <c r="DW991" s="57"/>
      <c r="DX991" s="57"/>
      <c r="DY991" s="57"/>
      <c r="DZ991" s="57"/>
      <c r="EA991" s="57"/>
      <c r="EB991" s="57"/>
      <c r="EC991" s="57"/>
      <c r="ED991" s="57"/>
      <c r="EE991" s="57"/>
      <c r="EF991" s="57"/>
      <c r="EG991" s="57"/>
      <c r="EH991" s="57"/>
      <c r="EI991" s="57"/>
      <c r="EJ991" s="57"/>
      <c r="EK991" s="57"/>
      <c r="EL991" s="57"/>
      <c r="EM991" s="57"/>
      <c r="EN991" s="57"/>
      <c r="EO991" s="57"/>
      <c r="EP991" s="57"/>
      <c r="EQ991" s="57"/>
      <c r="ER991" s="57"/>
      <c r="ES991" s="57"/>
    </row>
    <row r="992" spans="1:149" ht="14.55" customHeight="1" x14ac:dyDescent="0.3">
      <c r="A992" s="65">
        <v>988</v>
      </c>
      <c r="B992" s="55">
        <v>322</v>
      </c>
      <c r="C992" s="101" t="s">
        <v>3640</v>
      </c>
      <c r="D992" s="102" t="s">
        <v>3641</v>
      </c>
      <c r="E992" s="101" t="s">
        <v>3642</v>
      </c>
      <c r="F992" s="55">
        <v>2007</v>
      </c>
      <c r="G992" s="102" t="s">
        <v>807</v>
      </c>
      <c r="H992" s="101" t="s">
        <v>3643</v>
      </c>
      <c r="I992" s="56" t="s">
        <v>50</v>
      </c>
      <c r="J992" s="102" t="s">
        <v>3644</v>
      </c>
      <c r="K992" s="56" t="s">
        <v>580</v>
      </c>
      <c r="L992" s="56" t="s">
        <v>38</v>
      </c>
      <c r="M992" s="56" t="s">
        <v>72</v>
      </c>
      <c r="N992" s="56" t="s">
        <v>205</v>
      </c>
      <c r="O992" s="56" t="s">
        <v>25</v>
      </c>
      <c r="P992" s="56" t="s">
        <v>177</v>
      </c>
      <c r="Q992" s="56" t="s">
        <v>3645</v>
      </c>
      <c r="R992" s="56" t="s">
        <v>582</v>
      </c>
      <c r="S992" s="56" t="s">
        <v>339</v>
      </c>
      <c r="T992" s="56" t="s">
        <v>1048</v>
      </c>
      <c r="U992" s="55">
        <v>2003</v>
      </c>
      <c r="V992" s="55">
        <v>2003</v>
      </c>
      <c r="W992" s="56"/>
      <c r="X992" s="56"/>
      <c r="Y992" s="56"/>
      <c r="Z992" s="56"/>
      <c r="AA992" s="56"/>
      <c r="AB992" s="56"/>
      <c r="AC992" s="56"/>
      <c r="AD992" s="56"/>
      <c r="AE992" s="56"/>
      <c r="AF992" s="56"/>
      <c r="AG992" s="56"/>
      <c r="AH992" s="56"/>
      <c r="AI992" s="56" t="s">
        <v>155</v>
      </c>
      <c r="AJ992" s="56"/>
      <c r="AK992" s="56"/>
      <c r="AL992" s="56"/>
      <c r="AM992" s="56"/>
      <c r="AN992" s="56"/>
      <c r="AO992" s="56"/>
      <c r="AP992" s="56"/>
      <c r="AQ992" s="56"/>
      <c r="AR992" s="56"/>
      <c r="AS992" s="56"/>
      <c r="AT992" s="56"/>
      <c r="AU992" s="56"/>
      <c r="AV992" s="56"/>
      <c r="AW992" s="56" t="s">
        <v>38</v>
      </c>
      <c r="AX992" s="56"/>
      <c r="AY992" s="56"/>
      <c r="AZ992" s="56"/>
      <c r="BA992" s="56"/>
      <c r="BB992" s="56"/>
      <c r="BC992" s="56"/>
      <c r="BD992" s="56"/>
      <c r="BE992" s="56"/>
      <c r="BF992" s="56"/>
      <c r="BG992" s="56"/>
      <c r="BH992" s="56"/>
      <c r="BI992" s="56"/>
      <c r="BJ992" s="56"/>
      <c r="BK992" s="56"/>
      <c r="BL992" s="56"/>
      <c r="BM992" s="56"/>
      <c r="BN992" s="56"/>
      <c r="BO992" s="56"/>
      <c r="BP992" s="56"/>
      <c r="BQ992" s="56"/>
      <c r="BR992" s="56"/>
      <c r="BS992" s="56"/>
      <c r="BT992" s="56"/>
      <c r="BU992" s="56"/>
      <c r="BV992" s="56" t="s">
        <v>23</v>
      </c>
      <c r="BW992" s="56"/>
      <c r="BX992" s="56"/>
      <c r="BY992" s="56"/>
      <c r="BZ992" s="56"/>
      <c r="CA992" s="56"/>
      <c r="CB992" s="56"/>
      <c r="CC992" s="56"/>
      <c r="CD992" s="56"/>
      <c r="CE992" s="56"/>
      <c r="CF992" s="56"/>
      <c r="CG992" s="56"/>
      <c r="CH992" s="56"/>
      <c r="CI992" s="56" t="s">
        <v>221</v>
      </c>
      <c r="CJ992" s="56"/>
      <c r="CK992" s="56"/>
      <c r="CL992" s="56"/>
      <c r="CM992" s="56"/>
      <c r="CN992" s="56"/>
      <c r="CO992" s="56"/>
      <c r="CP992" s="56"/>
      <c r="CQ992" s="56"/>
      <c r="CR992" s="56"/>
      <c r="CS992" s="68" t="s">
        <v>38</v>
      </c>
      <c r="CT992" s="56"/>
      <c r="CU992" s="56"/>
      <c r="CV992" s="56"/>
      <c r="CW992" s="56"/>
      <c r="CX992" s="56"/>
      <c r="CY992" s="56"/>
      <c r="CZ992" s="56"/>
      <c r="DA992" s="56"/>
      <c r="DB992" s="56"/>
      <c r="DC992" s="56"/>
      <c r="DD992" s="56" t="s">
        <v>38</v>
      </c>
      <c r="DE992" s="96"/>
      <c r="DF992" s="56"/>
      <c r="DG992" s="56"/>
      <c r="DH992" s="56"/>
      <c r="DI992" s="56"/>
      <c r="DJ992" s="56"/>
      <c r="DK992" s="56"/>
      <c r="DL992" s="56"/>
      <c r="DM992" s="56"/>
      <c r="DN992" s="56"/>
      <c r="DO992" s="96"/>
      <c r="DP992" s="56"/>
      <c r="DQ992" s="96"/>
      <c r="DR992" s="56"/>
      <c r="DS992" s="92" t="s">
        <v>3646</v>
      </c>
      <c r="DT992" s="69" t="s">
        <v>292</v>
      </c>
      <c r="DV992" s="34"/>
      <c r="DW992" s="57"/>
      <c r="DX992" s="57"/>
      <c r="DY992" s="57"/>
      <c r="DZ992" s="57"/>
      <c r="EA992" s="57"/>
      <c r="EB992" s="57"/>
      <c r="EC992" s="57"/>
      <c r="ED992" s="57"/>
      <c r="EE992" s="57"/>
      <c r="EF992" s="57"/>
      <c r="EG992" s="57"/>
      <c r="EH992" s="57"/>
      <c r="EI992" s="57"/>
      <c r="EJ992" s="57"/>
      <c r="EK992" s="57"/>
      <c r="EL992" s="57"/>
      <c r="EM992" s="57"/>
      <c r="EN992" s="57"/>
      <c r="EO992" s="57"/>
      <c r="EP992" s="57"/>
      <c r="EQ992" s="57"/>
      <c r="ER992" s="57"/>
      <c r="ES992" s="57"/>
    </row>
    <row r="993" spans="1:149" ht="14.55" customHeight="1" x14ac:dyDescent="0.3">
      <c r="A993" s="65">
        <v>989</v>
      </c>
      <c r="B993" s="55">
        <v>323</v>
      </c>
      <c r="C993" s="101" t="s">
        <v>3647</v>
      </c>
      <c r="D993" s="102" t="s">
        <v>3648</v>
      </c>
      <c r="E993" s="101" t="s">
        <v>3649</v>
      </c>
      <c r="F993" s="55">
        <v>2006</v>
      </c>
      <c r="G993" s="102" t="s">
        <v>664</v>
      </c>
      <c r="H993" s="101" t="s">
        <v>3650</v>
      </c>
      <c r="I993" s="56" t="s">
        <v>50</v>
      </c>
      <c r="J993" s="102" t="s">
        <v>3651</v>
      </c>
      <c r="K993" s="56" t="s">
        <v>145</v>
      </c>
      <c r="L993" s="56" t="s">
        <v>38</v>
      </c>
      <c r="M993" s="6" t="s">
        <v>100</v>
      </c>
      <c r="N993" s="56" t="s">
        <v>205</v>
      </c>
      <c r="O993" s="56" t="s">
        <v>25</v>
      </c>
      <c r="P993" s="56" t="s">
        <v>191</v>
      </c>
      <c r="Q993" s="56" t="s">
        <v>572</v>
      </c>
      <c r="R993" s="56" t="s">
        <v>572</v>
      </c>
      <c r="S993" s="56" t="s">
        <v>434</v>
      </c>
      <c r="T993" s="56" t="s">
        <v>968</v>
      </c>
      <c r="U993" s="55" t="s">
        <v>572</v>
      </c>
      <c r="V993" s="55" t="s">
        <v>572</v>
      </c>
      <c r="W993" s="56"/>
      <c r="X993" s="56"/>
      <c r="Y993" s="56"/>
      <c r="Z993" s="56"/>
      <c r="AA993" s="56"/>
      <c r="AB993" s="56" t="s">
        <v>107</v>
      </c>
      <c r="AC993" s="56"/>
      <c r="AD993" s="56"/>
      <c r="AE993" s="56" t="s">
        <v>126</v>
      </c>
      <c r="AF993" s="56"/>
      <c r="AG993" s="56"/>
      <c r="AH993" s="56"/>
      <c r="AI993" s="56"/>
      <c r="AJ993" s="56"/>
      <c r="AK993" s="56"/>
      <c r="AL993" s="56"/>
      <c r="AM993" s="56"/>
      <c r="AN993" s="56"/>
      <c r="AO993" s="56"/>
      <c r="AP993" s="56"/>
      <c r="AQ993" s="56"/>
      <c r="AR993" s="56"/>
      <c r="AS993" s="56"/>
      <c r="AT993" s="56"/>
      <c r="AU993" s="56" t="s">
        <v>183</v>
      </c>
      <c r="AV993" s="56"/>
      <c r="AW993" s="56" t="s">
        <v>23</v>
      </c>
      <c r="AX993" s="56"/>
      <c r="AY993" s="56"/>
      <c r="AZ993" s="56"/>
      <c r="BA993" s="56" t="s">
        <v>78</v>
      </c>
      <c r="BB993" s="56"/>
      <c r="BC993" s="56"/>
      <c r="BD993" s="56"/>
      <c r="BE993" s="56"/>
      <c r="BF993" s="56" t="s">
        <v>78</v>
      </c>
      <c r="BG993" s="56"/>
      <c r="BH993" s="56"/>
      <c r="BI993" s="56"/>
      <c r="BJ993" s="56"/>
      <c r="BK993" s="56"/>
      <c r="BL993" s="56"/>
      <c r="BM993" s="56"/>
      <c r="BN993" s="56"/>
      <c r="BO993" s="56"/>
      <c r="BP993" s="56"/>
      <c r="BQ993" s="56"/>
      <c r="BR993" s="56"/>
      <c r="BS993" s="56"/>
      <c r="BT993" s="56" t="s">
        <v>78</v>
      </c>
      <c r="BU993" s="56"/>
      <c r="BV993" s="56" t="s">
        <v>38</v>
      </c>
      <c r="BW993" s="56"/>
      <c r="BX993" s="56"/>
      <c r="BY993" s="56"/>
      <c r="BZ993" s="56"/>
      <c r="CA993" s="56"/>
      <c r="CB993" s="56"/>
      <c r="CC993" s="56"/>
      <c r="CD993" s="56"/>
      <c r="CE993" s="56"/>
      <c r="CF993" s="56"/>
      <c r="CG993" s="56"/>
      <c r="CH993" s="56"/>
      <c r="CI993" s="56"/>
      <c r="CJ993" s="56"/>
      <c r="CK993" s="56"/>
      <c r="CL993" s="56"/>
      <c r="CM993" s="56"/>
      <c r="CN993" s="56"/>
      <c r="CO993" s="56"/>
      <c r="CP993" s="56"/>
      <c r="CQ993" s="56"/>
      <c r="CR993" s="56"/>
      <c r="CS993" s="68" t="s">
        <v>38</v>
      </c>
      <c r="CT993" s="56"/>
      <c r="CU993" s="56"/>
      <c r="CV993" s="56"/>
      <c r="CW993" s="56"/>
      <c r="CX993" s="56"/>
      <c r="CY993" s="56"/>
      <c r="CZ993" s="56"/>
      <c r="DA993" s="56"/>
      <c r="DB993" s="56"/>
      <c r="DC993" s="56"/>
      <c r="DD993" s="56" t="s">
        <v>38</v>
      </c>
      <c r="DE993" s="96"/>
      <c r="DF993" s="56"/>
      <c r="DG993" s="56"/>
      <c r="DH993" s="56"/>
      <c r="DI993" s="56"/>
      <c r="DJ993" s="56"/>
      <c r="DK993" s="56"/>
      <c r="DL993" s="56"/>
      <c r="DM993" s="56"/>
      <c r="DN993" s="56"/>
      <c r="DO993" s="96"/>
      <c r="DP993" s="56"/>
      <c r="DQ993" s="96"/>
      <c r="DR993" s="56"/>
      <c r="DS993" s="96"/>
      <c r="DT993" s="69"/>
      <c r="DV993" s="34"/>
      <c r="DW993" s="57"/>
      <c r="DX993" s="57"/>
      <c r="DY993" s="57"/>
      <c r="DZ993" s="57"/>
      <c r="EA993" s="57"/>
      <c r="EB993" s="57"/>
      <c r="EC993" s="57"/>
      <c r="ED993" s="57"/>
      <c r="EE993" s="57"/>
      <c r="EF993" s="57"/>
      <c r="EG993" s="57"/>
      <c r="EH993" s="57"/>
      <c r="EI993" s="57"/>
      <c r="EJ993" s="57"/>
      <c r="EK993" s="57"/>
      <c r="EL993" s="57"/>
      <c r="EM993" s="57"/>
      <c r="EN993" s="57"/>
      <c r="EO993" s="57"/>
      <c r="EP993" s="57"/>
      <c r="EQ993" s="57"/>
      <c r="ER993" s="57"/>
      <c r="ES993" s="57"/>
    </row>
    <row r="994" spans="1:149" ht="14.55" customHeight="1" x14ac:dyDescent="0.3">
      <c r="A994" s="65">
        <v>990</v>
      </c>
      <c r="B994" s="55">
        <v>324</v>
      </c>
      <c r="C994" s="101" t="s">
        <v>3652</v>
      </c>
      <c r="D994" s="102" t="s">
        <v>3653</v>
      </c>
      <c r="E994" s="101" t="s">
        <v>3654</v>
      </c>
      <c r="F994" s="55">
        <v>2015</v>
      </c>
      <c r="G994" s="102" t="s">
        <v>1992</v>
      </c>
      <c r="H994" s="101" t="s">
        <v>3655</v>
      </c>
      <c r="I994" s="56" t="s">
        <v>50</v>
      </c>
      <c r="J994" s="102" t="s">
        <v>3656</v>
      </c>
      <c r="K994" s="56" t="s">
        <v>115</v>
      </c>
      <c r="L994" s="56" t="s">
        <v>38</v>
      </c>
      <c r="M994" s="56" t="s">
        <v>86</v>
      </c>
      <c r="N994" s="56" t="s">
        <v>205</v>
      </c>
      <c r="O994" s="56" t="s">
        <v>25</v>
      </c>
      <c r="P994" s="56" t="s">
        <v>56</v>
      </c>
      <c r="Q994" s="56" t="s">
        <v>3657</v>
      </c>
      <c r="R994" s="56" t="s">
        <v>582</v>
      </c>
      <c r="S994" s="56" t="s">
        <v>321</v>
      </c>
      <c r="T994" s="56" t="s">
        <v>617</v>
      </c>
      <c r="U994" s="55">
        <v>2014</v>
      </c>
      <c r="V994" s="55">
        <v>2015</v>
      </c>
      <c r="W994" s="56"/>
      <c r="X994" s="56"/>
      <c r="Y994" s="56"/>
      <c r="Z994" s="56" t="s">
        <v>76</v>
      </c>
      <c r="AA994" s="56"/>
      <c r="AB994" s="56" t="s">
        <v>107</v>
      </c>
      <c r="AC994" s="56"/>
      <c r="AD994" s="56"/>
      <c r="AE994" s="56" t="s">
        <v>126</v>
      </c>
      <c r="AF994" s="56"/>
      <c r="AG994" s="56"/>
      <c r="AH994" s="56"/>
      <c r="AI994" s="56"/>
      <c r="AJ994" s="56"/>
      <c r="AK994" s="56"/>
      <c r="AL994" s="56"/>
      <c r="AM994" s="56"/>
      <c r="AN994" s="56"/>
      <c r="AO994" s="56"/>
      <c r="AP994" s="56"/>
      <c r="AQ994" s="56"/>
      <c r="AR994" s="56"/>
      <c r="AS994" s="56"/>
      <c r="AT994" s="56"/>
      <c r="AU994" s="56"/>
      <c r="AV994" s="56"/>
      <c r="AW994" s="56" t="s">
        <v>38</v>
      </c>
      <c r="AX994" s="56"/>
      <c r="AY994" s="56"/>
      <c r="AZ994" s="56"/>
      <c r="BA994" s="56"/>
      <c r="BB994" s="56"/>
      <c r="BC994" s="56"/>
      <c r="BD994" s="56"/>
      <c r="BE994" s="56"/>
      <c r="BF994" s="56"/>
      <c r="BG994" s="56"/>
      <c r="BH994" s="56"/>
      <c r="BI994" s="56"/>
      <c r="BJ994" s="56"/>
      <c r="BK994" s="56"/>
      <c r="BL994" s="56"/>
      <c r="BM994" s="56"/>
      <c r="BN994" s="56"/>
      <c r="BO994" s="56"/>
      <c r="BP994" s="56"/>
      <c r="BQ994" s="56"/>
      <c r="BR994" s="56"/>
      <c r="BS994" s="56"/>
      <c r="BT994" s="56"/>
      <c r="BU994" s="56"/>
      <c r="BV994" s="56" t="s">
        <v>23</v>
      </c>
      <c r="BW994" s="56"/>
      <c r="BX994" s="56"/>
      <c r="BY994" s="56"/>
      <c r="BZ994" s="56" t="s">
        <v>195</v>
      </c>
      <c r="CA994" s="56"/>
      <c r="CB994" s="56" t="s">
        <v>210</v>
      </c>
      <c r="CC994" s="56"/>
      <c r="CD994" s="56"/>
      <c r="CE994" s="56" t="s">
        <v>210</v>
      </c>
      <c r="CF994" s="56"/>
      <c r="CG994" s="56"/>
      <c r="CH994" s="56"/>
      <c r="CI994" s="56"/>
      <c r="CJ994" s="56"/>
      <c r="CK994" s="56"/>
      <c r="CL994" s="56"/>
      <c r="CM994" s="56"/>
      <c r="CN994" s="56"/>
      <c r="CO994" s="56"/>
      <c r="CP994" s="56"/>
      <c r="CQ994" s="56"/>
      <c r="CR994" s="56"/>
      <c r="CS994" s="68" t="s">
        <v>38</v>
      </c>
      <c r="CT994" s="56"/>
      <c r="CU994" s="56"/>
      <c r="CV994" s="56"/>
      <c r="CW994" s="56"/>
      <c r="CX994" s="56"/>
      <c r="CY994" s="56"/>
      <c r="CZ994" s="56"/>
      <c r="DA994" s="56"/>
      <c r="DB994" s="56"/>
      <c r="DC994" s="56"/>
      <c r="DD994" s="56" t="s">
        <v>38</v>
      </c>
      <c r="DE994" s="96"/>
      <c r="DF994" s="56"/>
      <c r="DG994" s="56"/>
      <c r="DH994" s="56"/>
      <c r="DI994" s="56"/>
      <c r="DJ994" s="56"/>
      <c r="DK994" s="56"/>
      <c r="DL994" s="56"/>
      <c r="DM994" s="56"/>
      <c r="DN994" s="56"/>
      <c r="DO994" s="96"/>
      <c r="DP994" s="56"/>
      <c r="DQ994" s="96"/>
      <c r="DR994" s="56"/>
      <c r="DS994" s="92" t="s">
        <v>3658</v>
      </c>
      <c r="DT994" s="69" t="s">
        <v>172</v>
      </c>
      <c r="DV994" s="34"/>
      <c r="DW994" s="57"/>
      <c r="DX994" s="57"/>
      <c r="DY994" s="57"/>
      <c r="DZ994" s="57"/>
      <c r="EA994" s="57"/>
      <c r="EB994" s="57"/>
      <c r="EC994" s="57"/>
      <c r="ED994" s="57"/>
      <c r="EE994" s="57"/>
      <c r="EF994" s="57"/>
      <c r="EG994" s="57"/>
      <c r="EH994" s="57"/>
      <c r="EI994" s="57"/>
      <c r="EJ994" s="57"/>
      <c r="EK994" s="57"/>
      <c r="EL994" s="57"/>
      <c r="EM994" s="57"/>
      <c r="EN994" s="57"/>
      <c r="EO994" s="57"/>
      <c r="EP994" s="57"/>
      <c r="EQ994" s="57"/>
      <c r="ER994" s="57"/>
      <c r="ES994" s="57"/>
    </row>
    <row r="995" spans="1:149" ht="14.55" customHeight="1" x14ac:dyDescent="0.3">
      <c r="A995" s="65">
        <v>991</v>
      </c>
      <c r="B995" s="55">
        <v>325</v>
      </c>
      <c r="C995" s="101" t="s">
        <v>3659</v>
      </c>
      <c r="D995" s="102" t="s">
        <v>3660</v>
      </c>
      <c r="E995" s="101" t="s">
        <v>3661</v>
      </c>
      <c r="F995" s="55">
        <v>2006</v>
      </c>
      <c r="G995" s="101" t="s">
        <v>664</v>
      </c>
      <c r="H995" s="101" t="s">
        <v>3662</v>
      </c>
      <c r="I995" s="56" t="s">
        <v>50</v>
      </c>
      <c r="J995" s="102" t="s">
        <v>3663</v>
      </c>
      <c r="K995" s="56" t="s">
        <v>980</v>
      </c>
      <c r="L995" s="56" t="s">
        <v>23</v>
      </c>
      <c r="M995" s="56" t="s">
        <v>72</v>
      </c>
      <c r="N995" s="56" t="s">
        <v>205</v>
      </c>
      <c r="O995" s="56" t="s">
        <v>25</v>
      </c>
      <c r="P995" s="56" t="s">
        <v>191</v>
      </c>
      <c r="Q995" s="56" t="s">
        <v>3664</v>
      </c>
      <c r="R995" s="56" t="s">
        <v>908</v>
      </c>
      <c r="S995" s="56" t="s">
        <v>434</v>
      </c>
      <c r="T995" s="56" t="s">
        <v>3665</v>
      </c>
      <c r="U995" s="55">
        <v>2004</v>
      </c>
      <c r="V995" s="55">
        <v>2004</v>
      </c>
      <c r="W995" s="56"/>
      <c r="X995" s="56"/>
      <c r="Y995" s="56"/>
      <c r="Z995" s="56"/>
      <c r="AA995" s="56"/>
      <c r="AB995" s="56"/>
      <c r="AC995" s="56"/>
      <c r="AD995" s="56"/>
      <c r="AE995" s="56"/>
      <c r="AF995" s="56"/>
      <c r="AG995" s="56"/>
      <c r="AH995" s="56"/>
      <c r="AI995" s="56"/>
      <c r="AJ995" s="56"/>
      <c r="AK995" s="56"/>
      <c r="AL995" s="56"/>
      <c r="AM995" s="56"/>
      <c r="AN995" s="56"/>
      <c r="AO995" s="56"/>
      <c r="AP995" s="56"/>
      <c r="AQ995" s="56"/>
      <c r="AR995" s="56"/>
      <c r="AS995" s="56"/>
      <c r="AT995" s="56" t="s">
        <v>197</v>
      </c>
      <c r="AU995" s="56"/>
      <c r="AV995" s="56"/>
      <c r="AW995" s="56" t="s">
        <v>38</v>
      </c>
      <c r="AX995" s="56"/>
      <c r="AY995" s="56"/>
      <c r="AZ995" s="56"/>
      <c r="BA995" s="56"/>
      <c r="BB995" s="56"/>
      <c r="BC995" s="56"/>
      <c r="BD995" s="56"/>
      <c r="BE995" s="56"/>
      <c r="BF995" s="56"/>
      <c r="BG995" s="56"/>
      <c r="BH995" s="56"/>
      <c r="BI995" s="56"/>
      <c r="BJ995" s="56"/>
      <c r="BK995" s="56"/>
      <c r="BL995" s="56"/>
      <c r="BM995" s="56"/>
      <c r="BN995" s="56"/>
      <c r="BO995" s="56"/>
      <c r="BP995" s="56"/>
      <c r="BQ995" s="56"/>
      <c r="BR995" s="56"/>
      <c r="BS995" s="56"/>
      <c r="BT995" s="56"/>
      <c r="BU995" s="56"/>
      <c r="BV995" s="56" t="s">
        <v>23</v>
      </c>
      <c r="BW995" s="56"/>
      <c r="BX995" s="56"/>
      <c r="BY995" s="56"/>
      <c r="BZ995" s="56"/>
      <c r="CA995" s="56"/>
      <c r="CB995" s="56"/>
      <c r="CC995" s="56"/>
      <c r="CD995" s="56"/>
      <c r="CE995" s="56"/>
      <c r="CF995" s="56"/>
      <c r="CG995" s="56"/>
      <c r="CH995" s="56"/>
      <c r="CI995" s="56"/>
      <c r="CJ995" s="56"/>
      <c r="CK995" s="56"/>
      <c r="CL995" s="56"/>
      <c r="CM995" s="56"/>
      <c r="CN995" s="56"/>
      <c r="CO995" s="56"/>
      <c r="CP995" s="56" t="s">
        <v>195</v>
      </c>
      <c r="CQ995" s="56"/>
      <c r="CR995" s="56"/>
      <c r="CS995" s="68" t="s">
        <v>38</v>
      </c>
      <c r="CT995" s="56"/>
      <c r="CU995" s="56"/>
      <c r="CV995" s="56"/>
      <c r="CW995" s="56"/>
      <c r="CX995" s="56"/>
      <c r="CY995" s="56"/>
      <c r="CZ995" s="56"/>
      <c r="DA995" s="56"/>
      <c r="DB995" s="56"/>
      <c r="DC995" s="56"/>
      <c r="DD995" s="56" t="s">
        <v>38</v>
      </c>
      <c r="DE995" s="96"/>
      <c r="DF995" s="56"/>
      <c r="DG995" s="56"/>
      <c r="DH995" s="56"/>
      <c r="DI995" s="56"/>
      <c r="DJ995" s="56"/>
      <c r="DK995" s="56"/>
      <c r="DL995" s="56"/>
      <c r="DM995" s="56"/>
      <c r="DN995" s="56"/>
      <c r="DO995" s="96"/>
      <c r="DP995" s="56"/>
      <c r="DQ995" s="96"/>
      <c r="DR995" s="56"/>
      <c r="DS995" s="96"/>
      <c r="DT995" s="69"/>
      <c r="DV995" s="34"/>
      <c r="DW995" s="57"/>
      <c r="DX995" s="57"/>
      <c r="DY995" s="57"/>
      <c r="DZ995" s="57"/>
      <c r="EA995" s="57"/>
      <c r="EB995" s="57"/>
      <c r="EC995" s="57"/>
      <c r="ED995" s="57"/>
      <c r="EE995" s="57"/>
      <c r="EF995" s="57"/>
      <c r="EG995" s="57"/>
      <c r="EH995" s="57"/>
      <c r="EI995" s="57"/>
      <c r="EJ995" s="57"/>
      <c r="EK995" s="57"/>
      <c r="EL995" s="57"/>
      <c r="EM995" s="57"/>
      <c r="EN995" s="57"/>
      <c r="EO995" s="57"/>
      <c r="EP995" s="57"/>
      <c r="EQ995" s="57"/>
      <c r="ER995" s="57"/>
      <c r="ES995" s="57"/>
    </row>
    <row r="996" spans="1:149" ht="14.55" customHeight="1" x14ac:dyDescent="0.3">
      <c r="A996" s="65">
        <v>992</v>
      </c>
      <c r="B996" s="55">
        <v>326</v>
      </c>
      <c r="C996" s="102" t="s">
        <v>3666</v>
      </c>
      <c r="D996" s="101" t="s">
        <v>3667</v>
      </c>
      <c r="E996" s="101" t="s">
        <v>3668</v>
      </c>
      <c r="F996" s="55">
        <v>2011</v>
      </c>
      <c r="G996" s="101" t="s">
        <v>1947</v>
      </c>
      <c r="H996" s="101" t="s">
        <v>3669</v>
      </c>
      <c r="I996" s="56" t="s">
        <v>50</v>
      </c>
      <c r="J996" s="102" t="s">
        <v>3670</v>
      </c>
      <c r="K996" s="56" t="s">
        <v>1027</v>
      </c>
      <c r="L996" s="56" t="s">
        <v>38</v>
      </c>
      <c r="M996" s="6" t="s">
        <v>100</v>
      </c>
      <c r="N996" s="56" t="s">
        <v>205</v>
      </c>
      <c r="O996" s="56" t="s">
        <v>25</v>
      </c>
      <c r="P996" s="56" t="s">
        <v>177</v>
      </c>
      <c r="Q996" s="56" t="s">
        <v>572</v>
      </c>
      <c r="R996" s="56" t="s">
        <v>572</v>
      </c>
      <c r="S996" s="56" t="s">
        <v>357</v>
      </c>
      <c r="T996" s="56" t="s">
        <v>3671</v>
      </c>
      <c r="U996" s="55" t="s">
        <v>572</v>
      </c>
      <c r="V996" s="55" t="s">
        <v>572</v>
      </c>
      <c r="W996" s="56"/>
      <c r="X996" s="56"/>
      <c r="Y996" s="56"/>
      <c r="Z996" s="56" t="s">
        <v>76</v>
      </c>
      <c r="AA996" s="56"/>
      <c r="AB996" s="56"/>
      <c r="AC996" s="56"/>
      <c r="AD996" s="56"/>
      <c r="AE996" s="56"/>
      <c r="AF996" s="56"/>
      <c r="AG996" s="56"/>
      <c r="AH996" s="56"/>
      <c r="AI996" s="56"/>
      <c r="AJ996" s="56"/>
      <c r="AK996" s="56"/>
      <c r="AL996" s="56"/>
      <c r="AM996" s="56"/>
      <c r="AN996" s="56"/>
      <c r="AO996" s="56"/>
      <c r="AP996" s="56"/>
      <c r="AQ996" s="56"/>
      <c r="AR996" s="56"/>
      <c r="AS996" s="56"/>
      <c r="AT996" s="56"/>
      <c r="AU996" s="56"/>
      <c r="AV996" s="56"/>
      <c r="AW996" s="56" t="s">
        <v>23</v>
      </c>
      <c r="AX996" s="56"/>
      <c r="AY996" s="56"/>
      <c r="AZ996" s="56"/>
      <c r="BA996" s="56" t="s">
        <v>78</v>
      </c>
      <c r="BB996" s="56"/>
      <c r="BC996" s="56"/>
      <c r="BD996" s="56"/>
      <c r="BE996" s="56"/>
      <c r="BF996" s="56"/>
      <c r="BG996" s="56"/>
      <c r="BH996" s="56"/>
      <c r="BI996" s="56"/>
      <c r="BJ996" s="56"/>
      <c r="BK996" s="56"/>
      <c r="BL996" s="56"/>
      <c r="BM996" s="56"/>
      <c r="BN996" s="56"/>
      <c r="BO996" s="56"/>
      <c r="BP996" s="56"/>
      <c r="BQ996" s="56"/>
      <c r="BR996" s="56"/>
      <c r="BS996" s="56"/>
      <c r="BT996" s="56"/>
      <c r="BU996" s="56"/>
      <c r="BV996" s="56" t="s">
        <v>38</v>
      </c>
      <c r="BW996" s="56"/>
      <c r="BX996" s="56"/>
      <c r="BY996" s="56"/>
      <c r="BZ996" s="56"/>
      <c r="CA996" s="56"/>
      <c r="CB996" s="56"/>
      <c r="CC996" s="56"/>
      <c r="CD996" s="56"/>
      <c r="CE996" s="56"/>
      <c r="CF996" s="56"/>
      <c r="CG996" s="56"/>
      <c r="CH996" s="56"/>
      <c r="CI996" s="56"/>
      <c r="CJ996" s="56"/>
      <c r="CK996" s="56"/>
      <c r="CL996" s="56"/>
      <c r="CM996" s="56"/>
      <c r="CN996" s="56"/>
      <c r="CO996" s="56"/>
      <c r="CP996" s="56"/>
      <c r="CQ996" s="56"/>
      <c r="CR996" s="56"/>
      <c r="CS996" s="68" t="s">
        <v>38</v>
      </c>
      <c r="CT996" s="56"/>
      <c r="CU996" s="56"/>
      <c r="CV996" s="56"/>
      <c r="CW996" s="56"/>
      <c r="CX996" s="56"/>
      <c r="CY996" s="56"/>
      <c r="CZ996" s="56"/>
      <c r="DA996" s="56"/>
      <c r="DB996" s="56"/>
      <c r="DC996" s="56"/>
      <c r="DD996" s="56" t="s">
        <v>38</v>
      </c>
      <c r="DE996" s="96"/>
      <c r="DF996" s="56"/>
      <c r="DG996" s="56"/>
      <c r="DH996" s="56"/>
      <c r="DI996" s="56"/>
      <c r="DJ996" s="56"/>
      <c r="DK996" s="56"/>
      <c r="DL996" s="56"/>
      <c r="DM996" s="56"/>
      <c r="DN996" s="56"/>
      <c r="DO996" s="96"/>
      <c r="DP996" s="56"/>
      <c r="DQ996" s="96"/>
      <c r="DR996" s="56"/>
      <c r="DS996" s="92" t="s">
        <v>3672</v>
      </c>
      <c r="DT996" s="69" t="s">
        <v>3673</v>
      </c>
      <c r="DV996" s="34"/>
      <c r="DW996" s="57"/>
      <c r="DX996" s="57"/>
      <c r="DY996" s="57"/>
      <c r="DZ996" s="57"/>
      <c r="EA996" s="57"/>
      <c r="EB996" s="57"/>
      <c r="EC996" s="57"/>
      <c r="ED996" s="57"/>
      <c r="EE996" s="57"/>
      <c r="EF996" s="57"/>
      <c r="EG996" s="57"/>
      <c r="EH996" s="57"/>
      <c r="EI996" s="57"/>
      <c r="EJ996" s="57"/>
      <c r="EK996" s="57"/>
      <c r="EL996" s="57"/>
      <c r="EM996" s="57"/>
      <c r="EN996" s="57"/>
      <c r="EO996" s="57"/>
      <c r="EP996" s="57"/>
      <c r="EQ996" s="57"/>
      <c r="ER996" s="57"/>
      <c r="ES996" s="57"/>
    </row>
    <row r="997" spans="1:149" ht="14.55" customHeight="1" x14ac:dyDescent="0.3">
      <c r="A997" s="65">
        <v>993</v>
      </c>
      <c r="B997" s="55">
        <v>327</v>
      </c>
      <c r="C997" s="101" t="s">
        <v>3674</v>
      </c>
      <c r="D997" s="101" t="s">
        <v>3675</v>
      </c>
      <c r="E997" s="101" t="s">
        <v>3676</v>
      </c>
      <c r="F997" s="55">
        <v>2016</v>
      </c>
      <c r="G997" s="101" t="s">
        <v>2905</v>
      </c>
      <c r="H997" s="101" t="s">
        <v>3677</v>
      </c>
      <c r="I997" s="56" t="s">
        <v>50</v>
      </c>
      <c r="J997" s="102" t="s">
        <v>3678</v>
      </c>
      <c r="K997" s="56" t="s">
        <v>1206</v>
      </c>
      <c r="L997" s="56" t="s">
        <v>38</v>
      </c>
      <c r="M997" s="6" t="s">
        <v>100</v>
      </c>
      <c r="N997" s="56" t="s">
        <v>205</v>
      </c>
      <c r="O997" s="56" t="s">
        <v>25</v>
      </c>
      <c r="P997" s="56" t="s">
        <v>177</v>
      </c>
      <c r="Q997" s="56" t="s">
        <v>913</v>
      </c>
      <c r="R997" s="56" t="s">
        <v>1317</v>
      </c>
      <c r="S997" s="56" t="s">
        <v>48</v>
      </c>
      <c r="T997" s="56" t="s">
        <v>1531</v>
      </c>
      <c r="U997" s="55">
        <v>2014</v>
      </c>
      <c r="V997" s="55">
        <v>2015</v>
      </c>
      <c r="W997" s="56"/>
      <c r="X997" s="56" t="s">
        <v>44</v>
      </c>
      <c r="Y997" s="56"/>
      <c r="Z997" s="56"/>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t="s">
        <v>23</v>
      </c>
      <c r="AX997" s="56"/>
      <c r="AY997" s="56" t="s">
        <v>106</v>
      </c>
      <c r="AZ997" s="56"/>
      <c r="BA997" s="56"/>
      <c r="BB997" s="56"/>
      <c r="BC997" s="56"/>
      <c r="BD997" s="56"/>
      <c r="BE997" s="56"/>
      <c r="BF997" s="56"/>
      <c r="BG997" s="56"/>
      <c r="BH997" s="56"/>
      <c r="BI997" s="56"/>
      <c r="BJ997" s="56"/>
      <c r="BK997" s="56"/>
      <c r="BL997" s="56"/>
      <c r="BM997" s="56"/>
      <c r="BN997" s="56"/>
      <c r="BO997" s="56"/>
      <c r="BP997" s="56"/>
      <c r="BQ997" s="56"/>
      <c r="BR997" s="56"/>
      <c r="BS997" s="56"/>
      <c r="BT997" s="56"/>
      <c r="BU997" s="56"/>
      <c r="BV997" s="56" t="s">
        <v>23</v>
      </c>
      <c r="BW997" s="56"/>
      <c r="BX997" s="56" t="s">
        <v>221</v>
      </c>
      <c r="BY997" s="56"/>
      <c r="BZ997" s="56"/>
      <c r="CA997" s="56"/>
      <c r="CB997" s="56"/>
      <c r="CC997" s="56"/>
      <c r="CD997" s="56"/>
      <c r="CE997" s="56"/>
      <c r="CF997" s="56"/>
      <c r="CG997" s="56"/>
      <c r="CH997" s="56"/>
      <c r="CI997" s="56"/>
      <c r="CJ997" s="56"/>
      <c r="CK997" s="56"/>
      <c r="CL997" s="56"/>
      <c r="CM997" s="56"/>
      <c r="CN997" s="56"/>
      <c r="CO997" s="56"/>
      <c r="CP997" s="56"/>
      <c r="CQ997" s="56"/>
      <c r="CR997" s="56"/>
      <c r="CS997" s="68" t="s">
        <v>38</v>
      </c>
      <c r="CT997" s="56"/>
      <c r="CU997" s="56"/>
      <c r="CV997" s="56"/>
      <c r="CW997" s="56"/>
      <c r="CX997" s="56"/>
      <c r="CY997" s="56"/>
      <c r="CZ997" s="56"/>
      <c r="DA997" s="56"/>
      <c r="DB997" s="56"/>
      <c r="DC997" s="56"/>
      <c r="DD997" s="56" t="s">
        <v>38</v>
      </c>
      <c r="DE997" s="96"/>
      <c r="DF997" s="56"/>
      <c r="DG997" s="56"/>
      <c r="DH997" s="56"/>
      <c r="DI997" s="56"/>
      <c r="DJ997" s="56"/>
      <c r="DK997" s="56"/>
      <c r="DL997" s="56"/>
      <c r="DM997" s="56"/>
      <c r="DN997" s="56"/>
      <c r="DO997" s="96"/>
      <c r="DP997" s="56"/>
      <c r="DQ997" s="96"/>
      <c r="DR997" s="56"/>
      <c r="DS997" s="96"/>
      <c r="DT997" s="69"/>
      <c r="DV997" s="34"/>
      <c r="DW997" s="57"/>
      <c r="DX997" s="57"/>
      <c r="DY997" s="57"/>
      <c r="DZ997" s="57"/>
      <c r="EA997" s="57"/>
      <c r="EB997" s="57"/>
      <c r="EC997" s="57"/>
      <c r="ED997" s="57"/>
      <c r="EE997" s="57"/>
      <c r="EF997" s="57"/>
      <c r="EG997" s="57"/>
      <c r="EH997" s="57"/>
      <c r="EI997" s="57"/>
      <c r="EJ997" s="57"/>
      <c r="EK997" s="57"/>
      <c r="EL997" s="57"/>
      <c r="EM997" s="57"/>
      <c r="EN997" s="57"/>
      <c r="EO997" s="57"/>
      <c r="EP997" s="57"/>
      <c r="EQ997" s="57"/>
      <c r="ER997" s="57"/>
      <c r="ES997" s="57"/>
    </row>
    <row r="998" spans="1:149" ht="14.55" customHeight="1" x14ac:dyDescent="0.3">
      <c r="A998" s="65">
        <v>994</v>
      </c>
      <c r="B998" s="55">
        <v>327</v>
      </c>
      <c r="C998" s="101" t="s">
        <v>3674</v>
      </c>
      <c r="D998" s="101" t="s">
        <v>3675</v>
      </c>
      <c r="E998" s="101" t="s">
        <v>3676</v>
      </c>
      <c r="F998" s="55">
        <v>2016</v>
      </c>
      <c r="G998" s="101" t="s">
        <v>2905</v>
      </c>
      <c r="H998" s="101" t="s">
        <v>3677</v>
      </c>
      <c r="I998" s="56" t="s">
        <v>50</v>
      </c>
      <c r="J998" s="102" t="s">
        <v>3678</v>
      </c>
      <c r="K998" s="56" t="s">
        <v>1206</v>
      </c>
      <c r="L998" s="56" t="s">
        <v>38</v>
      </c>
      <c r="M998" s="6" t="s">
        <v>100</v>
      </c>
      <c r="N998" s="56" t="s">
        <v>205</v>
      </c>
      <c r="O998" s="56" t="s">
        <v>25</v>
      </c>
      <c r="P998" s="56" t="s">
        <v>177</v>
      </c>
      <c r="Q998" s="56" t="s">
        <v>2681</v>
      </c>
      <c r="R998" s="56" t="s">
        <v>1317</v>
      </c>
      <c r="S998" s="56" t="s">
        <v>432</v>
      </c>
      <c r="T998" s="56" t="s">
        <v>3679</v>
      </c>
      <c r="U998" s="55">
        <v>2014</v>
      </c>
      <c r="V998" s="55">
        <v>2015</v>
      </c>
      <c r="W998" s="6"/>
      <c r="X998" s="56" t="s">
        <v>44</v>
      </c>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t="s">
        <v>23</v>
      </c>
      <c r="AX998" s="6"/>
      <c r="AY998" s="6" t="s">
        <v>106</v>
      </c>
      <c r="AZ998" s="6"/>
      <c r="BA998" s="6"/>
      <c r="BB998" s="6"/>
      <c r="BC998" s="6"/>
      <c r="BD998" s="6"/>
      <c r="BE998" s="6"/>
      <c r="BF998" s="6"/>
      <c r="BG998" s="6"/>
      <c r="BH998" s="6"/>
      <c r="BI998" s="6"/>
      <c r="BJ998" s="6"/>
      <c r="BK998" s="6"/>
      <c r="BL998" s="6"/>
      <c r="BM998" s="6"/>
      <c r="BN998" s="6"/>
      <c r="BO998" s="6"/>
      <c r="BP998" s="6"/>
      <c r="BQ998" s="6"/>
      <c r="BR998" s="6"/>
      <c r="BS998" s="6"/>
      <c r="BT998" s="6"/>
      <c r="BU998" s="6"/>
      <c r="BV998" s="6" t="s">
        <v>23</v>
      </c>
      <c r="BW998" s="6"/>
      <c r="BX998" s="6" t="s">
        <v>221</v>
      </c>
      <c r="BY998" s="6"/>
      <c r="BZ998" s="6"/>
      <c r="CA998" s="6"/>
      <c r="CB998" s="6"/>
      <c r="CC998" s="6"/>
      <c r="CD998" s="6"/>
      <c r="CE998" s="6"/>
      <c r="CF998" s="6"/>
      <c r="CG998" s="6"/>
      <c r="CH998" s="6"/>
      <c r="CI998" s="6"/>
      <c r="CJ998" s="6"/>
      <c r="CK998" s="6"/>
      <c r="CL998" s="6"/>
      <c r="CM998" s="6"/>
      <c r="CN998" s="6"/>
      <c r="CO998" s="6"/>
      <c r="CP998" s="6"/>
      <c r="CQ998" s="6"/>
      <c r="CR998" s="6"/>
      <c r="CS998" s="28" t="s">
        <v>38</v>
      </c>
      <c r="CT998" s="6"/>
      <c r="CU998" s="6"/>
      <c r="CV998" s="6"/>
      <c r="CW998" s="6"/>
      <c r="CX998" s="6"/>
      <c r="CY998" s="6"/>
      <c r="CZ998" s="6"/>
      <c r="DA998" s="6"/>
      <c r="DB998" s="6"/>
      <c r="DC998" s="6"/>
      <c r="DD998" s="6" t="s">
        <v>38</v>
      </c>
      <c r="DE998" s="87"/>
      <c r="DF998" s="6"/>
      <c r="DG998" s="6"/>
      <c r="DH998" s="6"/>
      <c r="DI998" s="6"/>
      <c r="DJ998" s="6"/>
      <c r="DK998" s="6"/>
      <c r="DL998" s="6"/>
      <c r="DM998" s="6"/>
      <c r="DN998" s="6"/>
      <c r="DO998" s="87"/>
      <c r="DP998" s="6"/>
      <c r="DQ998" s="87"/>
      <c r="DR998" s="6"/>
      <c r="DS998" s="87"/>
      <c r="DT998" s="17"/>
      <c r="DV998" s="34"/>
      <c r="DW998" s="57"/>
      <c r="DX998" s="57"/>
      <c r="DY998" s="57"/>
      <c r="DZ998" s="57"/>
      <c r="EA998" s="57"/>
      <c r="EB998" s="57"/>
      <c r="EC998" s="57"/>
      <c r="ED998" s="57"/>
      <c r="EE998" s="57"/>
      <c r="EF998" s="57"/>
      <c r="EG998" s="57"/>
      <c r="EH998" s="57"/>
      <c r="EI998" s="57"/>
      <c r="EJ998" s="57"/>
      <c r="EK998" s="57"/>
      <c r="EL998" s="57"/>
      <c r="EM998" s="57"/>
      <c r="EN998" s="57"/>
      <c r="EO998" s="57"/>
      <c r="EP998" s="57"/>
      <c r="EQ998" s="57"/>
      <c r="ER998" s="57"/>
      <c r="ES998" s="57"/>
    </row>
    <row r="999" spans="1:149" ht="14.55" customHeight="1" x14ac:dyDescent="0.3">
      <c r="A999" s="65">
        <v>995</v>
      </c>
      <c r="B999" s="55">
        <v>328</v>
      </c>
      <c r="C999" s="101" t="s">
        <v>3680</v>
      </c>
      <c r="D999" s="102" t="s">
        <v>3681</v>
      </c>
      <c r="E999" s="101" t="s">
        <v>3682</v>
      </c>
      <c r="F999" s="55">
        <v>2013</v>
      </c>
      <c r="G999" s="101" t="s">
        <v>974</v>
      </c>
      <c r="H999" s="101" t="s">
        <v>3683</v>
      </c>
      <c r="I999" s="56" t="s">
        <v>50</v>
      </c>
      <c r="J999" s="102" t="s">
        <v>3684</v>
      </c>
      <c r="K999" s="56" t="s">
        <v>718</v>
      </c>
      <c r="L999" s="56" t="s">
        <v>38</v>
      </c>
      <c r="M999" s="6" t="s">
        <v>100</v>
      </c>
      <c r="N999" s="56" t="s">
        <v>205</v>
      </c>
      <c r="O999" s="56" t="s">
        <v>25</v>
      </c>
      <c r="P999" s="56" t="s">
        <v>56</v>
      </c>
      <c r="Q999" s="56" t="s">
        <v>572</v>
      </c>
      <c r="R999" s="56" t="s">
        <v>572</v>
      </c>
      <c r="S999" s="56" t="s">
        <v>89</v>
      </c>
      <c r="T999" s="56" t="s">
        <v>1540</v>
      </c>
      <c r="U999" s="55">
        <v>2010</v>
      </c>
      <c r="V999" s="55">
        <v>2010</v>
      </c>
      <c r="W999" s="56"/>
      <c r="X999" s="56" t="s">
        <v>44</v>
      </c>
      <c r="Y999" s="56"/>
      <c r="Z999" s="56"/>
      <c r="AA999" s="56"/>
      <c r="AB999" s="56"/>
      <c r="AC999" s="56"/>
      <c r="AD999" s="56"/>
      <c r="AE999" s="56"/>
      <c r="AF999" s="56"/>
      <c r="AG999" s="56"/>
      <c r="AH999" s="56" t="s">
        <v>139</v>
      </c>
      <c r="AI999" s="56"/>
      <c r="AJ999" s="56"/>
      <c r="AK999" s="56"/>
      <c r="AL999" s="56"/>
      <c r="AM999" s="56"/>
      <c r="AN999" s="56"/>
      <c r="AO999" s="56" t="s">
        <v>168</v>
      </c>
      <c r="AP999" s="56"/>
      <c r="AQ999" s="56"/>
      <c r="AR999" s="56"/>
      <c r="AS999" s="56"/>
      <c r="AT999" s="56"/>
      <c r="AU999" s="56"/>
      <c r="AV999" s="56"/>
      <c r="AW999" s="56" t="s">
        <v>23</v>
      </c>
      <c r="AX999" s="56"/>
      <c r="AY999" s="56" t="s">
        <v>78</v>
      </c>
      <c r="AZ999" s="56"/>
      <c r="BA999" s="56"/>
      <c r="BB999" s="56"/>
      <c r="BC999" s="56"/>
      <c r="BD999" s="56"/>
      <c r="BE999" s="56"/>
      <c r="BF999" s="56"/>
      <c r="BG999" s="56"/>
      <c r="BH999" s="56"/>
      <c r="BI999" s="56" t="s">
        <v>78</v>
      </c>
      <c r="BJ999" s="56"/>
      <c r="BK999" s="56"/>
      <c r="BL999" s="56"/>
      <c r="BM999" s="56"/>
      <c r="BN999" s="56" t="s">
        <v>78</v>
      </c>
      <c r="BO999" s="56"/>
      <c r="BP999" s="56"/>
      <c r="BQ999" s="56"/>
      <c r="BR999" s="56"/>
      <c r="BS999" s="56"/>
      <c r="BT999" s="56"/>
      <c r="BU999" s="56"/>
      <c r="BV999" s="56" t="s">
        <v>23</v>
      </c>
      <c r="BW999" s="56"/>
      <c r="BX999" s="56"/>
      <c r="BY999" s="56"/>
      <c r="BZ999" s="56"/>
      <c r="CA999" s="56"/>
      <c r="CB999" s="56"/>
      <c r="CC999" s="56"/>
      <c r="CD999" s="56"/>
      <c r="CE999" s="56"/>
      <c r="CF999" s="56"/>
      <c r="CG999" s="56"/>
      <c r="CH999" s="56" t="s">
        <v>195</v>
      </c>
      <c r="CI999" s="56"/>
      <c r="CJ999" s="56"/>
      <c r="CK999" s="56"/>
      <c r="CL999" s="56"/>
      <c r="CM999" s="56"/>
      <c r="CN999" s="56"/>
      <c r="CO999" s="56"/>
      <c r="CP999" s="56"/>
      <c r="CQ999" s="56"/>
      <c r="CR999" s="56"/>
      <c r="CS999" s="68" t="s">
        <v>23</v>
      </c>
      <c r="CT999" s="56"/>
      <c r="CU999" s="56"/>
      <c r="CV999" s="56"/>
      <c r="CW999" s="56"/>
      <c r="CX999" s="56"/>
      <c r="CY999" s="56"/>
      <c r="CZ999" s="56" t="s">
        <v>139</v>
      </c>
      <c r="DA999" s="56"/>
      <c r="DB999" s="56"/>
      <c r="DC999" s="56"/>
      <c r="DD999" s="56" t="s">
        <v>23</v>
      </c>
      <c r="DE999" s="92" t="s">
        <v>3685</v>
      </c>
      <c r="DF999" s="56" t="s">
        <v>640</v>
      </c>
      <c r="DG999" s="56"/>
      <c r="DH999" s="56"/>
      <c r="DI999" s="56"/>
      <c r="DJ999" s="56"/>
      <c r="DK999" s="56" t="s">
        <v>139</v>
      </c>
      <c r="DL999" s="56"/>
      <c r="DM999" s="56"/>
      <c r="DN999" s="56"/>
      <c r="DO999" s="96"/>
      <c r="DP999" s="56"/>
      <c r="DQ999" s="96"/>
      <c r="DR999" s="56"/>
      <c r="DS999" s="92" t="s">
        <v>3685</v>
      </c>
      <c r="DT999" s="69" t="s">
        <v>64</v>
      </c>
      <c r="DV999" s="34"/>
      <c r="DW999" s="57"/>
      <c r="DX999" s="57"/>
      <c r="DY999" s="57"/>
      <c r="DZ999" s="57"/>
      <c r="EA999" s="57"/>
      <c r="EB999" s="57"/>
      <c r="EC999" s="57"/>
      <c r="ED999" s="57"/>
      <c r="EE999" s="57"/>
      <c r="EF999" s="57"/>
      <c r="EG999" s="57"/>
      <c r="EH999" s="57"/>
      <c r="EI999" s="57"/>
      <c r="EJ999" s="57"/>
      <c r="EK999" s="57"/>
      <c r="EL999" s="57"/>
      <c r="EM999" s="57"/>
      <c r="EN999" s="57"/>
      <c r="EO999" s="57"/>
      <c r="EP999" s="57"/>
      <c r="EQ999" s="57"/>
      <c r="ER999" s="57"/>
      <c r="ES999" s="57"/>
    </row>
    <row r="1000" spans="1:149" ht="14.55" customHeight="1" x14ac:dyDescent="0.3">
      <c r="A1000" s="65">
        <v>996</v>
      </c>
      <c r="B1000" s="55">
        <v>329</v>
      </c>
      <c r="C1000" s="101" t="s">
        <v>3686</v>
      </c>
      <c r="D1000" s="102" t="s">
        <v>3687</v>
      </c>
      <c r="E1000" s="101" t="s">
        <v>3688</v>
      </c>
      <c r="F1000" s="55">
        <v>2008</v>
      </c>
      <c r="G1000" s="102" t="s">
        <v>1166</v>
      </c>
      <c r="H1000" s="101" t="s">
        <v>3689</v>
      </c>
      <c r="I1000" s="56" t="s">
        <v>50</v>
      </c>
      <c r="J1000" s="102" t="s">
        <v>3690</v>
      </c>
      <c r="K1000" s="56" t="s">
        <v>2513</v>
      </c>
      <c r="L1000" s="56" t="s">
        <v>23</v>
      </c>
      <c r="M1000" s="6" t="s">
        <v>100</v>
      </c>
      <c r="N1000" s="56" t="s">
        <v>205</v>
      </c>
      <c r="O1000" s="56" t="s">
        <v>25</v>
      </c>
      <c r="P1000" s="56" t="s">
        <v>177</v>
      </c>
      <c r="Q1000" s="56" t="s">
        <v>3691</v>
      </c>
      <c r="R1000" s="56" t="s">
        <v>908</v>
      </c>
      <c r="S1000" s="56" t="s">
        <v>432</v>
      </c>
      <c r="T1000" s="56" t="s">
        <v>3692</v>
      </c>
      <c r="U1000" s="55">
        <v>2002</v>
      </c>
      <c r="V1000" s="55">
        <v>2006</v>
      </c>
      <c r="W1000" s="56"/>
      <c r="X1000" s="56"/>
      <c r="Y1000" s="56"/>
      <c r="Z1000" s="56" t="s">
        <v>76</v>
      </c>
      <c r="AA1000" s="56"/>
      <c r="AB1000" s="56" t="s">
        <v>107</v>
      </c>
      <c r="AC1000" s="56"/>
      <c r="AD1000" s="56"/>
      <c r="AE1000" s="56" t="s">
        <v>126</v>
      </c>
      <c r="AF1000" s="56"/>
      <c r="AG1000" s="56"/>
      <c r="AH1000" s="56"/>
      <c r="AI1000" s="56" t="s">
        <v>155</v>
      </c>
      <c r="AJ1000" s="56"/>
      <c r="AK1000" s="56"/>
      <c r="AL1000" s="56"/>
      <c r="AM1000" s="56"/>
      <c r="AN1000" s="56"/>
      <c r="AO1000" s="56"/>
      <c r="AP1000" s="56"/>
      <c r="AQ1000" s="56"/>
      <c r="AR1000" s="56"/>
      <c r="AS1000" s="56"/>
      <c r="AT1000" s="56"/>
      <c r="AU1000" s="56"/>
      <c r="AV1000" s="56"/>
      <c r="AW1000" s="56" t="s">
        <v>23</v>
      </c>
      <c r="AX1000" s="56"/>
      <c r="AY1000" s="56"/>
      <c r="AZ1000" s="56"/>
      <c r="BA1000" s="56" t="s">
        <v>78</v>
      </c>
      <c r="BB1000" s="56"/>
      <c r="BC1000" s="56" t="s">
        <v>78</v>
      </c>
      <c r="BD1000" s="56"/>
      <c r="BE1000" s="56"/>
      <c r="BF1000" s="56" t="s">
        <v>78</v>
      </c>
      <c r="BG1000" s="56"/>
      <c r="BH1000" s="56"/>
      <c r="BI1000" s="56"/>
      <c r="BJ1000" s="56" t="s">
        <v>78</v>
      </c>
      <c r="BK1000" s="56"/>
      <c r="BL1000" s="56"/>
      <c r="BM1000" s="56"/>
      <c r="BN1000" s="56"/>
      <c r="BO1000" s="56"/>
      <c r="BP1000" s="56"/>
      <c r="BQ1000" s="56"/>
      <c r="BR1000" s="56"/>
      <c r="BS1000" s="56"/>
      <c r="BT1000" s="56"/>
      <c r="BU1000" s="56"/>
      <c r="BV1000" s="56" t="s">
        <v>38</v>
      </c>
      <c r="BW1000" s="56"/>
      <c r="BX1000" s="56"/>
      <c r="BY1000" s="56"/>
      <c r="BZ1000" s="56"/>
      <c r="CA1000" s="56"/>
      <c r="CB1000" s="56"/>
      <c r="CC1000" s="56"/>
      <c r="CD1000" s="56"/>
      <c r="CE1000" s="56"/>
      <c r="CF1000" s="56"/>
      <c r="CG1000" s="56"/>
      <c r="CH1000" s="56"/>
      <c r="CI1000" s="56"/>
      <c r="CJ1000" s="56"/>
      <c r="CK1000" s="56"/>
      <c r="CL1000" s="56"/>
      <c r="CM1000" s="56"/>
      <c r="CN1000" s="56"/>
      <c r="CO1000" s="56"/>
      <c r="CP1000" s="56"/>
      <c r="CQ1000" s="56"/>
      <c r="CR1000" s="56"/>
      <c r="CS1000" s="68" t="s">
        <v>38</v>
      </c>
      <c r="CT1000" s="56"/>
      <c r="CU1000" s="56"/>
      <c r="CV1000" s="56"/>
      <c r="CW1000" s="56"/>
      <c r="CX1000" s="56"/>
      <c r="CY1000" s="56"/>
      <c r="CZ1000" s="56"/>
      <c r="DA1000" s="56"/>
      <c r="DB1000" s="56"/>
      <c r="DC1000" s="56"/>
      <c r="DD1000" s="56" t="s">
        <v>38</v>
      </c>
      <c r="DE1000" s="96"/>
      <c r="DF1000" s="56"/>
      <c r="DG1000" s="56"/>
      <c r="DH1000" s="56"/>
      <c r="DI1000" s="56"/>
      <c r="DJ1000" s="56"/>
      <c r="DK1000" s="56"/>
      <c r="DL1000" s="56"/>
      <c r="DM1000" s="56"/>
      <c r="DN1000" s="56"/>
      <c r="DO1000" s="96"/>
      <c r="DP1000" s="56"/>
      <c r="DQ1000" s="96"/>
      <c r="DR1000" s="56"/>
      <c r="DS1000" s="92" t="s">
        <v>3693</v>
      </c>
      <c r="DT1000" s="69" t="s">
        <v>1516</v>
      </c>
      <c r="DV1000" s="34"/>
      <c r="DW1000" s="57"/>
      <c r="DX1000" s="57"/>
      <c r="DY1000" s="57"/>
      <c r="DZ1000" s="57"/>
      <c r="EA1000" s="57"/>
      <c r="EB1000" s="57"/>
      <c r="EC1000" s="57"/>
      <c r="ED1000" s="57"/>
      <c r="EE1000" s="57"/>
      <c r="EF1000" s="57"/>
      <c r="EG1000" s="57"/>
      <c r="EH1000" s="57"/>
      <c r="EI1000" s="57"/>
      <c r="EJ1000" s="57"/>
      <c r="EK1000" s="57"/>
      <c r="EL1000" s="57"/>
      <c r="EM1000" s="57"/>
      <c r="EN1000" s="57"/>
      <c r="EO1000" s="57"/>
      <c r="EP1000" s="57"/>
      <c r="EQ1000" s="57"/>
      <c r="ER1000" s="57"/>
      <c r="ES1000" s="57"/>
    </row>
    <row r="1001" spans="1:149" ht="14.55" customHeight="1" x14ac:dyDescent="0.3">
      <c r="A1001" s="65">
        <v>997</v>
      </c>
      <c r="B1001" s="55">
        <v>330</v>
      </c>
      <c r="C1001" s="101" t="s">
        <v>3694</v>
      </c>
      <c r="D1001" s="102" t="s">
        <v>3695</v>
      </c>
      <c r="E1001" s="101" t="s">
        <v>3696</v>
      </c>
      <c r="F1001" s="55">
        <v>2017</v>
      </c>
      <c r="G1001" s="102" t="s">
        <v>1992</v>
      </c>
      <c r="H1001" s="101" t="s">
        <v>3697</v>
      </c>
      <c r="I1001" s="56" t="s">
        <v>50</v>
      </c>
      <c r="J1001" s="102" t="s">
        <v>4097</v>
      </c>
      <c r="K1001" s="56" t="s">
        <v>3698</v>
      </c>
      <c r="L1001" s="56" t="s">
        <v>23</v>
      </c>
      <c r="M1001" s="6" t="s">
        <v>100</v>
      </c>
      <c r="N1001" s="56" t="s">
        <v>205</v>
      </c>
      <c r="O1001" s="56" t="s">
        <v>25</v>
      </c>
      <c r="P1001" s="56" t="s">
        <v>177</v>
      </c>
      <c r="Q1001" s="56" t="s">
        <v>3699</v>
      </c>
      <c r="R1001" s="56" t="s">
        <v>921</v>
      </c>
      <c r="S1001" s="56" t="s">
        <v>432</v>
      </c>
      <c r="T1001" s="56" t="s">
        <v>3700</v>
      </c>
      <c r="U1001" s="55">
        <v>2011</v>
      </c>
      <c r="V1001" s="55">
        <v>2011</v>
      </c>
      <c r="W1001" s="56"/>
      <c r="X1001" s="56"/>
      <c r="Y1001" s="56"/>
      <c r="Z1001" s="56"/>
      <c r="AA1001" s="56"/>
      <c r="AB1001" s="56"/>
      <c r="AC1001" s="56"/>
      <c r="AD1001" s="56"/>
      <c r="AE1001" s="56" t="s">
        <v>126</v>
      </c>
      <c r="AF1001" s="56"/>
      <c r="AG1001" s="56"/>
      <c r="AH1001" s="56"/>
      <c r="AI1001" s="56"/>
      <c r="AJ1001" s="56"/>
      <c r="AK1001" s="56"/>
      <c r="AL1001" s="56"/>
      <c r="AM1001" s="56"/>
      <c r="AN1001" s="56"/>
      <c r="AO1001" s="56"/>
      <c r="AP1001" s="56"/>
      <c r="AQ1001" s="56"/>
      <c r="AR1001" s="56"/>
      <c r="AS1001" s="56"/>
      <c r="AT1001" s="56"/>
      <c r="AU1001" s="56"/>
      <c r="AV1001" s="56"/>
      <c r="AW1001" s="56" t="s">
        <v>23</v>
      </c>
      <c r="AX1001" s="56"/>
      <c r="AY1001" s="56"/>
      <c r="AZ1001" s="56"/>
      <c r="BA1001" s="56"/>
      <c r="BB1001" s="56"/>
      <c r="BC1001" s="56"/>
      <c r="BD1001" s="56"/>
      <c r="BE1001" s="56"/>
      <c r="BF1001" s="56" t="s">
        <v>78</v>
      </c>
      <c r="BG1001" s="56"/>
      <c r="BH1001" s="56"/>
      <c r="BI1001" s="56"/>
      <c r="BJ1001" s="56"/>
      <c r="BK1001" s="56"/>
      <c r="BL1001" s="56"/>
      <c r="BM1001" s="56"/>
      <c r="BN1001" s="56"/>
      <c r="BO1001" s="56"/>
      <c r="BP1001" s="56"/>
      <c r="BQ1001" s="56"/>
      <c r="BR1001" s="56"/>
      <c r="BS1001" s="56"/>
      <c r="BT1001" s="56"/>
      <c r="BU1001" s="56"/>
      <c r="BV1001" s="56" t="s">
        <v>38</v>
      </c>
      <c r="BW1001" s="56"/>
      <c r="BX1001" s="56"/>
      <c r="BY1001" s="56"/>
      <c r="BZ1001" s="56"/>
      <c r="CA1001" s="56"/>
      <c r="CB1001" s="56"/>
      <c r="CC1001" s="56"/>
      <c r="CD1001" s="56"/>
      <c r="CE1001" s="56"/>
      <c r="CF1001" s="56"/>
      <c r="CG1001" s="56"/>
      <c r="CH1001" s="56"/>
      <c r="CI1001" s="56"/>
      <c r="CJ1001" s="56"/>
      <c r="CK1001" s="56"/>
      <c r="CL1001" s="56"/>
      <c r="CM1001" s="56"/>
      <c r="CN1001" s="56"/>
      <c r="CO1001" s="56"/>
      <c r="CP1001" s="56"/>
      <c r="CQ1001" s="56"/>
      <c r="CR1001" s="56"/>
      <c r="CS1001" s="68" t="s">
        <v>38</v>
      </c>
      <c r="CT1001" s="56"/>
      <c r="CU1001" s="56"/>
      <c r="CV1001" s="56"/>
      <c r="CW1001" s="56"/>
      <c r="CX1001" s="56"/>
      <c r="CY1001" s="56"/>
      <c r="CZ1001" s="56"/>
      <c r="DA1001" s="56"/>
      <c r="DB1001" s="56"/>
      <c r="DC1001" s="56"/>
      <c r="DD1001" s="56" t="s">
        <v>38</v>
      </c>
      <c r="DE1001" s="96"/>
      <c r="DF1001" s="56"/>
      <c r="DG1001" s="56"/>
      <c r="DH1001" s="56"/>
      <c r="DI1001" s="56"/>
      <c r="DJ1001" s="56"/>
      <c r="DK1001" s="56"/>
      <c r="DL1001" s="56"/>
      <c r="DM1001" s="56"/>
      <c r="DN1001" s="56"/>
      <c r="DO1001" s="96"/>
      <c r="DP1001" s="56"/>
      <c r="DQ1001" s="92" t="s">
        <v>3701</v>
      </c>
      <c r="DR1001" s="56" t="s">
        <v>915</v>
      </c>
      <c r="DS1001" s="92" t="s">
        <v>3702</v>
      </c>
      <c r="DT1001" s="69" t="s">
        <v>3703</v>
      </c>
      <c r="DV1001" s="34"/>
      <c r="DW1001" s="57"/>
      <c r="DX1001" s="57"/>
      <c r="DY1001" s="57"/>
      <c r="DZ1001" s="57"/>
      <c r="EA1001" s="57"/>
      <c r="EB1001" s="57"/>
      <c r="EC1001" s="57"/>
      <c r="ED1001" s="57"/>
      <c r="EE1001" s="57"/>
      <c r="EF1001" s="57"/>
      <c r="EG1001" s="57"/>
      <c r="EH1001" s="57"/>
      <c r="EI1001" s="57"/>
      <c r="EJ1001" s="57"/>
      <c r="EK1001" s="57"/>
      <c r="EL1001" s="57"/>
      <c r="EM1001" s="57"/>
      <c r="EN1001" s="57"/>
      <c r="EO1001" s="57"/>
      <c r="EP1001" s="57"/>
      <c r="EQ1001" s="57"/>
      <c r="ER1001" s="57"/>
      <c r="ES1001" s="57"/>
    </row>
    <row r="1002" spans="1:149" ht="14.55" customHeight="1" x14ac:dyDescent="0.3">
      <c r="A1002" s="65">
        <v>998</v>
      </c>
      <c r="B1002" s="55">
        <v>331</v>
      </c>
      <c r="C1002" s="101" t="s">
        <v>3704</v>
      </c>
      <c r="D1002" s="102" t="s">
        <v>3705</v>
      </c>
      <c r="E1002" s="101" t="s">
        <v>3706</v>
      </c>
      <c r="F1002" s="55">
        <v>2012</v>
      </c>
      <c r="G1002" s="101" t="s">
        <v>2077</v>
      </c>
      <c r="H1002" s="101" t="s">
        <v>3707</v>
      </c>
      <c r="I1002" s="56" t="s">
        <v>50</v>
      </c>
      <c r="J1002" s="102" t="s">
        <v>3708</v>
      </c>
      <c r="K1002" s="56" t="s">
        <v>718</v>
      </c>
      <c r="L1002" s="56" t="s">
        <v>38</v>
      </c>
      <c r="M1002" s="56" t="s">
        <v>86</v>
      </c>
      <c r="N1002" s="56" t="s">
        <v>205</v>
      </c>
      <c r="O1002" s="56" t="s">
        <v>25</v>
      </c>
      <c r="P1002" s="56" t="s">
        <v>205</v>
      </c>
      <c r="Q1002" s="56" t="s">
        <v>572</v>
      </c>
      <c r="R1002" s="56" t="s">
        <v>572</v>
      </c>
      <c r="S1002" s="56" t="s">
        <v>572</v>
      </c>
      <c r="T1002" s="56" t="s">
        <v>572</v>
      </c>
      <c r="U1002" s="55" t="s">
        <v>572</v>
      </c>
      <c r="V1002" s="55" t="s">
        <v>572</v>
      </c>
      <c r="W1002" s="56"/>
      <c r="X1002" s="56"/>
      <c r="Y1002" s="56"/>
      <c r="Z1002" s="56"/>
      <c r="AA1002" s="56"/>
      <c r="AB1002" s="56"/>
      <c r="AC1002" s="56"/>
      <c r="AD1002" s="56"/>
      <c r="AE1002" s="56" t="s">
        <v>126</v>
      </c>
      <c r="AF1002" s="56"/>
      <c r="AG1002" s="56"/>
      <c r="AH1002" s="56"/>
      <c r="AI1002" s="56"/>
      <c r="AJ1002" s="56"/>
      <c r="AK1002" s="56"/>
      <c r="AL1002" s="56"/>
      <c r="AM1002" s="56"/>
      <c r="AN1002" s="56"/>
      <c r="AO1002" s="56"/>
      <c r="AP1002" s="56"/>
      <c r="AQ1002" s="56"/>
      <c r="AR1002" s="56"/>
      <c r="AS1002" s="56"/>
      <c r="AT1002" s="56"/>
      <c r="AU1002" s="56"/>
      <c r="AV1002" s="56"/>
      <c r="AW1002" s="56" t="s">
        <v>23</v>
      </c>
      <c r="AX1002" s="56"/>
      <c r="AY1002" s="56"/>
      <c r="AZ1002" s="56"/>
      <c r="BA1002" s="56"/>
      <c r="BB1002" s="56"/>
      <c r="BC1002" s="56"/>
      <c r="BD1002" s="56"/>
      <c r="BE1002" s="56"/>
      <c r="BF1002" s="56" t="s">
        <v>78</v>
      </c>
      <c r="BG1002" s="56"/>
      <c r="BH1002" s="56"/>
      <c r="BI1002" s="56"/>
      <c r="BJ1002" s="56"/>
      <c r="BK1002" s="56"/>
      <c r="BL1002" s="56"/>
      <c r="BM1002" s="56"/>
      <c r="BN1002" s="56"/>
      <c r="BO1002" s="56"/>
      <c r="BP1002" s="56"/>
      <c r="BQ1002" s="56"/>
      <c r="BR1002" s="56"/>
      <c r="BS1002" s="56"/>
      <c r="BT1002" s="56"/>
      <c r="BU1002" s="56"/>
      <c r="BV1002" s="56" t="s">
        <v>38</v>
      </c>
      <c r="BW1002" s="56"/>
      <c r="BX1002" s="56"/>
      <c r="BY1002" s="56"/>
      <c r="BZ1002" s="56"/>
      <c r="CA1002" s="56"/>
      <c r="CB1002" s="56"/>
      <c r="CC1002" s="56"/>
      <c r="CD1002" s="56"/>
      <c r="CE1002" s="56"/>
      <c r="CF1002" s="56"/>
      <c r="CG1002" s="56"/>
      <c r="CH1002" s="56"/>
      <c r="CI1002" s="56"/>
      <c r="CJ1002" s="56"/>
      <c r="CK1002" s="56"/>
      <c r="CL1002" s="56"/>
      <c r="CM1002" s="56"/>
      <c r="CN1002" s="56"/>
      <c r="CO1002" s="56"/>
      <c r="CP1002" s="56"/>
      <c r="CQ1002" s="56"/>
      <c r="CR1002" s="56"/>
      <c r="CS1002" s="68" t="s">
        <v>38</v>
      </c>
      <c r="CT1002" s="56"/>
      <c r="CU1002" s="56"/>
      <c r="CV1002" s="56"/>
      <c r="CW1002" s="56"/>
      <c r="CX1002" s="56"/>
      <c r="CY1002" s="56"/>
      <c r="CZ1002" s="56"/>
      <c r="DA1002" s="56"/>
      <c r="DB1002" s="56"/>
      <c r="DC1002" s="56"/>
      <c r="DD1002" s="56" t="s">
        <v>38</v>
      </c>
      <c r="DE1002" s="96"/>
      <c r="DF1002" s="56"/>
      <c r="DG1002" s="56"/>
      <c r="DH1002" s="56"/>
      <c r="DI1002" s="56"/>
      <c r="DJ1002" s="56"/>
      <c r="DK1002" s="56"/>
      <c r="DL1002" s="56"/>
      <c r="DM1002" s="56"/>
      <c r="DN1002" s="56"/>
      <c r="DO1002" s="96"/>
      <c r="DP1002" s="56"/>
      <c r="DQ1002" s="92"/>
      <c r="DR1002" s="56"/>
      <c r="DS1002" s="92" t="s">
        <v>3709</v>
      </c>
      <c r="DT1002" s="69" t="s">
        <v>64</v>
      </c>
      <c r="DV1002" s="34"/>
      <c r="DW1002" s="57"/>
      <c r="DX1002" s="57"/>
      <c r="DY1002" s="57"/>
      <c r="DZ1002" s="57"/>
      <c r="EA1002" s="57"/>
      <c r="EB1002" s="57"/>
      <c r="EC1002" s="57"/>
      <c r="ED1002" s="57"/>
      <c r="EE1002" s="57"/>
      <c r="EF1002" s="57"/>
      <c r="EG1002" s="57"/>
      <c r="EH1002" s="57"/>
      <c r="EI1002" s="57"/>
      <c r="EJ1002" s="57"/>
      <c r="EK1002" s="57"/>
      <c r="EL1002" s="57"/>
      <c r="EM1002" s="57"/>
      <c r="EN1002" s="57"/>
      <c r="EO1002" s="57"/>
      <c r="EP1002" s="57"/>
      <c r="EQ1002" s="57"/>
      <c r="ER1002" s="57"/>
      <c r="ES1002" s="57"/>
    </row>
    <row r="1003" spans="1:149" ht="14.55" customHeight="1" x14ac:dyDescent="0.3">
      <c r="A1003" s="65">
        <v>999</v>
      </c>
      <c r="B1003" s="55">
        <v>332</v>
      </c>
      <c r="C1003" s="101" t="s">
        <v>3710</v>
      </c>
      <c r="D1003" s="102" t="s">
        <v>3711</v>
      </c>
      <c r="E1003" s="101" t="s">
        <v>3712</v>
      </c>
      <c r="F1003" s="55">
        <v>2012</v>
      </c>
      <c r="G1003" s="102" t="s">
        <v>807</v>
      </c>
      <c r="H1003" s="101" t="s">
        <v>3713</v>
      </c>
      <c r="I1003" s="56" t="s">
        <v>50</v>
      </c>
      <c r="J1003" s="102" t="s">
        <v>3714</v>
      </c>
      <c r="K1003" s="56" t="s">
        <v>616</v>
      </c>
      <c r="L1003" s="56" t="s">
        <v>38</v>
      </c>
      <c r="M1003" s="6" t="s">
        <v>100</v>
      </c>
      <c r="N1003" s="56" t="s">
        <v>205</v>
      </c>
      <c r="O1003" s="56" t="s">
        <v>25</v>
      </c>
      <c r="P1003" s="56" t="s">
        <v>56</v>
      </c>
      <c r="Q1003" s="56" t="s">
        <v>3715</v>
      </c>
      <c r="R1003" s="56" t="s">
        <v>908</v>
      </c>
      <c r="S1003" s="56" t="s">
        <v>166</v>
      </c>
      <c r="T1003" s="56" t="s">
        <v>862</v>
      </c>
      <c r="U1003" s="55">
        <v>2010</v>
      </c>
      <c r="V1003" s="55">
        <v>2010</v>
      </c>
      <c r="W1003" s="56"/>
      <c r="X1003" s="56" t="s">
        <v>44</v>
      </c>
      <c r="Y1003" s="56"/>
      <c r="Z1003" s="56"/>
      <c r="AA1003" s="56"/>
      <c r="AB1003" s="56"/>
      <c r="AC1003" s="56"/>
      <c r="AD1003" s="56"/>
      <c r="AE1003" s="56" t="s">
        <v>126</v>
      </c>
      <c r="AF1003" s="56"/>
      <c r="AG1003" s="56"/>
      <c r="AH1003" s="56"/>
      <c r="AI1003" s="56"/>
      <c r="AJ1003" s="56"/>
      <c r="AK1003" s="56"/>
      <c r="AL1003" s="56"/>
      <c r="AM1003" s="56"/>
      <c r="AN1003" s="56"/>
      <c r="AO1003" s="56"/>
      <c r="AP1003" s="56"/>
      <c r="AQ1003" s="56"/>
      <c r="AR1003" s="56"/>
      <c r="AS1003" s="56"/>
      <c r="AT1003" s="56"/>
      <c r="AU1003" s="56"/>
      <c r="AV1003" s="56"/>
      <c r="AW1003" s="56" t="s">
        <v>23</v>
      </c>
      <c r="AX1003" s="56"/>
      <c r="AY1003" s="56" t="s">
        <v>78</v>
      </c>
      <c r="AZ1003" s="56"/>
      <c r="BA1003" s="56"/>
      <c r="BB1003" s="56"/>
      <c r="BC1003" s="56"/>
      <c r="BD1003" s="56"/>
      <c r="BE1003" s="56"/>
      <c r="BF1003" s="56" t="s">
        <v>78</v>
      </c>
      <c r="BG1003" s="56"/>
      <c r="BH1003" s="56"/>
      <c r="BI1003" s="56"/>
      <c r="BJ1003" s="56"/>
      <c r="BK1003" s="56"/>
      <c r="BL1003" s="56"/>
      <c r="BM1003" s="56"/>
      <c r="BN1003" s="56"/>
      <c r="BO1003" s="56"/>
      <c r="BP1003" s="56"/>
      <c r="BQ1003" s="56"/>
      <c r="BR1003" s="56"/>
      <c r="BS1003" s="56"/>
      <c r="BT1003" s="56"/>
      <c r="BU1003" s="56"/>
      <c r="BV1003" s="56" t="s">
        <v>38</v>
      </c>
      <c r="BW1003" s="56"/>
      <c r="BX1003" s="56"/>
      <c r="BY1003" s="56"/>
      <c r="BZ1003" s="56"/>
      <c r="CA1003" s="56"/>
      <c r="CB1003" s="56"/>
      <c r="CC1003" s="56"/>
      <c r="CD1003" s="56"/>
      <c r="CE1003" s="56"/>
      <c r="CF1003" s="56"/>
      <c r="CG1003" s="56"/>
      <c r="CH1003" s="56"/>
      <c r="CI1003" s="56"/>
      <c r="CJ1003" s="56"/>
      <c r="CK1003" s="56"/>
      <c r="CL1003" s="56"/>
      <c r="CM1003" s="56"/>
      <c r="CN1003" s="56"/>
      <c r="CO1003" s="56"/>
      <c r="CP1003" s="56"/>
      <c r="CQ1003" s="56"/>
      <c r="CR1003" s="56"/>
      <c r="CS1003" s="68" t="s">
        <v>38</v>
      </c>
      <c r="CT1003" s="56"/>
      <c r="CU1003" s="56"/>
      <c r="CV1003" s="56"/>
      <c r="CW1003" s="56"/>
      <c r="CX1003" s="56"/>
      <c r="CY1003" s="56"/>
      <c r="CZ1003" s="56"/>
      <c r="DA1003" s="56"/>
      <c r="DB1003" s="56"/>
      <c r="DC1003" s="56"/>
      <c r="DD1003" s="56" t="s">
        <v>38</v>
      </c>
      <c r="DE1003" s="96"/>
      <c r="DF1003" s="56"/>
      <c r="DG1003" s="56"/>
      <c r="DH1003" s="56"/>
      <c r="DI1003" s="56"/>
      <c r="DJ1003" s="56"/>
      <c r="DK1003" s="56"/>
      <c r="DL1003" s="56"/>
      <c r="DM1003" s="56"/>
      <c r="DN1003" s="56"/>
      <c r="DO1003" s="96"/>
      <c r="DP1003" s="56"/>
      <c r="DQ1003" s="96"/>
      <c r="DR1003" s="56"/>
      <c r="DS1003" s="96"/>
      <c r="DT1003" s="69"/>
      <c r="DV1003" s="34"/>
      <c r="DW1003" s="57"/>
      <c r="DX1003" s="57"/>
      <c r="DY1003" s="57"/>
      <c r="DZ1003" s="57"/>
      <c r="EA1003" s="57"/>
      <c r="EB1003" s="57"/>
      <c r="EC1003" s="57"/>
      <c r="ED1003" s="57"/>
      <c r="EE1003" s="57"/>
      <c r="EF1003" s="57"/>
      <c r="EG1003" s="57"/>
      <c r="EH1003" s="57"/>
      <c r="EI1003" s="57"/>
      <c r="EJ1003" s="57"/>
      <c r="EK1003" s="57"/>
      <c r="EL1003" s="57"/>
      <c r="EM1003" s="57"/>
      <c r="EN1003" s="57"/>
      <c r="EO1003" s="57"/>
      <c r="EP1003" s="57"/>
      <c r="EQ1003" s="57"/>
      <c r="ER1003" s="57"/>
      <c r="ES1003" s="57"/>
    </row>
    <row r="1004" spans="1:149" ht="14.55" customHeight="1" x14ac:dyDescent="0.3">
      <c r="A1004" s="65">
        <v>1000</v>
      </c>
      <c r="B1004" s="55">
        <v>332</v>
      </c>
      <c r="C1004" s="101" t="s">
        <v>3710</v>
      </c>
      <c r="D1004" s="102" t="s">
        <v>3711</v>
      </c>
      <c r="E1004" s="101" t="s">
        <v>3712</v>
      </c>
      <c r="F1004" s="55">
        <v>2012</v>
      </c>
      <c r="G1004" s="102" t="s">
        <v>807</v>
      </c>
      <c r="H1004" s="101" t="s">
        <v>3713</v>
      </c>
      <c r="I1004" s="56" t="s">
        <v>50</v>
      </c>
      <c r="J1004" s="102" t="s">
        <v>3714</v>
      </c>
      <c r="K1004" s="56" t="s">
        <v>616</v>
      </c>
      <c r="L1004" s="56" t="s">
        <v>38</v>
      </c>
      <c r="M1004" s="6" t="s">
        <v>100</v>
      </c>
      <c r="N1004" s="56" t="s">
        <v>205</v>
      </c>
      <c r="O1004" s="56" t="s">
        <v>25</v>
      </c>
      <c r="P1004" s="56" t="s">
        <v>56</v>
      </c>
      <c r="Q1004" s="56" t="s">
        <v>3716</v>
      </c>
      <c r="R1004" s="56" t="s">
        <v>908</v>
      </c>
      <c r="S1004" s="56" t="s">
        <v>166</v>
      </c>
      <c r="T1004" s="56" t="s">
        <v>3717</v>
      </c>
      <c r="U1004" s="55">
        <v>2010</v>
      </c>
      <c r="V1004" s="55">
        <v>2010</v>
      </c>
      <c r="W1004" s="6"/>
      <c r="X1004" s="56" t="s">
        <v>44</v>
      </c>
      <c r="Y1004" s="56"/>
      <c r="Z1004" s="56"/>
      <c r="AA1004" s="56"/>
      <c r="AB1004" s="56"/>
      <c r="AC1004" s="56"/>
      <c r="AD1004" s="56"/>
      <c r="AE1004" s="56" t="s">
        <v>126</v>
      </c>
      <c r="AF1004" s="6"/>
      <c r="AG1004" s="6"/>
      <c r="AH1004" s="6"/>
      <c r="AI1004" s="6"/>
      <c r="AJ1004" s="6"/>
      <c r="AK1004" s="6"/>
      <c r="AL1004" s="6"/>
      <c r="AM1004" s="6"/>
      <c r="AN1004" s="6"/>
      <c r="AO1004" s="6"/>
      <c r="AP1004" s="6"/>
      <c r="AQ1004" s="6"/>
      <c r="AR1004" s="6"/>
      <c r="AS1004" s="6"/>
      <c r="AT1004" s="6"/>
      <c r="AU1004" s="6"/>
      <c r="AV1004" s="6"/>
      <c r="AW1004" s="6" t="s">
        <v>23</v>
      </c>
      <c r="AX1004" s="6"/>
      <c r="AY1004" s="6" t="s">
        <v>78</v>
      </c>
      <c r="AZ1004" s="6"/>
      <c r="BA1004" s="6"/>
      <c r="BB1004" s="6"/>
      <c r="BC1004" s="6"/>
      <c r="BD1004" s="6"/>
      <c r="BE1004" s="6"/>
      <c r="BF1004" s="6" t="s">
        <v>78</v>
      </c>
      <c r="BG1004" s="6"/>
      <c r="BH1004" s="6"/>
      <c r="BI1004" s="6"/>
      <c r="BJ1004" s="6"/>
      <c r="BK1004" s="6"/>
      <c r="BL1004" s="6"/>
      <c r="BM1004" s="6"/>
      <c r="BN1004" s="6"/>
      <c r="BO1004" s="6"/>
      <c r="BP1004" s="6"/>
      <c r="BQ1004" s="6"/>
      <c r="BR1004" s="6"/>
      <c r="BS1004" s="6"/>
      <c r="BT1004" s="6"/>
      <c r="BU1004" s="6"/>
      <c r="BV1004" s="6" t="s">
        <v>38</v>
      </c>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28" t="s">
        <v>38</v>
      </c>
      <c r="CT1004" s="6"/>
      <c r="CU1004" s="6"/>
      <c r="CV1004" s="6"/>
      <c r="CW1004" s="6"/>
      <c r="CX1004" s="6"/>
      <c r="CY1004" s="6"/>
      <c r="CZ1004" s="6"/>
      <c r="DA1004" s="6"/>
      <c r="DB1004" s="6"/>
      <c r="DC1004" s="6"/>
      <c r="DD1004" s="6" t="s">
        <v>38</v>
      </c>
      <c r="DE1004" s="87"/>
      <c r="DF1004" s="6"/>
      <c r="DG1004" s="6"/>
      <c r="DH1004" s="6"/>
      <c r="DI1004" s="6"/>
      <c r="DJ1004" s="6"/>
      <c r="DK1004" s="6"/>
      <c r="DL1004" s="6"/>
      <c r="DM1004" s="6"/>
      <c r="DN1004" s="6"/>
      <c r="DO1004" s="87"/>
      <c r="DP1004" s="6"/>
      <c r="DQ1004" s="87"/>
      <c r="DR1004" s="6"/>
      <c r="DS1004" s="87"/>
      <c r="DT1004" s="17"/>
      <c r="DV1004" s="34"/>
      <c r="DW1004" s="57"/>
      <c r="DX1004" s="57"/>
      <c r="DY1004" s="57"/>
      <c r="DZ1004" s="57"/>
      <c r="EA1004" s="57"/>
      <c r="EB1004" s="57"/>
      <c r="EC1004" s="57"/>
      <c r="ED1004" s="57"/>
      <c r="EE1004" s="57"/>
      <c r="EF1004" s="57"/>
      <c r="EG1004" s="57"/>
      <c r="EH1004" s="57"/>
      <c r="EI1004" s="57"/>
      <c r="EJ1004" s="57"/>
      <c r="EK1004" s="57"/>
      <c r="EL1004" s="57"/>
      <c r="EM1004" s="57"/>
      <c r="EN1004" s="57"/>
      <c r="EO1004" s="57"/>
      <c r="EP1004" s="57"/>
      <c r="EQ1004" s="57"/>
      <c r="ER1004" s="57"/>
      <c r="ES1004" s="57"/>
    </row>
    <row r="1005" spans="1:149" ht="14.55" customHeight="1" x14ac:dyDescent="0.3">
      <c r="A1005" s="65">
        <v>1001</v>
      </c>
      <c r="B1005" s="55">
        <v>333</v>
      </c>
      <c r="C1005" s="101" t="s">
        <v>3718</v>
      </c>
      <c r="D1005" s="102" t="s">
        <v>3719</v>
      </c>
      <c r="E1005" s="101" t="s">
        <v>3720</v>
      </c>
      <c r="F1005" s="55">
        <v>2012</v>
      </c>
      <c r="G1005" s="102" t="s">
        <v>984</v>
      </c>
      <c r="H1005" s="101" t="s">
        <v>3721</v>
      </c>
      <c r="I1005" s="56" t="s">
        <v>50</v>
      </c>
      <c r="J1005" s="102" t="s">
        <v>3722</v>
      </c>
      <c r="K1005" s="56" t="s">
        <v>1663</v>
      </c>
      <c r="L1005" s="56" t="s">
        <v>23</v>
      </c>
      <c r="M1005" s="56" t="s">
        <v>72</v>
      </c>
      <c r="N1005" s="56" t="s">
        <v>205</v>
      </c>
      <c r="O1005" s="56" t="s">
        <v>25</v>
      </c>
      <c r="P1005" s="56" t="s">
        <v>56</v>
      </c>
      <c r="Q1005" s="56" t="s">
        <v>572</v>
      </c>
      <c r="R1005" s="56" t="s">
        <v>572</v>
      </c>
      <c r="S1005" s="56" t="s">
        <v>166</v>
      </c>
      <c r="T1005" s="56" t="s">
        <v>862</v>
      </c>
      <c r="U1005" s="55">
        <v>2000</v>
      </c>
      <c r="V1005" s="55">
        <v>2007</v>
      </c>
      <c r="W1005" s="56"/>
      <c r="X1005" s="56"/>
      <c r="Y1005" s="56"/>
      <c r="Z1005" s="56"/>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t="s">
        <v>183</v>
      </c>
      <c r="AV1005" s="56"/>
      <c r="AW1005" s="56" t="s">
        <v>38</v>
      </c>
      <c r="AX1005" s="56"/>
      <c r="AY1005" s="56"/>
      <c r="AZ1005" s="56"/>
      <c r="BA1005" s="56"/>
      <c r="BB1005" s="56"/>
      <c r="BC1005" s="56"/>
      <c r="BD1005" s="56"/>
      <c r="BE1005" s="56"/>
      <c r="BF1005" s="56"/>
      <c r="BG1005" s="56"/>
      <c r="BH1005" s="56"/>
      <c r="BI1005" s="56"/>
      <c r="BJ1005" s="56"/>
      <c r="BK1005" s="56"/>
      <c r="BL1005" s="56"/>
      <c r="BM1005" s="56"/>
      <c r="BN1005" s="56"/>
      <c r="BO1005" s="56"/>
      <c r="BP1005" s="56"/>
      <c r="BQ1005" s="56"/>
      <c r="BR1005" s="56"/>
      <c r="BS1005" s="56"/>
      <c r="BT1005" s="56"/>
      <c r="BU1005" s="56"/>
      <c r="BV1005" s="56" t="s">
        <v>23</v>
      </c>
      <c r="BW1005" s="56"/>
      <c r="BX1005" s="56"/>
      <c r="BY1005" s="56"/>
      <c r="BZ1005" s="56"/>
      <c r="CA1005" s="56"/>
      <c r="CB1005" s="56"/>
      <c r="CC1005" s="56"/>
      <c r="CD1005" s="56"/>
      <c r="CE1005" s="56"/>
      <c r="CF1005" s="56"/>
      <c r="CG1005" s="56"/>
      <c r="CH1005" s="56"/>
      <c r="CI1005" s="56"/>
      <c r="CJ1005" s="56"/>
      <c r="CK1005" s="56"/>
      <c r="CL1005" s="56"/>
      <c r="CM1005" s="56"/>
      <c r="CN1005" s="56"/>
      <c r="CO1005" s="56"/>
      <c r="CP1005" s="56"/>
      <c r="CQ1005" s="56" t="s">
        <v>195</v>
      </c>
      <c r="CR1005" s="56"/>
      <c r="CS1005" s="68" t="s">
        <v>38</v>
      </c>
      <c r="CT1005" s="56"/>
      <c r="CU1005" s="56"/>
      <c r="CV1005" s="56"/>
      <c r="CW1005" s="56"/>
      <c r="CX1005" s="56"/>
      <c r="CY1005" s="56"/>
      <c r="CZ1005" s="56"/>
      <c r="DA1005" s="56"/>
      <c r="DB1005" s="56"/>
      <c r="DC1005" s="56"/>
      <c r="DD1005" s="56" t="s">
        <v>38</v>
      </c>
      <c r="DE1005" s="96"/>
      <c r="DF1005" s="56"/>
      <c r="DG1005" s="56"/>
      <c r="DH1005" s="56"/>
      <c r="DI1005" s="56"/>
      <c r="DJ1005" s="56"/>
      <c r="DK1005" s="56"/>
      <c r="DL1005" s="56"/>
      <c r="DM1005" s="56"/>
      <c r="DN1005" s="56"/>
      <c r="DO1005" s="96"/>
      <c r="DP1005" s="56"/>
      <c r="DQ1005" s="96"/>
      <c r="DR1005" s="56"/>
      <c r="DS1005" s="96"/>
      <c r="DT1005" s="69"/>
      <c r="DV1005" s="34"/>
      <c r="DW1005" s="57"/>
      <c r="DX1005" s="57"/>
      <c r="DY1005" s="57"/>
      <c r="DZ1005" s="57"/>
      <c r="EA1005" s="57"/>
      <c r="EB1005" s="57"/>
      <c r="EC1005" s="57"/>
      <c r="ED1005" s="57"/>
      <c r="EE1005" s="57"/>
      <c r="EF1005" s="57"/>
      <c r="EG1005" s="57"/>
      <c r="EH1005" s="57"/>
      <c r="EI1005" s="57"/>
      <c r="EJ1005" s="57"/>
      <c r="EK1005" s="57"/>
      <c r="EL1005" s="57"/>
      <c r="EM1005" s="57"/>
      <c r="EN1005" s="57"/>
      <c r="EO1005" s="57"/>
      <c r="EP1005" s="57"/>
      <c r="EQ1005" s="57"/>
      <c r="ER1005" s="57"/>
      <c r="ES1005" s="57"/>
    </row>
    <row r="1006" spans="1:149" ht="14.55" customHeight="1" x14ac:dyDescent="0.3">
      <c r="A1006" s="65">
        <v>1002</v>
      </c>
      <c r="B1006" s="55">
        <v>334</v>
      </c>
      <c r="C1006" s="101" t="s">
        <v>3723</v>
      </c>
      <c r="D1006" s="102" t="s">
        <v>3724</v>
      </c>
      <c r="E1006" s="101" t="s">
        <v>3725</v>
      </c>
      <c r="F1006" s="55">
        <v>2020</v>
      </c>
      <c r="G1006" s="101" t="s">
        <v>569</v>
      </c>
      <c r="H1006" s="101" t="s">
        <v>3726</v>
      </c>
      <c r="I1006" s="56" t="s">
        <v>50</v>
      </c>
      <c r="J1006" s="102" t="s">
        <v>3727</v>
      </c>
      <c r="K1006" s="56" t="s">
        <v>3728</v>
      </c>
      <c r="L1006" s="56" t="s">
        <v>23</v>
      </c>
      <c r="M1006" s="56" t="s">
        <v>86</v>
      </c>
      <c r="N1006" s="56" t="s">
        <v>205</v>
      </c>
      <c r="O1006" s="56" t="s">
        <v>25</v>
      </c>
      <c r="P1006" s="56" t="s">
        <v>191</v>
      </c>
      <c r="Q1006" s="56" t="s">
        <v>572</v>
      </c>
      <c r="R1006" s="56" t="s">
        <v>572</v>
      </c>
      <c r="S1006" s="56" t="s">
        <v>434</v>
      </c>
      <c r="T1006" s="56" t="s">
        <v>3729</v>
      </c>
      <c r="U1006" s="55">
        <v>2016</v>
      </c>
      <c r="V1006" s="55">
        <v>2016</v>
      </c>
      <c r="W1006" s="56"/>
      <c r="X1006" s="56"/>
      <c r="Y1006" s="56"/>
      <c r="Z1006" s="56" t="s">
        <v>76</v>
      </c>
      <c r="AA1006" s="56"/>
      <c r="AB1006" s="56" t="s">
        <v>107</v>
      </c>
      <c r="AC1006" s="56"/>
      <c r="AD1006" s="56"/>
      <c r="AE1006" s="56" t="s">
        <v>126</v>
      </c>
      <c r="AF1006" s="56"/>
      <c r="AG1006" s="56"/>
      <c r="AH1006" s="56"/>
      <c r="AI1006" s="56"/>
      <c r="AJ1006" s="56"/>
      <c r="AK1006" s="56"/>
      <c r="AL1006" s="56"/>
      <c r="AM1006" s="56"/>
      <c r="AN1006" s="56"/>
      <c r="AO1006" s="56"/>
      <c r="AP1006" s="56"/>
      <c r="AQ1006" s="56"/>
      <c r="AR1006" s="56"/>
      <c r="AS1006" s="56"/>
      <c r="AT1006" s="56"/>
      <c r="AU1006" s="56"/>
      <c r="AV1006" s="56"/>
      <c r="AW1006" s="56" t="s">
        <v>23</v>
      </c>
      <c r="AX1006" s="56"/>
      <c r="AY1006" s="56"/>
      <c r="AZ1006" s="56"/>
      <c r="BA1006" s="56" t="s">
        <v>78</v>
      </c>
      <c r="BB1006" s="56"/>
      <c r="BC1006" s="56" t="s">
        <v>78</v>
      </c>
      <c r="BD1006" s="56"/>
      <c r="BE1006" s="56"/>
      <c r="BF1006" s="56" t="s">
        <v>78</v>
      </c>
      <c r="BG1006" s="56"/>
      <c r="BH1006" s="56"/>
      <c r="BI1006" s="56"/>
      <c r="BJ1006" s="56"/>
      <c r="BK1006" s="56"/>
      <c r="BL1006" s="56"/>
      <c r="BM1006" s="56"/>
      <c r="BN1006" s="56"/>
      <c r="BO1006" s="56"/>
      <c r="BP1006" s="56"/>
      <c r="BQ1006" s="56"/>
      <c r="BR1006" s="56"/>
      <c r="BS1006" s="56"/>
      <c r="BT1006" s="56"/>
      <c r="BU1006" s="56"/>
      <c r="BV1006" s="56" t="s">
        <v>38</v>
      </c>
      <c r="BW1006" s="56"/>
      <c r="BX1006" s="56"/>
      <c r="BY1006" s="56"/>
      <c r="BZ1006" s="56"/>
      <c r="CA1006" s="56"/>
      <c r="CB1006" s="56"/>
      <c r="CC1006" s="56"/>
      <c r="CD1006" s="56"/>
      <c r="CE1006" s="56"/>
      <c r="CF1006" s="56"/>
      <c r="CG1006" s="56"/>
      <c r="CH1006" s="56"/>
      <c r="CI1006" s="56"/>
      <c r="CJ1006" s="56"/>
      <c r="CK1006" s="56"/>
      <c r="CL1006" s="56"/>
      <c r="CM1006" s="56"/>
      <c r="CN1006" s="56"/>
      <c r="CO1006" s="56"/>
      <c r="CP1006" s="56"/>
      <c r="CQ1006" s="56"/>
      <c r="CR1006" s="56"/>
      <c r="CS1006" s="68" t="s">
        <v>38</v>
      </c>
      <c r="CT1006" s="56"/>
      <c r="CU1006" s="56"/>
      <c r="CV1006" s="56"/>
      <c r="CW1006" s="56"/>
      <c r="CX1006" s="56"/>
      <c r="CY1006" s="56"/>
      <c r="CZ1006" s="56"/>
      <c r="DA1006" s="56"/>
      <c r="DB1006" s="56"/>
      <c r="DC1006" s="56"/>
      <c r="DD1006" s="56" t="s">
        <v>38</v>
      </c>
      <c r="DE1006" s="96"/>
      <c r="DF1006" s="56"/>
      <c r="DG1006" s="56"/>
      <c r="DH1006" s="56"/>
      <c r="DI1006" s="56"/>
      <c r="DJ1006" s="56"/>
      <c r="DK1006" s="56"/>
      <c r="DL1006" s="56"/>
      <c r="DM1006" s="56"/>
      <c r="DN1006" s="56"/>
      <c r="DO1006" s="96"/>
      <c r="DP1006" s="56"/>
      <c r="DQ1006" s="96"/>
      <c r="DR1006" s="56"/>
      <c r="DS1006" s="92" t="s">
        <v>3730</v>
      </c>
      <c r="DT1006" s="69" t="s">
        <v>1012</v>
      </c>
      <c r="DV1006" s="34"/>
      <c r="DW1006" s="57"/>
      <c r="DX1006" s="57"/>
      <c r="DY1006" s="57"/>
      <c r="DZ1006" s="57"/>
      <c r="EA1006" s="57"/>
      <c r="EB1006" s="57"/>
      <c r="EC1006" s="57"/>
      <c r="ED1006" s="57"/>
      <c r="EE1006" s="57"/>
      <c r="EF1006" s="57"/>
      <c r="EG1006" s="57"/>
      <c r="EH1006" s="57"/>
      <c r="EI1006" s="57"/>
      <c r="EJ1006" s="57"/>
      <c r="EK1006" s="57"/>
      <c r="EL1006" s="57"/>
      <c r="EM1006" s="57"/>
      <c r="EN1006" s="57"/>
      <c r="EO1006" s="57"/>
      <c r="EP1006" s="57"/>
      <c r="EQ1006" s="57"/>
      <c r="ER1006" s="57"/>
      <c r="ES1006" s="57"/>
    </row>
    <row r="1007" spans="1:149" ht="14.55" customHeight="1" x14ac:dyDescent="0.3">
      <c r="A1007" s="65">
        <v>1003</v>
      </c>
      <c r="B1007" s="55">
        <v>335</v>
      </c>
      <c r="C1007" s="101" t="s">
        <v>3731</v>
      </c>
      <c r="D1007" s="102" t="s">
        <v>3732</v>
      </c>
      <c r="E1007" s="101" t="s">
        <v>3733</v>
      </c>
      <c r="F1007" s="55">
        <v>2011</v>
      </c>
      <c r="G1007" s="102" t="s">
        <v>1113</v>
      </c>
      <c r="H1007" s="101" t="s">
        <v>3734</v>
      </c>
      <c r="I1007" s="56" t="s">
        <v>50</v>
      </c>
      <c r="J1007" s="102" t="s">
        <v>3735</v>
      </c>
      <c r="K1007" s="56" t="s">
        <v>3736</v>
      </c>
      <c r="L1007" s="56" t="s">
        <v>23</v>
      </c>
      <c r="M1007" s="56" t="s">
        <v>72</v>
      </c>
      <c r="N1007" s="56" t="s">
        <v>205</v>
      </c>
      <c r="O1007" s="56" t="s">
        <v>25</v>
      </c>
      <c r="P1007" s="56" t="s">
        <v>191</v>
      </c>
      <c r="Q1007" s="56" t="s">
        <v>572</v>
      </c>
      <c r="R1007" s="56" t="s">
        <v>572</v>
      </c>
      <c r="S1007" s="56" t="s">
        <v>434</v>
      </c>
      <c r="T1007" s="56" t="s">
        <v>968</v>
      </c>
      <c r="U1007" s="55">
        <v>2008</v>
      </c>
      <c r="V1007" s="55">
        <v>2008</v>
      </c>
      <c r="W1007" s="56"/>
      <c r="X1007" s="56"/>
      <c r="Y1007" s="56"/>
      <c r="Z1007" s="56"/>
      <c r="AA1007" s="56"/>
      <c r="AB1007" s="56"/>
      <c r="AC1007" s="56"/>
      <c r="AD1007" s="56"/>
      <c r="AE1007" s="56"/>
      <c r="AF1007" s="56"/>
      <c r="AG1007" s="56"/>
      <c r="AH1007" s="56" t="s">
        <v>139</v>
      </c>
      <c r="AI1007" s="56"/>
      <c r="AJ1007" s="56"/>
      <c r="AK1007" s="56"/>
      <c r="AL1007" s="56"/>
      <c r="AM1007" s="56"/>
      <c r="AN1007" s="56"/>
      <c r="AO1007" s="56"/>
      <c r="AP1007" s="56"/>
      <c r="AQ1007" s="56"/>
      <c r="AR1007" s="56"/>
      <c r="AS1007" s="56"/>
      <c r="AT1007" s="56" t="s">
        <v>197</v>
      </c>
      <c r="AU1007" s="56"/>
      <c r="AV1007" s="56"/>
      <c r="AW1007" s="56" t="s">
        <v>38</v>
      </c>
      <c r="AX1007" s="56"/>
      <c r="AY1007" s="56"/>
      <c r="AZ1007" s="56"/>
      <c r="BA1007" s="56"/>
      <c r="BB1007" s="56"/>
      <c r="BC1007" s="56"/>
      <c r="BD1007" s="56"/>
      <c r="BE1007" s="56"/>
      <c r="BF1007" s="56"/>
      <c r="BG1007" s="56"/>
      <c r="BH1007" s="56"/>
      <c r="BI1007" s="56"/>
      <c r="BJ1007" s="56"/>
      <c r="BK1007" s="56"/>
      <c r="BL1007" s="56"/>
      <c r="BM1007" s="56"/>
      <c r="BN1007" s="56"/>
      <c r="BO1007" s="56"/>
      <c r="BP1007" s="56"/>
      <c r="BQ1007" s="56"/>
      <c r="BR1007" s="56"/>
      <c r="BS1007" s="56"/>
      <c r="BT1007" s="56"/>
      <c r="BU1007" s="56"/>
      <c r="BV1007" s="56" t="s">
        <v>23</v>
      </c>
      <c r="BW1007" s="56"/>
      <c r="BX1007" s="56"/>
      <c r="BY1007" s="56"/>
      <c r="BZ1007" s="56"/>
      <c r="CA1007" s="56"/>
      <c r="CB1007" s="56"/>
      <c r="CC1007" s="56"/>
      <c r="CD1007" s="56"/>
      <c r="CE1007" s="56"/>
      <c r="CF1007" s="56"/>
      <c r="CG1007" s="56"/>
      <c r="CH1007" s="56" t="s">
        <v>195</v>
      </c>
      <c r="CI1007" s="56"/>
      <c r="CJ1007" s="56"/>
      <c r="CK1007" s="56"/>
      <c r="CL1007" s="56"/>
      <c r="CM1007" s="56"/>
      <c r="CN1007" s="56"/>
      <c r="CO1007" s="56"/>
      <c r="CP1007" s="56" t="s">
        <v>195</v>
      </c>
      <c r="CQ1007" s="56"/>
      <c r="CR1007" s="56"/>
      <c r="CS1007" s="68" t="s">
        <v>23</v>
      </c>
      <c r="CT1007" s="56"/>
      <c r="CU1007" s="56"/>
      <c r="CV1007" s="56"/>
      <c r="CW1007" s="56"/>
      <c r="CX1007" s="56"/>
      <c r="CY1007" s="56"/>
      <c r="CZ1007" s="56" t="s">
        <v>139</v>
      </c>
      <c r="DA1007" s="56"/>
      <c r="DB1007" s="56" t="s">
        <v>197</v>
      </c>
      <c r="DC1007" s="56"/>
      <c r="DD1007" s="56" t="s">
        <v>38</v>
      </c>
      <c r="DE1007" s="96"/>
      <c r="DF1007" s="56"/>
      <c r="DG1007" s="56"/>
      <c r="DH1007" s="56"/>
      <c r="DI1007" s="56"/>
      <c r="DJ1007" s="56"/>
      <c r="DK1007" s="56"/>
      <c r="DL1007" s="56"/>
      <c r="DM1007" s="56"/>
      <c r="DN1007" s="56"/>
      <c r="DO1007" s="96"/>
      <c r="DP1007" s="56"/>
      <c r="DQ1007" s="96"/>
      <c r="DR1007" s="56"/>
      <c r="DS1007" s="96"/>
      <c r="DT1007" s="69"/>
      <c r="DV1007" s="34"/>
      <c r="DW1007" s="57"/>
      <c r="DX1007" s="57"/>
      <c r="DY1007" s="57"/>
      <c r="DZ1007" s="57"/>
      <c r="EA1007" s="57"/>
      <c r="EB1007" s="57"/>
      <c r="EC1007" s="57"/>
      <c r="ED1007" s="57"/>
      <c r="EE1007" s="57"/>
      <c r="EF1007" s="57"/>
      <c r="EG1007" s="57"/>
      <c r="EH1007" s="57"/>
      <c r="EI1007" s="57"/>
      <c r="EJ1007" s="57"/>
      <c r="EK1007" s="57"/>
      <c r="EL1007" s="57"/>
      <c r="EM1007" s="57"/>
      <c r="EN1007" s="57"/>
      <c r="EO1007" s="57"/>
      <c r="EP1007" s="57"/>
      <c r="EQ1007" s="57"/>
      <c r="ER1007" s="57"/>
      <c r="ES1007" s="57"/>
    </row>
    <row r="1008" spans="1:149" ht="14.55" customHeight="1" x14ac:dyDescent="0.3">
      <c r="A1008" s="65">
        <v>1004</v>
      </c>
      <c r="B1008" s="55">
        <v>336</v>
      </c>
      <c r="C1008" s="101" t="s">
        <v>3737</v>
      </c>
      <c r="D1008" s="102" t="s">
        <v>3738</v>
      </c>
      <c r="E1008" s="101" t="s">
        <v>3739</v>
      </c>
      <c r="F1008" s="55">
        <v>2015</v>
      </c>
      <c r="G1008" s="101" t="s">
        <v>1447</v>
      </c>
      <c r="H1008" s="101" t="s">
        <v>3740</v>
      </c>
      <c r="I1008" s="56" t="s">
        <v>83</v>
      </c>
      <c r="J1008" s="102" t="s">
        <v>3741</v>
      </c>
      <c r="K1008" s="56" t="s">
        <v>257</v>
      </c>
      <c r="L1008" s="56" t="s">
        <v>38</v>
      </c>
      <c r="M1008" s="6" t="s">
        <v>100</v>
      </c>
      <c r="N1008" s="56" t="s">
        <v>147</v>
      </c>
      <c r="O1008" s="56" t="s">
        <v>25</v>
      </c>
      <c r="P1008" s="56" t="s">
        <v>191</v>
      </c>
      <c r="Q1008" s="56" t="s">
        <v>3742</v>
      </c>
      <c r="R1008" s="56" t="s">
        <v>921</v>
      </c>
      <c r="S1008" s="56" t="s">
        <v>432</v>
      </c>
      <c r="T1008" s="56" t="s">
        <v>629</v>
      </c>
      <c r="U1008" s="55">
        <v>2008</v>
      </c>
      <c r="V1008" s="55">
        <v>2011</v>
      </c>
      <c r="W1008" s="56"/>
      <c r="X1008" s="56"/>
      <c r="Y1008" s="56"/>
      <c r="Z1008" s="56"/>
      <c r="AA1008" s="56"/>
      <c r="AB1008" s="56"/>
      <c r="AC1008" s="56"/>
      <c r="AD1008" s="56" t="s">
        <v>109</v>
      </c>
      <c r="AE1008" s="56" t="s">
        <v>126</v>
      </c>
      <c r="AF1008" s="56"/>
      <c r="AG1008" s="56"/>
      <c r="AH1008" s="56" t="s">
        <v>139</v>
      </c>
      <c r="AI1008" s="56" t="s">
        <v>155</v>
      </c>
      <c r="AJ1008" s="56"/>
      <c r="AK1008" s="56"/>
      <c r="AL1008" s="56"/>
      <c r="AM1008" s="56"/>
      <c r="AN1008" s="56"/>
      <c r="AO1008" s="56"/>
      <c r="AP1008" s="56"/>
      <c r="AQ1008" s="56"/>
      <c r="AR1008" s="56"/>
      <c r="AS1008" s="56"/>
      <c r="AT1008" s="56"/>
      <c r="AU1008" s="56"/>
      <c r="AV1008" s="56"/>
      <c r="AW1008" s="56" t="s">
        <v>38</v>
      </c>
      <c r="AX1008" s="56"/>
      <c r="AY1008" s="56"/>
      <c r="AZ1008" s="56"/>
      <c r="BA1008" s="56"/>
      <c r="BB1008" s="56"/>
      <c r="BC1008" s="56"/>
      <c r="BD1008" s="56"/>
      <c r="BE1008" s="56"/>
      <c r="BF1008" s="56"/>
      <c r="BG1008" s="56"/>
      <c r="BH1008" s="56"/>
      <c r="BI1008" s="56"/>
      <c r="BJ1008" s="56"/>
      <c r="BK1008" s="56"/>
      <c r="BL1008" s="56"/>
      <c r="BM1008" s="56"/>
      <c r="BN1008" s="56"/>
      <c r="BO1008" s="56"/>
      <c r="BP1008" s="56"/>
      <c r="BQ1008" s="56"/>
      <c r="BR1008" s="56"/>
      <c r="BS1008" s="56"/>
      <c r="BT1008" s="56"/>
      <c r="BU1008" s="56"/>
      <c r="BV1008" s="56" t="s">
        <v>23</v>
      </c>
      <c r="BW1008" s="56"/>
      <c r="BX1008" s="56"/>
      <c r="BY1008" s="56"/>
      <c r="BZ1008" s="56"/>
      <c r="CA1008" s="56"/>
      <c r="CB1008" s="56"/>
      <c r="CC1008" s="56"/>
      <c r="CD1008" s="56" t="s">
        <v>233</v>
      </c>
      <c r="CE1008" s="56" t="s">
        <v>233</v>
      </c>
      <c r="CF1008" s="56"/>
      <c r="CG1008" s="56"/>
      <c r="CH1008" s="56" t="s">
        <v>233</v>
      </c>
      <c r="CI1008" s="56" t="s">
        <v>233</v>
      </c>
      <c r="CJ1008" s="56"/>
      <c r="CK1008" s="56"/>
      <c r="CL1008" s="56"/>
      <c r="CM1008" s="56"/>
      <c r="CN1008" s="56"/>
      <c r="CO1008" s="56"/>
      <c r="CP1008" s="56"/>
      <c r="CQ1008" s="56"/>
      <c r="CR1008" s="56"/>
      <c r="CS1008" s="68" t="s">
        <v>23</v>
      </c>
      <c r="CT1008" s="56"/>
      <c r="CU1008" s="56"/>
      <c r="CV1008" s="56"/>
      <c r="CW1008" s="56" t="s">
        <v>109</v>
      </c>
      <c r="CX1008" s="56" t="s">
        <v>126</v>
      </c>
      <c r="CY1008" s="56"/>
      <c r="CZ1008" s="56" t="s">
        <v>139</v>
      </c>
      <c r="DA1008" s="56" t="s">
        <v>155</v>
      </c>
      <c r="DB1008" s="56"/>
      <c r="DC1008" s="56"/>
      <c r="DD1008" s="56" t="s">
        <v>23</v>
      </c>
      <c r="DE1008" s="92" t="s">
        <v>3743</v>
      </c>
      <c r="DF1008" s="56" t="s">
        <v>3744</v>
      </c>
      <c r="DG1008" s="56"/>
      <c r="DH1008" s="56"/>
      <c r="DI1008" s="56" t="s">
        <v>109</v>
      </c>
      <c r="DJ1008" s="56" t="s">
        <v>126</v>
      </c>
      <c r="DK1008" s="56" t="s">
        <v>139</v>
      </c>
      <c r="DL1008" s="56" t="s">
        <v>155</v>
      </c>
      <c r="DM1008" s="56"/>
      <c r="DN1008" s="56"/>
      <c r="DO1008" s="96"/>
      <c r="DP1008" s="56"/>
      <c r="DQ1008" s="96"/>
      <c r="DR1008" s="56"/>
      <c r="DS1008" s="96"/>
      <c r="DT1008" s="69"/>
      <c r="DV1008" s="34"/>
      <c r="DW1008" s="57"/>
      <c r="DX1008" s="57"/>
      <c r="DY1008" s="57"/>
      <c r="DZ1008" s="57"/>
      <c r="EA1008" s="57"/>
      <c r="EB1008" s="57"/>
      <c r="EC1008" s="57"/>
      <c r="ED1008" s="57"/>
      <c r="EE1008" s="57"/>
      <c r="EF1008" s="57"/>
      <c r="EG1008" s="57"/>
      <c r="EH1008" s="57"/>
      <c r="EI1008" s="57"/>
      <c r="EJ1008" s="57"/>
      <c r="EK1008" s="57"/>
      <c r="EL1008" s="57"/>
      <c r="EM1008" s="57"/>
      <c r="EN1008" s="57"/>
      <c r="EO1008" s="57"/>
      <c r="EP1008" s="57"/>
      <c r="EQ1008" s="57"/>
      <c r="ER1008" s="57"/>
      <c r="ES1008" s="57"/>
    </row>
    <row r="1009" spans="1:149" ht="14.55" customHeight="1" x14ac:dyDescent="0.3">
      <c r="A1009" s="65">
        <v>1005</v>
      </c>
      <c r="B1009" s="55">
        <v>337</v>
      </c>
      <c r="C1009" s="101" t="s">
        <v>3745</v>
      </c>
      <c r="D1009" s="102" t="s">
        <v>3746</v>
      </c>
      <c r="E1009" s="101" t="s">
        <v>3747</v>
      </c>
      <c r="F1009" s="55">
        <v>2017</v>
      </c>
      <c r="G1009" s="102" t="s">
        <v>604</v>
      </c>
      <c r="H1009" s="101" t="s">
        <v>3748</v>
      </c>
      <c r="I1009" s="56" t="s">
        <v>50</v>
      </c>
      <c r="J1009" s="102" t="s">
        <v>3749</v>
      </c>
      <c r="K1009" s="56" t="s">
        <v>115</v>
      </c>
      <c r="L1009" s="56" t="s">
        <v>38</v>
      </c>
      <c r="M1009" s="6" t="s">
        <v>100</v>
      </c>
      <c r="N1009" s="56" t="s">
        <v>205</v>
      </c>
      <c r="O1009" s="56" t="s">
        <v>25</v>
      </c>
      <c r="P1009" s="56" t="s">
        <v>56</v>
      </c>
      <c r="Q1009" s="56" t="s">
        <v>572</v>
      </c>
      <c r="R1009" s="56" t="s">
        <v>572</v>
      </c>
      <c r="S1009" s="56" t="s">
        <v>166</v>
      </c>
      <c r="T1009" s="56" t="s">
        <v>862</v>
      </c>
      <c r="U1009" s="55">
        <v>2014</v>
      </c>
      <c r="V1009" s="55">
        <v>2014</v>
      </c>
      <c r="W1009" s="56"/>
      <c r="X1009" s="56"/>
      <c r="Y1009" s="56"/>
      <c r="Z1009" s="56" t="s">
        <v>76</v>
      </c>
      <c r="AA1009" s="56"/>
      <c r="AB1009" s="56" t="s">
        <v>107</v>
      </c>
      <c r="AC1009" s="56"/>
      <c r="AD1009" s="56"/>
      <c r="AE1009" s="56" t="s">
        <v>126</v>
      </c>
      <c r="AF1009" s="56"/>
      <c r="AG1009" s="56"/>
      <c r="AH1009" s="56"/>
      <c r="AI1009" s="56"/>
      <c r="AJ1009" s="56"/>
      <c r="AK1009" s="56"/>
      <c r="AL1009" s="56"/>
      <c r="AM1009" s="56"/>
      <c r="AN1009" s="56"/>
      <c r="AO1009" s="56"/>
      <c r="AP1009" s="56"/>
      <c r="AQ1009" s="56"/>
      <c r="AR1009" s="56"/>
      <c r="AS1009" s="56"/>
      <c r="AT1009" s="56"/>
      <c r="AU1009" s="56"/>
      <c r="AV1009" s="56"/>
      <c r="AW1009" s="56" t="s">
        <v>23</v>
      </c>
      <c r="AX1009" s="56"/>
      <c r="AY1009" s="56"/>
      <c r="AZ1009" s="56"/>
      <c r="BA1009" s="56" t="s">
        <v>78</v>
      </c>
      <c r="BB1009" s="56"/>
      <c r="BC1009" s="56" t="s">
        <v>78</v>
      </c>
      <c r="BD1009" s="56"/>
      <c r="BE1009" s="56"/>
      <c r="BF1009" s="56" t="s">
        <v>78</v>
      </c>
      <c r="BG1009" s="56"/>
      <c r="BH1009" s="56"/>
      <c r="BI1009" s="56"/>
      <c r="BJ1009" s="56"/>
      <c r="BK1009" s="56"/>
      <c r="BL1009" s="56"/>
      <c r="BM1009" s="56"/>
      <c r="BN1009" s="56"/>
      <c r="BO1009" s="56"/>
      <c r="BP1009" s="56"/>
      <c r="BQ1009" s="56"/>
      <c r="BR1009" s="56"/>
      <c r="BS1009" s="56"/>
      <c r="BT1009" s="56"/>
      <c r="BU1009" s="56"/>
      <c r="BV1009" s="56" t="s">
        <v>38</v>
      </c>
      <c r="BW1009" s="56"/>
      <c r="BX1009" s="56"/>
      <c r="BY1009" s="56"/>
      <c r="BZ1009" s="56"/>
      <c r="CA1009" s="56"/>
      <c r="CB1009" s="56"/>
      <c r="CC1009" s="56"/>
      <c r="CD1009" s="56"/>
      <c r="CE1009" s="56"/>
      <c r="CF1009" s="56"/>
      <c r="CG1009" s="56"/>
      <c r="CH1009" s="56"/>
      <c r="CI1009" s="56"/>
      <c r="CJ1009" s="56"/>
      <c r="CK1009" s="56"/>
      <c r="CL1009" s="56"/>
      <c r="CM1009" s="56"/>
      <c r="CN1009" s="56"/>
      <c r="CO1009" s="56"/>
      <c r="CP1009" s="56"/>
      <c r="CQ1009" s="56"/>
      <c r="CR1009" s="56"/>
      <c r="CS1009" s="68" t="s">
        <v>38</v>
      </c>
      <c r="CT1009" s="56"/>
      <c r="CU1009" s="56"/>
      <c r="CV1009" s="56"/>
      <c r="CW1009" s="56"/>
      <c r="CX1009" s="56"/>
      <c r="CY1009" s="56"/>
      <c r="CZ1009" s="56"/>
      <c r="DA1009" s="56"/>
      <c r="DB1009" s="56"/>
      <c r="DC1009" s="56"/>
      <c r="DD1009" s="56" t="s">
        <v>38</v>
      </c>
      <c r="DE1009" s="96"/>
      <c r="DF1009" s="56"/>
      <c r="DG1009" s="56"/>
      <c r="DH1009" s="56"/>
      <c r="DI1009" s="56"/>
      <c r="DJ1009" s="56"/>
      <c r="DK1009" s="56"/>
      <c r="DL1009" s="56"/>
      <c r="DM1009" s="56"/>
      <c r="DN1009" s="56"/>
      <c r="DO1009" s="96"/>
      <c r="DP1009" s="56"/>
      <c r="DQ1009" s="96"/>
      <c r="DR1009" s="56"/>
      <c r="DS1009" s="92" t="s">
        <v>3750</v>
      </c>
      <c r="DT1009" s="69" t="s">
        <v>255</v>
      </c>
      <c r="DV1009" s="34"/>
      <c r="DW1009" s="57"/>
      <c r="DX1009" s="57"/>
      <c r="DY1009" s="57"/>
      <c r="DZ1009" s="57"/>
      <c r="EA1009" s="57"/>
      <c r="EB1009" s="57"/>
      <c r="EC1009" s="57"/>
      <c r="ED1009" s="57"/>
      <c r="EE1009" s="57"/>
      <c r="EF1009" s="57"/>
      <c r="EG1009" s="57"/>
      <c r="EH1009" s="57"/>
      <c r="EI1009" s="57"/>
      <c r="EJ1009" s="57"/>
      <c r="EK1009" s="57"/>
      <c r="EL1009" s="57"/>
      <c r="EM1009" s="57"/>
      <c r="EN1009" s="57"/>
      <c r="EO1009" s="57"/>
      <c r="EP1009" s="57"/>
      <c r="EQ1009" s="57"/>
      <c r="ER1009" s="57"/>
      <c r="ES1009" s="57"/>
    </row>
    <row r="1010" spans="1:149" ht="14.55" customHeight="1" x14ac:dyDescent="0.3">
      <c r="A1010" s="65">
        <v>1006</v>
      </c>
      <c r="B1010" s="55">
        <v>337</v>
      </c>
      <c r="C1010" s="101" t="s">
        <v>3745</v>
      </c>
      <c r="D1010" s="102" t="s">
        <v>3746</v>
      </c>
      <c r="E1010" s="101" t="s">
        <v>3747</v>
      </c>
      <c r="F1010" s="55">
        <v>2017</v>
      </c>
      <c r="G1010" s="102" t="s">
        <v>604</v>
      </c>
      <c r="H1010" s="101" t="s">
        <v>3748</v>
      </c>
      <c r="I1010" s="56" t="s">
        <v>50</v>
      </c>
      <c r="J1010" s="102" t="s">
        <v>3751</v>
      </c>
      <c r="K1010" s="56" t="s">
        <v>115</v>
      </c>
      <c r="L1010" s="56" t="s">
        <v>38</v>
      </c>
      <c r="M1010" s="6" t="s">
        <v>100</v>
      </c>
      <c r="N1010" s="56" t="s">
        <v>205</v>
      </c>
      <c r="O1010" s="56" t="s">
        <v>25</v>
      </c>
      <c r="P1010" s="56" t="s">
        <v>56</v>
      </c>
      <c r="Q1010" s="56" t="s">
        <v>572</v>
      </c>
      <c r="R1010" s="56" t="s">
        <v>572</v>
      </c>
      <c r="S1010" s="56" t="s">
        <v>166</v>
      </c>
      <c r="T1010" s="56" t="s">
        <v>862</v>
      </c>
      <c r="U1010" s="55">
        <v>2014</v>
      </c>
      <c r="V1010" s="55">
        <v>2014</v>
      </c>
      <c r="W1010" s="56"/>
      <c r="X1010" s="56"/>
      <c r="Y1010" s="56"/>
      <c r="Z1010" s="56" t="s">
        <v>76</v>
      </c>
      <c r="AA1010" s="56"/>
      <c r="AB1010" s="56" t="s">
        <v>107</v>
      </c>
      <c r="AC1010" s="56"/>
      <c r="AD1010" s="56"/>
      <c r="AE1010" s="56" t="s">
        <v>126</v>
      </c>
      <c r="AF1010" s="56"/>
      <c r="AG1010" s="56"/>
      <c r="AH1010" s="56"/>
      <c r="AI1010" s="56"/>
      <c r="AJ1010" s="56"/>
      <c r="AK1010" s="56"/>
      <c r="AL1010" s="56"/>
      <c r="AM1010" s="56"/>
      <c r="AN1010" s="56"/>
      <c r="AO1010" s="56"/>
      <c r="AP1010" s="56"/>
      <c r="AQ1010" s="56"/>
      <c r="AR1010" s="56"/>
      <c r="AS1010" s="56"/>
      <c r="AT1010" s="56"/>
      <c r="AU1010" s="56"/>
      <c r="AV1010" s="56"/>
      <c r="AW1010" s="56" t="s">
        <v>23</v>
      </c>
      <c r="AX1010" s="56"/>
      <c r="AY1010" s="56"/>
      <c r="AZ1010" s="56"/>
      <c r="BA1010" s="56" t="s">
        <v>78</v>
      </c>
      <c r="BB1010" s="56"/>
      <c r="BC1010" s="56" t="s">
        <v>78</v>
      </c>
      <c r="BD1010" s="56"/>
      <c r="BE1010" s="56"/>
      <c r="BF1010" s="56" t="s">
        <v>78</v>
      </c>
      <c r="BG1010" s="56"/>
      <c r="BH1010" s="56"/>
      <c r="BI1010" s="56"/>
      <c r="BJ1010" s="56"/>
      <c r="BK1010" s="56"/>
      <c r="BL1010" s="56"/>
      <c r="BM1010" s="56"/>
      <c r="BN1010" s="56"/>
      <c r="BO1010" s="56"/>
      <c r="BP1010" s="56"/>
      <c r="BQ1010" s="56"/>
      <c r="BR1010" s="56"/>
      <c r="BS1010" s="56"/>
      <c r="BT1010" s="56"/>
      <c r="BU1010" s="56"/>
      <c r="BV1010" s="56" t="s">
        <v>38</v>
      </c>
      <c r="BW1010" s="56"/>
      <c r="BX1010" s="56"/>
      <c r="BY1010" s="56"/>
      <c r="BZ1010" s="56"/>
      <c r="CA1010" s="56"/>
      <c r="CB1010" s="56"/>
      <c r="CC1010" s="56"/>
      <c r="CD1010" s="56"/>
      <c r="CE1010" s="56"/>
      <c r="CF1010" s="56"/>
      <c r="CG1010" s="56"/>
      <c r="CH1010" s="56"/>
      <c r="CI1010" s="56"/>
      <c r="CJ1010" s="56"/>
      <c r="CK1010" s="56"/>
      <c r="CL1010" s="56"/>
      <c r="CM1010" s="56"/>
      <c r="CN1010" s="56"/>
      <c r="CO1010" s="56"/>
      <c r="CP1010" s="56"/>
      <c r="CQ1010" s="56"/>
      <c r="CR1010" s="56"/>
      <c r="CS1010" s="68" t="s">
        <v>38</v>
      </c>
      <c r="CT1010" s="56"/>
      <c r="CU1010" s="56"/>
      <c r="CV1010" s="56"/>
      <c r="CW1010" s="56"/>
      <c r="CX1010" s="56"/>
      <c r="CY1010" s="56"/>
      <c r="CZ1010" s="56"/>
      <c r="DA1010" s="56"/>
      <c r="DB1010" s="56"/>
      <c r="DC1010" s="56"/>
      <c r="DD1010" s="56" t="s">
        <v>38</v>
      </c>
      <c r="DE1010" s="96"/>
      <c r="DF1010" s="56"/>
      <c r="DG1010" s="56"/>
      <c r="DH1010" s="56"/>
      <c r="DI1010" s="56"/>
      <c r="DJ1010" s="56"/>
      <c r="DK1010" s="56"/>
      <c r="DL1010" s="56"/>
      <c r="DM1010" s="56"/>
      <c r="DN1010" s="56"/>
      <c r="DO1010" s="96"/>
      <c r="DP1010" s="56"/>
      <c r="DQ1010" s="96"/>
      <c r="DR1010" s="56"/>
      <c r="DS1010" s="92" t="s">
        <v>3750</v>
      </c>
      <c r="DT1010" s="69" t="s">
        <v>255</v>
      </c>
      <c r="DV1010" s="34"/>
      <c r="DW1010" s="57"/>
      <c r="DX1010" s="57"/>
      <c r="DY1010" s="57"/>
      <c r="DZ1010" s="57"/>
      <c r="EA1010" s="57"/>
      <c r="EB1010" s="57"/>
      <c r="EC1010" s="57"/>
      <c r="ED1010" s="57"/>
      <c r="EE1010" s="57"/>
      <c r="EF1010" s="57"/>
      <c r="EG1010" s="57"/>
      <c r="EH1010" s="57"/>
      <c r="EI1010" s="57"/>
      <c r="EJ1010" s="57"/>
      <c r="EK1010" s="57"/>
      <c r="EL1010" s="57"/>
      <c r="EM1010" s="57"/>
      <c r="EN1010" s="57"/>
      <c r="EO1010" s="57"/>
      <c r="EP1010" s="57"/>
      <c r="EQ1010" s="57"/>
      <c r="ER1010" s="57"/>
      <c r="ES1010" s="57"/>
    </row>
    <row r="1011" spans="1:149" ht="14.55" customHeight="1" x14ac:dyDescent="0.3">
      <c r="A1011" s="65">
        <v>1007</v>
      </c>
      <c r="B1011" s="55">
        <v>337</v>
      </c>
      <c r="C1011" s="101" t="s">
        <v>3745</v>
      </c>
      <c r="D1011" s="102" t="s">
        <v>3746</v>
      </c>
      <c r="E1011" s="101" t="s">
        <v>3747</v>
      </c>
      <c r="F1011" s="55">
        <v>2017</v>
      </c>
      <c r="G1011" s="102" t="s">
        <v>604</v>
      </c>
      <c r="H1011" s="101" t="s">
        <v>3748</v>
      </c>
      <c r="I1011" s="56" t="s">
        <v>50</v>
      </c>
      <c r="J1011" s="102" t="s">
        <v>3752</v>
      </c>
      <c r="K1011" s="56" t="s">
        <v>115</v>
      </c>
      <c r="L1011" s="56" t="s">
        <v>38</v>
      </c>
      <c r="M1011" s="6" t="s">
        <v>100</v>
      </c>
      <c r="N1011" s="56" t="s">
        <v>205</v>
      </c>
      <c r="O1011" s="56" t="s">
        <v>25</v>
      </c>
      <c r="P1011" s="56" t="s">
        <v>56</v>
      </c>
      <c r="Q1011" s="56" t="s">
        <v>572</v>
      </c>
      <c r="R1011" s="56" t="s">
        <v>572</v>
      </c>
      <c r="S1011" s="56" t="s">
        <v>166</v>
      </c>
      <c r="T1011" s="56" t="s">
        <v>862</v>
      </c>
      <c r="U1011" s="55">
        <v>2014</v>
      </c>
      <c r="V1011" s="55">
        <v>2014</v>
      </c>
      <c r="W1011" s="56"/>
      <c r="X1011" s="56"/>
      <c r="Y1011" s="56"/>
      <c r="Z1011" s="56" t="s">
        <v>76</v>
      </c>
      <c r="AA1011" s="56"/>
      <c r="AB1011" s="56" t="s">
        <v>107</v>
      </c>
      <c r="AC1011" s="56"/>
      <c r="AD1011" s="56"/>
      <c r="AE1011" s="56" t="s">
        <v>126</v>
      </c>
      <c r="AF1011" s="56"/>
      <c r="AG1011" s="56"/>
      <c r="AH1011" s="56"/>
      <c r="AI1011" s="56"/>
      <c r="AJ1011" s="56"/>
      <c r="AK1011" s="56"/>
      <c r="AL1011" s="56"/>
      <c r="AM1011" s="56"/>
      <c r="AN1011" s="56"/>
      <c r="AO1011" s="56"/>
      <c r="AP1011" s="56"/>
      <c r="AQ1011" s="56"/>
      <c r="AR1011" s="56"/>
      <c r="AS1011" s="56"/>
      <c r="AT1011" s="56"/>
      <c r="AU1011" s="56"/>
      <c r="AV1011" s="56"/>
      <c r="AW1011" s="56" t="s">
        <v>23</v>
      </c>
      <c r="AX1011" s="56"/>
      <c r="AY1011" s="56"/>
      <c r="AZ1011" s="56"/>
      <c r="BA1011" s="56" t="s">
        <v>78</v>
      </c>
      <c r="BB1011" s="56"/>
      <c r="BC1011" s="56" t="s">
        <v>78</v>
      </c>
      <c r="BD1011" s="56"/>
      <c r="BE1011" s="56"/>
      <c r="BF1011" s="56" t="s">
        <v>78</v>
      </c>
      <c r="BG1011" s="56"/>
      <c r="BH1011" s="56"/>
      <c r="BI1011" s="56"/>
      <c r="BJ1011" s="56"/>
      <c r="BK1011" s="56"/>
      <c r="BL1011" s="56"/>
      <c r="BM1011" s="56"/>
      <c r="BN1011" s="56"/>
      <c r="BO1011" s="56"/>
      <c r="BP1011" s="56"/>
      <c r="BQ1011" s="56"/>
      <c r="BR1011" s="56"/>
      <c r="BS1011" s="56"/>
      <c r="BT1011" s="56"/>
      <c r="BU1011" s="56"/>
      <c r="BV1011" s="56" t="s">
        <v>38</v>
      </c>
      <c r="BW1011" s="56"/>
      <c r="BX1011" s="56"/>
      <c r="BY1011" s="56"/>
      <c r="BZ1011" s="56"/>
      <c r="CA1011" s="56"/>
      <c r="CB1011" s="56"/>
      <c r="CC1011" s="56"/>
      <c r="CD1011" s="56"/>
      <c r="CE1011" s="56"/>
      <c r="CF1011" s="56"/>
      <c r="CG1011" s="56"/>
      <c r="CH1011" s="56"/>
      <c r="CI1011" s="56"/>
      <c r="CJ1011" s="56"/>
      <c r="CK1011" s="56"/>
      <c r="CL1011" s="56"/>
      <c r="CM1011" s="56"/>
      <c r="CN1011" s="56"/>
      <c r="CO1011" s="56"/>
      <c r="CP1011" s="56"/>
      <c r="CQ1011" s="56"/>
      <c r="CR1011" s="56"/>
      <c r="CS1011" s="68" t="s">
        <v>38</v>
      </c>
      <c r="CT1011" s="56"/>
      <c r="CU1011" s="56"/>
      <c r="CV1011" s="56"/>
      <c r="CW1011" s="56"/>
      <c r="CX1011" s="56"/>
      <c r="CY1011" s="56"/>
      <c r="CZ1011" s="56"/>
      <c r="DA1011" s="56"/>
      <c r="DB1011" s="56"/>
      <c r="DC1011" s="56"/>
      <c r="DD1011" s="56" t="s">
        <v>38</v>
      </c>
      <c r="DE1011" s="96"/>
      <c r="DF1011" s="56"/>
      <c r="DG1011" s="56"/>
      <c r="DH1011" s="56"/>
      <c r="DI1011" s="56"/>
      <c r="DJ1011" s="56"/>
      <c r="DK1011" s="56"/>
      <c r="DL1011" s="56"/>
      <c r="DM1011" s="56"/>
      <c r="DN1011" s="56"/>
      <c r="DO1011" s="96"/>
      <c r="DP1011" s="56"/>
      <c r="DQ1011" s="96"/>
      <c r="DR1011" s="56"/>
      <c r="DS1011" s="92" t="s">
        <v>3750</v>
      </c>
      <c r="DT1011" s="69" t="s">
        <v>255</v>
      </c>
      <c r="DV1011" s="34"/>
      <c r="DW1011" s="57"/>
      <c r="DX1011" s="57"/>
      <c r="DY1011" s="57"/>
      <c r="DZ1011" s="57"/>
      <c r="EA1011" s="57"/>
      <c r="EB1011" s="57"/>
      <c r="EC1011" s="57"/>
      <c r="ED1011" s="57"/>
      <c r="EE1011" s="57"/>
      <c r="EF1011" s="57"/>
      <c r="EG1011" s="57"/>
      <c r="EH1011" s="57"/>
      <c r="EI1011" s="57"/>
      <c r="EJ1011" s="57"/>
      <c r="EK1011" s="57"/>
      <c r="EL1011" s="57"/>
      <c r="EM1011" s="57"/>
      <c r="EN1011" s="57"/>
      <c r="EO1011" s="57"/>
      <c r="EP1011" s="57"/>
      <c r="EQ1011" s="57"/>
      <c r="ER1011" s="57"/>
      <c r="ES1011" s="57"/>
    </row>
    <row r="1012" spans="1:149" ht="14.55" customHeight="1" x14ac:dyDescent="0.3">
      <c r="A1012" s="65">
        <v>1008</v>
      </c>
      <c r="B1012" s="55">
        <v>337</v>
      </c>
      <c r="C1012" s="101" t="s">
        <v>3745</v>
      </c>
      <c r="D1012" s="102" t="s">
        <v>3746</v>
      </c>
      <c r="E1012" s="101" t="s">
        <v>3747</v>
      </c>
      <c r="F1012" s="55">
        <v>2017</v>
      </c>
      <c r="G1012" s="102" t="s">
        <v>604</v>
      </c>
      <c r="H1012" s="101" t="s">
        <v>3748</v>
      </c>
      <c r="I1012" s="56" t="s">
        <v>50</v>
      </c>
      <c r="J1012" s="102" t="s">
        <v>3753</v>
      </c>
      <c r="K1012" s="56" t="s">
        <v>115</v>
      </c>
      <c r="L1012" s="56" t="s">
        <v>38</v>
      </c>
      <c r="M1012" s="6" t="s">
        <v>100</v>
      </c>
      <c r="N1012" s="56" t="s">
        <v>205</v>
      </c>
      <c r="O1012" s="56" t="s">
        <v>25</v>
      </c>
      <c r="P1012" s="56" t="s">
        <v>56</v>
      </c>
      <c r="Q1012" s="56" t="s">
        <v>572</v>
      </c>
      <c r="R1012" s="56" t="s">
        <v>572</v>
      </c>
      <c r="S1012" s="56" t="s">
        <v>166</v>
      </c>
      <c r="T1012" s="56" t="s">
        <v>862</v>
      </c>
      <c r="U1012" s="55">
        <v>2014</v>
      </c>
      <c r="V1012" s="55">
        <v>2014</v>
      </c>
      <c r="W1012" s="56"/>
      <c r="X1012" s="56"/>
      <c r="Y1012" s="56"/>
      <c r="Z1012" s="56" t="s">
        <v>76</v>
      </c>
      <c r="AA1012" s="56"/>
      <c r="AB1012" s="56" t="s">
        <v>107</v>
      </c>
      <c r="AC1012" s="56"/>
      <c r="AD1012" s="56"/>
      <c r="AE1012" s="56" t="s">
        <v>126</v>
      </c>
      <c r="AF1012" s="56"/>
      <c r="AG1012" s="56"/>
      <c r="AH1012" s="56"/>
      <c r="AI1012" s="56"/>
      <c r="AJ1012" s="56"/>
      <c r="AK1012" s="56"/>
      <c r="AL1012" s="56"/>
      <c r="AM1012" s="56"/>
      <c r="AN1012" s="56"/>
      <c r="AO1012" s="56"/>
      <c r="AP1012" s="56"/>
      <c r="AQ1012" s="56"/>
      <c r="AR1012" s="56"/>
      <c r="AS1012" s="56"/>
      <c r="AT1012" s="56"/>
      <c r="AU1012" s="56"/>
      <c r="AV1012" s="56"/>
      <c r="AW1012" s="56" t="s">
        <v>23</v>
      </c>
      <c r="AX1012" s="56"/>
      <c r="AY1012" s="56"/>
      <c r="AZ1012" s="56"/>
      <c r="BA1012" s="56" t="s">
        <v>78</v>
      </c>
      <c r="BB1012" s="56"/>
      <c r="BC1012" s="56" t="s">
        <v>78</v>
      </c>
      <c r="BD1012" s="56"/>
      <c r="BE1012" s="56"/>
      <c r="BF1012" s="56" t="s">
        <v>78</v>
      </c>
      <c r="BG1012" s="56"/>
      <c r="BH1012" s="56"/>
      <c r="BI1012" s="56"/>
      <c r="BJ1012" s="56"/>
      <c r="BK1012" s="56"/>
      <c r="BL1012" s="56"/>
      <c r="BM1012" s="56"/>
      <c r="BN1012" s="56"/>
      <c r="BO1012" s="56"/>
      <c r="BP1012" s="56"/>
      <c r="BQ1012" s="56"/>
      <c r="BR1012" s="56"/>
      <c r="BS1012" s="56"/>
      <c r="BT1012" s="56"/>
      <c r="BU1012" s="56"/>
      <c r="BV1012" s="56" t="s">
        <v>38</v>
      </c>
      <c r="BW1012" s="56"/>
      <c r="BX1012" s="56"/>
      <c r="BY1012" s="56"/>
      <c r="BZ1012" s="56"/>
      <c r="CA1012" s="56"/>
      <c r="CB1012" s="56"/>
      <c r="CC1012" s="56"/>
      <c r="CD1012" s="56"/>
      <c r="CE1012" s="56"/>
      <c r="CF1012" s="56"/>
      <c r="CG1012" s="56"/>
      <c r="CH1012" s="56"/>
      <c r="CI1012" s="56"/>
      <c r="CJ1012" s="56"/>
      <c r="CK1012" s="56"/>
      <c r="CL1012" s="56"/>
      <c r="CM1012" s="56"/>
      <c r="CN1012" s="56"/>
      <c r="CO1012" s="56"/>
      <c r="CP1012" s="56"/>
      <c r="CQ1012" s="56"/>
      <c r="CR1012" s="56"/>
      <c r="CS1012" s="68" t="s">
        <v>38</v>
      </c>
      <c r="CT1012" s="56"/>
      <c r="CU1012" s="56"/>
      <c r="CV1012" s="56"/>
      <c r="CW1012" s="56"/>
      <c r="CX1012" s="56"/>
      <c r="CY1012" s="56"/>
      <c r="CZ1012" s="56"/>
      <c r="DA1012" s="56"/>
      <c r="DB1012" s="56"/>
      <c r="DC1012" s="56"/>
      <c r="DD1012" s="56" t="s">
        <v>38</v>
      </c>
      <c r="DE1012" s="96"/>
      <c r="DF1012" s="56"/>
      <c r="DG1012" s="56"/>
      <c r="DH1012" s="56"/>
      <c r="DI1012" s="56"/>
      <c r="DJ1012" s="56"/>
      <c r="DK1012" s="56"/>
      <c r="DL1012" s="56"/>
      <c r="DM1012" s="56"/>
      <c r="DN1012" s="56"/>
      <c r="DO1012" s="96"/>
      <c r="DP1012" s="56"/>
      <c r="DQ1012" s="96"/>
      <c r="DR1012" s="56"/>
      <c r="DS1012" s="92" t="s">
        <v>3750</v>
      </c>
      <c r="DT1012" s="69" t="s">
        <v>255</v>
      </c>
      <c r="DV1012" s="34"/>
      <c r="DW1012" s="57"/>
      <c r="DX1012" s="57"/>
      <c r="DY1012" s="57"/>
      <c r="DZ1012" s="57"/>
      <c r="EA1012" s="57"/>
      <c r="EB1012" s="57"/>
      <c r="EC1012" s="57"/>
      <c r="ED1012" s="57"/>
      <c r="EE1012" s="57"/>
      <c r="EF1012" s="57"/>
      <c r="EG1012" s="57"/>
      <c r="EH1012" s="57"/>
      <c r="EI1012" s="57"/>
      <c r="EJ1012" s="57"/>
      <c r="EK1012" s="57"/>
      <c r="EL1012" s="57"/>
      <c r="EM1012" s="57"/>
      <c r="EN1012" s="57"/>
      <c r="EO1012" s="57"/>
      <c r="EP1012" s="57"/>
      <c r="EQ1012" s="57"/>
      <c r="ER1012" s="57"/>
      <c r="ES1012" s="57"/>
    </row>
    <row r="1013" spans="1:149" ht="14.55" customHeight="1" x14ac:dyDescent="0.3">
      <c r="A1013" s="65">
        <v>1009</v>
      </c>
      <c r="B1013" s="55">
        <v>337</v>
      </c>
      <c r="C1013" s="101" t="s">
        <v>3745</v>
      </c>
      <c r="D1013" s="102" t="s">
        <v>3746</v>
      </c>
      <c r="E1013" s="101" t="s">
        <v>3747</v>
      </c>
      <c r="F1013" s="55">
        <v>2017</v>
      </c>
      <c r="G1013" s="102" t="s">
        <v>604</v>
      </c>
      <c r="H1013" s="101" t="s">
        <v>3748</v>
      </c>
      <c r="I1013" s="56" t="s">
        <v>50</v>
      </c>
      <c r="J1013" s="102" t="s">
        <v>3754</v>
      </c>
      <c r="K1013" s="56" t="s">
        <v>115</v>
      </c>
      <c r="L1013" s="56" t="s">
        <v>38</v>
      </c>
      <c r="M1013" s="6" t="s">
        <v>100</v>
      </c>
      <c r="N1013" s="56" t="s">
        <v>205</v>
      </c>
      <c r="O1013" s="56" t="s">
        <v>25</v>
      </c>
      <c r="P1013" s="56" t="s">
        <v>56</v>
      </c>
      <c r="Q1013" s="56" t="s">
        <v>572</v>
      </c>
      <c r="R1013" s="56" t="s">
        <v>572</v>
      </c>
      <c r="S1013" s="56" t="s">
        <v>166</v>
      </c>
      <c r="T1013" s="56" t="s">
        <v>862</v>
      </c>
      <c r="U1013" s="55">
        <v>2014</v>
      </c>
      <c r="V1013" s="55">
        <v>2014</v>
      </c>
      <c r="W1013" s="56"/>
      <c r="X1013" s="56"/>
      <c r="Y1013" s="56"/>
      <c r="Z1013" s="56" t="s">
        <v>76</v>
      </c>
      <c r="AA1013" s="56"/>
      <c r="AB1013" s="56" t="s">
        <v>107</v>
      </c>
      <c r="AC1013" s="56"/>
      <c r="AD1013" s="56"/>
      <c r="AE1013" s="56" t="s">
        <v>126</v>
      </c>
      <c r="AF1013" s="56"/>
      <c r="AG1013" s="56"/>
      <c r="AH1013" s="56"/>
      <c r="AI1013" s="56"/>
      <c r="AJ1013" s="56"/>
      <c r="AK1013" s="56"/>
      <c r="AL1013" s="56"/>
      <c r="AM1013" s="56"/>
      <c r="AN1013" s="56"/>
      <c r="AO1013" s="56"/>
      <c r="AP1013" s="56"/>
      <c r="AQ1013" s="56"/>
      <c r="AR1013" s="56"/>
      <c r="AS1013" s="56"/>
      <c r="AT1013" s="56"/>
      <c r="AU1013" s="56"/>
      <c r="AV1013" s="56"/>
      <c r="AW1013" s="56" t="s">
        <v>23</v>
      </c>
      <c r="AX1013" s="56"/>
      <c r="AY1013" s="56"/>
      <c r="AZ1013" s="56"/>
      <c r="BA1013" s="56" t="s">
        <v>78</v>
      </c>
      <c r="BB1013" s="56"/>
      <c r="BC1013" s="56" t="s">
        <v>78</v>
      </c>
      <c r="BD1013" s="56"/>
      <c r="BE1013" s="56"/>
      <c r="BF1013" s="56" t="s">
        <v>78</v>
      </c>
      <c r="BG1013" s="56"/>
      <c r="BH1013" s="56"/>
      <c r="BI1013" s="56"/>
      <c r="BJ1013" s="56"/>
      <c r="BK1013" s="56"/>
      <c r="BL1013" s="56"/>
      <c r="BM1013" s="56"/>
      <c r="BN1013" s="56"/>
      <c r="BO1013" s="56"/>
      <c r="BP1013" s="56"/>
      <c r="BQ1013" s="56"/>
      <c r="BR1013" s="56"/>
      <c r="BS1013" s="56"/>
      <c r="BT1013" s="56"/>
      <c r="BU1013" s="56"/>
      <c r="BV1013" s="56" t="s">
        <v>38</v>
      </c>
      <c r="BW1013" s="56"/>
      <c r="BX1013" s="56"/>
      <c r="BY1013" s="56"/>
      <c r="BZ1013" s="56"/>
      <c r="CA1013" s="56"/>
      <c r="CB1013" s="56"/>
      <c r="CC1013" s="56"/>
      <c r="CD1013" s="56"/>
      <c r="CE1013" s="56"/>
      <c r="CF1013" s="56"/>
      <c r="CG1013" s="56"/>
      <c r="CH1013" s="56"/>
      <c r="CI1013" s="56"/>
      <c r="CJ1013" s="56"/>
      <c r="CK1013" s="56"/>
      <c r="CL1013" s="56"/>
      <c r="CM1013" s="56"/>
      <c r="CN1013" s="56"/>
      <c r="CO1013" s="56"/>
      <c r="CP1013" s="56"/>
      <c r="CQ1013" s="56"/>
      <c r="CR1013" s="56"/>
      <c r="CS1013" s="68" t="s">
        <v>38</v>
      </c>
      <c r="CT1013" s="56"/>
      <c r="CU1013" s="56"/>
      <c r="CV1013" s="56"/>
      <c r="CW1013" s="56"/>
      <c r="CX1013" s="56"/>
      <c r="CY1013" s="56"/>
      <c r="CZ1013" s="56"/>
      <c r="DA1013" s="56"/>
      <c r="DB1013" s="56"/>
      <c r="DC1013" s="56"/>
      <c r="DD1013" s="56" t="s">
        <v>38</v>
      </c>
      <c r="DE1013" s="96"/>
      <c r="DF1013" s="56"/>
      <c r="DG1013" s="56"/>
      <c r="DH1013" s="56"/>
      <c r="DI1013" s="56"/>
      <c r="DJ1013" s="56"/>
      <c r="DK1013" s="56"/>
      <c r="DL1013" s="56"/>
      <c r="DM1013" s="56"/>
      <c r="DN1013" s="56"/>
      <c r="DO1013" s="96"/>
      <c r="DP1013" s="56"/>
      <c r="DQ1013" s="96"/>
      <c r="DR1013" s="56"/>
      <c r="DS1013" s="92" t="s">
        <v>3750</v>
      </c>
      <c r="DT1013" s="69" t="s">
        <v>255</v>
      </c>
      <c r="DV1013" s="34"/>
      <c r="DW1013" s="57"/>
      <c r="DX1013" s="57"/>
      <c r="DY1013" s="57"/>
      <c r="DZ1013" s="57"/>
      <c r="EA1013" s="57"/>
      <c r="EB1013" s="57"/>
      <c r="EC1013" s="57"/>
      <c r="ED1013" s="57"/>
      <c r="EE1013" s="57"/>
      <c r="EF1013" s="57"/>
      <c r="EG1013" s="57"/>
      <c r="EH1013" s="57"/>
      <c r="EI1013" s="57"/>
      <c r="EJ1013" s="57"/>
      <c r="EK1013" s="57"/>
      <c r="EL1013" s="57"/>
      <c r="EM1013" s="57"/>
      <c r="EN1013" s="57"/>
      <c r="EO1013" s="57"/>
      <c r="EP1013" s="57"/>
      <c r="EQ1013" s="57"/>
      <c r="ER1013" s="57"/>
      <c r="ES1013" s="57"/>
    </row>
    <row r="1014" spans="1:149" ht="14.55" customHeight="1" x14ac:dyDescent="0.3">
      <c r="A1014" s="65">
        <v>1010</v>
      </c>
      <c r="B1014" s="55">
        <v>337</v>
      </c>
      <c r="C1014" s="101" t="s">
        <v>3745</v>
      </c>
      <c r="D1014" s="102" t="s">
        <v>3746</v>
      </c>
      <c r="E1014" s="101" t="s">
        <v>3747</v>
      </c>
      <c r="F1014" s="55">
        <v>2017</v>
      </c>
      <c r="G1014" s="102" t="s">
        <v>604</v>
      </c>
      <c r="H1014" s="101" t="s">
        <v>3748</v>
      </c>
      <c r="I1014" s="56" t="s">
        <v>50</v>
      </c>
      <c r="J1014" s="102" t="s">
        <v>3755</v>
      </c>
      <c r="K1014" s="56" t="s">
        <v>115</v>
      </c>
      <c r="L1014" s="56" t="s">
        <v>38</v>
      </c>
      <c r="M1014" s="6" t="s">
        <v>100</v>
      </c>
      <c r="N1014" s="56" t="s">
        <v>205</v>
      </c>
      <c r="O1014" s="56" t="s">
        <v>25</v>
      </c>
      <c r="P1014" s="56" t="s">
        <v>56</v>
      </c>
      <c r="Q1014" s="56" t="s">
        <v>572</v>
      </c>
      <c r="R1014" s="56" t="s">
        <v>572</v>
      </c>
      <c r="S1014" s="56" t="s">
        <v>166</v>
      </c>
      <c r="T1014" s="56" t="s">
        <v>862</v>
      </c>
      <c r="U1014" s="55">
        <v>2014</v>
      </c>
      <c r="V1014" s="55">
        <v>2014</v>
      </c>
      <c r="W1014" s="56"/>
      <c r="X1014" s="56"/>
      <c r="Y1014" s="56"/>
      <c r="Z1014" s="56" t="s">
        <v>76</v>
      </c>
      <c r="AA1014" s="56"/>
      <c r="AB1014" s="56" t="s">
        <v>107</v>
      </c>
      <c r="AC1014" s="56"/>
      <c r="AD1014" s="56"/>
      <c r="AE1014" s="56" t="s">
        <v>126</v>
      </c>
      <c r="AF1014" s="56"/>
      <c r="AG1014" s="56"/>
      <c r="AH1014" s="56"/>
      <c r="AI1014" s="56"/>
      <c r="AJ1014" s="56"/>
      <c r="AK1014" s="56"/>
      <c r="AL1014" s="56"/>
      <c r="AM1014" s="56"/>
      <c r="AN1014" s="56"/>
      <c r="AO1014" s="56"/>
      <c r="AP1014" s="56"/>
      <c r="AQ1014" s="56"/>
      <c r="AR1014" s="56"/>
      <c r="AS1014" s="56"/>
      <c r="AT1014" s="56"/>
      <c r="AU1014" s="56"/>
      <c r="AV1014" s="56"/>
      <c r="AW1014" s="56" t="s">
        <v>23</v>
      </c>
      <c r="AX1014" s="56"/>
      <c r="AY1014" s="56"/>
      <c r="AZ1014" s="56"/>
      <c r="BA1014" s="56" t="s">
        <v>78</v>
      </c>
      <c r="BB1014" s="56"/>
      <c r="BC1014" s="56" t="s">
        <v>78</v>
      </c>
      <c r="BD1014" s="56"/>
      <c r="BE1014" s="56"/>
      <c r="BF1014" s="56" t="s">
        <v>78</v>
      </c>
      <c r="BG1014" s="56"/>
      <c r="BH1014" s="56"/>
      <c r="BI1014" s="56"/>
      <c r="BJ1014" s="56"/>
      <c r="BK1014" s="56"/>
      <c r="BL1014" s="56"/>
      <c r="BM1014" s="56"/>
      <c r="BN1014" s="56"/>
      <c r="BO1014" s="56"/>
      <c r="BP1014" s="56"/>
      <c r="BQ1014" s="56"/>
      <c r="BR1014" s="56"/>
      <c r="BS1014" s="56"/>
      <c r="BT1014" s="56"/>
      <c r="BU1014" s="56"/>
      <c r="BV1014" s="56" t="s">
        <v>38</v>
      </c>
      <c r="BW1014" s="56"/>
      <c r="BX1014" s="56"/>
      <c r="BY1014" s="56"/>
      <c r="BZ1014" s="56"/>
      <c r="CA1014" s="56"/>
      <c r="CB1014" s="56"/>
      <c r="CC1014" s="56"/>
      <c r="CD1014" s="56"/>
      <c r="CE1014" s="56"/>
      <c r="CF1014" s="56"/>
      <c r="CG1014" s="56"/>
      <c r="CH1014" s="56"/>
      <c r="CI1014" s="56"/>
      <c r="CJ1014" s="56"/>
      <c r="CK1014" s="56"/>
      <c r="CL1014" s="56"/>
      <c r="CM1014" s="56"/>
      <c r="CN1014" s="56"/>
      <c r="CO1014" s="56"/>
      <c r="CP1014" s="56"/>
      <c r="CQ1014" s="56"/>
      <c r="CR1014" s="56"/>
      <c r="CS1014" s="68" t="s">
        <v>38</v>
      </c>
      <c r="CT1014" s="56"/>
      <c r="CU1014" s="56"/>
      <c r="CV1014" s="56"/>
      <c r="CW1014" s="56"/>
      <c r="CX1014" s="56"/>
      <c r="CY1014" s="56"/>
      <c r="CZ1014" s="56"/>
      <c r="DA1014" s="56"/>
      <c r="DB1014" s="56"/>
      <c r="DC1014" s="56"/>
      <c r="DD1014" s="56" t="s">
        <v>38</v>
      </c>
      <c r="DE1014" s="96"/>
      <c r="DF1014" s="56"/>
      <c r="DG1014" s="56"/>
      <c r="DH1014" s="56"/>
      <c r="DI1014" s="56"/>
      <c r="DJ1014" s="56"/>
      <c r="DK1014" s="56"/>
      <c r="DL1014" s="56"/>
      <c r="DM1014" s="56"/>
      <c r="DN1014" s="56"/>
      <c r="DO1014" s="96"/>
      <c r="DP1014" s="56"/>
      <c r="DQ1014" s="96"/>
      <c r="DR1014" s="56"/>
      <c r="DS1014" s="92" t="s">
        <v>3750</v>
      </c>
      <c r="DT1014" s="69" t="s">
        <v>255</v>
      </c>
      <c r="DV1014" s="34"/>
      <c r="DW1014" s="57"/>
      <c r="DX1014" s="57"/>
      <c r="DY1014" s="57"/>
      <c r="DZ1014" s="57"/>
      <c r="EA1014" s="57"/>
      <c r="EB1014" s="57"/>
      <c r="EC1014" s="57"/>
      <c r="ED1014" s="57"/>
      <c r="EE1014" s="57"/>
      <c r="EF1014" s="57"/>
      <c r="EG1014" s="57"/>
      <c r="EH1014" s="57"/>
      <c r="EI1014" s="57"/>
      <c r="EJ1014" s="57"/>
      <c r="EK1014" s="57"/>
      <c r="EL1014" s="57"/>
      <c r="EM1014" s="57"/>
      <c r="EN1014" s="57"/>
      <c r="EO1014" s="57"/>
      <c r="EP1014" s="57"/>
      <c r="EQ1014" s="57"/>
      <c r="ER1014" s="57"/>
      <c r="ES1014" s="57"/>
    </row>
    <row r="1015" spans="1:149" ht="14.55" customHeight="1" x14ac:dyDescent="0.3">
      <c r="A1015" s="65">
        <v>1011</v>
      </c>
      <c r="B1015" s="55">
        <v>337</v>
      </c>
      <c r="C1015" s="101" t="s">
        <v>3745</v>
      </c>
      <c r="D1015" s="102" t="s">
        <v>3746</v>
      </c>
      <c r="E1015" s="101" t="s">
        <v>3747</v>
      </c>
      <c r="F1015" s="55">
        <v>2017</v>
      </c>
      <c r="G1015" s="102" t="s">
        <v>604</v>
      </c>
      <c r="H1015" s="101" t="s">
        <v>3748</v>
      </c>
      <c r="I1015" s="56" t="s">
        <v>50</v>
      </c>
      <c r="J1015" s="102" t="s">
        <v>3756</v>
      </c>
      <c r="K1015" s="56" t="s">
        <v>115</v>
      </c>
      <c r="L1015" s="56" t="s">
        <v>38</v>
      </c>
      <c r="M1015" s="6" t="s">
        <v>100</v>
      </c>
      <c r="N1015" s="56" t="s">
        <v>205</v>
      </c>
      <c r="O1015" s="56" t="s">
        <v>25</v>
      </c>
      <c r="P1015" s="56" t="s">
        <v>56</v>
      </c>
      <c r="Q1015" s="56" t="s">
        <v>572</v>
      </c>
      <c r="R1015" s="56" t="s">
        <v>572</v>
      </c>
      <c r="S1015" s="56" t="s">
        <v>166</v>
      </c>
      <c r="T1015" s="56" t="s">
        <v>862</v>
      </c>
      <c r="U1015" s="55">
        <v>2014</v>
      </c>
      <c r="V1015" s="55">
        <v>2014</v>
      </c>
      <c r="W1015" s="56"/>
      <c r="X1015" s="56"/>
      <c r="Y1015" s="56"/>
      <c r="Z1015" s="56" t="s">
        <v>76</v>
      </c>
      <c r="AA1015" s="56"/>
      <c r="AB1015" s="56" t="s">
        <v>107</v>
      </c>
      <c r="AC1015" s="56"/>
      <c r="AD1015" s="56"/>
      <c r="AE1015" s="56" t="s">
        <v>126</v>
      </c>
      <c r="AF1015" s="56"/>
      <c r="AG1015" s="56"/>
      <c r="AH1015" s="56"/>
      <c r="AI1015" s="56"/>
      <c r="AJ1015" s="56"/>
      <c r="AK1015" s="56"/>
      <c r="AL1015" s="56"/>
      <c r="AM1015" s="56"/>
      <c r="AN1015" s="56"/>
      <c r="AO1015" s="56"/>
      <c r="AP1015" s="56"/>
      <c r="AQ1015" s="56"/>
      <c r="AR1015" s="56"/>
      <c r="AS1015" s="56"/>
      <c r="AT1015" s="56"/>
      <c r="AU1015" s="56"/>
      <c r="AV1015" s="56"/>
      <c r="AW1015" s="56" t="s">
        <v>23</v>
      </c>
      <c r="AX1015" s="56"/>
      <c r="AY1015" s="56"/>
      <c r="AZ1015" s="56"/>
      <c r="BA1015" s="56" t="s">
        <v>78</v>
      </c>
      <c r="BB1015" s="56"/>
      <c r="BC1015" s="56" t="s">
        <v>78</v>
      </c>
      <c r="BD1015" s="56"/>
      <c r="BE1015" s="56"/>
      <c r="BF1015" s="56" t="s">
        <v>78</v>
      </c>
      <c r="BG1015" s="56"/>
      <c r="BH1015" s="56"/>
      <c r="BI1015" s="56"/>
      <c r="BJ1015" s="56"/>
      <c r="BK1015" s="56"/>
      <c r="BL1015" s="56"/>
      <c r="BM1015" s="56"/>
      <c r="BN1015" s="56"/>
      <c r="BO1015" s="56"/>
      <c r="BP1015" s="56"/>
      <c r="BQ1015" s="56"/>
      <c r="BR1015" s="56"/>
      <c r="BS1015" s="56"/>
      <c r="BT1015" s="56"/>
      <c r="BU1015" s="56"/>
      <c r="BV1015" s="56" t="s">
        <v>38</v>
      </c>
      <c r="BW1015" s="56"/>
      <c r="BX1015" s="56"/>
      <c r="BY1015" s="56"/>
      <c r="BZ1015" s="56"/>
      <c r="CA1015" s="56"/>
      <c r="CB1015" s="56"/>
      <c r="CC1015" s="56"/>
      <c r="CD1015" s="56"/>
      <c r="CE1015" s="56"/>
      <c r="CF1015" s="56"/>
      <c r="CG1015" s="56"/>
      <c r="CH1015" s="56"/>
      <c r="CI1015" s="56"/>
      <c r="CJ1015" s="56"/>
      <c r="CK1015" s="56"/>
      <c r="CL1015" s="56"/>
      <c r="CM1015" s="56"/>
      <c r="CN1015" s="56"/>
      <c r="CO1015" s="56"/>
      <c r="CP1015" s="56"/>
      <c r="CQ1015" s="56"/>
      <c r="CR1015" s="56"/>
      <c r="CS1015" s="68" t="s">
        <v>38</v>
      </c>
      <c r="CT1015" s="56"/>
      <c r="CU1015" s="56"/>
      <c r="CV1015" s="56"/>
      <c r="CW1015" s="56"/>
      <c r="CX1015" s="56"/>
      <c r="CY1015" s="56"/>
      <c r="CZ1015" s="56"/>
      <c r="DA1015" s="56"/>
      <c r="DB1015" s="56"/>
      <c r="DC1015" s="56"/>
      <c r="DD1015" s="56" t="s">
        <v>38</v>
      </c>
      <c r="DE1015" s="96"/>
      <c r="DF1015" s="56"/>
      <c r="DG1015" s="56"/>
      <c r="DH1015" s="56"/>
      <c r="DI1015" s="56"/>
      <c r="DJ1015" s="56"/>
      <c r="DK1015" s="56"/>
      <c r="DL1015" s="56"/>
      <c r="DM1015" s="56"/>
      <c r="DN1015" s="56"/>
      <c r="DO1015" s="96"/>
      <c r="DP1015" s="56"/>
      <c r="DQ1015" s="96"/>
      <c r="DR1015" s="56"/>
      <c r="DS1015" s="92" t="s">
        <v>3750</v>
      </c>
      <c r="DT1015" s="69" t="s">
        <v>255</v>
      </c>
      <c r="DV1015" s="34"/>
      <c r="DW1015" s="57"/>
      <c r="DX1015" s="57"/>
      <c r="DY1015" s="57"/>
      <c r="DZ1015" s="57"/>
      <c r="EA1015" s="57"/>
      <c r="EB1015" s="57"/>
      <c r="EC1015" s="57"/>
      <c r="ED1015" s="57"/>
      <c r="EE1015" s="57"/>
      <c r="EF1015" s="57"/>
      <c r="EG1015" s="57"/>
      <c r="EH1015" s="57"/>
      <c r="EI1015" s="57"/>
      <c r="EJ1015" s="57"/>
      <c r="EK1015" s="57"/>
      <c r="EL1015" s="57"/>
      <c r="EM1015" s="57"/>
      <c r="EN1015" s="57"/>
      <c r="EO1015" s="57"/>
      <c r="EP1015" s="57"/>
      <c r="EQ1015" s="57"/>
      <c r="ER1015" s="57"/>
      <c r="ES1015" s="57"/>
    </row>
    <row r="1016" spans="1:149" ht="14.55" customHeight="1" x14ac:dyDescent="0.3">
      <c r="A1016" s="65">
        <v>1012</v>
      </c>
      <c r="B1016" s="55">
        <v>337</v>
      </c>
      <c r="C1016" s="101" t="s">
        <v>3745</v>
      </c>
      <c r="D1016" s="102" t="s">
        <v>3746</v>
      </c>
      <c r="E1016" s="101" t="s">
        <v>3747</v>
      </c>
      <c r="F1016" s="55">
        <v>2017</v>
      </c>
      <c r="G1016" s="102" t="s">
        <v>604</v>
      </c>
      <c r="H1016" s="101" t="s">
        <v>3748</v>
      </c>
      <c r="I1016" s="56" t="s">
        <v>50</v>
      </c>
      <c r="J1016" s="102" t="s">
        <v>3757</v>
      </c>
      <c r="K1016" s="56" t="s">
        <v>115</v>
      </c>
      <c r="L1016" s="56" t="s">
        <v>38</v>
      </c>
      <c r="M1016" s="6" t="s">
        <v>100</v>
      </c>
      <c r="N1016" s="56" t="s">
        <v>205</v>
      </c>
      <c r="O1016" s="56" t="s">
        <v>25</v>
      </c>
      <c r="P1016" s="56" t="s">
        <v>56</v>
      </c>
      <c r="Q1016" s="56" t="s">
        <v>572</v>
      </c>
      <c r="R1016" s="56" t="s">
        <v>572</v>
      </c>
      <c r="S1016" s="56" t="s">
        <v>166</v>
      </c>
      <c r="T1016" s="56" t="s">
        <v>862</v>
      </c>
      <c r="U1016" s="55">
        <v>2014</v>
      </c>
      <c r="V1016" s="55">
        <v>2014</v>
      </c>
      <c r="W1016" s="56"/>
      <c r="X1016" s="56"/>
      <c r="Y1016" s="56"/>
      <c r="Z1016" s="56" t="s">
        <v>76</v>
      </c>
      <c r="AA1016" s="56"/>
      <c r="AB1016" s="56" t="s">
        <v>107</v>
      </c>
      <c r="AC1016" s="56"/>
      <c r="AD1016" s="56"/>
      <c r="AE1016" s="56" t="s">
        <v>126</v>
      </c>
      <c r="AF1016" s="56"/>
      <c r="AG1016" s="56"/>
      <c r="AH1016" s="56"/>
      <c r="AI1016" s="56"/>
      <c r="AJ1016" s="56"/>
      <c r="AK1016" s="56"/>
      <c r="AL1016" s="56"/>
      <c r="AM1016" s="56"/>
      <c r="AN1016" s="56"/>
      <c r="AO1016" s="56"/>
      <c r="AP1016" s="56"/>
      <c r="AQ1016" s="56"/>
      <c r="AR1016" s="56"/>
      <c r="AS1016" s="56"/>
      <c r="AT1016" s="56"/>
      <c r="AU1016" s="56"/>
      <c r="AV1016" s="56"/>
      <c r="AW1016" s="56" t="s">
        <v>23</v>
      </c>
      <c r="AX1016" s="56"/>
      <c r="AY1016" s="56"/>
      <c r="AZ1016" s="56"/>
      <c r="BA1016" s="56" t="s">
        <v>78</v>
      </c>
      <c r="BB1016" s="56"/>
      <c r="BC1016" s="56" t="s">
        <v>78</v>
      </c>
      <c r="BD1016" s="56"/>
      <c r="BE1016" s="56"/>
      <c r="BF1016" s="56" t="s">
        <v>78</v>
      </c>
      <c r="BG1016" s="56"/>
      <c r="BH1016" s="56"/>
      <c r="BI1016" s="56"/>
      <c r="BJ1016" s="56"/>
      <c r="BK1016" s="56"/>
      <c r="BL1016" s="56"/>
      <c r="BM1016" s="56"/>
      <c r="BN1016" s="56"/>
      <c r="BO1016" s="56"/>
      <c r="BP1016" s="56"/>
      <c r="BQ1016" s="56"/>
      <c r="BR1016" s="56"/>
      <c r="BS1016" s="56"/>
      <c r="BT1016" s="56"/>
      <c r="BU1016" s="56"/>
      <c r="BV1016" s="56" t="s">
        <v>38</v>
      </c>
      <c r="BW1016" s="56"/>
      <c r="BX1016" s="56"/>
      <c r="BY1016" s="56"/>
      <c r="BZ1016" s="56"/>
      <c r="CA1016" s="56"/>
      <c r="CB1016" s="56"/>
      <c r="CC1016" s="56"/>
      <c r="CD1016" s="56"/>
      <c r="CE1016" s="56"/>
      <c r="CF1016" s="56"/>
      <c r="CG1016" s="56"/>
      <c r="CH1016" s="56"/>
      <c r="CI1016" s="56"/>
      <c r="CJ1016" s="56"/>
      <c r="CK1016" s="56"/>
      <c r="CL1016" s="56"/>
      <c r="CM1016" s="56"/>
      <c r="CN1016" s="56"/>
      <c r="CO1016" s="56"/>
      <c r="CP1016" s="56"/>
      <c r="CQ1016" s="56"/>
      <c r="CR1016" s="56"/>
      <c r="CS1016" s="68" t="s">
        <v>38</v>
      </c>
      <c r="CT1016" s="56"/>
      <c r="CU1016" s="56"/>
      <c r="CV1016" s="56"/>
      <c r="CW1016" s="56"/>
      <c r="CX1016" s="56"/>
      <c r="CY1016" s="56"/>
      <c r="CZ1016" s="56"/>
      <c r="DA1016" s="56"/>
      <c r="DB1016" s="56"/>
      <c r="DC1016" s="56"/>
      <c r="DD1016" s="56" t="s">
        <v>38</v>
      </c>
      <c r="DE1016" s="96"/>
      <c r="DF1016" s="56"/>
      <c r="DG1016" s="56"/>
      <c r="DH1016" s="56"/>
      <c r="DI1016" s="56"/>
      <c r="DJ1016" s="56"/>
      <c r="DK1016" s="56"/>
      <c r="DL1016" s="56"/>
      <c r="DM1016" s="56"/>
      <c r="DN1016" s="56"/>
      <c r="DO1016" s="96"/>
      <c r="DP1016" s="56"/>
      <c r="DQ1016" s="96"/>
      <c r="DR1016" s="56"/>
      <c r="DS1016" s="92" t="s">
        <v>3750</v>
      </c>
      <c r="DT1016" s="69" t="s">
        <v>255</v>
      </c>
      <c r="DV1016" s="34"/>
      <c r="DW1016" s="57"/>
      <c r="DX1016" s="57"/>
      <c r="DY1016" s="57"/>
      <c r="DZ1016" s="57"/>
      <c r="EA1016" s="57"/>
      <c r="EB1016" s="57"/>
      <c r="EC1016" s="57"/>
      <c r="ED1016" s="57"/>
      <c r="EE1016" s="57"/>
      <c r="EF1016" s="57"/>
      <c r="EG1016" s="57"/>
      <c r="EH1016" s="57"/>
      <c r="EI1016" s="57"/>
      <c r="EJ1016" s="57"/>
      <c r="EK1016" s="57"/>
      <c r="EL1016" s="57"/>
      <c r="EM1016" s="57"/>
      <c r="EN1016" s="57"/>
      <c r="EO1016" s="57"/>
      <c r="EP1016" s="57"/>
      <c r="EQ1016" s="57"/>
      <c r="ER1016" s="57"/>
      <c r="ES1016" s="57"/>
    </row>
    <row r="1017" spans="1:149" ht="14.55" customHeight="1" x14ac:dyDescent="0.3">
      <c r="A1017" s="65">
        <v>1013</v>
      </c>
      <c r="B1017" s="55">
        <v>337</v>
      </c>
      <c r="C1017" s="101" t="s">
        <v>3745</v>
      </c>
      <c r="D1017" s="102" t="s">
        <v>3746</v>
      </c>
      <c r="E1017" s="101" t="s">
        <v>3747</v>
      </c>
      <c r="F1017" s="55">
        <v>2017</v>
      </c>
      <c r="G1017" s="102" t="s">
        <v>604</v>
      </c>
      <c r="H1017" s="101" t="s">
        <v>3748</v>
      </c>
      <c r="I1017" s="56" t="s">
        <v>50</v>
      </c>
      <c r="J1017" s="102" t="s">
        <v>3758</v>
      </c>
      <c r="K1017" s="56" t="s">
        <v>115</v>
      </c>
      <c r="L1017" s="56" t="s">
        <v>38</v>
      </c>
      <c r="M1017" s="6" t="s">
        <v>100</v>
      </c>
      <c r="N1017" s="56" t="s">
        <v>205</v>
      </c>
      <c r="O1017" s="56" t="s">
        <v>25</v>
      </c>
      <c r="P1017" s="56" t="s">
        <v>56</v>
      </c>
      <c r="Q1017" s="56" t="s">
        <v>572</v>
      </c>
      <c r="R1017" s="56" t="s">
        <v>572</v>
      </c>
      <c r="S1017" s="56" t="s">
        <v>166</v>
      </c>
      <c r="T1017" s="56" t="s">
        <v>862</v>
      </c>
      <c r="U1017" s="55">
        <v>2014</v>
      </c>
      <c r="V1017" s="55">
        <v>2014</v>
      </c>
      <c r="W1017" s="56"/>
      <c r="X1017" s="56"/>
      <c r="Y1017" s="56"/>
      <c r="Z1017" s="56" t="s">
        <v>76</v>
      </c>
      <c r="AA1017" s="56"/>
      <c r="AB1017" s="56" t="s">
        <v>107</v>
      </c>
      <c r="AC1017" s="56"/>
      <c r="AD1017" s="56"/>
      <c r="AE1017" s="56" t="s">
        <v>126</v>
      </c>
      <c r="AF1017" s="56"/>
      <c r="AG1017" s="56"/>
      <c r="AH1017" s="56"/>
      <c r="AI1017" s="56"/>
      <c r="AJ1017" s="56"/>
      <c r="AK1017" s="56"/>
      <c r="AL1017" s="56"/>
      <c r="AM1017" s="56"/>
      <c r="AN1017" s="56"/>
      <c r="AO1017" s="56"/>
      <c r="AP1017" s="56"/>
      <c r="AQ1017" s="56"/>
      <c r="AR1017" s="56"/>
      <c r="AS1017" s="56"/>
      <c r="AT1017" s="56"/>
      <c r="AU1017" s="56"/>
      <c r="AV1017" s="56"/>
      <c r="AW1017" s="56" t="s">
        <v>23</v>
      </c>
      <c r="AX1017" s="56"/>
      <c r="AY1017" s="56"/>
      <c r="AZ1017" s="56"/>
      <c r="BA1017" s="56" t="s">
        <v>78</v>
      </c>
      <c r="BB1017" s="56"/>
      <c r="BC1017" s="56" t="s">
        <v>78</v>
      </c>
      <c r="BD1017" s="56"/>
      <c r="BE1017" s="56"/>
      <c r="BF1017" s="56" t="s">
        <v>78</v>
      </c>
      <c r="BG1017" s="56"/>
      <c r="BH1017" s="56"/>
      <c r="BI1017" s="56"/>
      <c r="BJ1017" s="56"/>
      <c r="BK1017" s="56"/>
      <c r="BL1017" s="56"/>
      <c r="BM1017" s="56"/>
      <c r="BN1017" s="56"/>
      <c r="BO1017" s="56"/>
      <c r="BP1017" s="56"/>
      <c r="BQ1017" s="56"/>
      <c r="BR1017" s="56"/>
      <c r="BS1017" s="56"/>
      <c r="BT1017" s="56"/>
      <c r="BU1017" s="56"/>
      <c r="BV1017" s="56" t="s">
        <v>38</v>
      </c>
      <c r="BW1017" s="56"/>
      <c r="BX1017" s="56"/>
      <c r="BY1017" s="56"/>
      <c r="BZ1017" s="56"/>
      <c r="CA1017" s="56"/>
      <c r="CB1017" s="56"/>
      <c r="CC1017" s="56"/>
      <c r="CD1017" s="56"/>
      <c r="CE1017" s="56"/>
      <c r="CF1017" s="56"/>
      <c r="CG1017" s="56"/>
      <c r="CH1017" s="56"/>
      <c r="CI1017" s="56"/>
      <c r="CJ1017" s="56"/>
      <c r="CK1017" s="56"/>
      <c r="CL1017" s="56"/>
      <c r="CM1017" s="56"/>
      <c r="CN1017" s="56"/>
      <c r="CO1017" s="56"/>
      <c r="CP1017" s="56"/>
      <c r="CQ1017" s="56"/>
      <c r="CR1017" s="56"/>
      <c r="CS1017" s="68" t="s">
        <v>38</v>
      </c>
      <c r="CT1017" s="56"/>
      <c r="CU1017" s="56"/>
      <c r="CV1017" s="56"/>
      <c r="CW1017" s="56"/>
      <c r="CX1017" s="56"/>
      <c r="CY1017" s="56"/>
      <c r="CZ1017" s="56"/>
      <c r="DA1017" s="56"/>
      <c r="DB1017" s="56"/>
      <c r="DC1017" s="56"/>
      <c r="DD1017" s="56" t="s">
        <v>38</v>
      </c>
      <c r="DE1017" s="96"/>
      <c r="DF1017" s="56"/>
      <c r="DG1017" s="56"/>
      <c r="DH1017" s="56"/>
      <c r="DI1017" s="56"/>
      <c r="DJ1017" s="56"/>
      <c r="DK1017" s="56"/>
      <c r="DL1017" s="56"/>
      <c r="DM1017" s="56"/>
      <c r="DN1017" s="56"/>
      <c r="DO1017" s="96"/>
      <c r="DP1017" s="56"/>
      <c r="DQ1017" s="96"/>
      <c r="DR1017" s="56"/>
      <c r="DS1017" s="92" t="s">
        <v>3750</v>
      </c>
      <c r="DT1017" s="69" t="s">
        <v>255</v>
      </c>
      <c r="DV1017" s="34"/>
      <c r="DW1017" s="57"/>
      <c r="DX1017" s="57"/>
      <c r="DY1017" s="57"/>
      <c r="DZ1017" s="57"/>
      <c r="EA1017" s="57"/>
      <c r="EB1017" s="57"/>
      <c r="EC1017" s="57"/>
      <c r="ED1017" s="57"/>
      <c r="EE1017" s="57"/>
      <c r="EF1017" s="57"/>
      <c r="EG1017" s="57"/>
      <c r="EH1017" s="57"/>
      <c r="EI1017" s="57"/>
      <c r="EJ1017" s="57"/>
      <c r="EK1017" s="57"/>
      <c r="EL1017" s="57"/>
      <c r="EM1017" s="57"/>
      <c r="EN1017" s="57"/>
      <c r="EO1017" s="57"/>
      <c r="EP1017" s="57"/>
      <c r="EQ1017" s="57"/>
      <c r="ER1017" s="57"/>
      <c r="ES1017" s="57"/>
    </row>
    <row r="1018" spans="1:149" ht="14.55" customHeight="1" x14ac:dyDescent="0.3">
      <c r="A1018" s="65">
        <v>1014</v>
      </c>
      <c r="B1018" s="55">
        <v>337</v>
      </c>
      <c r="C1018" s="101" t="s">
        <v>3745</v>
      </c>
      <c r="D1018" s="102" t="s">
        <v>3746</v>
      </c>
      <c r="E1018" s="101" t="s">
        <v>3747</v>
      </c>
      <c r="F1018" s="55">
        <v>2017</v>
      </c>
      <c r="G1018" s="102" t="s">
        <v>604</v>
      </c>
      <c r="H1018" s="101" t="s">
        <v>3748</v>
      </c>
      <c r="I1018" s="56" t="s">
        <v>50</v>
      </c>
      <c r="J1018" s="102" t="s">
        <v>3759</v>
      </c>
      <c r="K1018" s="56" t="s">
        <v>115</v>
      </c>
      <c r="L1018" s="56" t="s">
        <v>38</v>
      </c>
      <c r="M1018" s="6" t="s">
        <v>100</v>
      </c>
      <c r="N1018" s="56" t="s">
        <v>205</v>
      </c>
      <c r="O1018" s="56" t="s">
        <v>25</v>
      </c>
      <c r="P1018" s="56" t="s">
        <v>56</v>
      </c>
      <c r="Q1018" s="56" t="s">
        <v>572</v>
      </c>
      <c r="R1018" s="56" t="s">
        <v>572</v>
      </c>
      <c r="S1018" s="56" t="s">
        <v>166</v>
      </c>
      <c r="T1018" s="56" t="s">
        <v>862</v>
      </c>
      <c r="U1018" s="55">
        <v>2014</v>
      </c>
      <c r="V1018" s="55">
        <v>2014</v>
      </c>
      <c r="W1018" s="56"/>
      <c r="X1018" s="56"/>
      <c r="Y1018" s="56"/>
      <c r="Z1018" s="56" t="s">
        <v>76</v>
      </c>
      <c r="AA1018" s="56"/>
      <c r="AB1018" s="56" t="s">
        <v>107</v>
      </c>
      <c r="AC1018" s="56"/>
      <c r="AD1018" s="56"/>
      <c r="AE1018" s="56" t="s">
        <v>126</v>
      </c>
      <c r="AF1018" s="56"/>
      <c r="AG1018" s="56"/>
      <c r="AH1018" s="56"/>
      <c r="AI1018" s="56"/>
      <c r="AJ1018" s="56"/>
      <c r="AK1018" s="56"/>
      <c r="AL1018" s="56"/>
      <c r="AM1018" s="56"/>
      <c r="AN1018" s="56"/>
      <c r="AO1018" s="56"/>
      <c r="AP1018" s="56"/>
      <c r="AQ1018" s="56"/>
      <c r="AR1018" s="56"/>
      <c r="AS1018" s="56"/>
      <c r="AT1018" s="56"/>
      <c r="AU1018" s="56"/>
      <c r="AV1018" s="56"/>
      <c r="AW1018" s="56" t="s">
        <v>23</v>
      </c>
      <c r="AX1018" s="56"/>
      <c r="AY1018" s="56"/>
      <c r="AZ1018" s="56"/>
      <c r="BA1018" s="56" t="s">
        <v>78</v>
      </c>
      <c r="BB1018" s="56"/>
      <c r="BC1018" s="56" t="s">
        <v>78</v>
      </c>
      <c r="BD1018" s="56"/>
      <c r="BE1018" s="56"/>
      <c r="BF1018" s="56" t="s">
        <v>78</v>
      </c>
      <c r="BG1018" s="56"/>
      <c r="BH1018" s="56"/>
      <c r="BI1018" s="56"/>
      <c r="BJ1018" s="56"/>
      <c r="BK1018" s="56"/>
      <c r="BL1018" s="56"/>
      <c r="BM1018" s="56"/>
      <c r="BN1018" s="56"/>
      <c r="BO1018" s="56"/>
      <c r="BP1018" s="56"/>
      <c r="BQ1018" s="56"/>
      <c r="BR1018" s="56"/>
      <c r="BS1018" s="56"/>
      <c r="BT1018" s="56"/>
      <c r="BU1018" s="56"/>
      <c r="BV1018" s="56" t="s">
        <v>38</v>
      </c>
      <c r="BW1018" s="56"/>
      <c r="BX1018" s="56"/>
      <c r="BY1018" s="56"/>
      <c r="BZ1018" s="56"/>
      <c r="CA1018" s="56"/>
      <c r="CB1018" s="56"/>
      <c r="CC1018" s="56"/>
      <c r="CD1018" s="56"/>
      <c r="CE1018" s="56"/>
      <c r="CF1018" s="56"/>
      <c r="CG1018" s="56"/>
      <c r="CH1018" s="56"/>
      <c r="CI1018" s="56"/>
      <c r="CJ1018" s="56"/>
      <c r="CK1018" s="56"/>
      <c r="CL1018" s="56"/>
      <c r="CM1018" s="56"/>
      <c r="CN1018" s="56"/>
      <c r="CO1018" s="56"/>
      <c r="CP1018" s="56"/>
      <c r="CQ1018" s="56"/>
      <c r="CR1018" s="56"/>
      <c r="CS1018" s="68" t="s">
        <v>38</v>
      </c>
      <c r="CT1018" s="56"/>
      <c r="CU1018" s="56"/>
      <c r="CV1018" s="56"/>
      <c r="CW1018" s="56"/>
      <c r="CX1018" s="56"/>
      <c r="CY1018" s="56"/>
      <c r="CZ1018" s="56"/>
      <c r="DA1018" s="56"/>
      <c r="DB1018" s="56"/>
      <c r="DC1018" s="56"/>
      <c r="DD1018" s="56" t="s">
        <v>38</v>
      </c>
      <c r="DE1018" s="96"/>
      <c r="DF1018" s="56"/>
      <c r="DG1018" s="56"/>
      <c r="DH1018" s="56"/>
      <c r="DI1018" s="56"/>
      <c r="DJ1018" s="56"/>
      <c r="DK1018" s="56"/>
      <c r="DL1018" s="56"/>
      <c r="DM1018" s="56"/>
      <c r="DN1018" s="56"/>
      <c r="DO1018" s="96"/>
      <c r="DP1018" s="56"/>
      <c r="DQ1018" s="96"/>
      <c r="DR1018" s="56"/>
      <c r="DS1018" s="92" t="s">
        <v>3750</v>
      </c>
      <c r="DT1018" s="69" t="s">
        <v>255</v>
      </c>
      <c r="DV1018" s="34"/>
      <c r="DW1018" s="57"/>
      <c r="DX1018" s="57"/>
      <c r="DY1018" s="57"/>
      <c r="DZ1018" s="57"/>
      <c r="EA1018" s="57"/>
      <c r="EB1018" s="57"/>
      <c r="EC1018" s="57"/>
      <c r="ED1018" s="57"/>
      <c r="EE1018" s="57"/>
      <c r="EF1018" s="57"/>
      <c r="EG1018" s="57"/>
      <c r="EH1018" s="57"/>
      <c r="EI1018" s="57"/>
      <c r="EJ1018" s="57"/>
      <c r="EK1018" s="57"/>
      <c r="EL1018" s="57"/>
      <c r="EM1018" s="57"/>
      <c r="EN1018" s="57"/>
      <c r="EO1018" s="57"/>
      <c r="EP1018" s="57"/>
      <c r="EQ1018" s="57"/>
      <c r="ER1018" s="57"/>
      <c r="ES1018" s="57"/>
    </row>
    <row r="1019" spans="1:149" ht="14.55" customHeight="1" x14ac:dyDescent="0.3">
      <c r="A1019" s="65">
        <v>1015</v>
      </c>
      <c r="B1019" s="55">
        <v>337</v>
      </c>
      <c r="C1019" s="101" t="s">
        <v>3745</v>
      </c>
      <c r="D1019" s="102" t="s">
        <v>3746</v>
      </c>
      <c r="E1019" s="101" t="s">
        <v>3747</v>
      </c>
      <c r="F1019" s="55">
        <v>2017</v>
      </c>
      <c r="G1019" s="102" t="s">
        <v>604</v>
      </c>
      <c r="H1019" s="101" t="s">
        <v>3748</v>
      </c>
      <c r="I1019" s="56" t="s">
        <v>50</v>
      </c>
      <c r="J1019" s="102" t="s">
        <v>3760</v>
      </c>
      <c r="K1019" s="56" t="s">
        <v>115</v>
      </c>
      <c r="L1019" s="56" t="s">
        <v>38</v>
      </c>
      <c r="M1019" s="6" t="s">
        <v>100</v>
      </c>
      <c r="N1019" s="56" t="s">
        <v>205</v>
      </c>
      <c r="O1019" s="56" t="s">
        <v>25</v>
      </c>
      <c r="P1019" s="56" t="s">
        <v>56</v>
      </c>
      <c r="Q1019" s="56" t="s">
        <v>572</v>
      </c>
      <c r="R1019" s="56" t="s">
        <v>572</v>
      </c>
      <c r="S1019" s="56" t="s">
        <v>166</v>
      </c>
      <c r="T1019" s="56" t="s">
        <v>862</v>
      </c>
      <c r="U1019" s="55">
        <v>2014</v>
      </c>
      <c r="V1019" s="55">
        <v>2014</v>
      </c>
      <c r="W1019" s="56"/>
      <c r="X1019" s="56"/>
      <c r="Y1019" s="56"/>
      <c r="Z1019" s="56" t="s">
        <v>76</v>
      </c>
      <c r="AA1019" s="56"/>
      <c r="AB1019" s="56" t="s">
        <v>107</v>
      </c>
      <c r="AC1019" s="56"/>
      <c r="AD1019" s="56"/>
      <c r="AE1019" s="56" t="s">
        <v>126</v>
      </c>
      <c r="AF1019" s="56"/>
      <c r="AG1019" s="56"/>
      <c r="AH1019" s="56"/>
      <c r="AI1019" s="56"/>
      <c r="AJ1019" s="56"/>
      <c r="AK1019" s="56"/>
      <c r="AL1019" s="56"/>
      <c r="AM1019" s="56"/>
      <c r="AN1019" s="56"/>
      <c r="AO1019" s="56"/>
      <c r="AP1019" s="56"/>
      <c r="AQ1019" s="56"/>
      <c r="AR1019" s="56"/>
      <c r="AS1019" s="56"/>
      <c r="AT1019" s="56"/>
      <c r="AU1019" s="56"/>
      <c r="AV1019" s="56"/>
      <c r="AW1019" s="56" t="s">
        <v>23</v>
      </c>
      <c r="AX1019" s="56"/>
      <c r="AY1019" s="56"/>
      <c r="AZ1019" s="56"/>
      <c r="BA1019" s="56" t="s">
        <v>78</v>
      </c>
      <c r="BB1019" s="56"/>
      <c r="BC1019" s="56" t="s">
        <v>78</v>
      </c>
      <c r="BD1019" s="56"/>
      <c r="BE1019" s="56"/>
      <c r="BF1019" s="56" t="s">
        <v>78</v>
      </c>
      <c r="BG1019" s="56"/>
      <c r="BH1019" s="56"/>
      <c r="BI1019" s="56"/>
      <c r="BJ1019" s="56"/>
      <c r="BK1019" s="56"/>
      <c r="BL1019" s="56"/>
      <c r="BM1019" s="56"/>
      <c r="BN1019" s="56"/>
      <c r="BO1019" s="56"/>
      <c r="BP1019" s="56"/>
      <c r="BQ1019" s="56"/>
      <c r="BR1019" s="56"/>
      <c r="BS1019" s="56"/>
      <c r="BT1019" s="56"/>
      <c r="BU1019" s="56"/>
      <c r="BV1019" s="56" t="s">
        <v>38</v>
      </c>
      <c r="BW1019" s="56"/>
      <c r="BX1019" s="56"/>
      <c r="BY1019" s="56"/>
      <c r="BZ1019" s="56"/>
      <c r="CA1019" s="56"/>
      <c r="CB1019" s="56"/>
      <c r="CC1019" s="56"/>
      <c r="CD1019" s="56"/>
      <c r="CE1019" s="56"/>
      <c r="CF1019" s="56"/>
      <c r="CG1019" s="56"/>
      <c r="CH1019" s="56"/>
      <c r="CI1019" s="56"/>
      <c r="CJ1019" s="56"/>
      <c r="CK1019" s="56"/>
      <c r="CL1019" s="56"/>
      <c r="CM1019" s="56"/>
      <c r="CN1019" s="56"/>
      <c r="CO1019" s="56"/>
      <c r="CP1019" s="56"/>
      <c r="CQ1019" s="56"/>
      <c r="CR1019" s="56"/>
      <c r="CS1019" s="68" t="s">
        <v>38</v>
      </c>
      <c r="CT1019" s="56"/>
      <c r="CU1019" s="56"/>
      <c r="CV1019" s="56"/>
      <c r="CW1019" s="56"/>
      <c r="CX1019" s="56"/>
      <c r="CY1019" s="56"/>
      <c r="CZ1019" s="56"/>
      <c r="DA1019" s="56"/>
      <c r="DB1019" s="56"/>
      <c r="DC1019" s="56"/>
      <c r="DD1019" s="56" t="s">
        <v>38</v>
      </c>
      <c r="DE1019" s="96"/>
      <c r="DF1019" s="56"/>
      <c r="DG1019" s="56"/>
      <c r="DH1019" s="56"/>
      <c r="DI1019" s="56"/>
      <c r="DJ1019" s="56"/>
      <c r="DK1019" s="56"/>
      <c r="DL1019" s="56"/>
      <c r="DM1019" s="56"/>
      <c r="DN1019" s="56"/>
      <c r="DO1019" s="96"/>
      <c r="DP1019" s="56"/>
      <c r="DQ1019" s="96"/>
      <c r="DR1019" s="56"/>
      <c r="DS1019" s="92" t="s">
        <v>3750</v>
      </c>
      <c r="DT1019" s="69" t="s">
        <v>255</v>
      </c>
      <c r="DV1019" s="34"/>
      <c r="DW1019" s="57"/>
      <c r="DX1019" s="57"/>
      <c r="DY1019" s="57"/>
      <c r="DZ1019" s="57"/>
      <c r="EA1019" s="57"/>
      <c r="EB1019" s="57"/>
      <c r="EC1019" s="57"/>
      <c r="ED1019" s="57"/>
      <c r="EE1019" s="57"/>
      <c r="EF1019" s="57"/>
      <c r="EG1019" s="57"/>
      <c r="EH1019" s="57"/>
      <c r="EI1019" s="57"/>
      <c r="EJ1019" s="57"/>
      <c r="EK1019" s="57"/>
      <c r="EL1019" s="57"/>
      <c r="EM1019" s="57"/>
      <c r="EN1019" s="57"/>
      <c r="EO1019" s="57"/>
      <c r="EP1019" s="57"/>
      <c r="EQ1019" s="57"/>
      <c r="ER1019" s="57"/>
      <c r="ES1019" s="57"/>
    </row>
    <row r="1020" spans="1:149" ht="14.55" customHeight="1" x14ac:dyDescent="0.3">
      <c r="A1020" s="65">
        <v>1016</v>
      </c>
      <c r="B1020" s="55">
        <v>337</v>
      </c>
      <c r="C1020" s="101" t="s">
        <v>3745</v>
      </c>
      <c r="D1020" s="102" t="s">
        <v>3746</v>
      </c>
      <c r="E1020" s="101" t="s">
        <v>3747</v>
      </c>
      <c r="F1020" s="55">
        <v>2017</v>
      </c>
      <c r="G1020" s="102" t="s">
        <v>604</v>
      </c>
      <c r="H1020" s="101" t="s">
        <v>3748</v>
      </c>
      <c r="I1020" s="56" t="s">
        <v>50</v>
      </c>
      <c r="J1020" s="102" t="s">
        <v>3761</v>
      </c>
      <c r="K1020" s="56" t="s">
        <v>115</v>
      </c>
      <c r="L1020" s="56" t="s">
        <v>38</v>
      </c>
      <c r="M1020" s="6" t="s">
        <v>100</v>
      </c>
      <c r="N1020" s="56" t="s">
        <v>205</v>
      </c>
      <c r="O1020" s="56" t="s">
        <v>25</v>
      </c>
      <c r="P1020" s="56" t="s">
        <v>56</v>
      </c>
      <c r="Q1020" s="56" t="s">
        <v>572</v>
      </c>
      <c r="R1020" s="56" t="s">
        <v>572</v>
      </c>
      <c r="S1020" s="56" t="s">
        <v>166</v>
      </c>
      <c r="T1020" s="56" t="s">
        <v>862</v>
      </c>
      <c r="U1020" s="55">
        <v>2014</v>
      </c>
      <c r="V1020" s="55">
        <v>2014</v>
      </c>
      <c r="W1020" s="56"/>
      <c r="X1020" s="56"/>
      <c r="Y1020" s="56"/>
      <c r="Z1020" s="56" t="s">
        <v>76</v>
      </c>
      <c r="AA1020" s="56"/>
      <c r="AB1020" s="56" t="s">
        <v>107</v>
      </c>
      <c r="AC1020" s="56"/>
      <c r="AD1020" s="56"/>
      <c r="AE1020" s="56" t="s">
        <v>126</v>
      </c>
      <c r="AF1020" s="56"/>
      <c r="AG1020" s="56"/>
      <c r="AH1020" s="56"/>
      <c r="AI1020" s="56"/>
      <c r="AJ1020" s="56"/>
      <c r="AK1020" s="56"/>
      <c r="AL1020" s="56"/>
      <c r="AM1020" s="56"/>
      <c r="AN1020" s="56"/>
      <c r="AO1020" s="56"/>
      <c r="AP1020" s="56"/>
      <c r="AQ1020" s="56"/>
      <c r="AR1020" s="56"/>
      <c r="AS1020" s="56"/>
      <c r="AT1020" s="56"/>
      <c r="AU1020" s="56"/>
      <c r="AV1020" s="56"/>
      <c r="AW1020" s="56" t="s">
        <v>23</v>
      </c>
      <c r="AX1020" s="56"/>
      <c r="AY1020" s="56"/>
      <c r="AZ1020" s="56"/>
      <c r="BA1020" s="56" t="s">
        <v>78</v>
      </c>
      <c r="BB1020" s="56"/>
      <c r="BC1020" s="56" t="s">
        <v>78</v>
      </c>
      <c r="BD1020" s="56"/>
      <c r="BE1020" s="56"/>
      <c r="BF1020" s="56" t="s">
        <v>78</v>
      </c>
      <c r="BG1020" s="56"/>
      <c r="BH1020" s="56"/>
      <c r="BI1020" s="56"/>
      <c r="BJ1020" s="56"/>
      <c r="BK1020" s="56"/>
      <c r="BL1020" s="56"/>
      <c r="BM1020" s="56"/>
      <c r="BN1020" s="56"/>
      <c r="BO1020" s="56"/>
      <c r="BP1020" s="56"/>
      <c r="BQ1020" s="56"/>
      <c r="BR1020" s="56"/>
      <c r="BS1020" s="56"/>
      <c r="BT1020" s="56"/>
      <c r="BU1020" s="56"/>
      <c r="BV1020" s="56" t="s">
        <v>38</v>
      </c>
      <c r="BW1020" s="56"/>
      <c r="BX1020" s="56"/>
      <c r="BY1020" s="56"/>
      <c r="BZ1020" s="56"/>
      <c r="CA1020" s="56"/>
      <c r="CB1020" s="56"/>
      <c r="CC1020" s="56"/>
      <c r="CD1020" s="56"/>
      <c r="CE1020" s="56"/>
      <c r="CF1020" s="56"/>
      <c r="CG1020" s="56"/>
      <c r="CH1020" s="56"/>
      <c r="CI1020" s="56"/>
      <c r="CJ1020" s="56"/>
      <c r="CK1020" s="56"/>
      <c r="CL1020" s="56"/>
      <c r="CM1020" s="56"/>
      <c r="CN1020" s="56"/>
      <c r="CO1020" s="56"/>
      <c r="CP1020" s="56"/>
      <c r="CQ1020" s="56"/>
      <c r="CR1020" s="56"/>
      <c r="CS1020" s="68" t="s">
        <v>38</v>
      </c>
      <c r="CT1020" s="56"/>
      <c r="CU1020" s="56"/>
      <c r="CV1020" s="56"/>
      <c r="CW1020" s="56"/>
      <c r="CX1020" s="56"/>
      <c r="CY1020" s="56"/>
      <c r="CZ1020" s="56"/>
      <c r="DA1020" s="56"/>
      <c r="DB1020" s="56"/>
      <c r="DC1020" s="56"/>
      <c r="DD1020" s="56" t="s">
        <v>38</v>
      </c>
      <c r="DE1020" s="96"/>
      <c r="DF1020" s="56"/>
      <c r="DG1020" s="56"/>
      <c r="DH1020" s="56"/>
      <c r="DI1020" s="56"/>
      <c r="DJ1020" s="56"/>
      <c r="DK1020" s="56"/>
      <c r="DL1020" s="56"/>
      <c r="DM1020" s="56"/>
      <c r="DN1020" s="56"/>
      <c r="DO1020" s="96"/>
      <c r="DP1020" s="56"/>
      <c r="DQ1020" s="96"/>
      <c r="DR1020" s="56"/>
      <c r="DS1020" s="92" t="s">
        <v>3750</v>
      </c>
      <c r="DT1020" s="69" t="s">
        <v>255</v>
      </c>
      <c r="DV1020" s="34"/>
      <c r="DW1020" s="57"/>
      <c r="DX1020" s="57"/>
      <c r="DY1020" s="57"/>
      <c r="DZ1020" s="57"/>
      <c r="EA1020" s="57"/>
      <c r="EB1020" s="57"/>
      <c r="EC1020" s="57"/>
      <c r="ED1020" s="57"/>
      <c r="EE1020" s="57"/>
      <c r="EF1020" s="57"/>
      <c r="EG1020" s="57"/>
      <c r="EH1020" s="57"/>
      <c r="EI1020" s="57"/>
      <c r="EJ1020" s="57"/>
      <c r="EK1020" s="57"/>
      <c r="EL1020" s="57"/>
      <c r="EM1020" s="57"/>
      <c r="EN1020" s="57"/>
      <c r="EO1020" s="57"/>
      <c r="EP1020" s="57"/>
      <c r="EQ1020" s="57"/>
      <c r="ER1020" s="57"/>
      <c r="ES1020" s="57"/>
    </row>
    <row r="1021" spans="1:149" ht="14.55" customHeight="1" x14ac:dyDescent="0.3">
      <c r="A1021" s="65">
        <v>1017</v>
      </c>
      <c r="B1021" s="55">
        <v>338</v>
      </c>
      <c r="C1021" s="101" t="s">
        <v>3762</v>
      </c>
      <c r="D1021" s="102" t="s">
        <v>3763</v>
      </c>
      <c r="E1021" s="101" t="s">
        <v>3764</v>
      </c>
      <c r="F1021" s="55">
        <v>2011</v>
      </c>
      <c r="G1021" s="101" t="s">
        <v>974</v>
      </c>
      <c r="H1021" s="101" t="s">
        <v>3765</v>
      </c>
      <c r="I1021" s="56" t="s">
        <v>50</v>
      </c>
      <c r="J1021" s="102" t="s">
        <v>3766</v>
      </c>
      <c r="K1021" s="56" t="s">
        <v>3767</v>
      </c>
      <c r="L1021" s="56" t="s">
        <v>23</v>
      </c>
      <c r="M1021" s="56" t="s">
        <v>86</v>
      </c>
      <c r="N1021" s="56" t="s">
        <v>205</v>
      </c>
      <c r="O1021" s="56" t="s">
        <v>25</v>
      </c>
      <c r="P1021" s="56" t="s">
        <v>56</v>
      </c>
      <c r="Q1021" s="56" t="s">
        <v>572</v>
      </c>
      <c r="R1021" s="56" t="s">
        <v>572</v>
      </c>
      <c r="S1021" s="56" t="s">
        <v>166</v>
      </c>
      <c r="T1021" s="56" t="s">
        <v>862</v>
      </c>
      <c r="U1021" s="55">
        <v>1995</v>
      </c>
      <c r="V1021" s="55">
        <v>2009</v>
      </c>
      <c r="W1021" s="56"/>
      <c r="X1021" s="56"/>
      <c r="Y1021" s="56"/>
      <c r="Z1021" s="56" t="s">
        <v>76</v>
      </c>
      <c r="AA1021" s="56"/>
      <c r="AB1021" s="56" t="s">
        <v>107</v>
      </c>
      <c r="AC1021" s="56"/>
      <c r="AD1021" s="56"/>
      <c r="AE1021" s="56" t="s">
        <v>126</v>
      </c>
      <c r="AF1021" s="56"/>
      <c r="AG1021" s="56"/>
      <c r="AH1021" s="56"/>
      <c r="AI1021" s="56" t="s">
        <v>155</v>
      </c>
      <c r="AJ1021" s="56"/>
      <c r="AK1021" s="56"/>
      <c r="AL1021" s="56"/>
      <c r="AM1021" s="56"/>
      <c r="AN1021" s="56"/>
      <c r="AO1021" s="56"/>
      <c r="AP1021" s="56"/>
      <c r="AQ1021" s="56"/>
      <c r="AR1021" s="56"/>
      <c r="AS1021" s="56"/>
      <c r="AT1021" s="56"/>
      <c r="AU1021" s="56"/>
      <c r="AV1021" s="56"/>
      <c r="AW1021" s="56" t="s">
        <v>23</v>
      </c>
      <c r="AX1021" s="56"/>
      <c r="AY1021" s="56"/>
      <c r="AZ1021" s="56"/>
      <c r="BA1021" s="56" t="s">
        <v>78</v>
      </c>
      <c r="BB1021" s="56"/>
      <c r="BC1021" s="56" t="s">
        <v>78</v>
      </c>
      <c r="BD1021" s="56"/>
      <c r="BE1021" s="56"/>
      <c r="BF1021" s="56" t="s">
        <v>78</v>
      </c>
      <c r="BG1021" s="56"/>
      <c r="BH1021" s="56"/>
      <c r="BI1021" s="56"/>
      <c r="BJ1021" s="56" t="s">
        <v>78</v>
      </c>
      <c r="BK1021" s="56"/>
      <c r="BL1021" s="56"/>
      <c r="BM1021" s="56"/>
      <c r="BN1021" s="56"/>
      <c r="BO1021" s="56"/>
      <c r="BP1021" s="56"/>
      <c r="BQ1021" s="56"/>
      <c r="BR1021" s="56"/>
      <c r="BS1021" s="56"/>
      <c r="BT1021" s="56"/>
      <c r="BU1021" s="56"/>
      <c r="BV1021" s="56" t="s">
        <v>38</v>
      </c>
      <c r="BW1021" s="56"/>
      <c r="BX1021" s="56"/>
      <c r="BY1021" s="56"/>
      <c r="BZ1021" s="56"/>
      <c r="CA1021" s="56"/>
      <c r="CB1021" s="56"/>
      <c r="CC1021" s="56"/>
      <c r="CD1021" s="56"/>
      <c r="CE1021" s="56"/>
      <c r="CF1021" s="56"/>
      <c r="CG1021" s="56"/>
      <c r="CH1021" s="56"/>
      <c r="CI1021" s="56"/>
      <c r="CJ1021" s="56"/>
      <c r="CK1021" s="56"/>
      <c r="CL1021" s="56"/>
      <c r="CM1021" s="56"/>
      <c r="CN1021" s="56"/>
      <c r="CO1021" s="56"/>
      <c r="CP1021" s="56"/>
      <c r="CQ1021" s="56"/>
      <c r="CR1021" s="56"/>
      <c r="CS1021" s="68" t="s">
        <v>38</v>
      </c>
      <c r="CT1021" s="56"/>
      <c r="CU1021" s="56"/>
      <c r="CV1021" s="56"/>
      <c r="CW1021" s="56"/>
      <c r="CX1021" s="56"/>
      <c r="CY1021" s="56"/>
      <c r="CZ1021" s="56"/>
      <c r="DA1021" s="56"/>
      <c r="DB1021" s="56"/>
      <c r="DC1021" s="56"/>
      <c r="DD1021" s="56" t="s">
        <v>38</v>
      </c>
      <c r="DE1021" s="96"/>
      <c r="DF1021" s="56"/>
      <c r="DG1021" s="56"/>
      <c r="DH1021" s="56"/>
      <c r="DI1021" s="56"/>
      <c r="DJ1021" s="56"/>
      <c r="DK1021" s="56"/>
      <c r="DL1021" s="56"/>
      <c r="DM1021" s="56"/>
      <c r="DN1021" s="56"/>
      <c r="DO1021" s="96"/>
      <c r="DP1021" s="56"/>
      <c r="DQ1021" s="92" t="s">
        <v>3768</v>
      </c>
      <c r="DR1021" s="56" t="s">
        <v>3769</v>
      </c>
      <c r="DS1021" s="96"/>
      <c r="DT1021" s="69"/>
      <c r="DV1021" s="34"/>
      <c r="DW1021" s="57"/>
      <c r="DX1021" s="57"/>
      <c r="DY1021" s="57"/>
      <c r="DZ1021" s="57"/>
      <c r="EA1021" s="57"/>
      <c r="EB1021" s="57"/>
      <c r="EC1021" s="57"/>
      <c r="ED1021" s="57"/>
      <c r="EE1021" s="57"/>
      <c r="EF1021" s="57"/>
      <c r="EG1021" s="57"/>
      <c r="EH1021" s="57"/>
      <c r="EI1021" s="57"/>
      <c r="EJ1021" s="57"/>
      <c r="EK1021" s="57"/>
      <c r="EL1021" s="57"/>
      <c r="EM1021" s="57"/>
      <c r="EN1021" s="57"/>
      <c r="EO1021" s="57"/>
      <c r="EP1021" s="57"/>
      <c r="EQ1021" s="57"/>
      <c r="ER1021" s="57"/>
      <c r="ES1021" s="57"/>
    </row>
    <row r="1022" spans="1:149" ht="14.55" customHeight="1" x14ac:dyDescent="0.3">
      <c r="A1022" s="65">
        <v>1018</v>
      </c>
      <c r="B1022" s="7">
        <v>339</v>
      </c>
      <c r="C1022" s="98" t="s">
        <v>3770</v>
      </c>
      <c r="D1022" s="102" t="s">
        <v>3771</v>
      </c>
      <c r="E1022" s="98" t="s">
        <v>3772</v>
      </c>
      <c r="F1022" s="7">
        <v>2015</v>
      </c>
      <c r="G1022" s="102" t="s">
        <v>698</v>
      </c>
      <c r="H1022" s="98" t="s">
        <v>3773</v>
      </c>
      <c r="I1022" s="6" t="s">
        <v>50</v>
      </c>
      <c r="J1022" s="102" t="s">
        <v>3774</v>
      </c>
      <c r="K1022" s="6" t="s">
        <v>70</v>
      </c>
      <c r="L1022" s="6" t="s">
        <v>38</v>
      </c>
      <c r="M1022" s="6" t="s">
        <v>86</v>
      </c>
      <c r="N1022" s="6" t="s">
        <v>205</v>
      </c>
      <c r="O1022" s="6" t="s">
        <v>25</v>
      </c>
      <c r="P1022" s="6" t="s">
        <v>177</v>
      </c>
      <c r="Q1022" s="6" t="s">
        <v>572</v>
      </c>
      <c r="R1022" s="6" t="s">
        <v>572</v>
      </c>
      <c r="S1022" s="6" t="s">
        <v>56</v>
      </c>
      <c r="T1022" s="6" t="s">
        <v>3775</v>
      </c>
      <c r="U1022" s="7">
        <v>2010</v>
      </c>
      <c r="V1022" s="7">
        <v>2030</v>
      </c>
      <c r="W1022" s="6"/>
      <c r="X1022" s="6"/>
      <c r="Y1022" s="6"/>
      <c r="Z1022" s="6"/>
      <c r="AA1022" s="6"/>
      <c r="AB1022" s="6"/>
      <c r="AC1022" s="6"/>
      <c r="AD1022" s="6"/>
      <c r="AE1022" s="6"/>
      <c r="AF1022" s="6"/>
      <c r="AG1022" s="6"/>
      <c r="AH1022" s="6" t="s">
        <v>139</v>
      </c>
      <c r="AI1022" s="6"/>
      <c r="AJ1022" s="6"/>
      <c r="AK1022" s="6"/>
      <c r="AL1022" s="6"/>
      <c r="AM1022" s="6"/>
      <c r="AN1022" s="6"/>
      <c r="AO1022" s="6"/>
      <c r="AP1022" s="6"/>
      <c r="AQ1022" s="6"/>
      <c r="AR1022" s="6"/>
      <c r="AS1022" s="6"/>
      <c r="AT1022" s="6"/>
      <c r="AU1022" s="6"/>
      <c r="AV1022" s="6"/>
      <c r="AW1022" s="6" t="s">
        <v>23</v>
      </c>
      <c r="AX1022" s="6"/>
      <c r="AY1022" s="6"/>
      <c r="AZ1022" s="6"/>
      <c r="BA1022" s="6"/>
      <c r="BB1022" s="6"/>
      <c r="BC1022" s="6"/>
      <c r="BD1022" s="6"/>
      <c r="BE1022" s="6"/>
      <c r="BF1022" s="6"/>
      <c r="BG1022" s="6"/>
      <c r="BH1022" s="6"/>
      <c r="BI1022" s="6" t="s">
        <v>78</v>
      </c>
      <c r="BJ1022" s="6"/>
      <c r="BK1022" s="6"/>
      <c r="BL1022" s="6"/>
      <c r="BM1022" s="6"/>
      <c r="BN1022" s="6"/>
      <c r="BO1022" s="6"/>
      <c r="BP1022" s="6"/>
      <c r="BQ1022" s="6"/>
      <c r="BR1022" s="6"/>
      <c r="BS1022" s="6"/>
      <c r="BT1022" s="6"/>
      <c r="BU1022" s="6"/>
      <c r="BV1022" s="6" t="s">
        <v>23</v>
      </c>
      <c r="BW1022" s="6"/>
      <c r="BX1022" s="6"/>
      <c r="BY1022" s="6"/>
      <c r="BZ1022" s="6"/>
      <c r="CA1022" s="6"/>
      <c r="CB1022" s="6"/>
      <c r="CC1022" s="6"/>
      <c r="CD1022" s="6"/>
      <c r="CE1022" s="6"/>
      <c r="CF1022" s="6"/>
      <c r="CG1022" s="6"/>
      <c r="CH1022" s="6" t="s">
        <v>195</v>
      </c>
      <c r="CI1022" s="6"/>
      <c r="CJ1022" s="6"/>
      <c r="CK1022" s="6"/>
      <c r="CL1022" s="6"/>
      <c r="CM1022" s="6"/>
      <c r="CN1022" s="6"/>
      <c r="CO1022" s="6"/>
      <c r="CP1022" s="6"/>
      <c r="CQ1022" s="6"/>
      <c r="CR1022" s="6"/>
      <c r="CS1022" s="28" t="s">
        <v>23</v>
      </c>
      <c r="CT1022" s="6"/>
      <c r="CU1022" s="6"/>
      <c r="CV1022" s="6"/>
      <c r="CW1022" s="6"/>
      <c r="CX1022" s="6"/>
      <c r="CY1022" s="6"/>
      <c r="CZ1022" s="6" t="s">
        <v>139</v>
      </c>
      <c r="DA1022" s="6"/>
      <c r="DB1022" s="6"/>
      <c r="DC1022" s="6"/>
      <c r="DD1022" s="6" t="s">
        <v>23</v>
      </c>
      <c r="DE1022" s="92" t="s">
        <v>3776</v>
      </c>
      <c r="DF1022" s="6" t="s">
        <v>3777</v>
      </c>
      <c r="DG1022" s="6"/>
      <c r="DH1022" s="6"/>
      <c r="DI1022" s="6"/>
      <c r="DJ1022" s="6"/>
      <c r="DK1022" s="6" t="s">
        <v>139</v>
      </c>
      <c r="DL1022" s="6"/>
      <c r="DM1022" s="6"/>
      <c r="DN1022" s="6"/>
      <c r="DO1022" s="87"/>
      <c r="DP1022" s="6"/>
      <c r="DQ1022" s="87"/>
      <c r="DR1022" s="6"/>
      <c r="DS1022" s="92" t="s">
        <v>3778</v>
      </c>
      <c r="DT1022" s="17" t="s">
        <v>3779</v>
      </c>
      <c r="DV1022" s="34"/>
      <c r="DW1022" s="57"/>
      <c r="DX1022" s="57"/>
      <c r="DY1022" s="57"/>
      <c r="DZ1022" s="57"/>
      <c r="EA1022" s="57"/>
      <c r="EB1022" s="57"/>
      <c r="EC1022" s="57"/>
      <c r="ED1022" s="57"/>
      <c r="EE1022" s="57"/>
      <c r="EF1022" s="57"/>
      <c r="EG1022" s="57"/>
      <c r="EH1022" s="57"/>
      <c r="EI1022" s="57"/>
      <c r="EJ1022" s="57"/>
      <c r="EK1022" s="57"/>
      <c r="EL1022" s="57"/>
      <c r="EM1022" s="57"/>
      <c r="EN1022" s="57"/>
      <c r="EO1022" s="57"/>
      <c r="EP1022" s="57"/>
      <c r="EQ1022" s="57"/>
      <c r="ER1022" s="57"/>
      <c r="ES1022" s="57"/>
    </row>
    <row r="1023" spans="1:149" ht="14.55" customHeight="1" x14ac:dyDescent="0.3">
      <c r="A1023" s="65">
        <v>1019</v>
      </c>
      <c r="B1023" s="7">
        <v>339</v>
      </c>
      <c r="C1023" s="98" t="s">
        <v>3770</v>
      </c>
      <c r="D1023" s="102" t="s">
        <v>3771</v>
      </c>
      <c r="E1023" s="98" t="s">
        <v>3772</v>
      </c>
      <c r="F1023" s="7">
        <v>2015</v>
      </c>
      <c r="G1023" s="102" t="s">
        <v>698</v>
      </c>
      <c r="H1023" s="98" t="s">
        <v>3773</v>
      </c>
      <c r="I1023" s="6" t="s">
        <v>50</v>
      </c>
      <c r="J1023" s="102" t="s">
        <v>3780</v>
      </c>
      <c r="K1023" s="6" t="s">
        <v>70</v>
      </c>
      <c r="L1023" s="6" t="s">
        <v>38</v>
      </c>
      <c r="M1023" s="6" t="s">
        <v>86</v>
      </c>
      <c r="N1023" s="6" t="s">
        <v>205</v>
      </c>
      <c r="O1023" s="6" t="s">
        <v>25</v>
      </c>
      <c r="P1023" s="6" t="s">
        <v>177</v>
      </c>
      <c r="Q1023" s="6" t="s">
        <v>572</v>
      </c>
      <c r="R1023" s="6" t="s">
        <v>572</v>
      </c>
      <c r="S1023" s="6" t="s">
        <v>56</v>
      </c>
      <c r="T1023" s="6" t="s">
        <v>3775</v>
      </c>
      <c r="U1023" s="7">
        <v>2010</v>
      </c>
      <c r="V1023" s="7">
        <v>2030</v>
      </c>
      <c r="W1023" s="6"/>
      <c r="X1023" s="6"/>
      <c r="Y1023" s="6"/>
      <c r="Z1023" s="6"/>
      <c r="AA1023" s="6"/>
      <c r="AB1023" s="6"/>
      <c r="AC1023" s="6"/>
      <c r="AD1023" s="6"/>
      <c r="AE1023" s="6"/>
      <c r="AF1023" s="6"/>
      <c r="AG1023" s="6"/>
      <c r="AH1023" s="6" t="s">
        <v>139</v>
      </c>
      <c r="AI1023" s="6"/>
      <c r="AJ1023" s="6"/>
      <c r="AK1023" s="6"/>
      <c r="AL1023" s="6"/>
      <c r="AM1023" s="6"/>
      <c r="AN1023" s="6"/>
      <c r="AO1023" s="6"/>
      <c r="AP1023" s="6"/>
      <c r="AQ1023" s="6"/>
      <c r="AR1023" s="6"/>
      <c r="AS1023" s="6"/>
      <c r="AT1023" s="6"/>
      <c r="AU1023" s="6"/>
      <c r="AV1023" s="6"/>
      <c r="AW1023" s="6" t="s">
        <v>23</v>
      </c>
      <c r="AX1023" s="6"/>
      <c r="AY1023" s="6"/>
      <c r="AZ1023" s="6"/>
      <c r="BA1023" s="6"/>
      <c r="BB1023" s="6"/>
      <c r="BC1023" s="6"/>
      <c r="BD1023" s="6"/>
      <c r="BE1023" s="6"/>
      <c r="BF1023" s="6"/>
      <c r="BG1023" s="6"/>
      <c r="BH1023" s="6"/>
      <c r="BI1023" s="6" t="s">
        <v>78</v>
      </c>
      <c r="BJ1023" s="6"/>
      <c r="BK1023" s="6"/>
      <c r="BL1023" s="6"/>
      <c r="BM1023" s="6"/>
      <c r="BN1023" s="6"/>
      <c r="BO1023" s="6"/>
      <c r="BP1023" s="6"/>
      <c r="BQ1023" s="6"/>
      <c r="BR1023" s="6"/>
      <c r="BS1023" s="6"/>
      <c r="BT1023" s="6"/>
      <c r="BU1023" s="6"/>
      <c r="BV1023" s="6" t="s">
        <v>23</v>
      </c>
      <c r="BW1023" s="6"/>
      <c r="BX1023" s="6"/>
      <c r="BY1023" s="6"/>
      <c r="BZ1023" s="6"/>
      <c r="CA1023" s="6"/>
      <c r="CB1023" s="6"/>
      <c r="CC1023" s="6"/>
      <c r="CD1023" s="6"/>
      <c r="CE1023" s="6"/>
      <c r="CF1023" s="6"/>
      <c r="CG1023" s="6"/>
      <c r="CH1023" s="6" t="s">
        <v>195</v>
      </c>
      <c r="CI1023" s="6"/>
      <c r="CJ1023" s="6"/>
      <c r="CK1023" s="6"/>
      <c r="CL1023" s="6"/>
      <c r="CM1023" s="6"/>
      <c r="CN1023" s="6"/>
      <c r="CO1023" s="6"/>
      <c r="CP1023" s="6"/>
      <c r="CQ1023" s="6"/>
      <c r="CR1023" s="6"/>
      <c r="CS1023" s="28" t="s">
        <v>23</v>
      </c>
      <c r="CT1023" s="6"/>
      <c r="CU1023" s="6"/>
      <c r="CV1023" s="6"/>
      <c r="CW1023" s="6"/>
      <c r="CX1023" s="6"/>
      <c r="CY1023" s="6"/>
      <c r="CZ1023" s="6" t="s">
        <v>139</v>
      </c>
      <c r="DA1023" s="6"/>
      <c r="DB1023" s="6"/>
      <c r="DC1023" s="6"/>
      <c r="DD1023" s="6" t="s">
        <v>23</v>
      </c>
      <c r="DE1023" s="92" t="s">
        <v>3776</v>
      </c>
      <c r="DF1023" s="6" t="s">
        <v>3777</v>
      </c>
      <c r="DG1023" s="6"/>
      <c r="DH1023" s="6"/>
      <c r="DI1023" s="6"/>
      <c r="DJ1023" s="6"/>
      <c r="DK1023" s="6" t="s">
        <v>139</v>
      </c>
      <c r="DL1023" s="6"/>
      <c r="DM1023" s="6"/>
      <c r="DN1023" s="6"/>
      <c r="DO1023" s="87"/>
      <c r="DP1023" s="6"/>
      <c r="DQ1023" s="87"/>
      <c r="DR1023" s="6"/>
      <c r="DS1023" s="92" t="s">
        <v>3778</v>
      </c>
      <c r="DT1023" s="17" t="s">
        <v>3779</v>
      </c>
      <c r="DV1023" s="34"/>
      <c r="DW1023" s="57"/>
      <c r="DX1023" s="57"/>
      <c r="DY1023" s="57"/>
      <c r="DZ1023" s="57"/>
      <c r="EA1023" s="57"/>
      <c r="EB1023" s="57"/>
      <c r="EC1023" s="57"/>
      <c r="ED1023" s="57"/>
      <c r="EE1023" s="57"/>
      <c r="EF1023" s="57"/>
      <c r="EG1023" s="57"/>
      <c r="EH1023" s="57"/>
      <c r="EI1023" s="57"/>
      <c r="EJ1023" s="57"/>
      <c r="EK1023" s="57"/>
      <c r="EL1023" s="57"/>
      <c r="EM1023" s="57"/>
      <c r="EN1023" s="57"/>
      <c r="EO1023" s="57"/>
      <c r="EP1023" s="57"/>
      <c r="EQ1023" s="57"/>
      <c r="ER1023" s="57"/>
      <c r="ES1023" s="57"/>
    </row>
    <row r="1024" spans="1:149" ht="14.55" customHeight="1" x14ac:dyDescent="0.3">
      <c r="A1024" s="65">
        <v>1020</v>
      </c>
      <c r="B1024" s="7">
        <v>339</v>
      </c>
      <c r="C1024" s="98" t="s">
        <v>3770</v>
      </c>
      <c r="D1024" s="102" t="s">
        <v>3771</v>
      </c>
      <c r="E1024" s="98" t="s">
        <v>3772</v>
      </c>
      <c r="F1024" s="7">
        <v>2015</v>
      </c>
      <c r="G1024" s="102" t="s">
        <v>698</v>
      </c>
      <c r="H1024" s="98" t="s">
        <v>3773</v>
      </c>
      <c r="I1024" s="6" t="s">
        <v>50</v>
      </c>
      <c r="J1024" s="102" t="s">
        <v>3781</v>
      </c>
      <c r="K1024" s="6" t="s">
        <v>833</v>
      </c>
      <c r="L1024" s="6" t="s">
        <v>38</v>
      </c>
      <c r="M1024" s="6" t="s">
        <v>86</v>
      </c>
      <c r="N1024" s="6" t="s">
        <v>205</v>
      </c>
      <c r="O1024" s="6" t="s">
        <v>25</v>
      </c>
      <c r="P1024" s="6" t="s">
        <v>177</v>
      </c>
      <c r="Q1024" s="6" t="s">
        <v>572</v>
      </c>
      <c r="R1024" s="6" t="s">
        <v>572</v>
      </c>
      <c r="S1024" s="6" t="s">
        <v>56</v>
      </c>
      <c r="T1024" s="6" t="s">
        <v>3775</v>
      </c>
      <c r="U1024" s="7">
        <v>2010</v>
      </c>
      <c r="V1024" s="7">
        <v>2030</v>
      </c>
      <c r="W1024" s="6"/>
      <c r="X1024" s="6"/>
      <c r="Y1024" s="6"/>
      <c r="Z1024" s="6"/>
      <c r="AA1024" s="6"/>
      <c r="AB1024" s="6"/>
      <c r="AC1024" s="6"/>
      <c r="AD1024" s="6"/>
      <c r="AE1024" s="6"/>
      <c r="AF1024" s="6"/>
      <c r="AG1024" s="6"/>
      <c r="AH1024" s="6" t="s">
        <v>139</v>
      </c>
      <c r="AI1024" s="6"/>
      <c r="AJ1024" s="6"/>
      <c r="AK1024" s="6"/>
      <c r="AL1024" s="6"/>
      <c r="AM1024" s="6"/>
      <c r="AN1024" s="6"/>
      <c r="AO1024" s="6"/>
      <c r="AP1024" s="6"/>
      <c r="AQ1024" s="6"/>
      <c r="AR1024" s="6"/>
      <c r="AS1024" s="6"/>
      <c r="AT1024" s="6"/>
      <c r="AU1024" s="6"/>
      <c r="AV1024" s="6"/>
      <c r="AW1024" s="6" t="s">
        <v>23</v>
      </c>
      <c r="AX1024" s="6"/>
      <c r="AY1024" s="6"/>
      <c r="AZ1024" s="6"/>
      <c r="BA1024" s="6"/>
      <c r="BB1024" s="6"/>
      <c r="BC1024" s="6"/>
      <c r="BD1024" s="6"/>
      <c r="BE1024" s="6"/>
      <c r="BF1024" s="6"/>
      <c r="BG1024" s="6"/>
      <c r="BH1024" s="6"/>
      <c r="BI1024" s="6" t="s">
        <v>78</v>
      </c>
      <c r="BJ1024" s="6"/>
      <c r="BK1024" s="6"/>
      <c r="BL1024" s="6"/>
      <c r="BM1024" s="6"/>
      <c r="BN1024" s="6"/>
      <c r="BO1024" s="6"/>
      <c r="BP1024" s="6"/>
      <c r="BQ1024" s="6"/>
      <c r="BR1024" s="6"/>
      <c r="BS1024" s="6"/>
      <c r="BT1024" s="6"/>
      <c r="BU1024" s="6"/>
      <c r="BV1024" s="6" t="s">
        <v>23</v>
      </c>
      <c r="BW1024" s="6"/>
      <c r="BX1024" s="6"/>
      <c r="BY1024" s="6"/>
      <c r="BZ1024" s="6"/>
      <c r="CA1024" s="6"/>
      <c r="CB1024" s="6"/>
      <c r="CC1024" s="6"/>
      <c r="CD1024" s="6"/>
      <c r="CE1024" s="6"/>
      <c r="CF1024" s="6"/>
      <c r="CG1024" s="6"/>
      <c r="CH1024" s="6" t="s">
        <v>195</v>
      </c>
      <c r="CI1024" s="6"/>
      <c r="CJ1024" s="6"/>
      <c r="CK1024" s="6"/>
      <c r="CL1024" s="6"/>
      <c r="CM1024" s="6"/>
      <c r="CN1024" s="6"/>
      <c r="CO1024" s="6"/>
      <c r="CP1024" s="6"/>
      <c r="CQ1024" s="6"/>
      <c r="CR1024" s="6"/>
      <c r="CS1024" s="28" t="s">
        <v>23</v>
      </c>
      <c r="CT1024" s="6"/>
      <c r="CU1024" s="6"/>
      <c r="CV1024" s="6"/>
      <c r="CW1024" s="6"/>
      <c r="CX1024" s="6"/>
      <c r="CY1024" s="6"/>
      <c r="CZ1024" s="6" t="s">
        <v>139</v>
      </c>
      <c r="DA1024" s="6"/>
      <c r="DB1024" s="6"/>
      <c r="DC1024" s="6"/>
      <c r="DD1024" s="6" t="s">
        <v>23</v>
      </c>
      <c r="DE1024" s="92" t="s">
        <v>3776</v>
      </c>
      <c r="DF1024" s="6" t="s">
        <v>3777</v>
      </c>
      <c r="DG1024" s="6"/>
      <c r="DH1024" s="6"/>
      <c r="DI1024" s="6"/>
      <c r="DJ1024" s="6"/>
      <c r="DK1024" s="6" t="s">
        <v>139</v>
      </c>
      <c r="DL1024" s="6"/>
      <c r="DM1024" s="6"/>
      <c r="DN1024" s="6"/>
      <c r="DO1024" s="87"/>
      <c r="DP1024" s="6"/>
      <c r="DQ1024" s="87"/>
      <c r="DR1024" s="6"/>
      <c r="DS1024" s="92" t="s">
        <v>3778</v>
      </c>
      <c r="DT1024" s="17" t="s">
        <v>3779</v>
      </c>
      <c r="DV1024" s="34"/>
      <c r="DW1024" s="57"/>
      <c r="DX1024" s="57"/>
      <c r="DY1024" s="57"/>
      <c r="DZ1024" s="57"/>
      <c r="EA1024" s="57"/>
      <c r="EB1024" s="57"/>
      <c r="EC1024" s="57"/>
      <c r="ED1024" s="57"/>
      <c r="EE1024" s="57"/>
      <c r="EF1024" s="57"/>
      <c r="EG1024" s="57"/>
      <c r="EH1024" s="57"/>
      <c r="EI1024" s="57"/>
      <c r="EJ1024" s="57"/>
      <c r="EK1024" s="57"/>
      <c r="EL1024" s="57"/>
      <c r="EM1024" s="57"/>
      <c r="EN1024" s="57"/>
      <c r="EO1024" s="57"/>
      <c r="EP1024" s="57"/>
      <c r="EQ1024" s="57"/>
      <c r="ER1024" s="57"/>
      <c r="ES1024" s="57"/>
    </row>
    <row r="1025" spans="1:149" ht="14.55" customHeight="1" x14ac:dyDescent="0.3">
      <c r="A1025" s="65">
        <v>1021</v>
      </c>
      <c r="B1025" s="7">
        <v>339</v>
      </c>
      <c r="C1025" s="98" t="s">
        <v>3770</v>
      </c>
      <c r="D1025" s="102" t="s">
        <v>3771</v>
      </c>
      <c r="E1025" s="98" t="s">
        <v>3772</v>
      </c>
      <c r="F1025" s="7">
        <v>2015</v>
      </c>
      <c r="G1025" s="102" t="s">
        <v>698</v>
      </c>
      <c r="H1025" s="98" t="s">
        <v>3773</v>
      </c>
      <c r="I1025" s="6" t="s">
        <v>50</v>
      </c>
      <c r="J1025" s="102" t="s">
        <v>3782</v>
      </c>
      <c r="K1025" s="6" t="s">
        <v>833</v>
      </c>
      <c r="L1025" s="6" t="s">
        <v>38</v>
      </c>
      <c r="M1025" s="6" t="s">
        <v>86</v>
      </c>
      <c r="N1025" s="6" t="s">
        <v>205</v>
      </c>
      <c r="O1025" s="6" t="s">
        <v>25</v>
      </c>
      <c r="P1025" s="6" t="s">
        <v>177</v>
      </c>
      <c r="Q1025" s="6" t="s">
        <v>572</v>
      </c>
      <c r="R1025" s="6" t="s">
        <v>572</v>
      </c>
      <c r="S1025" s="6" t="s">
        <v>56</v>
      </c>
      <c r="T1025" s="6" t="s">
        <v>3775</v>
      </c>
      <c r="U1025" s="7">
        <v>2010</v>
      </c>
      <c r="V1025" s="7">
        <v>2030</v>
      </c>
      <c r="W1025" s="6"/>
      <c r="X1025" s="6"/>
      <c r="Y1025" s="6"/>
      <c r="Z1025" s="6"/>
      <c r="AA1025" s="6"/>
      <c r="AB1025" s="6"/>
      <c r="AC1025" s="6"/>
      <c r="AD1025" s="6"/>
      <c r="AE1025" s="6"/>
      <c r="AF1025" s="6"/>
      <c r="AG1025" s="6"/>
      <c r="AH1025" s="6" t="s">
        <v>139</v>
      </c>
      <c r="AI1025" s="6"/>
      <c r="AJ1025" s="6"/>
      <c r="AK1025" s="6"/>
      <c r="AL1025" s="6"/>
      <c r="AM1025" s="6"/>
      <c r="AN1025" s="6"/>
      <c r="AO1025" s="6"/>
      <c r="AP1025" s="6"/>
      <c r="AQ1025" s="6"/>
      <c r="AR1025" s="6"/>
      <c r="AS1025" s="6"/>
      <c r="AT1025" s="6"/>
      <c r="AU1025" s="6"/>
      <c r="AV1025" s="6"/>
      <c r="AW1025" s="6" t="s">
        <v>23</v>
      </c>
      <c r="AX1025" s="6"/>
      <c r="AY1025" s="6"/>
      <c r="AZ1025" s="6"/>
      <c r="BA1025" s="6"/>
      <c r="BB1025" s="6"/>
      <c r="BC1025" s="6"/>
      <c r="BD1025" s="6"/>
      <c r="BE1025" s="6"/>
      <c r="BF1025" s="6"/>
      <c r="BG1025" s="6"/>
      <c r="BH1025" s="6"/>
      <c r="BI1025" s="6" t="s">
        <v>78</v>
      </c>
      <c r="BJ1025" s="6"/>
      <c r="BK1025" s="6"/>
      <c r="BL1025" s="6"/>
      <c r="BM1025" s="6"/>
      <c r="BN1025" s="6"/>
      <c r="BO1025" s="6"/>
      <c r="BP1025" s="6"/>
      <c r="BQ1025" s="6"/>
      <c r="BR1025" s="6"/>
      <c r="BS1025" s="6"/>
      <c r="BT1025" s="6"/>
      <c r="BU1025" s="6"/>
      <c r="BV1025" s="6" t="s">
        <v>23</v>
      </c>
      <c r="BW1025" s="6"/>
      <c r="BX1025" s="6"/>
      <c r="BY1025" s="6"/>
      <c r="BZ1025" s="6"/>
      <c r="CA1025" s="6"/>
      <c r="CB1025" s="6"/>
      <c r="CC1025" s="6"/>
      <c r="CD1025" s="6"/>
      <c r="CE1025" s="6"/>
      <c r="CF1025" s="6"/>
      <c r="CG1025" s="6"/>
      <c r="CH1025" s="6" t="s">
        <v>195</v>
      </c>
      <c r="CI1025" s="6"/>
      <c r="CJ1025" s="6"/>
      <c r="CK1025" s="6"/>
      <c r="CL1025" s="6"/>
      <c r="CM1025" s="6"/>
      <c r="CN1025" s="6"/>
      <c r="CO1025" s="6"/>
      <c r="CP1025" s="6"/>
      <c r="CQ1025" s="6"/>
      <c r="CR1025" s="6"/>
      <c r="CS1025" s="28" t="s">
        <v>23</v>
      </c>
      <c r="CT1025" s="6"/>
      <c r="CU1025" s="6"/>
      <c r="CV1025" s="6"/>
      <c r="CW1025" s="6"/>
      <c r="CX1025" s="6"/>
      <c r="CY1025" s="6"/>
      <c r="CZ1025" s="6" t="s">
        <v>139</v>
      </c>
      <c r="DA1025" s="6"/>
      <c r="DB1025" s="6"/>
      <c r="DC1025" s="6"/>
      <c r="DD1025" s="6" t="s">
        <v>23</v>
      </c>
      <c r="DE1025" s="92" t="s">
        <v>3776</v>
      </c>
      <c r="DF1025" s="6" t="s">
        <v>3777</v>
      </c>
      <c r="DG1025" s="6"/>
      <c r="DH1025" s="6"/>
      <c r="DI1025" s="6"/>
      <c r="DJ1025" s="6"/>
      <c r="DK1025" s="6" t="s">
        <v>139</v>
      </c>
      <c r="DL1025" s="6"/>
      <c r="DM1025" s="6"/>
      <c r="DN1025" s="6"/>
      <c r="DO1025" s="87"/>
      <c r="DP1025" s="6"/>
      <c r="DQ1025" s="87"/>
      <c r="DR1025" s="6"/>
      <c r="DS1025" s="92" t="s">
        <v>3778</v>
      </c>
      <c r="DT1025" s="17" t="s">
        <v>3779</v>
      </c>
      <c r="DV1025" s="34"/>
      <c r="DW1025" s="57"/>
      <c r="DX1025" s="57"/>
      <c r="DY1025" s="57"/>
      <c r="DZ1025" s="57"/>
      <c r="EA1025" s="57"/>
      <c r="EB1025" s="57"/>
      <c r="EC1025" s="57"/>
      <c r="ED1025" s="57"/>
      <c r="EE1025" s="57"/>
      <c r="EF1025" s="57"/>
      <c r="EG1025" s="57"/>
      <c r="EH1025" s="57"/>
      <c r="EI1025" s="57"/>
      <c r="EJ1025" s="57"/>
      <c r="EK1025" s="57"/>
      <c r="EL1025" s="57"/>
      <c r="EM1025" s="57"/>
      <c r="EN1025" s="57"/>
      <c r="EO1025" s="57"/>
      <c r="EP1025" s="57"/>
      <c r="EQ1025" s="57"/>
      <c r="ER1025" s="57"/>
      <c r="ES1025" s="57"/>
    </row>
    <row r="1026" spans="1:149" ht="14.55" customHeight="1" x14ac:dyDescent="0.3">
      <c r="A1026" s="65">
        <v>1022</v>
      </c>
      <c r="B1026" s="7">
        <v>339</v>
      </c>
      <c r="C1026" s="98" t="s">
        <v>3770</v>
      </c>
      <c r="D1026" s="102" t="s">
        <v>3771</v>
      </c>
      <c r="E1026" s="98" t="s">
        <v>3772</v>
      </c>
      <c r="F1026" s="7">
        <v>2015</v>
      </c>
      <c r="G1026" s="102" t="s">
        <v>698</v>
      </c>
      <c r="H1026" s="98" t="s">
        <v>3773</v>
      </c>
      <c r="I1026" s="6" t="s">
        <v>50</v>
      </c>
      <c r="J1026" s="102" t="s">
        <v>3783</v>
      </c>
      <c r="K1026" s="6" t="s">
        <v>3478</v>
      </c>
      <c r="L1026" s="6" t="s">
        <v>23</v>
      </c>
      <c r="M1026" s="6" t="s">
        <v>86</v>
      </c>
      <c r="N1026" s="6" t="s">
        <v>205</v>
      </c>
      <c r="O1026" s="6" t="s">
        <v>25</v>
      </c>
      <c r="P1026" s="6" t="s">
        <v>177</v>
      </c>
      <c r="Q1026" s="6" t="s">
        <v>572</v>
      </c>
      <c r="R1026" s="6" t="s">
        <v>572</v>
      </c>
      <c r="S1026" s="6" t="s">
        <v>56</v>
      </c>
      <c r="T1026" s="6" t="s">
        <v>3775</v>
      </c>
      <c r="U1026" s="7">
        <v>2010</v>
      </c>
      <c r="V1026" s="7">
        <v>2030</v>
      </c>
      <c r="W1026" s="6"/>
      <c r="X1026" s="6"/>
      <c r="Y1026" s="6"/>
      <c r="Z1026" s="6"/>
      <c r="AA1026" s="6"/>
      <c r="AB1026" s="6"/>
      <c r="AC1026" s="6"/>
      <c r="AD1026" s="6"/>
      <c r="AE1026" s="6"/>
      <c r="AF1026" s="6"/>
      <c r="AG1026" s="6"/>
      <c r="AH1026" s="6" t="s">
        <v>139</v>
      </c>
      <c r="AI1026" s="6"/>
      <c r="AJ1026" s="6"/>
      <c r="AK1026" s="6"/>
      <c r="AL1026" s="6"/>
      <c r="AM1026" s="6"/>
      <c r="AN1026" s="6"/>
      <c r="AO1026" s="6"/>
      <c r="AP1026" s="6"/>
      <c r="AQ1026" s="6"/>
      <c r="AR1026" s="6"/>
      <c r="AS1026" s="6"/>
      <c r="AT1026" s="6"/>
      <c r="AU1026" s="6"/>
      <c r="AV1026" s="6"/>
      <c r="AW1026" s="6" t="s">
        <v>23</v>
      </c>
      <c r="AX1026" s="6"/>
      <c r="AY1026" s="6"/>
      <c r="AZ1026" s="6"/>
      <c r="BA1026" s="6"/>
      <c r="BB1026" s="6"/>
      <c r="BC1026" s="6"/>
      <c r="BD1026" s="6"/>
      <c r="BE1026" s="6"/>
      <c r="BF1026" s="6"/>
      <c r="BG1026" s="6"/>
      <c r="BH1026" s="6"/>
      <c r="BI1026" s="6" t="s">
        <v>78</v>
      </c>
      <c r="BJ1026" s="6"/>
      <c r="BK1026" s="6"/>
      <c r="BL1026" s="6"/>
      <c r="BM1026" s="6"/>
      <c r="BN1026" s="6"/>
      <c r="BO1026" s="6"/>
      <c r="BP1026" s="6"/>
      <c r="BQ1026" s="6"/>
      <c r="BR1026" s="6"/>
      <c r="BS1026" s="6"/>
      <c r="BT1026" s="6"/>
      <c r="BU1026" s="6"/>
      <c r="BV1026" s="6" t="s">
        <v>23</v>
      </c>
      <c r="BW1026" s="6"/>
      <c r="BX1026" s="6"/>
      <c r="BY1026" s="6"/>
      <c r="BZ1026" s="6"/>
      <c r="CA1026" s="6"/>
      <c r="CB1026" s="6"/>
      <c r="CC1026" s="6"/>
      <c r="CD1026" s="6"/>
      <c r="CE1026" s="6"/>
      <c r="CF1026" s="6"/>
      <c r="CG1026" s="6"/>
      <c r="CH1026" s="6" t="s">
        <v>195</v>
      </c>
      <c r="CI1026" s="6"/>
      <c r="CJ1026" s="6"/>
      <c r="CK1026" s="6"/>
      <c r="CL1026" s="6"/>
      <c r="CM1026" s="6"/>
      <c r="CN1026" s="6"/>
      <c r="CO1026" s="6"/>
      <c r="CP1026" s="6"/>
      <c r="CQ1026" s="6"/>
      <c r="CR1026" s="6"/>
      <c r="CS1026" s="28" t="s">
        <v>23</v>
      </c>
      <c r="CT1026" s="6"/>
      <c r="CU1026" s="6"/>
      <c r="CV1026" s="6"/>
      <c r="CW1026" s="6"/>
      <c r="CX1026" s="6"/>
      <c r="CY1026" s="6"/>
      <c r="CZ1026" s="6" t="s">
        <v>139</v>
      </c>
      <c r="DA1026" s="6"/>
      <c r="DB1026" s="6"/>
      <c r="DC1026" s="6"/>
      <c r="DD1026" s="6" t="s">
        <v>23</v>
      </c>
      <c r="DE1026" s="92" t="s">
        <v>3776</v>
      </c>
      <c r="DF1026" s="6" t="s">
        <v>3777</v>
      </c>
      <c r="DG1026" s="6"/>
      <c r="DH1026" s="6"/>
      <c r="DI1026" s="6"/>
      <c r="DJ1026" s="6"/>
      <c r="DK1026" s="6" t="s">
        <v>139</v>
      </c>
      <c r="DL1026" s="6"/>
      <c r="DM1026" s="6"/>
      <c r="DN1026" s="6"/>
      <c r="DO1026" s="87"/>
      <c r="DP1026" s="6"/>
      <c r="DQ1026" s="87"/>
      <c r="DR1026" s="6"/>
      <c r="DS1026" s="92" t="s">
        <v>3778</v>
      </c>
      <c r="DT1026" s="17" t="s">
        <v>3779</v>
      </c>
      <c r="DV1026" s="34"/>
      <c r="DW1026" s="57"/>
      <c r="DX1026" s="57"/>
      <c r="DY1026" s="57"/>
      <c r="DZ1026" s="57"/>
      <c r="EA1026" s="57"/>
      <c r="EB1026" s="57"/>
      <c r="EC1026" s="57"/>
      <c r="ED1026" s="57"/>
      <c r="EE1026" s="57"/>
      <c r="EF1026" s="57"/>
      <c r="EG1026" s="57"/>
      <c r="EH1026" s="57"/>
      <c r="EI1026" s="57"/>
      <c r="EJ1026" s="57"/>
      <c r="EK1026" s="57"/>
      <c r="EL1026" s="57"/>
      <c r="EM1026" s="57"/>
      <c r="EN1026" s="57"/>
      <c r="EO1026" s="57"/>
      <c r="EP1026" s="57"/>
      <c r="EQ1026" s="57"/>
      <c r="ER1026" s="57"/>
      <c r="ES1026" s="57"/>
    </row>
    <row r="1027" spans="1:149" ht="14.55" customHeight="1" x14ac:dyDescent="0.3">
      <c r="A1027" s="65">
        <v>1023</v>
      </c>
      <c r="B1027" s="55">
        <v>340</v>
      </c>
      <c r="C1027" s="101" t="s">
        <v>3784</v>
      </c>
      <c r="D1027" s="102" t="s">
        <v>3785</v>
      </c>
      <c r="E1027" s="101" t="s">
        <v>3786</v>
      </c>
      <c r="F1027" s="55">
        <v>2020</v>
      </c>
      <c r="G1027" s="102" t="s">
        <v>577</v>
      </c>
      <c r="H1027" s="101" t="s">
        <v>3787</v>
      </c>
      <c r="I1027" s="56" t="s">
        <v>50</v>
      </c>
      <c r="J1027" s="102" t="s">
        <v>3788</v>
      </c>
      <c r="K1027" s="56" t="s">
        <v>2358</v>
      </c>
      <c r="L1027" s="56" t="s">
        <v>38</v>
      </c>
      <c r="M1027" s="56" t="s">
        <v>86</v>
      </c>
      <c r="N1027" s="56" t="s">
        <v>205</v>
      </c>
      <c r="O1027" s="56" t="s">
        <v>25</v>
      </c>
      <c r="P1027" s="56" t="s">
        <v>205</v>
      </c>
      <c r="Q1027" s="56" t="s">
        <v>572</v>
      </c>
      <c r="R1027" s="56" t="s">
        <v>572</v>
      </c>
      <c r="S1027" s="56" t="s">
        <v>572</v>
      </c>
      <c r="T1027" s="56" t="s">
        <v>572</v>
      </c>
      <c r="U1027" s="55" t="s">
        <v>572</v>
      </c>
      <c r="V1027" s="55" t="s">
        <v>572</v>
      </c>
      <c r="W1027" s="56"/>
      <c r="X1027" s="56"/>
      <c r="Y1027" s="56"/>
      <c r="Z1027" s="56"/>
      <c r="AA1027" s="56"/>
      <c r="AB1027" s="56"/>
      <c r="AC1027" s="56" t="s">
        <v>122</v>
      </c>
      <c r="AD1027" s="56" t="s">
        <v>109</v>
      </c>
      <c r="AE1027" s="56"/>
      <c r="AF1027" s="56"/>
      <c r="AG1027" s="56"/>
      <c r="AH1027" s="56"/>
      <c r="AI1027" s="56"/>
      <c r="AJ1027" s="56"/>
      <c r="AK1027" s="56"/>
      <c r="AL1027" s="56"/>
      <c r="AM1027" s="56"/>
      <c r="AN1027" s="56"/>
      <c r="AO1027" s="56"/>
      <c r="AP1027" s="56"/>
      <c r="AQ1027" s="56"/>
      <c r="AR1027" s="56"/>
      <c r="AS1027" s="56"/>
      <c r="AT1027" s="56"/>
      <c r="AU1027" s="56"/>
      <c r="AV1027" s="56"/>
      <c r="AW1027" s="56" t="s">
        <v>38</v>
      </c>
      <c r="AX1027" s="56"/>
      <c r="AY1027" s="56"/>
      <c r="AZ1027" s="56"/>
      <c r="BA1027" s="56"/>
      <c r="BB1027" s="56"/>
      <c r="BC1027" s="56"/>
      <c r="BD1027" s="56"/>
      <c r="BE1027" s="56"/>
      <c r="BF1027" s="56"/>
      <c r="BG1027" s="56"/>
      <c r="BH1027" s="56"/>
      <c r="BI1027" s="56"/>
      <c r="BJ1027" s="56"/>
      <c r="BK1027" s="56"/>
      <c r="BL1027" s="56"/>
      <c r="BM1027" s="56"/>
      <c r="BN1027" s="56"/>
      <c r="BO1027" s="56"/>
      <c r="BP1027" s="56"/>
      <c r="BQ1027" s="56"/>
      <c r="BR1027" s="56"/>
      <c r="BS1027" s="56"/>
      <c r="BT1027" s="56"/>
      <c r="BU1027" s="56"/>
      <c r="BV1027" s="56" t="s">
        <v>23</v>
      </c>
      <c r="BW1027" s="56"/>
      <c r="BX1027" s="56"/>
      <c r="BY1027" s="56"/>
      <c r="BZ1027" s="56"/>
      <c r="CA1027" s="56"/>
      <c r="CB1027" s="56"/>
      <c r="CC1027" s="56" t="s">
        <v>195</v>
      </c>
      <c r="CD1027" s="56" t="s">
        <v>195</v>
      </c>
      <c r="CE1027" s="56"/>
      <c r="CF1027" s="56"/>
      <c r="CG1027" s="56"/>
      <c r="CH1027" s="56"/>
      <c r="CI1027" s="56"/>
      <c r="CJ1027" s="56"/>
      <c r="CK1027" s="56"/>
      <c r="CL1027" s="56"/>
      <c r="CM1027" s="56"/>
      <c r="CN1027" s="56"/>
      <c r="CO1027" s="56"/>
      <c r="CP1027" s="56"/>
      <c r="CQ1027" s="56"/>
      <c r="CR1027" s="56"/>
      <c r="CS1027" s="68" t="s">
        <v>38</v>
      </c>
      <c r="CT1027" s="56"/>
      <c r="CU1027" s="56"/>
      <c r="CV1027" s="56"/>
      <c r="CW1027" s="56"/>
      <c r="CX1027" s="56"/>
      <c r="CY1027" s="56"/>
      <c r="CZ1027" s="56"/>
      <c r="DA1027" s="56"/>
      <c r="DB1027" s="56"/>
      <c r="DC1027" s="56"/>
      <c r="DD1027" s="56" t="s">
        <v>38</v>
      </c>
      <c r="DE1027" s="96"/>
      <c r="DF1027" s="56"/>
      <c r="DG1027" s="56"/>
      <c r="DH1027" s="56"/>
      <c r="DI1027" s="56"/>
      <c r="DJ1027" s="56"/>
      <c r="DK1027" s="56"/>
      <c r="DL1027" s="56"/>
      <c r="DM1027" s="56"/>
      <c r="DN1027" s="56"/>
      <c r="DO1027" s="96"/>
      <c r="DP1027" s="56"/>
      <c r="DQ1027" s="96"/>
      <c r="DR1027" s="56"/>
      <c r="DS1027" s="96"/>
      <c r="DT1027" s="69"/>
      <c r="DV1027" s="34"/>
      <c r="DW1027" s="57"/>
      <c r="DX1027" s="57"/>
      <c r="DY1027" s="57"/>
      <c r="DZ1027" s="57"/>
      <c r="EA1027" s="57"/>
      <c r="EB1027" s="57"/>
      <c r="EC1027" s="57"/>
      <c r="ED1027" s="57"/>
      <c r="EE1027" s="57"/>
      <c r="EF1027" s="57"/>
      <c r="EG1027" s="57"/>
      <c r="EH1027" s="57"/>
      <c r="EI1027" s="57"/>
      <c r="EJ1027" s="57"/>
      <c r="EK1027" s="57"/>
      <c r="EL1027" s="57"/>
      <c r="EM1027" s="57"/>
      <c r="EN1027" s="57"/>
      <c r="EO1027" s="57"/>
      <c r="EP1027" s="57"/>
      <c r="EQ1027" s="57"/>
      <c r="ER1027" s="57"/>
      <c r="ES1027" s="57"/>
    </row>
    <row r="1028" spans="1:149" ht="14.55" customHeight="1" x14ac:dyDescent="0.3">
      <c r="A1028" s="65">
        <v>1024</v>
      </c>
      <c r="B1028" s="55">
        <v>341</v>
      </c>
      <c r="C1028" s="101" t="s">
        <v>3789</v>
      </c>
      <c r="D1028" s="102" t="s">
        <v>3790</v>
      </c>
      <c r="E1028" s="101" t="s">
        <v>3791</v>
      </c>
      <c r="F1028" s="55">
        <v>2013</v>
      </c>
      <c r="G1028" s="102" t="s">
        <v>807</v>
      </c>
      <c r="H1028" s="101" t="s">
        <v>3792</v>
      </c>
      <c r="I1028" s="56" t="s">
        <v>50</v>
      </c>
      <c r="J1028" s="102" t="s">
        <v>3793</v>
      </c>
      <c r="K1028" s="56" t="s">
        <v>580</v>
      </c>
      <c r="L1028" s="56" t="s">
        <v>38</v>
      </c>
      <c r="M1028" s="6" t="s">
        <v>100</v>
      </c>
      <c r="N1028" s="56" t="s">
        <v>205</v>
      </c>
      <c r="O1028" s="56" t="s">
        <v>25</v>
      </c>
      <c r="P1028" s="56" t="s">
        <v>56</v>
      </c>
      <c r="Q1028" s="56" t="s">
        <v>3794</v>
      </c>
      <c r="R1028" s="56" t="s">
        <v>582</v>
      </c>
      <c r="S1028" s="56" t="s">
        <v>166</v>
      </c>
      <c r="T1028" s="56" t="s">
        <v>583</v>
      </c>
      <c r="U1028" s="55">
        <v>2011</v>
      </c>
      <c r="V1028" s="55">
        <v>2012</v>
      </c>
      <c r="W1028" s="56"/>
      <c r="X1028" s="56"/>
      <c r="Y1028" s="56"/>
      <c r="Z1028" s="56"/>
      <c r="AA1028" s="56" t="s">
        <v>66</v>
      </c>
      <c r="AB1028" s="56" t="s">
        <v>107</v>
      </c>
      <c r="AC1028" s="56"/>
      <c r="AD1028" s="56"/>
      <c r="AE1028" s="56" t="s">
        <v>126</v>
      </c>
      <c r="AF1028" s="56" t="s">
        <v>153</v>
      </c>
      <c r="AG1028" s="56"/>
      <c r="AH1028" s="56" t="s">
        <v>139</v>
      </c>
      <c r="AI1028" s="56"/>
      <c r="AJ1028" s="56"/>
      <c r="AK1028" s="56"/>
      <c r="AL1028" s="56"/>
      <c r="AM1028" s="56"/>
      <c r="AN1028" s="56"/>
      <c r="AO1028" s="56" t="s">
        <v>168</v>
      </c>
      <c r="AP1028" s="56"/>
      <c r="AQ1028" s="56"/>
      <c r="AR1028" s="56"/>
      <c r="AS1028" s="56"/>
      <c r="AT1028" s="56"/>
      <c r="AU1028" s="56"/>
      <c r="AV1028" s="56"/>
      <c r="AW1028" s="56" t="s">
        <v>38</v>
      </c>
      <c r="AX1028" s="56"/>
      <c r="AY1028" s="56"/>
      <c r="AZ1028" s="56"/>
      <c r="BA1028" s="56"/>
      <c r="BB1028" s="56"/>
      <c r="BC1028" s="56"/>
      <c r="BD1028" s="56"/>
      <c r="BE1028" s="56"/>
      <c r="BF1028" s="56"/>
      <c r="BG1028" s="56"/>
      <c r="BH1028" s="56"/>
      <c r="BI1028" s="56"/>
      <c r="BJ1028" s="56"/>
      <c r="BK1028" s="56"/>
      <c r="BL1028" s="56"/>
      <c r="BM1028" s="56"/>
      <c r="BN1028" s="56"/>
      <c r="BO1028" s="56"/>
      <c r="BP1028" s="56"/>
      <c r="BQ1028" s="56"/>
      <c r="BR1028" s="56"/>
      <c r="BS1028" s="56"/>
      <c r="BT1028" s="56"/>
      <c r="BU1028" s="56"/>
      <c r="BV1028" s="56" t="s">
        <v>23</v>
      </c>
      <c r="BW1028" s="56"/>
      <c r="BX1028" s="56"/>
      <c r="BY1028" s="56"/>
      <c r="BZ1028" s="56"/>
      <c r="CA1028" s="56" t="s">
        <v>195</v>
      </c>
      <c r="CB1028" s="56" t="s">
        <v>195</v>
      </c>
      <c r="CC1028" s="56"/>
      <c r="CD1028" s="56"/>
      <c r="CE1028" s="56" t="s">
        <v>221</v>
      </c>
      <c r="CF1028" s="56" t="s">
        <v>195</v>
      </c>
      <c r="CG1028" s="56"/>
      <c r="CH1028" s="56" t="s">
        <v>195</v>
      </c>
      <c r="CI1028" s="56"/>
      <c r="CJ1028" s="56"/>
      <c r="CK1028" s="56"/>
      <c r="CL1028" s="56"/>
      <c r="CM1028" s="56" t="s">
        <v>195</v>
      </c>
      <c r="CN1028" s="56"/>
      <c r="CO1028" s="56"/>
      <c r="CP1028" s="56"/>
      <c r="CQ1028" s="56"/>
      <c r="CR1028" s="56"/>
      <c r="CS1028" s="68" t="s">
        <v>38</v>
      </c>
      <c r="CT1028" s="56"/>
      <c r="CU1028" s="56"/>
      <c r="CV1028" s="56"/>
      <c r="CW1028" s="56"/>
      <c r="CX1028" s="56"/>
      <c r="CY1028" s="56"/>
      <c r="CZ1028" s="56"/>
      <c r="DA1028" s="56"/>
      <c r="DB1028" s="56"/>
      <c r="DC1028" s="56"/>
      <c r="DD1028" s="56" t="s">
        <v>38</v>
      </c>
      <c r="DE1028" s="96"/>
      <c r="DF1028" s="56"/>
      <c r="DG1028" s="56"/>
      <c r="DH1028" s="56"/>
      <c r="DI1028" s="56"/>
      <c r="DJ1028" s="56"/>
      <c r="DK1028" s="56"/>
      <c r="DL1028" s="56"/>
      <c r="DM1028" s="56"/>
      <c r="DN1028" s="56"/>
      <c r="DO1028" s="96"/>
      <c r="DP1028" s="56"/>
      <c r="DQ1028" s="96"/>
      <c r="DR1028" s="56"/>
      <c r="DS1028" s="96"/>
      <c r="DT1028" s="69"/>
      <c r="DV1028" s="34"/>
      <c r="DW1028" s="57"/>
      <c r="DX1028" s="57"/>
      <c r="DY1028" s="57"/>
      <c r="DZ1028" s="57"/>
      <c r="EA1028" s="57"/>
      <c r="EB1028" s="57"/>
      <c r="EC1028" s="57"/>
      <c r="ED1028" s="57"/>
      <c r="EE1028" s="57"/>
      <c r="EF1028" s="57"/>
      <c r="EG1028" s="57"/>
      <c r="EH1028" s="57"/>
      <c r="EI1028" s="57"/>
      <c r="EJ1028" s="57"/>
      <c r="EK1028" s="57"/>
      <c r="EL1028" s="57"/>
      <c r="EM1028" s="57"/>
      <c r="EN1028" s="57"/>
      <c r="EO1028" s="57"/>
      <c r="EP1028" s="57"/>
      <c r="EQ1028" s="57"/>
      <c r="ER1028" s="57"/>
      <c r="ES1028" s="57"/>
    </row>
    <row r="1029" spans="1:149" ht="14.55" customHeight="1" x14ac:dyDescent="0.3">
      <c r="A1029" s="65">
        <v>1025</v>
      </c>
      <c r="B1029" s="55">
        <v>342</v>
      </c>
      <c r="C1029" s="101" t="s">
        <v>3795</v>
      </c>
      <c r="D1029" s="102" t="s">
        <v>3796</v>
      </c>
      <c r="E1029" s="101" t="s">
        <v>3797</v>
      </c>
      <c r="F1029" s="55">
        <v>2016</v>
      </c>
      <c r="G1029" s="102" t="s">
        <v>3798</v>
      </c>
      <c r="H1029" s="101" t="s">
        <v>3799</v>
      </c>
      <c r="I1029" s="56" t="s">
        <v>50</v>
      </c>
      <c r="J1029" s="102" t="s">
        <v>3800</v>
      </c>
      <c r="K1029" s="56" t="s">
        <v>580</v>
      </c>
      <c r="L1029" s="6" t="s">
        <v>38</v>
      </c>
      <c r="M1029" s="56" t="s">
        <v>72</v>
      </c>
      <c r="N1029" s="56" t="s">
        <v>205</v>
      </c>
      <c r="O1029" s="56" t="s">
        <v>25</v>
      </c>
      <c r="P1029" s="56" t="s">
        <v>56</v>
      </c>
      <c r="Q1029" s="56" t="s">
        <v>572</v>
      </c>
      <c r="R1029" s="56" t="s">
        <v>572</v>
      </c>
      <c r="S1029" s="56" t="s">
        <v>166</v>
      </c>
      <c r="T1029" s="56" t="s">
        <v>862</v>
      </c>
      <c r="U1029" s="55">
        <v>2007</v>
      </c>
      <c r="V1029" s="55">
        <v>2011</v>
      </c>
      <c r="W1029" s="56"/>
      <c r="X1029" s="56"/>
      <c r="Y1029" s="56"/>
      <c r="Z1029" s="56" t="s">
        <v>76</v>
      </c>
      <c r="AA1029" s="56"/>
      <c r="AB1029" s="56"/>
      <c r="AC1029" s="56" t="s">
        <v>122</v>
      </c>
      <c r="AD1029" s="56" t="s">
        <v>109</v>
      </c>
      <c r="AE1029" s="56" t="s">
        <v>126</v>
      </c>
      <c r="AF1029" s="56"/>
      <c r="AG1029" s="56"/>
      <c r="AH1029" s="56" t="s">
        <v>139</v>
      </c>
      <c r="AI1029" s="56" t="s">
        <v>155</v>
      </c>
      <c r="AJ1029" s="56"/>
      <c r="AK1029" s="56"/>
      <c r="AL1029" s="56"/>
      <c r="AM1029" s="56"/>
      <c r="AN1029" s="56"/>
      <c r="AO1029" s="56"/>
      <c r="AP1029" s="56"/>
      <c r="AQ1029" s="56"/>
      <c r="AR1029" s="56"/>
      <c r="AS1029" s="56"/>
      <c r="AT1029" s="56"/>
      <c r="AU1029" s="56"/>
      <c r="AV1029" s="56"/>
      <c r="AW1029" s="56" t="s">
        <v>38</v>
      </c>
      <c r="AX1029" s="56"/>
      <c r="AY1029" s="56"/>
      <c r="AZ1029" s="56"/>
      <c r="BA1029" s="56"/>
      <c r="BB1029" s="56"/>
      <c r="BC1029" s="56"/>
      <c r="BD1029" s="56"/>
      <c r="BE1029" s="56"/>
      <c r="BF1029" s="56"/>
      <c r="BG1029" s="56"/>
      <c r="BH1029" s="56"/>
      <c r="BI1029" s="56"/>
      <c r="BJ1029" s="56"/>
      <c r="BK1029" s="56"/>
      <c r="BL1029" s="56"/>
      <c r="BM1029" s="56"/>
      <c r="BN1029" s="56"/>
      <c r="BO1029" s="56"/>
      <c r="BP1029" s="56"/>
      <c r="BQ1029" s="56"/>
      <c r="BR1029" s="56"/>
      <c r="BS1029" s="56"/>
      <c r="BT1029" s="56"/>
      <c r="BU1029" s="56"/>
      <c r="BV1029" s="56" t="s">
        <v>23</v>
      </c>
      <c r="BW1029" s="56"/>
      <c r="BX1029" s="56"/>
      <c r="BY1029" s="56"/>
      <c r="BZ1029" s="56" t="s">
        <v>195</v>
      </c>
      <c r="CA1029" s="56"/>
      <c r="CB1029" s="56"/>
      <c r="CC1029" s="56" t="s">
        <v>195</v>
      </c>
      <c r="CD1029" s="56" t="s">
        <v>195</v>
      </c>
      <c r="CE1029" s="56" t="s">
        <v>195</v>
      </c>
      <c r="CF1029" s="56"/>
      <c r="CG1029" s="56"/>
      <c r="CH1029" s="56" t="s">
        <v>195</v>
      </c>
      <c r="CI1029" s="56" t="s">
        <v>195</v>
      </c>
      <c r="CJ1029" s="56"/>
      <c r="CK1029" s="56"/>
      <c r="CL1029" s="56"/>
      <c r="CM1029" s="56"/>
      <c r="CN1029" s="56"/>
      <c r="CO1029" s="56"/>
      <c r="CP1029" s="56"/>
      <c r="CQ1029" s="56"/>
      <c r="CR1029" s="56"/>
      <c r="CS1029" s="68" t="s">
        <v>38</v>
      </c>
      <c r="CT1029" s="56"/>
      <c r="CU1029" s="56"/>
      <c r="CV1029" s="56"/>
      <c r="CW1029" s="56"/>
      <c r="CX1029" s="56"/>
      <c r="CY1029" s="56"/>
      <c r="CZ1029" s="56"/>
      <c r="DA1029" s="56"/>
      <c r="DB1029" s="56"/>
      <c r="DC1029" s="56"/>
      <c r="DD1029" s="56" t="s">
        <v>38</v>
      </c>
      <c r="DE1029" s="96"/>
      <c r="DF1029" s="56"/>
      <c r="DG1029" s="56"/>
      <c r="DH1029" s="56"/>
      <c r="DI1029" s="56"/>
      <c r="DJ1029" s="56"/>
      <c r="DK1029" s="56"/>
      <c r="DL1029" s="56"/>
      <c r="DM1029" s="56"/>
      <c r="DN1029" s="56"/>
      <c r="DO1029" s="96"/>
      <c r="DP1029" s="56"/>
      <c r="DQ1029" s="96"/>
      <c r="DR1029" s="56"/>
      <c r="DS1029" s="92" t="s">
        <v>3801</v>
      </c>
      <c r="DT1029" s="69" t="s">
        <v>630</v>
      </c>
      <c r="DV1029" s="34"/>
      <c r="DW1029" s="57"/>
      <c r="DX1029" s="57"/>
      <c r="DY1029" s="57"/>
      <c r="DZ1029" s="57"/>
      <c r="EA1029" s="57"/>
      <c r="EB1029" s="57"/>
      <c r="EC1029" s="57"/>
      <c r="ED1029" s="57"/>
      <c r="EE1029" s="57"/>
      <c r="EF1029" s="57"/>
      <c r="EG1029" s="57"/>
      <c r="EH1029" s="57"/>
      <c r="EI1029" s="57"/>
      <c r="EJ1029" s="57"/>
      <c r="EK1029" s="57"/>
      <c r="EL1029" s="57"/>
      <c r="EM1029" s="57"/>
      <c r="EN1029" s="57"/>
      <c r="EO1029" s="57"/>
      <c r="EP1029" s="57"/>
      <c r="EQ1029" s="57"/>
      <c r="ER1029" s="57"/>
      <c r="ES1029" s="57"/>
    </row>
    <row r="1030" spans="1:149" ht="14.55" customHeight="1" x14ac:dyDescent="0.3">
      <c r="A1030" s="65">
        <v>1026</v>
      </c>
      <c r="B1030" s="55">
        <v>343</v>
      </c>
      <c r="C1030" s="101" t="s">
        <v>3802</v>
      </c>
      <c r="D1030" s="102" t="s">
        <v>3803</v>
      </c>
      <c r="E1030" s="101" t="s">
        <v>3804</v>
      </c>
      <c r="F1030" s="55">
        <v>2015</v>
      </c>
      <c r="G1030" s="102" t="s">
        <v>604</v>
      </c>
      <c r="H1030" s="101" t="s">
        <v>3805</v>
      </c>
      <c r="I1030" s="56" t="s">
        <v>50</v>
      </c>
      <c r="J1030" s="102" t="s">
        <v>3806</v>
      </c>
      <c r="K1030" s="56" t="s">
        <v>3807</v>
      </c>
      <c r="L1030" s="56" t="s">
        <v>23</v>
      </c>
      <c r="M1030" s="56" t="s">
        <v>86</v>
      </c>
      <c r="N1030" s="56" t="s">
        <v>205</v>
      </c>
      <c r="O1030" s="56" t="s">
        <v>25</v>
      </c>
      <c r="P1030" s="56" t="s">
        <v>56</v>
      </c>
      <c r="Q1030" s="56" t="s">
        <v>572</v>
      </c>
      <c r="R1030" s="56" t="s">
        <v>572</v>
      </c>
      <c r="S1030" s="56" t="s">
        <v>166</v>
      </c>
      <c r="T1030" s="56" t="s">
        <v>3808</v>
      </c>
      <c r="U1030" s="55">
        <v>2008</v>
      </c>
      <c r="V1030" s="55">
        <v>2025</v>
      </c>
      <c r="W1030" s="56"/>
      <c r="X1030" s="56"/>
      <c r="Y1030" s="56"/>
      <c r="Z1030" s="56"/>
      <c r="AA1030" s="56"/>
      <c r="AB1030" s="56"/>
      <c r="AC1030" s="56"/>
      <c r="AD1030" s="56" t="s">
        <v>109</v>
      </c>
      <c r="AE1030" s="56"/>
      <c r="AF1030" s="56"/>
      <c r="AG1030" s="56"/>
      <c r="AH1030" s="56" t="s">
        <v>139</v>
      </c>
      <c r="AI1030" s="56"/>
      <c r="AJ1030" s="56"/>
      <c r="AK1030" s="56"/>
      <c r="AL1030" s="56"/>
      <c r="AM1030" s="56"/>
      <c r="AN1030" s="56"/>
      <c r="AO1030" s="56" t="s">
        <v>168</v>
      </c>
      <c r="AP1030" s="56"/>
      <c r="AQ1030" s="56"/>
      <c r="AR1030" s="56"/>
      <c r="AS1030" s="56"/>
      <c r="AT1030" s="56"/>
      <c r="AU1030" s="56"/>
      <c r="AV1030" s="56"/>
      <c r="AW1030" s="56" t="s">
        <v>23</v>
      </c>
      <c r="AX1030" s="56"/>
      <c r="AY1030" s="56"/>
      <c r="AZ1030" s="56"/>
      <c r="BA1030" s="56"/>
      <c r="BB1030" s="56"/>
      <c r="BC1030" s="56"/>
      <c r="BD1030" s="56"/>
      <c r="BE1030" s="56" t="s">
        <v>78</v>
      </c>
      <c r="BF1030" s="56"/>
      <c r="BG1030" s="56"/>
      <c r="BH1030" s="56"/>
      <c r="BI1030" s="56" t="s">
        <v>78</v>
      </c>
      <c r="BJ1030" s="56"/>
      <c r="BK1030" s="56"/>
      <c r="BL1030" s="56"/>
      <c r="BM1030" s="56"/>
      <c r="BN1030" s="56" t="s">
        <v>78</v>
      </c>
      <c r="BO1030" s="56"/>
      <c r="BP1030" s="56"/>
      <c r="BQ1030" s="56"/>
      <c r="BR1030" s="56"/>
      <c r="BS1030" s="56"/>
      <c r="BT1030" s="56"/>
      <c r="BU1030" s="56"/>
      <c r="BV1030" s="56" t="s">
        <v>38</v>
      </c>
      <c r="BW1030" s="56"/>
      <c r="BX1030" s="56"/>
      <c r="BY1030" s="56"/>
      <c r="BZ1030" s="56"/>
      <c r="CA1030" s="56"/>
      <c r="CB1030" s="56"/>
      <c r="CC1030" s="56"/>
      <c r="CD1030" s="56"/>
      <c r="CE1030" s="56"/>
      <c r="CF1030" s="56"/>
      <c r="CG1030" s="56"/>
      <c r="CH1030" s="56"/>
      <c r="CI1030" s="56"/>
      <c r="CJ1030" s="56"/>
      <c r="CK1030" s="56"/>
      <c r="CL1030" s="56"/>
      <c r="CM1030" s="56"/>
      <c r="CN1030" s="56"/>
      <c r="CO1030" s="56"/>
      <c r="CP1030" s="56"/>
      <c r="CQ1030" s="56"/>
      <c r="CR1030" s="56"/>
      <c r="CS1030" s="68" t="s">
        <v>38</v>
      </c>
      <c r="CT1030" s="56"/>
      <c r="CU1030" s="56"/>
      <c r="CV1030" s="56"/>
      <c r="CW1030" s="56"/>
      <c r="CX1030" s="56"/>
      <c r="CY1030" s="56"/>
      <c r="CZ1030" s="56"/>
      <c r="DA1030" s="56"/>
      <c r="DB1030" s="56"/>
      <c r="DC1030" s="56"/>
      <c r="DD1030" s="56" t="s">
        <v>23</v>
      </c>
      <c r="DE1030" s="92" t="s">
        <v>3809</v>
      </c>
      <c r="DF1030" s="56" t="s">
        <v>640</v>
      </c>
      <c r="DG1030" s="56"/>
      <c r="DH1030" s="56"/>
      <c r="DI1030" s="56" t="s">
        <v>109</v>
      </c>
      <c r="DJ1030" s="56"/>
      <c r="DK1030" s="56" t="s">
        <v>139</v>
      </c>
      <c r="DL1030" s="56"/>
      <c r="DM1030" s="56" t="s">
        <v>168</v>
      </c>
      <c r="DN1030" s="56"/>
      <c r="DO1030" s="96"/>
      <c r="DP1030" s="56"/>
      <c r="DQ1030" s="96"/>
      <c r="DR1030" s="56"/>
      <c r="DS1030" s="92" t="s">
        <v>3810</v>
      </c>
      <c r="DT1030" s="69" t="s">
        <v>3811</v>
      </c>
      <c r="DV1030" s="34"/>
      <c r="DW1030" s="57"/>
      <c r="DX1030" s="57"/>
      <c r="DY1030" s="57"/>
      <c r="DZ1030" s="57"/>
      <c r="EA1030" s="57"/>
      <c r="EB1030" s="57"/>
      <c r="EC1030" s="57"/>
      <c r="ED1030" s="57"/>
      <c r="EE1030" s="57"/>
      <c r="EF1030" s="57"/>
      <c r="EG1030" s="57"/>
      <c r="EH1030" s="57"/>
      <c r="EI1030" s="57"/>
      <c r="EJ1030" s="57"/>
      <c r="EK1030" s="57"/>
      <c r="EL1030" s="57"/>
      <c r="EM1030" s="57"/>
      <c r="EN1030" s="57"/>
      <c r="EO1030" s="57"/>
      <c r="EP1030" s="57"/>
      <c r="EQ1030" s="57"/>
      <c r="ER1030" s="57"/>
      <c r="ES1030" s="57"/>
    </row>
    <row r="1031" spans="1:149" ht="14.55" customHeight="1" x14ac:dyDescent="0.3">
      <c r="A1031" s="65">
        <v>1027</v>
      </c>
      <c r="B1031" s="55">
        <v>344</v>
      </c>
      <c r="C1031" s="101" t="s">
        <v>3812</v>
      </c>
      <c r="D1031" s="102" t="s">
        <v>3813</v>
      </c>
      <c r="E1031" s="101" t="s">
        <v>3814</v>
      </c>
      <c r="F1031" s="55">
        <v>2007</v>
      </c>
      <c r="G1031" s="101" t="s">
        <v>974</v>
      </c>
      <c r="H1031" s="101" t="s">
        <v>3815</v>
      </c>
      <c r="I1031" s="56" t="s">
        <v>50</v>
      </c>
      <c r="J1031" s="102" t="s">
        <v>3816</v>
      </c>
      <c r="K1031" s="56" t="s">
        <v>607</v>
      </c>
      <c r="L1031" s="56" t="s">
        <v>23</v>
      </c>
      <c r="M1031" s="56" t="s">
        <v>72</v>
      </c>
      <c r="N1031" s="56" t="s">
        <v>205</v>
      </c>
      <c r="O1031" s="56" t="s">
        <v>25</v>
      </c>
      <c r="P1031" s="56" t="s">
        <v>56</v>
      </c>
      <c r="Q1031" s="56" t="s">
        <v>572</v>
      </c>
      <c r="R1031" s="56" t="s">
        <v>572</v>
      </c>
      <c r="S1031" s="56" t="s">
        <v>343</v>
      </c>
      <c r="T1031" s="56" t="s">
        <v>608</v>
      </c>
      <c r="U1031" s="55">
        <v>2002</v>
      </c>
      <c r="V1031" s="55">
        <v>2004</v>
      </c>
      <c r="W1031" s="56"/>
      <c r="X1031" s="56"/>
      <c r="Y1031" s="56"/>
      <c r="Z1031" s="56"/>
      <c r="AA1031" s="56" t="s">
        <v>66</v>
      </c>
      <c r="AB1031" s="56"/>
      <c r="AC1031" s="56"/>
      <c r="AD1031" s="56"/>
      <c r="AE1031" s="56"/>
      <c r="AF1031" s="56"/>
      <c r="AG1031" s="56"/>
      <c r="AH1031" s="56"/>
      <c r="AI1031" s="56"/>
      <c r="AJ1031" s="56"/>
      <c r="AK1031" s="56"/>
      <c r="AL1031" s="56"/>
      <c r="AM1031" s="56"/>
      <c r="AN1031" s="56"/>
      <c r="AO1031" s="56"/>
      <c r="AP1031" s="56"/>
      <c r="AQ1031" s="56"/>
      <c r="AR1031" s="56" t="s">
        <v>292</v>
      </c>
      <c r="AS1031" s="56"/>
      <c r="AT1031" s="56"/>
      <c r="AU1031" s="56"/>
      <c r="AV1031" s="56"/>
      <c r="AW1031" s="56" t="s">
        <v>23</v>
      </c>
      <c r="AX1031" s="56"/>
      <c r="AY1031" s="56"/>
      <c r="AZ1031" s="56"/>
      <c r="BA1031" s="56"/>
      <c r="BB1031" s="56" t="s">
        <v>78</v>
      </c>
      <c r="BC1031" s="56"/>
      <c r="BD1031" s="56"/>
      <c r="BE1031" s="56"/>
      <c r="BF1031" s="56"/>
      <c r="BG1031" s="56"/>
      <c r="BH1031" s="56"/>
      <c r="BI1031" s="56"/>
      <c r="BJ1031" s="56"/>
      <c r="BK1031" s="56"/>
      <c r="BL1031" s="56"/>
      <c r="BM1031" s="56"/>
      <c r="BN1031" s="56"/>
      <c r="BO1031" s="56"/>
      <c r="BP1031" s="56"/>
      <c r="BQ1031" s="56" t="s">
        <v>78</v>
      </c>
      <c r="BR1031" s="56"/>
      <c r="BS1031" s="56"/>
      <c r="BT1031" s="56"/>
      <c r="BU1031" s="56"/>
      <c r="BV1031" s="56" t="s">
        <v>38</v>
      </c>
      <c r="BW1031" s="56"/>
      <c r="BX1031" s="56"/>
      <c r="BY1031" s="56"/>
      <c r="BZ1031" s="56"/>
      <c r="CA1031" s="56"/>
      <c r="CB1031" s="56"/>
      <c r="CC1031" s="56"/>
      <c r="CD1031" s="56"/>
      <c r="CE1031" s="56"/>
      <c r="CF1031" s="56"/>
      <c r="CG1031" s="56"/>
      <c r="CH1031" s="56"/>
      <c r="CI1031" s="56"/>
      <c r="CJ1031" s="56"/>
      <c r="CK1031" s="56"/>
      <c r="CL1031" s="56"/>
      <c r="CM1031" s="56"/>
      <c r="CN1031" s="56"/>
      <c r="CO1031" s="56"/>
      <c r="CP1031" s="56"/>
      <c r="CQ1031" s="56"/>
      <c r="CR1031" s="56"/>
      <c r="CS1031" s="68" t="s">
        <v>38</v>
      </c>
      <c r="CT1031" s="56"/>
      <c r="CU1031" s="56"/>
      <c r="CV1031" s="56"/>
      <c r="CW1031" s="56"/>
      <c r="CX1031" s="56"/>
      <c r="CY1031" s="56"/>
      <c r="CZ1031" s="56"/>
      <c r="DA1031" s="56"/>
      <c r="DB1031" s="56"/>
      <c r="DC1031" s="56"/>
      <c r="DD1031" s="56" t="s">
        <v>38</v>
      </c>
      <c r="DE1031" s="96"/>
      <c r="DF1031" s="56"/>
      <c r="DG1031" s="56"/>
      <c r="DH1031" s="56"/>
      <c r="DI1031" s="56"/>
      <c r="DJ1031" s="56"/>
      <c r="DK1031" s="56"/>
      <c r="DL1031" s="56"/>
      <c r="DM1031" s="56"/>
      <c r="DN1031" s="56"/>
      <c r="DO1031" s="96"/>
      <c r="DP1031" s="56"/>
      <c r="DQ1031" s="96"/>
      <c r="DR1031" s="56"/>
      <c r="DS1031" s="96"/>
      <c r="DT1031" s="69"/>
      <c r="DV1031" s="34"/>
      <c r="DW1031" s="57"/>
      <c r="DX1031" s="57"/>
      <c r="DY1031" s="57"/>
      <c r="DZ1031" s="57"/>
      <c r="EA1031" s="57"/>
      <c r="EB1031" s="57"/>
      <c r="EC1031" s="57"/>
      <c r="ED1031" s="57"/>
      <c r="EE1031" s="57"/>
      <c r="EF1031" s="57"/>
      <c r="EG1031" s="57"/>
      <c r="EH1031" s="57"/>
      <c r="EI1031" s="57"/>
      <c r="EJ1031" s="57"/>
      <c r="EK1031" s="57"/>
      <c r="EL1031" s="57"/>
      <c r="EM1031" s="57"/>
      <c r="EN1031" s="57"/>
      <c r="EO1031" s="57"/>
      <c r="EP1031" s="57"/>
      <c r="EQ1031" s="57"/>
      <c r="ER1031" s="57"/>
      <c r="ES1031" s="57"/>
    </row>
    <row r="1032" spans="1:149" ht="14.55" customHeight="1" x14ac:dyDescent="0.3">
      <c r="A1032" s="65">
        <v>1028</v>
      </c>
      <c r="B1032" s="55">
        <v>345</v>
      </c>
      <c r="C1032" s="101" t="s">
        <v>3817</v>
      </c>
      <c r="D1032" s="102" t="s">
        <v>3818</v>
      </c>
      <c r="E1032" s="101" t="s">
        <v>3819</v>
      </c>
      <c r="F1032" s="55">
        <v>2020</v>
      </c>
      <c r="G1032" s="102" t="s">
        <v>1503</v>
      </c>
      <c r="H1032" s="101" t="s">
        <v>3820</v>
      </c>
      <c r="I1032" s="56" t="s">
        <v>50</v>
      </c>
      <c r="J1032" s="102" t="s">
        <v>3821</v>
      </c>
      <c r="K1032" s="56" t="s">
        <v>3822</v>
      </c>
      <c r="L1032" s="56" t="s">
        <v>23</v>
      </c>
      <c r="M1032" s="56" t="s">
        <v>86</v>
      </c>
      <c r="N1032" s="56" t="s">
        <v>205</v>
      </c>
      <c r="O1032" s="56" t="s">
        <v>25</v>
      </c>
      <c r="P1032" s="56" t="s">
        <v>56</v>
      </c>
      <c r="Q1032" s="56" t="s">
        <v>913</v>
      </c>
      <c r="R1032" s="56" t="s">
        <v>2608</v>
      </c>
      <c r="S1032" s="56" t="s">
        <v>166</v>
      </c>
      <c r="T1032" s="56" t="s">
        <v>862</v>
      </c>
      <c r="U1032" s="55">
        <v>2017</v>
      </c>
      <c r="V1032" s="55">
        <v>2017</v>
      </c>
      <c r="W1032" s="56"/>
      <c r="X1032" s="56"/>
      <c r="Y1032" s="56"/>
      <c r="Z1032" s="56"/>
      <c r="AA1032" s="56"/>
      <c r="AB1032" s="56"/>
      <c r="AC1032" s="56"/>
      <c r="AD1032" s="56"/>
      <c r="AE1032" s="56" t="s">
        <v>126</v>
      </c>
      <c r="AF1032" s="56"/>
      <c r="AG1032" s="56"/>
      <c r="AH1032" s="56"/>
      <c r="AI1032" s="56"/>
      <c r="AJ1032" s="56"/>
      <c r="AK1032" s="56"/>
      <c r="AL1032" s="56"/>
      <c r="AM1032" s="56"/>
      <c r="AN1032" s="56"/>
      <c r="AO1032" s="56"/>
      <c r="AP1032" s="56"/>
      <c r="AQ1032" s="56"/>
      <c r="AR1032" s="56"/>
      <c r="AS1032" s="56"/>
      <c r="AT1032" s="56"/>
      <c r="AU1032" s="56"/>
      <c r="AV1032" s="56"/>
      <c r="AW1032" s="56" t="s">
        <v>23</v>
      </c>
      <c r="AX1032" s="56"/>
      <c r="AY1032" s="56"/>
      <c r="AZ1032" s="56"/>
      <c r="BA1032" s="56"/>
      <c r="BB1032" s="56"/>
      <c r="BC1032" s="56"/>
      <c r="BD1032" s="56"/>
      <c r="BE1032" s="56"/>
      <c r="BF1032" s="56" t="s">
        <v>80</v>
      </c>
      <c r="BG1032" s="56"/>
      <c r="BH1032" s="56"/>
      <c r="BI1032" s="56"/>
      <c r="BJ1032" s="56"/>
      <c r="BK1032" s="56"/>
      <c r="BL1032" s="56"/>
      <c r="BM1032" s="56"/>
      <c r="BN1032" s="56"/>
      <c r="BO1032" s="56"/>
      <c r="BP1032" s="56"/>
      <c r="BQ1032" s="56"/>
      <c r="BR1032" s="56"/>
      <c r="BS1032" s="56"/>
      <c r="BT1032" s="56"/>
      <c r="BU1032" s="56"/>
      <c r="BV1032" s="56" t="s">
        <v>23</v>
      </c>
      <c r="BW1032" s="56"/>
      <c r="BX1032" s="56"/>
      <c r="BY1032" s="56"/>
      <c r="BZ1032" s="56"/>
      <c r="CA1032" s="56"/>
      <c r="CB1032" s="56"/>
      <c r="CC1032" s="56"/>
      <c r="CD1032" s="56"/>
      <c r="CE1032" s="56" t="s">
        <v>210</v>
      </c>
      <c r="CF1032" s="56"/>
      <c r="CG1032" s="56"/>
      <c r="CH1032" s="56"/>
      <c r="CI1032" s="56"/>
      <c r="CJ1032" s="56"/>
      <c r="CK1032" s="56"/>
      <c r="CL1032" s="56"/>
      <c r="CM1032" s="56"/>
      <c r="CN1032" s="56"/>
      <c r="CO1032" s="56"/>
      <c r="CP1032" s="56"/>
      <c r="CQ1032" s="56"/>
      <c r="CR1032" s="56"/>
      <c r="CS1032" s="68" t="s">
        <v>38</v>
      </c>
      <c r="CT1032" s="56"/>
      <c r="CU1032" s="56"/>
      <c r="CV1032" s="56"/>
      <c r="CW1032" s="56"/>
      <c r="CX1032" s="56"/>
      <c r="CY1032" s="56"/>
      <c r="CZ1032" s="56"/>
      <c r="DA1032" s="56"/>
      <c r="DB1032" s="56"/>
      <c r="DC1032" s="56"/>
      <c r="DD1032" s="56" t="s">
        <v>38</v>
      </c>
      <c r="DE1032" s="96"/>
      <c r="DF1032" s="56"/>
      <c r="DG1032" s="56"/>
      <c r="DH1032" s="56"/>
      <c r="DI1032" s="56"/>
      <c r="DJ1032" s="56"/>
      <c r="DK1032" s="56"/>
      <c r="DL1032" s="56"/>
      <c r="DM1032" s="56"/>
      <c r="DN1032" s="56"/>
      <c r="DO1032" s="96"/>
      <c r="DP1032" s="56"/>
      <c r="DQ1032" s="96"/>
      <c r="DR1032" s="56"/>
      <c r="DS1032" s="92" t="s">
        <v>3823</v>
      </c>
      <c r="DT1032" s="69" t="s">
        <v>265</v>
      </c>
      <c r="DV1032" s="34"/>
      <c r="DW1032" s="57"/>
      <c r="DX1032" s="57"/>
      <c r="DY1032" s="57"/>
      <c r="DZ1032" s="57"/>
      <c r="EA1032" s="57"/>
      <c r="EB1032" s="57"/>
      <c r="EC1032" s="57"/>
      <c r="ED1032" s="57"/>
      <c r="EE1032" s="57"/>
      <c r="EF1032" s="57"/>
      <c r="EG1032" s="57"/>
      <c r="EH1032" s="57"/>
      <c r="EI1032" s="57"/>
      <c r="EJ1032" s="57"/>
      <c r="EK1032" s="57"/>
      <c r="EL1032" s="57"/>
      <c r="EM1032" s="57"/>
      <c r="EN1032" s="57"/>
      <c r="EO1032" s="57"/>
      <c r="EP1032" s="57"/>
      <c r="EQ1032" s="57"/>
      <c r="ER1032" s="57"/>
      <c r="ES1032" s="57"/>
    </row>
    <row r="1033" spans="1:149" ht="14.55" customHeight="1" x14ac:dyDescent="0.3">
      <c r="A1033" s="65">
        <v>1029</v>
      </c>
      <c r="B1033" s="55">
        <v>345</v>
      </c>
      <c r="C1033" s="101" t="s">
        <v>3817</v>
      </c>
      <c r="D1033" s="102" t="s">
        <v>3818</v>
      </c>
      <c r="E1033" s="101" t="s">
        <v>3819</v>
      </c>
      <c r="F1033" s="55">
        <v>2020</v>
      </c>
      <c r="G1033" s="102" t="s">
        <v>1503</v>
      </c>
      <c r="H1033" s="101" t="s">
        <v>3820</v>
      </c>
      <c r="I1033" s="56" t="s">
        <v>50</v>
      </c>
      <c r="J1033" s="102" t="s">
        <v>3824</v>
      </c>
      <c r="K1033" s="56" t="s">
        <v>3825</v>
      </c>
      <c r="L1033" s="56" t="s">
        <v>23</v>
      </c>
      <c r="M1033" s="56" t="s">
        <v>86</v>
      </c>
      <c r="N1033" s="56" t="s">
        <v>205</v>
      </c>
      <c r="O1033" s="56" t="s">
        <v>25</v>
      </c>
      <c r="P1033" s="56" t="s">
        <v>56</v>
      </c>
      <c r="Q1033" s="56" t="s">
        <v>913</v>
      </c>
      <c r="R1033" s="56" t="s">
        <v>2608</v>
      </c>
      <c r="S1033" s="56" t="s">
        <v>166</v>
      </c>
      <c r="T1033" s="56" t="s">
        <v>862</v>
      </c>
      <c r="U1033" s="55">
        <v>2017</v>
      </c>
      <c r="V1033" s="55">
        <v>2017</v>
      </c>
      <c r="W1033" s="56"/>
      <c r="X1033" s="56"/>
      <c r="Y1033" s="56"/>
      <c r="Z1033" s="56"/>
      <c r="AA1033" s="56"/>
      <c r="AB1033" s="56"/>
      <c r="AC1033" s="56"/>
      <c r="AD1033" s="56"/>
      <c r="AE1033" s="56" t="s">
        <v>126</v>
      </c>
      <c r="AF1033" s="56"/>
      <c r="AG1033" s="56"/>
      <c r="AH1033" s="56"/>
      <c r="AI1033" s="56"/>
      <c r="AJ1033" s="56"/>
      <c r="AK1033" s="56"/>
      <c r="AL1033" s="56"/>
      <c r="AM1033" s="56"/>
      <c r="AN1033" s="56"/>
      <c r="AO1033" s="56"/>
      <c r="AP1033" s="56"/>
      <c r="AQ1033" s="56"/>
      <c r="AR1033" s="56"/>
      <c r="AS1033" s="56"/>
      <c r="AT1033" s="56"/>
      <c r="AU1033" s="56"/>
      <c r="AV1033" s="56"/>
      <c r="AW1033" s="56" t="s">
        <v>23</v>
      </c>
      <c r="AX1033" s="56"/>
      <c r="AY1033" s="56"/>
      <c r="AZ1033" s="56"/>
      <c r="BA1033" s="56"/>
      <c r="BB1033" s="56"/>
      <c r="BC1033" s="56"/>
      <c r="BD1033" s="56"/>
      <c r="BE1033" s="56"/>
      <c r="BF1033" s="56" t="s">
        <v>80</v>
      </c>
      <c r="BG1033" s="56"/>
      <c r="BH1033" s="56"/>
      <c r="BI1033" s="56"/>
      <c r="BJ1033" s="56"/>
      <c r="BK1033" s="56"/>
      <c r="BL1033" s="56"/>
      <c r="BM1033" s="56"/>
      <c r="BN1033" s="56"/>
      <c r="BO1033" s="56"/>
      <c r="BP1033" s="56"/>
      <c r="BQ1033" s="56"/>
      <c r="BR1033" s="56"/>
      <c r="BS1033" s="56"/>
      <c r="BT1033" s="56"/>
      <c r="BU1033" s="56"/>
      <c r="BV1033" s="56" t="s">
        <v>23</v>
      </c>
      <c r="BW1033" s="56"/>
      <c r="BX1033" s="56"/>
      <c r="BY1033" s="56"/>
      <c r="BZ1033" s="56"/>
      <c r="CA1033" s="56"/>
      <c r="CB1033" s="56"/>
      <c r="CC1033" s="56"/>
      <c r="CD1033" s="56"/>
      <c r="CE1033" s="56" t="s">
        <v>195</v>
      </c>
      <c r="CF1033" s="56"/>
      <c r="CG1033" s="56"/>
      <c r="CH1033" s="56"/>
      <c r="CI1033" s="56"/>
      <c r="CJ1033" s="56"/>
      <c r="CK1033" s="56"/>
      <c r="CL1033" s="56"/>
      <c r="CM1033" s="56"/>
      <c r="CN1033" s="56"/>
      <c r="CO1033" s="56"/>
      <c r="CP1033" s="56"/>
      <c r="CQ1033" s="56"/>
      <c r="CR1033" s="56"/>
      <c r="CS1033" s="68" t="s">
        <v>38</v>
      </c>
      <c r="CT1033" s="56"/>
      <c r="CU1033" s="56"/>
      <c r="CV1033" s="56"/>
      <c r="CW1033" s="56"/>
      <c r="CX1033" s="56"/>
      <c r="CY1033" s="56"/>
      <c r="CZ1033" s="56"/>
      <c r="DA1033" s="56"/>
      <c r="DB1033" s="56"/>
      <c r="DC1033" s="56"/>
      <c r="DD1033" s="56" t="s">
        <v>38</v>
      </c>
      <c r="DE1033" s="96"/>
      <c r="DF1033" s="56"/>
      <c r="DG1033" s="56"/>
      <c r="DH1033" s="56"/>
      <c r="DI1033" s="56"/>
      <c r="DJ1033" s="56"/>
      <c r="DK1033" s="56"/>
      <c r="DL1033" s="56"/>
      <c r="DM1033" s="56"/>
      <c r="DN1033" s="56"/>
      <c r="DO1033" s="96"/>
      <c r="DP1033" s="56"/>
      <c r="DQ1033" s="96"/>
      <c r="DR1033" s="56"/>
      <c r="DS1033" s="92" t="s">
        <v>3823</v>
      </c>
      <c r="DT1033" s="69" t="s">
        <v>265</v>
      </c>
      <c r="DV1033" s="34"/>
      <c r="DW1033" s="57"/>
      <c r="DX1033" s="57"/>
      <c r="DY1033" s="57"/>
      <c r="DZ1033" s="57"/>
      <c r="EA1033" s="57"/>
      <c r="EB1033" s="57"/>
      <c r="EC1033" s="57"/>
      <c r="ED1033" s="57"/>
      <c r="EE1033" s="57"/>
      <c r="EF1033" s="57"/>
      <c r="EG1033" s="57"/>
      <c r="EH1033" s="57"/>
      <c r="EI1033" s="57"/>
      <c r="EJ1033" s="57"/>
      <c r="EK1033" s="57"/>
      <c r="EL1033" s="57"/>
      <c r="EM1033" s="57"/>
      <c r="EN1033" s="57"/>
      <c r="EO1033" s="57"/>
      <c r="EP1033" s="57"/>
      <c r="EQ1033" s="57"/>
      <c r="ER1033" s="57"/>
      <c r="ES1033" s="57"/>
    </row>
    <row r="1034" spans="1:149" ht="14.55" customHeight="1" x14ac:dyDescent="0.3">
      <c r="A1034" s="65">
        <v>1030</v>
      </c>
      <c r="B1034" s="55">
        <v>345</v>
      </c>
      <c r="C1034" s="101" t="s">
        <v>3817</v>
      </c>
      <c r="D1034" s="102" t="s">
        <v>3818</v>
      </c>
      <c r="E1034" s="101" t="s">
        <v>3819</v>
      </c>
      <c r="F1034" s="55">
        <v>2020</v>
      </c>
      <c r="G1034" s="102" t="s">
        <v>1503</v>
      </c>
      <c r="H1034" s="101" t="s">
        <v>3820</v>
      </c>
      <c r="I1034" s="56" t="s">
        <v>50</v>
      </c>
      <c r="J1034" s="102" t="s">
        <v>3826</v>
      </c>
      <c r="K1034" s="56" t="s">
        <v>3827</v>
      </c>
      <c r="L1034" s="56" t="s">
        <v>23</v>
      </c>
      <c r="M1034" s="56" t="s">
        <v>86</v>
      </c>
      <c r="N1034" s="56" t="s">
        <v>205</v>
      </c>
      <c r="O1034" s="56" t="s">
        <v>25</v>
      </c>
      <c r="P1034" s="56" t="s">
        <v>56</v>
      </c>
      <c r="Q1034" s="56" t="s">
        <v>913</v>
      </c>
      <c r="R1034" s="56" t="s">
        <v>2608</v>
      </c>
      <c r="S1034" s="56" t="s">
        <v>166</v>
      </c>
      <c r="T1034" s="56" t="s">
        <v>862</v>
      </c>
      <c r="U1034" s="55">
        <v>2017</v>
      </c>
      <c r="V1034" s="55">
        <v>2017</v>
      </c>
      <c r="W1034" s="56"/>
      <c r="X1034" s="56"/>
      <c r="Y1034" s="56"/>
      <c r="Z1034" s="56"/>
      <c r="AA1034" s="56"/>
      <c r="AB1034" s="56"/>
      <c r="AC1034" s="56"/>
      <c r="AD1034" s="56"/>
      <c r="AE1034" s="56" t="s">
        <v>126</v>
      </c>
      <c r="AF1034" s="56"/>
      <c r="AG1034" s="56"/>
      <c r="AH1034" s="56"/>
      <c r="AI1034" s="56"/>
      <c r="AJ1034" s="56"/>
      <c r="AK1034" s="56"/>
      <c r="AL1034" s="56"/>
      <c r="AM1034" s="56"/>
      <c r="AN1034" s="56"/>
      <c r="AO1034" s="56"/>
      <c r="AP1034" s="56"/>
      <c r="AQ1034" s="56"/>
      <c r="AR1034" s="56"/>
      <c r="AS1034" s="56"/>
      <c r="AT1034" s="56"/>
      <c r="AU1034" s="56"/>
      <c r="AV1034" s="56"/>
      <c r="AW1034" s="56" t="s">
        <v>23</v>
      </c>
      <c r="AX1034" s="56"/>
      <c r="AY1034" s="56"/>
      <c r="AZ1034" s="56"/>
      <c r="BA1034" s="56"/>
      <c r="BB1034" s="56"/>
      <c r="BC1034" s="56"/>
      <c r="BD1034" s="56"/>
      <c r="BE1034" s="56"/>
      <c r="BF1034" s="56" t="s">
        <v>80</v>
      </c>
      <c r="BG1034" s="56"/>
      <c r="BH1034" s="56"/>
      <c r="BI1034" s="56"/>
      <c r="BJ1034" s="56"/>
      <c r="BK1034" s="56"/>
      <c r="BL1034" s="56"/>
      <c r="BM1034" s="56"/>
      <c r="BN1034" s="56"/>
      <c r="BO1034" s="56"/>
      <c r="BP1034" s="56"/>
      <c r="BQ1034" s="56"/>
      <c r="BR1034" s="56"/>
      <c r="BS1034" s="56"/>
      <c r="BT1034" s="56"/>
      <c r="BU1034" s="56"/>
      <c r="BV1034" s="56" t="s">
        <v>23</v>
      </c>
      <c r="BW1034" s="56"/>
      <c r="BX1034" s="56"/>
      <c r="BY1034" s="56"/>
      <c r="BZ1034" s="56"/>
      <c r="CA1034" s="56"/>
      <c r="CB1034" s="56"/>
      <c r="CC1034" s="56"/>
      <c r="CD1034" s="56"/>
      <c r="CE1034" s="56" t="s">
        <v>195</v>
      </c>
      <c r="CF1034" s="56"/>
      <c r="CG1034" s="56"/>
      <c r="CH1034" s="56"/>
      <c r="CI1034" s="56"/>
      <c r="CJ1034" s="56"/>
      <c r="CK1034" s="56"/>
      <c r="CL1034" s="56"/>
      <c r="CM1034" s="56"/>
      <c r="CN1034" s="56"/>
      <c r="CO1034" s="56"/>
      <c r="CP1034" s="56"/>
      <c r="CQ1034" s="56"/>
      <c r="CR1034" s="56"/>
      <c r="CS1034" s="68" t="s">
        <v>38</v>
      </c>
      <c r="CT1034" s="56"/>
      <c r="CU1034" s="56"/>
      <c r="CV1034" s="56"/>
      <c r="CW1034" s="56"/>
      <c r="CX1034" s="56"/>
      <c r="CY1034" s="56"/>
      <c r="CZ1034" s="56"/>
      <c r="DA1034" s="56"/>
      <c r="DB1034" s="56"/>
      <c r="DC1034" s="56"/>
      <c r="DD1034" s="56" t="s">
        <v>38</v>
      </c>
      <c r="DE1034" s="96"/>
      <c r="DF1034" s="56"/>
      <c r="DG1034" s="56"/>
      <c r="DH1034" s="56"/>
      <c r="DI1034" s="56"/>
      <c r="DJ1034" s="56"/>
      <c r="DK1034" s="56"/>
      <c r="DL1034" s="56"/>
      <c r="DM1034" s="56"/>
      <c r="DN1034" s="56"/>
      <c r="DO1034" s="96"/>
      <c r="DP1034" s="56"/>
      <c r="DQ1034" s="96"/>
      <c r="DR1034" s="56"/>
      <c r="DS1034" s="92" t="s">
        <v>3823</v>
      </c>
      <c r="DT1034" s="69" t="s">
        <v>265</v>
      </c>
      <c r="DV1034" s="34"/>
      <c r="DW1034" s="57"/>
      <c r="DX1034" s="57"/>
      <c r="DY1034" s="57"/>
      <c r="DZ1034" s="57"/>
      <c r="EA1034" s="57"/>
      <c r="EB1034" s="57"/>
      <c r="EC1034" s="57"/>
      <c r="ED1034" s="57"/>
      <c r="EE1034" s="57"/>
      <c r="EF1034" s="57"/>
      <c r="EG1034" s="57"/>
      <c r="EH1034" s="57"/>
      <c r="EI1034" s="57"/>
      <c r="EJ1034" s="57"/>
      <c r="EK1034" s="57"/>
      <c r="EL1034" s="57"/>
      <c r="EM1034" s="57"/>
      <c r="EN1034" s="57"/>
      <c r="EO1034" s="57"/>
      <c r="EP1034" s="57"/>
      <c r="EQ1034" s="57"/>
      <c r="ER1034" s="57"/>
      <c r="ES1034" s="57"/>
    </row>
    <row r="1035" spans="1:149" ht="14.55" customHeight="1" x14ac:dyDescent="0.3">
      <c r="A1035" s="65">
        <v>1031</v>
      </c>
      <c r="B1035" s="55">
        <v>346</v>
      </c>
      <c r="C1035" s="101" t="s">
        <v>3828</v>
      </c>
      <c r="D1035" s="102" t="s">
        <v>3829</v>
      </c>
      <c r="E1035" s="101" t="s">
        <v>3830</v>
      </c>
      <c r="F1035" s="55">
        <v>2019</v>
      </c>
      <c r="G1035" s="101" t="s">
        <v>569</v>
      </c>
      <c r="H1035" s="101" t="s">
        <v>3831</v>
      </c>
      <c r="I1035" s="56" t="s">
        <v>50</v>
      </c>
      <c r="J1035" s="102" t="s">
        <v>4184</v>
      </c>
      <c r="K1035" s="56" t="s">
        <v>628</v>
      </c>
      <c r="L1035" s="56" t="s">
        <v>38</v>
      </c>
      <c r="M1035" s="6" t="s">
        <v>100</v>
      </c>
      <c r="N1035" s="56" t="s">
        <v>205</v>
      </c>
      <c r="O1035" s="56" t="s">
        <v>25</v>
      </c>
      <c r="P1035" s="56" t="s">
        <v>191</v>
      </c>
      <c r="Q1035" s="56" t="s">
        <v>3832</v>
      </c>
      <c r="R1035" s="56" t="s">
        <v>582</v>
      </c>
      <c r="S1035" s="56" t="s">
        <v>434</v>
      </c>
      <c r="T1035" s="56" t="s">
        <v>2441</v>
      </c>
      <c r="U1035" s="55">
        <v>2006</v>
      </c>
      <c r="V1035" s="55">
        <v>2006</v>
      </c>
      <c r="W1035" s="56"/>
      <c r="X1035" s="56"/>
      <c r="Y1035" s="56"/>
      <c r="Z1035" s="56" t="s">
        <v>76</v>
      </c>
      <c r="AA1035" s="56"/>
      <c r="AB1035" s="56" t="s">
        <v>107</v>
      </c>
      <c r="AC1035" s="56"/>
      <c r="AD1035" s="56"/>
      <c r="AE1035" s="56" t="s">
        <v>126</v>
      </c>
      <c r="AF1035" s="56"/>
      <c r="AG1035" s="56"/>
      <c r="AH1035" s="56" t="s">
        <v>139</v>
      </c>
      <c r="AI1035" s="56"/>
      <c r="AJ1035" s="56"/>
      <c r="AK1035" s="56"/>
      <c r="AL1035" s="56"/>
      <c r="AM1035" s="56"/>
      <c r="AN1035" s="56"/>
      <c r="AO1035" s="56"/>
      <c r="AP1035" s="56"/>
      <c r="AQ1035" s="56"/>
      <c r="AR1035" s="56"/>
      <c r="AS1035" s="56"/>
      <c r="AT1035" s="56"/>
      <c r="AU1035" s="56"/>
      <c r="AV1035" s="56"/>
      <c r="AW1035" s="56" t="s">
        <v>23</v>
      </c>
      <c r="AX1035" s="56"/>
      <c r="AY1035" s="56"/>
      <c r="AZ1035" s="56"/>
      <c r="BA1035" s="56" t="s">
        <v>78</v>
      </c>
      <c r="BB1035" s="56"/>
      <c r="BC1035" s="56" t="s">
        <v>78</v>
      </c>
      <c r="BD1035" s="56"/>
      <c r="BE1035" s="56"/>
      <c r="BF1035" s="56" t="s">
        <v>78</v>
      </c>
      <c r="BG1035" s="56"/>
      <c r="BH1035" s="56"/>
      <c r="BI1035" s="56" t="s">
        <v>78</v>
      </c>
      <c r="BJ1035" s="56"/>
      <c r="BK1035" s="56"/>
      <c r="BL1035" s="56"/>
      <c r="BM1035" s="56"/>
      <c r="BN1035" s="56"/>
      <c r="BO1035" s="56"/>
      <c r="BP1035" s="56"/>
      <c r="BQ1035" s="56"/>
      <c r="BR1035" s="56"/>
      <c r="BS1035" s="56"/>
      <c r="BT1035" s="56"/>
      <c r="BU1035" s="56"/>
      <c r="BV1035" s="56" t="s">
        <v>38</v>
      </c>
      <c r="BW1035" s="56"/>
      <c r="BX1035" s="56"/>
      <c r="BY1035" s="56"/>
      <c r="BZ1035" s="56"/>
      <c r="CA1035" s="56"/>
      <c r="CB1035" s="56"/>
      <c r="CC1035" s="56"/>
      <c r="CD1035" s="56"/>
      <c r="CE1035" s="56"/>
      <c r="CF1035" s="56"/>
      <c r="CG1035" s="56"/>
      <c r="CH1035" s="56"/>
      <c r="CI1035" s="56"/>
      <c r="CJ1035" s="56"/>
      <c r="CK1035" s="56"/>
      <c r="CL1035" s="56"/>
      <c r="CM1035" s="56"/>
      <c r="CN1035" s="56"/>
      <c r="CO1035" s="56"/>
      <c r="CP1035" s="56"/>
      <c r="CQ1035" s="56"/>
      <c r="CR1035" s="56"/>
      <c r="CS1035" s="68" t="s">
        <v>38</v>
      </c>
      <c r="CT1035" s="56"/>
      <c r="CU1035" s="56"/>
      <c r="CV1035" s="56"/>
      <c r="CW1035" s="56"/>
      <c r="CX1035" s="56"/>
      <c r="CY1035" s="56"/>
      <c r="CZ1035" s="56"/>
      <c r="DA1035" s="56"/>
      <c r="DB1035" s="56"/>
      <c r="DC1035" s="56"/>
      <c r="DD1035" s="56" t="s">
        <v>38</v>
      </c>
      <c r="DE1035" s="96"/>
      <c r="DF1035" s="56"/>
      <c r="DG1035" s="56"/>
      <c r="DH1035" s="56"/>
      <c r="DI1035" s="56"/>
      <c r="DJ1035" s="56"/>
      <c r="DK1035" s="56"/>
      <c r="DL1035" s="56"/>
      <c r="DM1035" s="56"/>
      <c r="DN1035" s="56"/>
      <c r="DO1035" s="96"/>
      <c r="DP1035" s="56"/>
      <c r="DQ1035" s="96"/>
      <c r="DR1035" s="56"/>
      <c r="DS1035" s="92" t="s">
        <v>3833</v>
      </c>
      <c r="DT1035" s="69" t="s">
        <v>1012</v>
      </c>
      <c r="DV1035" s="34"/>
      <c r="DW1035" s="57"/>
      <c r="DX1035" s="57"/>
      <c r="DY1035" s="57"/>
      <c r="DZ1035" s="57"/>
      <c r="EA1035" s="57"/>
      <c r="EB1035" s="57"/>
      <c r="EC1035" s="57"/>
      <c r="ED1035" s="57"/>
      <c r="EE1035" s="57"/>
      <c r="EF1035" s="57"/>
      <c r="EG1035" s="57"/>
      <c r="EH1035" s="57"/>
      <c r="EI1035" s="57"/>
      <c r="EJ1035" s="57"/>
      <c r="EK1035" s="57"/>
      <c r="EL1035" s="57"/>
      <c r="EM1035" s="57"/>
      <c r="EN1035" s="57"/>
      <c r="EO1035" s="57"/>
      <c r="EP1035" s="57"/>
      <c r="EQ1035" s="57"/>
      <c r="ER1035" s="57"/>
      <c r="ES1035" s="57"/>
    </row>
    <row r="1036" spans="1:149" ht="14.55" customHeight="1" x14ac:dyDescent="0.3">
      <c r="A1036" s="65">
        <v>1032</v>
      </c>
      <c r="B1036" s="55">
        <v>347</v>
      </c>
      <c r="C1036" s="101" t="s">
        <v>3834</v>
      </c>
      <c r="D1036" s="102" t="s">
        <v>3835</v>
      </c>
      <c r="E1036" s="101" t="s">
        <v>3836</v>
      </c>
      <c r="F1036" s="55">
        <v>2003</v>
      </c>
      <c r="G1036" s="102" t="s">
        <v>2905</v>
      </c>
      <c r="H1036" s="101" t="s">
        <v>3837</v>
      </c>
      <c r="I1036" s="56" t="s">
        <v>50</v>
      </c>
      <c r="J1036" s="101" t="s">
        <v>3838</v>
      </c>
      <c r="K1036" s="56" t="s">
        <v>3839</v>
      </c>
      <c r="L1036" s="56" t="s">
        <v>23</v>
      </c>
      <c r="M1036" s="56" t="s">
        <v>86</v>
      </c>
      <c r="N1036" s="56" t="s">
        <v>205</v>
      </c>
      <c r="O1036" s="56" t="s">
        <v>25</v>
      </c>
      <c r="P1036" s="56" t="s">
        <v>56</v>
      </c>
      <c r="Q1036" s="56" t="s">
        <v>572</v>
      </c>
      <c r="R1036" s="56" t="s">
        <v>572</v>
      </c>
      <c r="S1036" s="56" t="s">
        <v>321</v>
      </c>
      <c r="T1036" s="56" t="s">
        <v>701</v>
      </c>
      <c r="U1036" s="55">
        <v>1998</v>
      </c>
      <c r="V1036" s="55">
        <v>2020</v>
      </c>
      <c r="W1036" s="56"/>
      <c r="X1036" s="56"/>
      <c r="Y1036" s="56"/>
      <c r="Z1036" s="56" t="s">
        <v>76</v>
      </c>
      <c r="AA1036" s="56"/>
      <c r="AB1036" s="56"/>
      <c r="AC1036" s="56"/>
      <c r="AD1036" s="56"/>
      <c r="AE1036" s="56" t="s">
        <v>126</v>
      </c>
      <c r="AF1036" s="56"/>
      <c r="AG1036" s="56"/>
      <c r="AH1036" s="56"/>
      <c r="AI1036" s="56"/>
      <c r="AJ1036" s="56"/>
      <c r="AK1036" s="56"/>
      <c r="AL1036" s="56"/>
      <c r="AM1036" s="56"/>
      <c r="AN1036" s="56"/>
      <c r="AO1036" s="56"/>
      <c r="AP1036" s="56" t="s">
        <v>278</v>
      </c>
      <c r="AQ1036" s="56" t="s">
        <v>609</v>
      </c>
      <c r="AR1036" s="56"/>
      <c r="AS1036" s="56"/>
      <c r="AT1036" s="56"/>
      <c r="AU1036" s="56"/>
      <c r="AV1036" s="56"/>
      <c r="AW1036" s="56" t="s">
        <v>23</v>
      </c>
      <c r="AX1036" s="56"/>
      <c r="AY1036" s="56"/>
      <c r="AZ1036" s="56"/>
      <c r="BA1036" s="56" t="s">
        <v>78</v>
      </c>
      <c r="BB1036" s="56"/>
      <c r="BC1036" s="56"/>
      <c r="BD1036" s="56"/>
      <c r="BE1036" s="56"/>
      <c r="BF1036" s="56" t="s">
        <v>78</v>
      </c>
      <c r="BG1036" s="56"/>
      <c r="BH1036" s="56"/>
      <c r="BI1036" s="56"/>
      <c r="BJ1036" s="56"/>
      <c r="BK1036" s="56"/>
      <c r="BL1036" s="56"/>
      <c r="BM1036" s="56"/>
      <c r="BN1036" s="56"/>
      <c r="BO1036" s="56" t="s">
        <v>78</v>
      </c>
      <c r="BP1036" s="56" t="s">
        <v>78</v>
      </c>
      <c r="BQ1036" s="56"/>
      <c r="BR1036" s="56"/>
      <c r="BS1036" s="56"/>
      <c r="BT1036" s="56"/>
      <c r="BU1036" s="56"/>
      <c r="BV1036" s="56" t="s">
        <v>38</v>
      </c>
      <c r="BW1036" s="56"/>
      <c r="BX1036" s="56"/>
      <c r="BY1036" s="56"/>
      <c r="BZ1036" s="56"/>
      <c r="CA1036" s="56"/>
      <c r="CB1036" s="56"/>
      <c r="CC1036" s="56"/>
      <c r="CD1036" s="56"/>
      <c r="CE1036" s="56"/>
      <c r="CF1036" s="56"/>
      <c r="CG1036" s="56"/>
      <c r="CH1036" s="56"/>
      <c r="CI1036" s="56"/>
      <c r="CJ1036" s="56"/>
      <c r="CK1036" s="56"/>
      <c r="CL1036" s="56"/>
      <c r="CM1036" s="56"/>
      <c r="CN1036" s="56"/>
      <c r="CO1036" s="56"/>
      <c r="CP1036" s="56"/>
      <c r="CQ1036" s="56"/>
      <c r="CR1036" s="56"/>
      <c r="CS1036" s="68" t="s">
        <v>38</v>
      </c>
      <c r="CT1036" s="56"/>
      <c r="CU1036" s="56"/>
      <c r="CV1036" s="56"/>
      <c r="CW1036" s="56"/>
      <c r="CX1036" s="56"/>
      <c r="CY1036" s="56"/>
      <c r="CZ1036" s="56"/>
      <c r="DA1036" s="56"/>
      <c r="DB1036" s="56"/>
      <c r="DC1036" s="56"/>
      <c r="DD1036" s="56" t="s">
        <v>38</v>
      </c>
      <c r="DE1036" s="96"/>
      <c r="DF1036" s="56"/>
      <c r="DG1036" s="56"/>
      <c r="DH1036" s="56"/>
      <c r="DI1036" s="56"/>
      <c r="DJ1036" s="56"/>
      <c r="DK1036" s="56"/>
      <c r="DL1036" s="56"/>
      <c r="DM1036" s="56"/>
      <c r="DN1036" s="56"/>
      <c r="DO1036" s="96"/>
      <c r="DP1036" s="56"/>
      <c r="DQ1036" s="96"/>
      <c r="DR1036" s="56"/>
      <c r="DS1036" s="96" t="s">
        <v>3840</v>
      </c>
      <c r="DT1036" s="69" t="s">
        <v>630</v>
      </c>
      <c r="DV1036" s="34"/>
      <c r="DW1036" s="57"/>
      <c r="DX1036" s="57"/>
      <c r="DY1036" s="57"/>
      <c r="DZ1036" s="57"/>
      <c r="EA1036" s="57"/>
      <c r="EB1036" s="57"/>
      <c r="EC1036" s="57"/>
      <c r="ED1036" s="57"/>
      <c r="EE1036" s="57"/>
      <c r="EF1036" s="57"/>
      <c r="EG1036" s="57"/>
      <c r="EH1036" s="57"/>
      <c r="EI1036" s="57"/>
      <c r="EJ1036" s="57"/>
      <c r="EK1036" s="57"/>
      <c r="EL1036" s="57"/>
      <c r="EM1036" s="57"/>
      <c r="EN1036" s="57"/>
      <c r="EO1036" s="57"/>
      <c r="EP1036" s="57"/>
      <c r="EQ1036" s="57"/>
      <c r="ER1036" s="57"/>
      <c r="ES1036" s="57"/>
    </row>
    <row r="1037" spans="1:149" ht="14.55" customHeight="1" x14ac:dyDescent="0.3">
      <c r="A1037" s="65">
        <v>1033</v>
      </c>
      <c r="B1037" s="55">
        <v>347</v>
      </c>
      <c r="C1037" s="101" t="s">
        <v>3834</v>
      </c>
      <c r="D1037" s="102" t="s">
        <v>3835</v>
      </c>
      <c r="E1037" s="101" t="s">
        <v>3836</v>
      </c>
      <c r="F1037" s="55">
        <v>2003</v>
      </c>
      <c r="G1037" s="102" t="s">
        <v>2905</v>
      </c>
      <c r="H1037" s="101" t="s">
        <v>3837</v>
      </c>
      <c r="I1037" s="56" t="s">
        <v>50</v>
      </c>
      <c r="J1037" s="101" t="s">
        <v>3841</v>
      </c>
      <c r="K1037" s="56" t="s">
        <v>3839</v>
      </c>
      <c r="L1037" s="56" t="s">
        <v>23</v>
      </c>
      <c r="M1037" s="56" t="s">
        <v>86</v>
      </c>
      <c r="N1037" s="56" t="s">
        <v>205</v>
      </c>
      <c r="O1037" s="56" t="s">
        <v>25</v>
      </c>
      <c r="P1037" s="56" t="s">
        <v>56</v>
      </c>
      <c r="Q1037" s="56" t="s">
        <v>572</v>
      </c>
      <c r="R1037" s="56" t="s">
        <v>572</v>
      </c>
      <c r="S1037" s="56" t="s">
        <v>321</v>
      </c>
      <c r="T1037" s="56" t="s">
        <v>701</v>
      </c>
      <c r="U1037" s="55">
        <v>1998</v>
      </c>
      <c r="V1037" s="55">
        <v>2020</v>
      </c>
      <c r="W1037" s="56"/>
      <c r="X1037" s="56"/>
      <c r="Y1037" s="56"/>
      <c r="Z1037" s="56" t="s">
        <v>76</v>
      </c>
      <c r="AA1037" s="56"/>
      <c r="AB1037" s="56"/>
      <c r="AC1037" s="56"/>
      <c r="AD1037" s="56"/>
      <c r="AE1037" s="56" t="s">
        <v>126</v>
      </c>
      <c r="AF1037" s="56"/>
      <c r="AG1037" s="56"/>
      <c r="AH1037" s="56"/>
      <c r="AI1037" s="56"/>
      <c r="AJ1037" s="56"/>
      <c r="AK1037" s="56"/>
      <c r="AL1037" s="56"/>
      <c r="AM1037" s="56"/>
      <c r="AN1037" s="56"/>
      <c r="AO1037" s="56"/>
      <c r="AP1037" s="56" t="s">
        <v>278</v>
      </c>
      <c r="AQ1037" s="56" t="s">
        <v>609</v>
      </c>
      <c r="AR1037" s="56"/>
      <c r="AS1037" s="56"/>
      <c r="AT1037" s="56"/>
      <c r="AU1037" s="56"/>
      <c r="AV1037" s="56"/>
      <c r="AW1037" s="56" t="s">
        <v>23</v>
      </c>
      <c r="AX1037" s="56"/>
      <c r="AY1037" s="56"/>
      <c r="AZ1037" s="56"/>
      <c r="BA1037" s="56" t="s">
        <v>78</v>
      </c>
      <c r="BB1037" s="56"/>
      <c r="BC1037" s="56"/>
      <c r="BD1037" s="56"/>
      <c r="BE1037" s="56"/>
      <c r="BF1037" s="56" t="s">
        <v>78</v>
      </c>
      <c r="BG1037" s="56"/>
      <c r="BH1037" s="56"/>
      <c r="BI1037" s="56"/>
      <c r="BJ1037" s="56"/>
      <c r="BK1037" s="56"/>
      <c r="BL1037" s="56"/>
      <c r="BM1037" s="56"/>
      <c r="BN1037" s="56"/>
      <c r="BO1037" s="56" t="s">
        <v>78</v>
      </c>
      <c r="BP1037" s="56" t="s">
        <v>78</v>
      </c>
      <c r="BQ1037" s="56"/>
      <c r="BR1037" s="56"/>
      <c r="BS1037" s="56"/>
      <c r="BT1037" s="56"/>
      <c r="BU1037" s="56"/>
      <c r="BV1037" s="56" t="s">
        <v>38</v>
      </c>
      <c r="BW1037" s="56"/>
      <c r="BX1037" s="56"/>
      <c r="BY1037" s="56"/>
      <c r="BZ1037" s="56"/>
      <c r="CA1037" s="56"/>
      <c r="CB1037" s="56"/>
      <c r="CC1037" s="56"/>
      <c r="CD1037" s="56"/>
      <c r="CE1037" s="56"/>
      <c r="CF1037" s="56"/>
      <c r="CG1037" s="56"/>
      <c r="CH1037" s="56"/>
      <c r="CI1037" s="56"/>
      <c r="CJ1037" s="56"/>
      <c r="CK1037" s="56"/>
      <c r="CL1037" s="56"/>
      <c r="CM1037" s="56"/>
      <c r="CN1037" s="56"/>
      <c r="CO1037" s="56"/>
      <c r="CP1037" s="56"/>
      <c r="CQ1037" s="56"/>
      <c r="CR1037" s="56"/>
      <c r="CS1037" s="68" t="s">
        <v>38</v>
      </c>
      <c r="CT1037" s="56"/>
      <c r="CU1037" s="56"/>
      <c r="CV1037" s="56"/>
      <c r="CW1037" s="56"/>
      <c r="CX1037" s="56"/>
      <c r="CY1037" s="56"/>
      <c r="CZ1037" s="56"/>
      <c r="DA1037" s="56"/>
      <c r="DB1037" s="56"/>
      <c r="DC1037" s="56"/>
      <c r="DD1037" s="56" t="s">
        <v>38</v>
      </c>
      <c r="DE1037" s="96"/>
      <c r="DF1037" s="56"/>
      <c r="DG1037" s="56"/>
      <c r="DH1037" s="56"/>
      <c r="DI1037" s="56"/>
      <c r="DJ1037" s="56"/>
      <c r="DK1037" s="56"/>
      <c r="DL1037" s="56"/>
      <c r="DM1037" s="56"/>
      <c r="DN1037" s="56"/>
      <c r="DO1037" s="96"/>
      <c r="DP1037" s="56"/>
      <c r="DQ1037" s="96"/>
      <c r="DR1037" s="56"/>
      <c r="DS1037" s="96" t="s">
        <v>3840</v>
      </c>
      <c r="DT1037" s="69" t="s">
        <v>630</v>
      </c>
      <c r="DV1037" s="34"/>
      <c r="DW1037" s="57"/>
      <c r="DX1037" s="57"/>
      <c r="DY1037" s="57"/>
      <c r="DZ1037" s="57"/>
      <c r="EA1037" s="57"/>
      <c r="EB1037" s="57"/>
      <c r="EC1037" s="57"/>
      <c r="ED1037" s="57"/>
      <c r="EE1037" s="57"/>
      <c r="EF1037" s="57"/>
      <c r="EG1037" s="57"/>
      <c r="EH1037" s="57"/>
      <c r="EI1037" s="57"/>
      <c r="EJ1037" s="57"/>
      <c r="EK1037" s="57"/>
      <c r="EL1037" s="57"/>
      <c r="EM1037" s="57"/>
      <c r="EN1037" s="57"/>
      <c r="EO1037" s="57"/>
      <c r="EP1037" s="57"/>
      <c r="EQ1037" s="57"/>
      <c r="ER1037" s="57"/>
      <c r="ES1037" s="57"/>
    </row>
    <row r="1038" spans="1:149" ht="14.55" customHeight="1" x14ac:dyDescent="0.3">
      <c r="A1038" s="65">
        <v>1034</v>
      </c>
      <c r="B1038" s="55">
        <v>347</v>
      </c>
      <c r="C1038" s="101" t="s">
        <v>3834</v>
      </c>
      <c r="D1038" s="102" t="s">
        <v>3835</v>
      </c>
      <c r="E1038" s="101" t="s">
        <v>3836</v>
      </c>
      <c r="F1038" s="55">
        <v>2003</v>
      </c>
      <c r="G1038" s="102" t="s">
        <v>2905</v>
      </c>
      <c r="H1038" s="101" t="s">
        <v>3837</v>
      </c>
      <c r="I1038" s="56" t="s">
        <v>50</v>
      </c>
      <c r="J1038" s="101" t="s">
        <v>3842</v>
      </c>
      <c r="K1038" s="56" t="s">
        <v>3839</v>
      </c>
      <c r="L1038" s="56" t="s">
        <v>23</v>
      </c>
      <c r="M1038" s="56" t="s">
        <v>86</v>
      </c>
      <c r="N1038" s="56" t="s">
        <v>205</v>
      </c>
      <c r="O1038" s="56" t="s">
        <v>25</v>
      </c>
      <c r="P1038" s="56" t="s">
        <v>56</v>
      </c>
      <c r="Q1038" s="56" t="s">
        <v>572</v>
      </c>
      <c r="R1038" s="56" t="s">
        <v>572</v>
      </c>
      <c r="S1038" s="56" t="s">
        <v>321</v>
      </c>
      <c r="T1038" s="56" t="s">
        <v>701</v>
      </c>
      <c r="U1038" s="55">
        <v>1998</v>
      </c>
      <c r="V1038" s="55">
        <v>2020</v>
      </c>
      <c r="W1038" s="56"/>
      <c r="X1038" s="56"/>
      <c r="Y1038" s="56"/>
      <c r="Z1038" s="56" t="s">
        <v>76</v>
      </c>
      <c r="AA1038" s="56"/>
      <c r="AB1038" s="56"/>
      <c r="AC1038" s="56"/>
      <c r="AD1038" s="56"/>
      <c r="AE1038" s="56" t="s">
        <v>126</v>
      </c>
      <c r="AF1038" s="56"/>
      <c r="AG1038" s="56"/>
      <c r="AH1038" s="56"/>
      <c r="AI1038" s="56"/>
      <c r="AJ1038" s="56"/>
      <c r="AK1038" s="56"/>
      <c r="AL1038" s="56"/>
      <c r="AM1038" s="56"/>
      <c r="AN1038" s="56"/>
      <c r="AO1038" s="56"/>
      <c r="AP1038" s="56" t="s">
        <v>278</v>
      </c>
      <c r="AQ1038" s="56" t="s">
        <v>609</v>
      </c>
      <c r="AR1038" s="56"/>
      <c r="AS1038" s="56"/>
      <c r="AT1038" s="56"/>
      <c r="AU1038" s="56"/>
      <c r="AV1038" s="56"/>
      <c r="AW1038" s="56" t="s">
        <v>23</v>
      </c>
      <c r="AX1038" s="56"/>
      <c r="AY1038" s="56"/>
      <c r="AZ1038" s="56"/>
      <c r="BA1038" s="56" t="s">
        <v>78</v>
      </c>
      <c r="BB1038" s="56"/>
      <c r="BC1038" s="56"/>
      <c r="BD1038" s="56"/>
      <c r="BE1038" s="56"/>
      <c r="BF1038" s="56" t="s">
        <v>78</v>
      </c>
      <c r="BG1038" s="56"/>
      <c r="BH1038" s="56"/>
      <c r="BI1038" s="56"/>
      <c r="BJ1038" s="56"/>
      <c r="BK1038" s="56"/>
      <c r="BL1038" s="56"/>
      <c r="BM1038" s="56"/>
      <c r="BN1038" s="56"/>
      <c r="BO1038" s="56" t="s">
        <v>78</v>
      </c>
      <c r="BP1038" s="56" t="s">
        <v>78</v>
      </c>
      <c r="BQ1038" s="56"/>
      <c r="BR1038" s="56"/>
      <c r="BS1038" s="56"/>
      <c r="BT1038" s="56"/>
      <c r="BU1038" s="56"/>
      <c r="BV1038" s="56" t="s">
        <v>38</v>
      </c>
      <c r="BW1038" s="56"/>
      <c r="BX1038" s="56"/>
      <c r="BY1038" s="56"/>
      <c r="BZ1038" s="56"/>
      <c r="CA1038" s="56"/>
      <c r="CB1038" s="56"/>
      <c r="CC1038" s="56"/>
      <c r="CD1038" s="56"/>
      <c r="CE1038" s="56"/>
      <c r="CF1038" s="56"/>
      <c r="CG1038" s="56"/>
      <c r="CH1038" s="56"/>
      <c r="CI1038" s="56"/>
      <c r="CJ1038" s="56"/>
      <c r="CK1038" s="56"/>
      <c r="CL1038" s="56"/>
      <c r="CM1038" s="56"/>
      <c r="CN1038" s="56"/>
      <c r="CO1038" s="56"/>
      <c r="CP1038" s="56"/>
      <c r="CQ1038" s="56"/>
      <c r="CR1038" s="56"/>
      <c r="CS1038" s="68" t="s">
        <v>38</v>
      </c>
      <c r="CT1038" s="56"/>
      <c r="CU1038" s="56"/>
      <c r="CV1038" s="56"/>
      <c r="CW1038" s="56"/>
      <c r="CX1038" s="56"/>
      <c r="CY1038" s="56"/>
      <c r="CZ1038" s="56"/>
      <c r="DA1038" s="56"/>
      <c r="DB1038" s="56"/>
      <c r="DC1038" s="56"/>
      <c r="DD1038" s="56" t="s">
        <v>38</v>
      </c>
      <c r="DE1038" s="96"/>
      <c r="DF1038" s="56"/>
      <c r="DG1038" s="56"/>
      <c r="DH1038" s="56"/>
      <c r="DI1038" s="56"/>
      <c r="DJ1038" s="56"/>
      <c r="DK1038" s="56"/>
      <c r="DL1038" s="56"/>
      <c r="DM1038" s="56"/>
      <c r="DN1038" s="56"/>
      <c r="DO1038" s="96"/>
      <c r="DP1038" s="56"/>
      <c r="DQ1038" s="96"/>
      <c r="DR1038" s="56"/>
      <c r="DS1038" s="96" t="s">
        <v>3840</v>
      </c>
      <c r="DT1038" s="69" t="s">
        <v>630</v>
      </c>
      <c r="DV1038" s="34"/>
      <c r="DW1038" s="57"/>
      <c r="DX1038" s="57"/>
      <c r="DY1038" s="57"/>
      <c r="DZ1038" s="57"/>
      <c r="EA1038" s="57"/>
      <c r="EB1038" s="57"/>
      <c r="EC1038" s="57"/>
      <c r="ED1038" s="57"/>
      <c r="EE1038" s="57"/>
      <c r="EF1038" s="57"/>
      <c r="EG1038" s="57"/>
      <c r="EH1038" s="57"/>
      <c r="EI1038" s="57"/>
      <c r="EJ1038" s="57"/>
      <c r="EK1038" s="57"/>
      <c r="EL1038" s="57"/>
      <c r="EM1038" s="57"/>
      <c r="EN1038" s="57"/>
      <c r="EO1038" s="57"/>
      <c r="EP1038" s="57"/>
      <c r="EQ1038" s="57"/>
      <c r="ER1038" s="57"/>
      <c r="ES1038" s="57"/>
    </row>
    <row r="1039" spans="1:149" ht="14.55" customHeight="1" x14ac:dyDescent="0.3">
      <c r="A1039" s="65">
        <v>1035</v>
      </c>
      <c r="B1039" s="55">
        <v>347</v>
      </c>
      <c r="C1039" s="101" t="s">
        <v>3834</v>
      </c>
      <c r="D1039" s="102" t="s">
        <v>3835</v>
      </c>
      <c r="E1039" s="101" t="s">
        <v>3836</v>
      </c>
      <c r="F1039" s="55">
        <v>2003</v>
      </c>
      <c r="G1039" s="102" t="s">
        <v>2905</v>
      </c>
      <c r="H1039" s="101" t="s">
        <v>3837</v>
      </c>
      <c r="I1039" s="56" t="s">
        <v>50</v>
      </c>
      <c r="J1039" s="101" t="s">
        <v>3843</v>
      </c>
      <c r="K1039" s="56" t="s">
        <v>3839</v>
      </c>
      <c r="L1039" s="56" t="s">
        <v>23</v>
      </c>
      <c r="M1039" s="56" t="s">
        <v>86</v>
      </c>
      <c r="N1039" s="56" t="s">
        <v>205</v>
      </c>
      <c r="O1039" s="56" t="s">
        <v>25</v>
      </c>
      <c r="P1039" s="56" t="s">
        <v>56</v>
      </c>
      <c r="Q1039" s="56" t="s">
        <v>572</v>
      </c>
      <c r="R1039" s="56" t="s">
        <v>572</v>
      </c>
      <c r="S1039" s="56" t="s">
        <v>321</v>
      </c>
      <c r="T1039" s="56" t="s">
        <v>701</v>
      </c>
      <c r="U1039" s="55">
        <v>1998</v>
      </c>
      <c r="V1039" s="55">
        <v>2020</v>
      </c>
      <c r="W1039" s="56"/>
      <c r="X1039" s="56"/>
      <c r="Y1039" s="56"/>
      <c r="Z1039" s="56" t="s">
        <v>76</v>
      </c>
      <c r="AA1039" s="56"/>
      <c r="AB1039" s="56"/>
      <c r="AC1039" s="56"/>
      <c r="AD1039" s="56"/>
      <c r="AE1039" s="56" t="s">
        <v>126</v>
      </c>
      <c r="AF1039" s="56"/>
      <c r="AG1039" s="56"/>
      <c r="AH1039" s="56"/>
      <c r="AI1039" s="56"/>
      <c r="AJ1039" s="56"/>
      <c r="AK1039" s="56"/>
      <c r="AL1039" s="56"/>
      <c r="AM1039" s="56"/>
      <c r="AN1039" s="56"/>
      <c r="AO1039" s="56"/>
      <c r="AP1039" s="56" t="s">
        <v>278</v>
      </c>
      <c r="AQ1039" s="56" t="s">
        <v>609</v>
      </c>
      <c r="AR1039" s="56"/>
      <c r="AS1039" s="56"/>
      <c r="AT1039" s="56"/>
      <c r="AU1039" s="56"/>
      <c r="AV1039" s="56"/>
      <c r="AW1039" s="56" t="s">
        <v>23</v>
      </c>
      <c r="AX1039" s="56"/>
      <c r="AY1039" s="56"/>
      <c r="AZ1039" s="56"/>
      <c r="BA1039" s="56" t="s">
        <v>78</v>
      </c>
      <c r="BB1039" s="56"/>
      <c r="BC1039" s="56"/>
      <c r="BD1039" s="56"/>
      <c r="BE1039" s="56"/>
      <c r="BF1039" s="56" t="s">
        <v>78</v>
      </c>
      <c r="BG1039" s="56"/>
      <c r="BH1039" s="56"/>
      <c r="BI1039" s="56"/>
      <c r="BJ1039" s="56"/>
      <c r="BK1039" s="56"/>
      <c r="BL1039" s="56"/>
      <c r="BM1039" s="56"/>
      <c r="BN1039" s="56"/>
      <c r="BO1039" s="56" t="s">
        <v>78</v>
      </c>
      <c r="BP1039" s="56" t="s">
        <v>78</v>
      </c>
      <c r="BQ1039" s="56"/>
      <c r="BR1039" s="56"/>
      <c r="BS1039" s="56"/>
      <c r="BT1039" s="56"/>
      <c r="BU1039" s="56"/>
      <c r="BV1039" s="56" t="s">
        <v>38</v>
      </c>
      <c r="BW1039" s="56"/>
      <c r="BX1039" s="56"/>
      <c r="BY1039" s="56"/>
      <c r="BZ1039" s="56"/>
      <c r="CA1039" s="56"/>
      <c r="CB1039" s="56"/>
      <c r="CC1039" s="56"/>
      <c r="CD1039" s="56"/>
      <c r="CE1039" s="56"/>
      <c r="CF1039" s="56"/>
      <c r="CG1039" s="56"/>
      <c r="CH1039" s="56"/>
      <c r="CI1039" s="56"/>
      <c r="CJ1039" s="56"/>
      <c r="CK1039" s="56"/>
      <c r="CL1039" s="56"/>
      <c r="CM1039" s="56"/>
      <c r="CN1039" s="56"/>
      <c r="CO1039" s="56"/>
      <c r="CP1039" s="56"/>
      <c r="CQ1039" s="56"/>
      <c r="CR1039" s="56"/>
      <c r="CS1039" s="68" t="s">
        <v>38</v>
      </c>
      <c r="CT1039" s="56"/>
      <c r="CU1039" s="56"/>
      <c r="CV1039" s="56"/>
      <c r="CW1039" s="56"/>
      <c r="CX1039" s="56"/>
      <c r="CY1039" s="56"/>
      <c r="CZ1039" s="56"/>
      <c r="DA1039" s="56"/>
      <c r="DB1039" s="56"/>
      <c r="DC1039" s="56"/>
      <c r="DD1039" s="56" t="s">
        <v>38</v>
      </c>
      <c r="DE1039" s="96"/>
      <c r="DF1039" s="56"/>
      <c r="DG1039" s="56"/>
      <c r="DH1039" s="56"/>
      <c r="DI1039" s="56"/>
      <c r="DJ1039" s="56"/>
      <c r="DK1039" s="56"/>
      <c r="DL1039" s="56"/>
      <c r="DM1039" s="56"/>
      <c r="DN1039" s="56"/>
      <c r="DO1039" s="96"/>
      <c r="DP1039" s="56"/>
      <c r="DQ1039" s="96"/>
      <c r="DR1039" s="56"/>
      <c r="DS1039" s="96" t="s">
        <v>3840</v>
      </c>
      <c r="DT1039" s="69" t="s">
        <v>630</v>
      </c>
      <c r="DV1039" s="34"/>
      <c r="DW1039" s="57"/>
      <c r="DX1039" s="57"/>
      <c r="DY1039" s="57"/>
      <c r="DZ1039" s="57"/>
      <c r="EA1039" s="57"/>
      <c r="EB1039" s="57"/>
      <c r="EC1039" s="57"/>
      <c r="ED1039" s="57"/>
      <c r="EE1039" s="57"/>
      <c r="EF1039" s="57"/>
      <c r="EG1039" s="57"/>
      <c r="EH1039" s="57"/>
      <c r="EI1039" s="57"/>
      <c r="EJ1039" s="57"/>
      <c r="EK1039" s="57"/>
      <c r="EL1039" s="57"/>
      <c r="EM1039" s="57"/>
      <c r="EN1039" s="57"/>
      <c r="EO1039" s="57"/>
      <c r="EP1039" s="57"/>
      <c r="EQ1039" s="57"/>
      <c r="ER1039" s="57"/>
      <c r="ES1039" s="57"/>
    </row>
    <row r="1040" spans="1:149" ht="14.55" customHeight="1" x14ac:dyDescent="0.3">
      <c r="A1040" s="65">
        <v>1036</v>
      </c>
      <c r="B1040" s="55">
        <v>347</v>
      </c>
      <c r="C1040" s="101" t="s">
        <v>3834</v>
      </c>
      <c r="D1040" s="102" t="s">
        <v>3835</v>
      </c>
      <c r="E1040" s="101" t="s">
        <v>3836</v>
      </c>
      <c r="F1040" s="55">
        <v>2003</v>
      </c>
      <c r="G1040" s="102" t="s">
        <v>2905</v>
      </c>
      <c r="H1040" s="101" t="s">
        <v>3837</v>
      </c>
      <c r="I1040" s="56" t="s">
        <v>50</v>
      </c>
      <c r="J1040" s="101" t="s">
        <v>3844</v>
      </c>
      <c r="K1040" s="56" t="s">
        <v>3839</v>
      </c>
      <c r="L1040" s="56" t="s">
        <v>23</v>
      </c>
      <c r="M1040" s="56" t="s">
        <v>86</v>
      </c>
      <c r="N1040" s="56" t="s">
        <v>205</v>
      </c>
      <c r="O1040" s="56" t="s">
        <v>25</v>
      </c>
      <c r="P1040" s="56" t="s">
        <v>56</v>
      </c>
      <c r="Q1040" s="56" t="s">
        <v>572</v>
      </c>
      <c r="R1040" s="56" t="s">
        <v>572</v>
      </c>
      <c r="S1040" s="56" t="s">
        <v>321</v>
      </c>
      <c r="T1040" s="56" t="s">
        <v>701</v>
      </c>
      <c r="U1040" s="55">
        <v>1998</v>
      </c>
      <c r="V1040" s="55">
        <v>2020</v>
      </c>
      <c r="W1040" s="56"/>
      <c r="X1040" s="56"/>
      <c r="Y1040" s="56"/>
      <c r="Z1040" s="56" t="s">
        <v>76</v>
      </c>
      <c r="AA1040" s="56"/>
      <c r="AB1040" s="56"/>
      <c r="AC1040" s="56"/>
      <c r="AD1040" s="56"/>
      <c r="AE1040" s="56" t="s">
        <v>126</v>
      </c>
      <c r="AF1040" s="56"/>
      <c r="AG1040" s="56"/>
      <c r="AH1040" s="56"/>
      <c r="AI1040" s="56"/>
      <c r="AJ1040" s="56"/>
      <c r="AK1040" s="56"/>
      <c r="AL1040" s="56"/>
      <c r="AM1040" s="56"/>
      <c r="AN1040" s="56"/>
      <c r="AO1040" s="56"/>
      <c r="AP1040" s="56" t="s">
        <v>278</v>
      </c>
      <c r="AQ1040" s="56" t="s">
        <v>609</v>
      </c>
      <c r="AR1040" s="56"/>
      <c r="AS1040" s="56"/>
      <c r="AT1040" s="56"/>
      <c r="AU1040" s="56"/>
      <c r="AV1040" s="56"/>
      <c r="AW1040" s="56" t="s">
        <v>23</v>
      </c>
      <c r="AX1040" s="56"/>
      <c r="AY1040" s="56"/>
      <c r="AZ1040" s="56"/>
      <c r="BA1040" s="56" t="s">
        <v>78</v>
      </c>
      <c r="BB1040" s="56"/>
      <c r="BC1040" s="56"/>
      <c r="BD1040" s="56"/>
      <c r="BE1040" s="56"/>
      <c r="BF1040" s="56" t="s">
        <v>78</v>
      </c>
      <c r="BG1040" s="56"/>
      <c r="BH1040" s="56"/>
      <c r="BI1040" s="56"/>
      <c r="BJ1040" s="56"/>
      <c r="BK1040" s="56"/>
      <c r="BL1040" s="56"/>
      <c r="BM1040" s="56"/>
      <c r="BN1040" s="56"/>
      <c r="BO1040" s="56" t="s">
        <v>78</v>
      </c>
      <c r="BP1040" s="56" t="s">
        <v>78</v>
      </c>
      <c r="BQ1040" s="56"/>
      <c r="BR1040" s="56"/>
      <c r="BS1040" s="56"/>
      <c r="BT1040" s="56"/>
      <c r="BU1040" s="56"/>
      <c r="BV1040" s="56" t="s">
        <v>38</v>
      </c>
      <c r="BW1040" s="56"/>
      <c r="BX1040" s="56"/>
      <c r="BY1040" s="56"/>
      <c r="BZ1040" s="56"/>
      <c r="CA1040" s="56"/>
      <c r="CB1040" s="56"/>
      <c r="CC1040" s="56"/>
      <c r="CD1040" s="56"/>
      <c r="CE1040" s="56"/>
      <c r="CF1040" s="56"/>
      <c r="CG1040" s="56"/>
      <c r="CH1040" s="56"/>
      <c r="CI1040" s="56"/>
      <c r="CJ1040" s="56"/>
      <c r="CK1040" s="56"/>
      <c r="CL1040" s="56"/>
      <c r="CM1040" s="56"/>
      <c r="CN1040" s="56"/>
      <c r="CO1040" s="56"/>
      <c r="CP1040" s="56"/>
      <c r="CQ1040" s="56"/>
      <c r="CR1040" s="56"/>
      <c r="CS1040" s="68" t="s">
        <v>38</v>
      </c>
      <c r="CT1040" s="56"/>
      <c r="CU1040" s="56"/>
      <c r="CV1040" s="56"/>
      <c r="CW1040" s="56"/>
      <c r="CX1040" s="56"/>
      <c r="CY1040" s="56"/>
      <c r="CZ1040" s="56"/>
      <c r="DA1040" s="56"/>
      <c r="DB1040" s="56"/>
      <c r="DC1040" s="56"/>
      <c r="DD1040" s="56" t="s">
        <v>38</v>
      </c>
      <c r="DE1040" s="96"/>
      <c r="DF1040" s="56"/>
      <c r="DG1040" s="56"/>
      <c r="DH1040" s="56"/>
      <c r="DI1040" s="56"/>
      <c r="DJ1040" s="56"/>
      <c r="DK1040" s="56"/>
      <c r="DL1040" s="56"/>
      <c r="DM1040" s="56"/>
      <c r="DN1040" s="56"/>
      <c r="DO1040" s="96"/>
      <c r="DP1040" s="56"/>
      <c r="DQ1040" s="96"/>
      <c r="DR1040" s="56"/>
      <c r="DS1040" s="96" t="s">
        <v>3840</v>
      </c>
      <c r="DT1040" s="69" t="s">
        <v>630</v>
      </c>
      <c r="DV1040" s="34"/>
      <c r="DW1040" s="57"/>
      <c r="DX1040" s="57"/>
      <c r="DY1040" s="57"/>
      <c r="DZ1040" s="57"/>
      <c r="EA1040" s="57"/>
      <c r="EB1040" s="57"/>
      <c r="EC1040" s="57"/>
      <c r="ED1040" s="57"/>
      <c r="EE1040" s="57"/>
      <c r="EF1040" s="57"/>
      <c r="EG1040" s="57"/>
      <c r="EH1040" s="57"/>
      <c r="EI1040" s="57"/>
      <c r="EJ1040" s="57"/>
      <c r="EK1040" s="57"/>
      <c r="EL1040" s="57"/>
      <c r="EM1040" s="57"/>
      <c r="EN1040" s="57"/>
      <c r="EO1040" s="57"/>
      <c r="EP1040" s="57"/>
      <c r="EQ1040" s="57"/>
      <c r="ER1040" s="57"/>
      <c r="ES1040" s="57"/>
    </row>
    <row r="1041" spans="1:149" ht="14.55" customHeight="1" x14ac:dyDescent="0.3">
      <c r="A1041" s="65">
        <v>1037</v>
      </c>
      <c r="B1041" s="55">
        <v>347</v>
      </c>
      <c r="C1041" s="101" t="s">
        <v>3834</v>
      </c>
      <c r="D1041" s="102" t="s">
        <v>3835</v>
      </c>
      <c r="E1041" s="101" t="s">
        <v>3836</v>
      </c>
      <c r="F1041" s="55">
        <v>2003</v>
      </c>
      <c r="G1041" s="102" t="s">
        <v>2905</v>
      </c>
      <c r="H1041" s="101" t="s">
        <v>3837</v>
      </c>
      <c r="I1041" s="56" t="s">
        <v>50</v>
      </c>
      <c r="J1041" s="101" t="s">
        <v>3845</v>
      </c>
      <c r="K1041" s="56" t="s">
        <v>3839</v>
      </c>
      <c r="L1041" s="56" t="s">
        <v>23</v>
      </c>
      <c r="M1041" s="56" t="s">
        <v>86</v>
      </c>
      <c r="N1041" s="56" t="s">
        <v>205</v>
      </c>
      <c r="O1041" s="56" t="s">
        <v>25</v>
      </c>
      <c r="P1041" s="56" t="s">
        <v>56</v>
      </c>
      <c r="Q1041" s="56" t="s">
        <v>572</v>
      </c>
      <c r="R1041" s="56" t="s">
        <v>572</v>
      </c>
      <c r="S1041" s="56" t="s">
        <v>321</v>
      </c>
      <c r="T1041" s="56" t="s">
        <v>3417</v>
      </c>
      <c r="U1041" s="55">
        <v>1998</v>
      </c>
      <c r="V1041" s="55">
        <v>2020</v>
      </c>
      <c r="W1041" s="56"/>
      <c r="X1041" s="56"/>
      <c r="Y1041" s="56"/>
      <c r="Z1041" s="56" t="s">
        <v>76</v>
      </c>
      <c r="AA1041" s="56"/>
      <c r="AB1041" s="56"/>
      <c r="AC1041" s="56"/>
      <c r="AD1041" s="56"/>
      <c r="AE1041" s="56" t="s">
        <v>126</v>
      </c>
      <c r="AF1041" s="56"/>
      <c r="AG1041" s="56"/>
      <c r="AH1041" s="56"/>
      <c r="AI1041" s="56"/>
      <c r="AJ1041" s="56"/>
      <c r="AK1041" s="56"/>
      <c r="AL1041" s="56"/>
      <c r="AM1041" s="56"/>
      <c r="AN1041" s="56"/>
      <c r="AO1041" s="56"/>
      <c r="AP1041" s="56" t="s">
        <v>278</v>
      </c>
      <c r="AQ1041" s="56" t="s">
        <v>609</v>
      </c>
      <c r="AR1041" s="56"/>
      <c r="AS1041" s="56"/>
      <c r="AT1041" s="56"/>
      <c r="AU1041" s="56"/>
      <c r="AV1041" s="56"/>
      <c r="AW1041" s="56" t="s">
        <v>23</v>
      </c>
      <c r="AX1041" s="56"/>
      <c r="AY1041" s="56"/>
      <c r="AZ1041" s="56"/>
      <c r="BA1041" s="56" t="s">
        <v>78</v>
      </c>
      <c r="BB1041" s="56"/>
      <c r="BC1041" s="56"/>
      <c r="BD1041" s="56"/>
      <c r="BE1041" s="56"/>
      <c r="BF1041" s="56" t="s">
        <v>78</v>
      </c>
      <c r="BG1041" s="56"/>
      <c r="BH1041" s="56"/>
      <c r="BI1041" s="56"/>
      <c r="BJ1041" s="56"/>
      <c r="BK1041" s="56"/>
      <c r="BL1041" s="56"/>
      <c r="BM1041" s="56"/>
      <c r="BN1041" s="56"/>
      <c r="BO1041" s="56" t="s">
        <v>78</v>
      </c>
      <c r="BP1041" s="56" t="s">
        <v>78</v>
      </c>
      <c r="BQ1041" s="56"/>
      <c r="BR1041" s="56"/>
      <c r="BS1041" s="56"/>
      <c r="BT1041" s="56"/>
      <c r="BU1041" s="56"/>
      <c r="BV1041" s="56" t="s">
        <v>38</v>
      </c>
      <c r="BW1041" s="56"/>
      <c r="BX1041" s="56"/>
      <c r="BY1041" s="56"/>
      <c r="BZ1041" s="56"/>
      <c r="CA1041" s="56"/>
      <c r="CB1041" s="56"/>
      <c r="CC1041" s="56"/>
      <c r="CD1041" s="56"/>
      <c r="CE1041" s="56"/>
      <c r="CF1041" s="56"/>
      <c r="CG1041" s="56"/>
      <c r="CH1041" s="56"/>
      <c r="CI1041" s="56"/>
      <c r="CJ1041" s="56"/>
      <c r="CK1041" s="56"/>
      <c r="CL1041" s="56"/>
      <c r="CM1041" s="56"/>
      <c r="CN1041" s="56"/>
      <c r="CO1041" s="56"/>
      <c r="CP1041" s="56"/>
      <c r="CQ1041" s="56"/>
      <c r="CR1041" s="56"/>
      <c r="CS1041" s="68" t="s">
        <v>38</v>
      </c>
      <c r="CT1041" s="56"/>
      <c r="CU1041" s="56"/>
      <c r="CV1041" s="56"/>
      <c r="CW1041" s="56"/>
      <c r="CX1041" s="56"/>
      <c r="CY1041" s="56"/>
      <c r="CZ1041" s="56"/>
      <c r="DA1041" s="56"/>
      <c r="DB1041" s="56"/>
      <c r="DC1041" s="56"/>
      <c r="DD1041" s="56" t="s">
        <v>38</v>
      </c>
      <c r="DE1041" s="96"/>
      <c r="DF1041" s="56"/>
      <c r="DG1041" s="56"/>
      <c r="DH1041" s="56"/>
      <c r="DI1041" s="56"/>
      <c r="DJ1041" s="56"/>
      <c r="DK1041" s="56"/>
      <c r="DL1041" s="56"/>
      <c r="DM1041" s="56"/>
      <c r="DN1041" s="56"/>
      <c r="DO1041" s="96"/>
      <c r="DP1041" s="56"/>
      <c r="DQ1041" s="96"/>
      <c r="DR1041" s="56"/>
      <c r="DS1041" s="96" t="s">
        <v>3846</v>
      </c>
      <c r="DT1041" s="69" t="s">
        <v>630</v>
      </c>
      <c r="DV1041" s="34"/>
      <c r="DW1041" s="57"/>
      <c r="DX1041" s="57"/>
      <c r="DY1041" s="57"/>
      <c r="DZ1041" s="57"/>
      <c r="EA1041" s="57"/>
      <c r="EB1041" s="57"/>
      <c r="EC1041" s="57"/>
      <c r="ED1041" s="57"/>
      <c r="EE1041" s="57"/>
      <c r="EF1041" s="57"/>
      <c r="EG1041" s="57"/>
      <c r="EH1041" s="57"/>
      <c r="EI1041" s="57"/>
      <c r="EJ1041" s="57"/>
      <c r="EK1041" s="57"/>
      <c r="EL1041" s="57"/>
      <c r="EM1041" s="57"/>
      <c r="EN1041" s="57"/>
      <c r="EO1041" s="57"/>
      <c r="EP1041" s="57"/>
      <c r="EQ1041" s="57"/>
      <c r="ER1041" s="57"/>
      <c r="ES1041" s="57"/>
    </row>
    <row r="1042" spans="1:149" ht="14.55" customHeight="1" x14ac:dyDescent="0.3">
      <c r="A1042" s="65">
        <v>1038</v>
      </c>
      <c r="B1042" s="55">
        <v>347</v>
      </c>
      <c r="C1042" s="101" t="s">
        <v>3834</v>
      </c>
      <c r="D1042" s="102" t="s">
        <v>3835</v>
      </c>
      <c r="E1042" s="101" t="s">
        <v>3836</v>
      </c>
      <c r="F1042" s="55">
        <v>2003</v>
      </c>
      <c r="G1042" s="102" t="s">
        <v>2905</v>
      </c>
      <c r="H1042" s="101" t="s">
        <v>3837</v>
      </c>
      <c r="I1042" s="56" t="s">
        <v>50</v>
      </c>
      <c r="J1042" s="101" t="s">
        <v>3841</v>
      </c>
      <c r="K1042" s="56" t="s">
        <v>3839</v>
      </c>
      <c r="L1042" s="56" t="s">
        <v>23</v>
      </c>
      <c r="M1042" s="56" t="s">
        <v>86</v>
      </c>
      <c r="N1042" s="56" t="s">
        <v>205</v>
      </c>
      <c r="O1042" s="56" t="s">
        <v>25</v>
      </c>
      <c r="P1042" s="56" t="s">
        <v>56</v>
      </c>
      <c r="Q1042" s="56" t="s">
        <v>572</v>
      </c>
      <c r="R1042" s="56" t="s">
        <v>572</v>
      </c>
      <c r="S1042" s="56" t="s">
        <v>321</v>
      </c>
      <c r="T1042" s="56" t="s">
        <v>3417</v>
      </c>
      <c r="U1042" s="55">
        <v>1998</v>
      </c>
      <c r="V1042" s="55">
        <v>2020</v>
      </c>
      <c r="W1042" s="56"/>
      <c r="X1042" s="56"/>
      <c r="Y1042" s="56"/>
      <c r="Z1042" s="56" t="s">
        <v>76</v>
      </c>
      <c r="AA1042" s="56"/>
      <c r="AB1042" s="56"/>
      <c r="AC1042" s="56"/>
      <c r="AD1042" s="56"/>
      <c r="AE1042" s="56" t="s">
        <v>126</v>
      </c>
      <c r="AF1042" s="56"/>
      <c r="AG1042" s="56"/>
      <c r="AH1042" s="56"/>
      <c r="AI1042" s="56"/>
      <c r="AJ1042" s="56"/>
      <c r="AK1042" s="56"/>
      <c r="AL1042" s="56"/>
      <c r="AM1042" s="56"/>
      <c r="AN1042" s="56"/>
      <c r="AO1042" s="56"/>
      <c r="AP1042" s="56" t="s">
        <v>278</v>
      </c>
      <c r="AQ1042" s="56" t="s">
        <v>609</v>
      </c>
      <c r="AR1042" s="56"/>
      <c r="AS1042" s="56"/>
      <c r="AT1042" s="56"/>
      <c r="AU1042" s="56"/>
      <c r="AV1042" s="56"/>
      <c r="AW1042" s="56" t="s">
        <v>23</v>
      </c>
      <c r="AX1042" s="56"/>
      <c r="AY1042" s="56"/>
      <c r="AZ1042" s="56"/>
      <c r="BA1042" s="56" t="s">
        <v>78</v>
      </c>
      <c r="BB1042" s="56"/>
      <c r="BC1042" s="56"/>
      <c r="BD1042" s="56"/>
      <c r="BE1042" s="56"/>
      <c r="BF1042" s="56" t="s">
        <v>78</v>
      </c>
      <c r="BG1042" s="56"/>
      <c r="BH1042" s="56"/>
      <c r="BI1042" s="56"/>
      <c r="BJ1042" s="56"/>
      <c r="BK1042" s="56"/>
      <c r="BL1042" s="56"/>
      <c r="BM1042" s="56"/>
      <c r="BN1042" s="56"/>
      <c r="BO1042" s="56" t="s">
        <v>78</v>
      </c>
      <c r="BP1042" s="56" t="s">
        <v>78</v>
      </c>
      <c r="BQ1042" s="56"/>
      <c r="BR1042" s="56"/>
      <c r="BS1042" s="56"/>
      <c r="BT1042" s="56"/>
      <c r="BU1042" s="56"/>
      <c r="BV1042" s="56" t="s">
        <v>38</v>
      </c>
      <c r="BW1042" s="56"/>
      <c r="BX1042" s="56"/>
      <c r="BY1042" s="56"/>
      <c r="BZ1042" s="56"/>
      <c r="CA1042" s="56"/>
      <c r="CB1042" s="56"/>
      <c r="CC1042" s="56"/>
      <c r="CD1042" s="56"/>
      <c r="CE1042" s="56"/>
      <c r="CF1042" s="56"/>
      <c r="CG1042" s="56"/>
      <c r="CH1042" s="56"/>
      <c r="CI1042" s="56"/>
      <c r="CJ1042" s="56"/>
      <c r="CK1042" s="56"/>
      <c r="CL1042" s="56"/>
      <c r="CM1042" s="56"/>
      <c r="CN1042" s="56"/>
      <c r="CO1042" s="56"/>
      <c r="CP1042" s="56"/>
      <c r="CQ1042" s="56"/>
      <c r="CR1042" s="56"/>
      <c r="CS1042" s="68" t="s">
        <v>38</v>
      </c>
      <c r="CT1042" s="56"/>
      <c r="CU1042" s="56"/>
      <c r="CV1042" s="56"/>
      <c r="CW1042" s="56"/>
      <c r="CX1042" s="56"/>
      <c r="CY1042" s="56"/>
      <c r="CZ1042" s="56"/>
      <c r="DA1042" s="56"/>
      <c r="DB1042" s="56"/>
      <c r="DC1042" s="56"/>
      <c r="DD1042" s="56" t="s">
        <v>38</v>
      </c>
      <c r="DE1042" s="96"/>
      <c r="DF1042" s="56"/>
      <c r="DG1042" s="56"/>
      <c r="DH1042" s="56"/>
      <c r="DI1042" s="56"/>
      <c r="DJ1042" s="56"/>
      <c r="DK1042" s="56"/>
      <c r="DL1042" s="56"/>
      <c r="DM1042" s="56"/>
      <c r="DN1042" s="56"/>
      <c r="DO1042" s="96"/>
      <c r="DP1042" s="56"/>
      <c r="DQ1042" s="96"/>
      <c r="DR1042" s="56"/>
      <c r="DS1042" s="96" t="s">
        <v>3846</v>
      </c>
      <c r="DT1042" s="69" t="s">
        <v>630</v>
      </c>
      <c r="DV1042" s="34"/>
      <c r="DW1042" s="57"/>
      <c r="DX1042" s="57"/>
      <c r="DY1042" s="57"/>
      <c r="DZ1042" s="57"/>
      <c r="EA1042" s="57"/>
      <c r="EB1042" s="57"/>
      <c r="EC1042" s="57"/>
      <c r="ED1042" s="57"/>
      <c r="EE1042" s="57"/>
      <c r="EF1042" s="57"/>
      <c r="EG1042" s="57"/>
      <c r="EH1042" s="57"/>
      <c r="EI1042" s="57"/>
      <c r="EJ1042" s="57"/>
      <c r="EK1042" s="57"/>
      <c r="EL1042" s="57"/>
      <c r="EM1042" s="57"/>
      <c r="EN1042" s="57"/>
      <c r="EO1042" s="57"/>
      <c r="EP1042" s="57"/>
      <c r="EQ1042" s="57"/>
      <c r="ER1042" s="57"/>
      <c r="ES1042" s="57"/>
    </row>
    <row r="1043" spans="1:149" ht="14.55" customHeight="1" x14ac:dyDescent="0.3">
      <c r="A1043" s="65">
        <v>1039</v>
      </c>
      <c r="B1043" s="55">
        <v>347</v>
      </c>
      <c r="C1043" s="101" t="s">
        <v>3834</v>
      </c>
      <c r="D1043" s="102" t="s">
        <v>3835</v>
      </c>
      <c r="E1043" s="101" t="s">
        <v>3836</v>
      </c>
      <c r="F1043" s="55">
        <v>2003</v>
      </c>
      <c r="G1043" s="102" t="s">
        <v>2905</v>
      </c>
      <c r="H1043" s="101" t="s">
        <v>3837</v>
      </c>
      <c r="I1043" s="56" t="s">
        <v>50</v>
      </c>
      <c r="J1043" s="101" t="s">
        <v>3842</v>
      </c>
      <c r="K1043" s="56" t="s">
        <v>3839</v>
      </c>
      <c r="L1043" s="56" t="s">
        <v>23</v>
      </c>
      <c r="M1043" s="56" t="s">
        <v>86</v>
      </c>
      <c r="N1043" s="56" t="s">
        <v>205</v>
      </c>
      <c r="O1043" s="56" t="s">
        <v>25</v>
      </c>
      <c r="P1043" s="56" t="s">
        <v>56</v>
      </c>
      <c r="Q1043" s="56" t="s">
        <v>572</v>
      </c>
      <c r="R1043" s="56" t="s">
        <v>572</v>
      </c>
      <c r="S1043" s="56" t="s">
        <v>321</v>
      </c>
      <c r="T1043" s="56" t="s">
        <v>3417</v>
      </c>
      <c r="U1043" s="55">
        <v>1998</v>
      </c>
      <c r="V1043" s="55">
        <v>2020</v>
      </c>
      <c r="W1043" s="56"/>
      <c r="X1043" s="56"/>
      <c r="Y1043" s="56"/>
      <c r="Z1043" s="56" t="s">
        <v>76</v>
      </c>
      <c r="AA1043" s="56"/>
      <c r="AB1043" s="56"/>
      <c r="AC1043" s="56"/>
      <c r="AD1043" s="56"/>
      <c r="AE1043" s="56" t="s">
        <v>126</v>
      </c>
      <c r="AF1043" s="56"/>
      <c r="AG1043" s="56"/>
      <c r="AH1043" s="56"/>
      <c r="AI1043" s="56"/>
      <c r="AJ1043" s="56"/>
      <c r="AK1043" s="56"/>
      <c r="AL1043" s="56"/>
      <c r="AM1043" s="56"/>
      <c r="AN1043" s="56"/>
      <c r="AO1043" s="56"/>
      <c r="AP1043" s="56" t="s">
        <v>278</v>
      </c>
      <c r="AQ1043" s="56" t="s">
        <v>609</v>
      </c>
      <c r="AR1043" s="56"/>
      <c r="AS1043" s="56"/>
      <c r="AT1043" s="56"/>
      <c r="AU1043" s="56"/>
      <c r="AV1043" s="56"/>
      <c r="AW1043" s="56" t="s">
        <v>23</v>
      </c>
      <c r="AX1043" s="56"/>
      <c r="AY1043" s="56"/>
      <c r="AZ1043" s="56"/>
      <c r="BA1043" s="56" t="s">
        <v>78</v>
      </c>
      <c r="BB1043" s="56"/>
      <c r="BC1043" s="56"/>
      <c r="BD1043" s="56"/>
      <c r="BE1043" s="56"/>
      <c r="BF1043" s="56" t="s">
        <v>78</v>
      </c>
      <c r="BG1043" s="56"/>
      <c r="BH1043" s="56"/>
      <c r="BI1043" s="56"/>
      <c r="BJ1043" s="56"/>
      <c r="BK1043" s="56"/>
      <c r="BL1043" s="56"/>
      <c r="BM1043" s="56"/>
      <c r="BN1043" s="56"/>
      <c r="BO1043" s="56" t="s">
        <v>78</v>
      </c>
      <c r="BP1043" s="56" t="s">
        <v>78</v>
      </c>
      <c r="BQ1043" s="56"/>
      <c r="BR1043" s="56"/>
      <c r="BS1043" s="56"/>
      <c r="BT1043" s="56"/>
      <c r="BU1043" s="56"/>
      <c r="BV1043" s="56" t="s">
        <v>38</v>
      </c>
      <c r="BW1043" s="56"/>
      <c r="BX1043" s="56"/>
      <c r="BY1043" s="56"/>
      <c r="BZ1043" s="56"/>
      <c r="CA1043" s="56"/>
      <c r="CB1043" s="56"/>
      <c r="CC1043" s="56"/>
      <c r="CD1043" s="56"/>
      <c r="CE1043" s="56"/>
      <c r="CF1043" s="56"/>
      <c r="CG1043" s="56"/>
      <c r="CH1043" s="56"/>
      <c r="CI1043" s="56"/>
      <c r="CJ1043" s="56"/>
      <c r="CK1043" s="56"/>
      <c r="CL1043" s="56"/>
      <c r="CM1043" s="56"/>
      <c r="CN1043" s="56"/>
      <c r="CO1043" s="56"/>
      <c r="CP1043" s="56"/>
      <c r="CQ1043" s="56"/>
      <c r="CR1043" s="56"/>
      <c r="CS1043" s="68" t="s">
        <v>38</v>
      </c>
      <c r="CT1043" s="56"/>
      <c r="CU1043" s="56"/>
      <c r="CV1043" s="56"/>
      <c r="CW1043" s="56"/>
      <c r="CX1043" s="56"/>
      <c r="CY1043" s="56"/>
      <c r="CZ1043" s="56"/>
      <c r="DA1043" s="56"/>
      <c r="DB1043" s="56"/>
      <c r="DC1043" s="56"/>
      <c r="DD1043" s="56" t="s">
        <v>38</v>
      </c>
      <c r="DE1043" s="96"/>
      <c r="DF1043" s="56"/>
      <c r="DG1043" s="56"/>
      <c r="DH1043" s="56"/>
      <c r="DI1043" s="56"/>
      <c r="DJ1043" s="56"/>
      <c r="DK1043" s="56"/>
      <c r="DL1043" s="56"/>
      <c r="DM1043" s="56"/>
      <c r="DN1043" s="56"/>
      <c r="DO1043" s="96"/>
      <c r="DP1043" s="56"/>
      <c r="DQ1043" s="96"/>
      <c r="DR1043" s="56"/>
      <c r="DS1043" s="96" t="s">
        <v>3846</v>
      </c>
      <c r="DT1043" s="69" t="s">
        <v>630</v>
      </c>
      <c r="DV1043" s="34"/>
      <c r="DW1043" s="57"/>
      <c r="DX1043" s="57"/>
      <c r="DY1043" s="57"/>
      <c r="DZ1043" s="57"/>
      <c r="EA1043" s="57"/>
      <c r="EB1043" s="57"/>
      <c r="EC1043" s="57"/>
      <c r="ED1043" s="57"/>
      <c r="EE1043" s="57"/>
      <c r="EF1043" s="57"/>
      <c r="EG1043" s="57"/>
      <c r="EH1043" s="57"/>
      <c r="EI1043" s="57"/>
      <c r="EJ1043" s="57"/>
      <c r="EK1043" s="57"/>
      <c r="EL1043" s="57"/>
      <c r="EM1043" s="57"/>
      <c r="EN1043" s="57"/>
      <c r="EO1043" s="57"/>
      <c r="EP1043" s="57"/>
      <c r="EQ1043" s="57"/>
      <c r="ER1043" s="57"/>
      <c r="ES1043" s="57"/>
    </row>
    <row r="1044" spans="1:149" ht="14.55" customHeight="1" x14ac:dyDescent="0.3">
      <c r="A1044" s="65">
        <v>1040</v>
      </c>
      <c r="B1044" s="55">
        <v>347</v>
      </c>
      <c r="C1044" s="101" t="s">
        <v>3834</v>
      </c>
      <c r="D1044" s="102" t="s">
        <v>3835</v>
      </c>
      <c r="E1044" s="101" t="s">
        <v>3836</v>
      </c>
      <c r="F1044" s="55">
        <v>2003</v>
      </c>
      <c r="G1044" s="102" t="s">
        <v>2905</v>
      </c>
      <c r="H1044" s="101" t="s">
        <v>3837</v>
      </c>
      <c r="I1044" s="56" t="s">
        <v>50</v>
      </c>
      <c r="J1044" s="101" t="s">
        <v>3843</v>
      </c>
      <c r="K1044" s="56" t="s">
        <v>3839</v>
      </c>
      <c r="L1044" s="56" t="s">
        <v>23</v>
      </c>
      <c r="M1044" s="56" t="s">
        <v>86</v>
      </c>
      <c r="N1044" s="56" t="s">
        <v>205</v>
      </c>
      <c r="O1044" s="56" t="s">
        <v>25</v>
      </c>
      <c r="P1044" s="56" t="s">
        <v>56</v>
      </c>
      <c r="Q1044" s="56" t="s">
        <v>572</v>
      </c>
      <c r="R1044" s="56" t="s">
        <v>572</v>
      </c>
      <c r="S1044" s="56" t="s">
        <v>321</v>
      </c>
      <c r="T1044" s="56" t="s">
        <v>3417</v>
      </c>
      <c r="U1044" s="55">
        <v>1998</v>
      </c>
      <c r="V1044" s="55">
        <v>2020</v>
      </c>
      <c r="W1044" s="56"/>
      <c r="X1044" s="56"/>
      <c r="Y1044" s="56"/>
      <c r="Z1044" s="56" t="s">
        <v>76</v>
      </c>
      <c r="AA1044" s="56"/>
      <c r="AB1044" s="56"/>
      <c r="AC1044" s="56"/>
      <c r="AD1044" s="56"/>
      <c r="AE1044" s="56" t="s">
        <v>126</v>
      </c>
      <c r="AF1044" s="56"/>
      <c r="AG1044" s="56"/>
      <c r="AH1044" s="56"/>
      <c r="AI1044" s="56"/>
      <c r="AJ1044" s="56"/>
      <c r="AK1044" s="56"/>
      <c r="AL1044" s="56"/>
      <c r="AM1044" s="56"/>
      <c r="AN1044" s="56"/>
      <c r="AO1044" s="56"/>
      <c r="AP1044" s="56" t="s">
        <v>278</v>
      </c>
      <c r="AQ1044" s="56" t="s">
        <v>609</v>
      </c>
      <c r="AR1044" s="56"/>
      <c r="AS1044" s="56"/>
      <c r="AT1044" s="56"/>
      <c r="AU1044" s="56"/>
      <c r="AV1044" s="56"/>
      <c r="AW1044" s="56" t="s">
        <v>23</v>
      </c>
      <c r="AX1044" s="56"/>
      <c r="AY1044" s="56"/>
      <c r="AZ1044" s="56"/>
      <c r="BA1044" s="56" t="s">
        <v>78</v>
      </c>
      <c r="BB1044" s="56"/>
      <c r="BC1044" s="56"/>
      <c r="BD1044" s="56"/>
      <c r="BE1044" s="56"/>
      <c r="BF1044" s="56" t="s">
        <v>78</v>
      </c>
      <c r="BG1044" s="56"/>
      <c r="BH1044" s="56"/>
      <c r="BI1044" s="56"/>
      <c r="BJ1044" s="56"/>
      <c r="BK1044" s="56"/>
      <c r="BL1044" s="56"/>
      <c r="BM1044" s="56"/>
      <c r="BN1044" s="56"/>
      <c r="BO1044" s="56" t="s">
        <v>78</v>
      </c>
      <c r="BP1044" s="56" t="s">
        <v>78</v>
      </c>
      <c r="BQ1044" s="56"/>
      <c r="BR1044" s="56"/>
      <c r="BS1044" s="56"/>
      <c r="BT1044" s="56"/>
      <c r="BU1044" s="56"/>
      <c r="BV1044" s="56" t="s">
        <v>38</v>
      </c>
      <c r="BW1044" s="56"/>
      <c r="BX1044" s="56"/>
      <c r="BY1044" s="56"/>
      <c r="BZ1044" s="56"/>
      <c r="CA1044" s="56"/>
      <c r="CB1044" s="56"/>
      <c r="CC1044" s="56"/>
      <c r="CD1044" s="56"/>
      <c r="CE1044" s="56"/>
      <c r="CF1044" s="56"/>
      <c r="CG1044" s="56"/>
      <c r="CH1044" s="56"/>
      <c r="CI1044" s="56"/>
      <c r="CJ1044" s="56"/>
      <c r="CK1044" s="56"/>
      <c r="CL1044" s="56"/>
      <c r="CM1044" s="56"/>
      <c r="CN1044" s="56"/>
      <c r="CO1044" s="56"/>
      <c r="CP1044" s="56"/>
      <c r="CQ1044" s="56"/>
      <c r="CR1044" s="56"/>
      <c r="CS1044" s="68" t="s">
        <v>38</v>
      </c>
      <c r="CT1044" s="56"/>
      <c r="CU1044" s="56"/>
      <c r="CV1044" s="56"/>
      <c r="CW1044" s="56"/>
      <c r="CX1044" s="56"/>
      <c r="CY1044" s="56"/>
      <c r="CZ1044" s="56"/>
      <c r="DA1044" s="56"/>
      <c r="DB1044" s="56"/>
      <c r="DC1044" s="56"/>
      <c r="DD1044" s="56" t="s">
        <v>38</v>
      </c>
      <c r="DE1044" s="96"/>
      <c r="DF1044" s="56"/>
      <c r="DG1044" s="56"/>
      <c r="DH1044" s="56"/>
      <c r="DI1044" s="56"/>
      <c r="DJ1044" s="56"/>
      <c r="DK1044" s="56"/>
      <c r="DL1044" s="56"/>
      <c r="DM1044" s="56"/>
      <c r="DN1044" s="56"/>
      <c r="DO1044" s="96"/>
      <c r="DP1044" s="56"/>
      <c r="DQ1044" s="96"/>
      <c r="DR1044" s="56"/>
      <c r="DS1044" s="96" t="s">
        <v>3846</v>
      </c>
      <c r="DT1044" s="69" t="s">
        <v>630</v>
      </c>
      <c r="DV1044" s="34"/>
      <c r="DW1044" s="57"/>
      <c r="DX1044" s="57"/>
      <c r="DY1044" s="57"/>
      <c r="DZ1044" s="57"/>
      <c r="EA1044" s="57"/>
      <c r="EB1044" s="57"/>
      <c r="EC1044" s="57"/>
      <c r="ED1044" s="57"/>
      <c r="EE1044" s="57"/>
      <c r="EF1044" s="57"/>
      <c r="EG1044" s="57"/>
      <c r="EH1044" s="57"/>
      <c r="EI1044" s="57"/>
      <c r="EJ1044" s="57"/>
      <c r="EK1044" s="57"/>
      <c r="EL1044" s="57"/>
      <c r="EM1044" s="57"/>
      <c r="EN1044" s="57"/>
      <c r="EO1044" s="57"/>
      <c r="EP1044" s="57"/>
      <c r="EQ1044" s="57"/>
      <c r="ER1044" s="57"/>
      <c r="ES1044" s="57"/>
    </row>
    <row r="1045" spans="1:149" ht="14.55" customHeight="1" x14ac:dyDescent="0.3">
      <c r="A1045" s="65">
        <v>1041</v>
      </c>
      <c r="B1045" s="55">
        <v>347</v>
      </c>
      <c r="C1045" s="101" t="s">
        <v>3834</v>
      </c>
      <c r="D1045" s="102" t="s">
        <v>3835</v>
      </c>
      <c r="E1045" s="101" t="s">
        <v>3836</v>
      </c>
      <c r="F1045" s="55">
        <v>2003</v>
      </c>
      <c r="G1045" s="102" t="s">
        <v>2905</v>
      </c>
      <c r="H1045" s="101" t="s">
        <v>3837</v>
      </c>
      <c r="I1045" s="56" t="s">
        <v>50</v>
      </c>
      <c r="J1045" s="101" t="s">
        <v>3844</v>
      </c>
      <c r="K1045" s="56" t="s">
        <v>3839</v>
      </c>
      <c r="L1045" s="56" t="s">
        <v>23</v>
      </c>
      <c r="M1045" s="56" t="s">
        <v>86</v>
      </c>
      <c r="N1045" s="56" t="s">
        <v>205</v>
      </c>
      <c r="O1045" s="56" t="s">
        <v>25</v>
      </c>
      <c r="P1045" s="56" t="s">
        <v>56</v>
      </c>
      <c r="Q1045" s="56" t="s">
        <v>572</v>
      </c>
      <c r="R1045" s="56" t="s">
        <v>572</v>
      </c>
      <c r="S1045" s="56" t="s">
        <v>321</v>
      </c>
      <c r="T1045" s="56" t="s">
        <v>3417</v>
      </c>
      <c r="U1045" s="55">
        <v>1998</v>
      </c>
      <c r="V1045" s="55">
        <v>2020</v>
      </c>
      <c r="W1045" s="56"/>
      <c r="X1045" s="56"/>
      <c r="Y1045" s="56"/>
      <c r="Z1045" s="56" t="s">
        <v>76</v>
      </c>
      <c r="AA1045" s="56"/>
      <c r="AB1045" s="56"/>
      <c r="AC1045" s="56"/>
      <c r="AD1045" s="56"/>
      <c r="AE1045" s="56" t="s">
        <v>126</v>
      </c>
      <c r="AF1045" s="56"/>
      <c r="AG1045" s="56"/>
      <c r="AH1045" s="56"/>
      <c r="AI1045" s="56"/>
      <c r="AJ1045" s="56"/>
      <c r="AK1045" s="56"/>
      <c r="AL1045" s="56"/>
      <c r="AM1045" s="56"/>
      <c r="AN1045" s="56"/>
      <c r="AO1045" s="56"/>
      <c r="AP1045" s="56" t="s">
        <v>278</v>
      </c>
      <c r="AQ1045" s="56" t="s">
        <v>609</v>
      </c>
      <c r="AR1045" s="56"/>
      <c r="AS1045" s="56"/>
      <c r="AT1045" s="56"/>
      <c r="AU1045" s="56"/>
      <c r="AV1045" s="56"/>
      <c r="AW1045" s="56" t="s">
        <v>23</v>
      </c>
      <c r="AX1045" s="56"/>
      <c r="AY1045" s="56"/>
      <c r="AZ1045" s="56"/>
      <c r="BA1045" s="56" t="s">
        <v>78</v>
      </c>
      <c r="BB1045" s="56"/>
      <c r="BC1045" s="56"/>
      <c r="BD1045" s="56"/>
      <c r="BE1045" s="56"/>
      <c r="BF1045" s="56" t="s">
        <v>78</v>
      </c>
      <c r="BG1045" s="56"/>
      <c r="BH1045" s="56"/>
      <c r="BI1045" s="56"/>
      <c r="BJ1045" s="56"/>
      <c r="BK1045" s="56"/>
      <c r="BL1045" s="56"/>
      <c r="BM1045" s="56"/>
      <c r="BN1045" s="56"/>
      <c r="BO1045" s="56" t="s">
        <v>78</v>
      </c>
      <c r="BP1045" s="56" t="s">
        <v>78</v>
      </c>
      <c r="BQ1045" s="56"/>
      <c r="BR1045" s="56"/>
      <c r="BS1045" s="56"/>
      <c r="BT1045" s="56"/>
      <c r="BU1045" s="56"/>
      <c r="BV1045" s="56" t="s">
        <v>38</v>
      </c>
      <c r="BW1045" s="56"/>
      <c r="BX1045" s="56"/>
      <c r="BY1045" s="56"/>
      <c r="BZ1045" s="56"/>
      <c r="CA1045" s="56"/>
      <c r="CB1045" s="56"/>
      <c r="CC1045" s="56"/>
      <c r="CD1045" s="56"/>
      <c r="CE1045" s="56"/>
      <c r="CF1045" s="56"/>
      <c r="CG1045" s="56"/>
      <c r="CH1045" s="56"/>
      <c r="CI1045" s="56"/>
      <c r="CJ1045" s="56"/>
      <c r="CK1045" s="56"/>
      <c r="CL1045" s="56"/>
      <c r="CM1045" s="56"/>
      <c r="CN1045" s="56"/>
      <c r="CO1045" s="56"/>
      <c r="CP1045" s="56"/>
      <c r="CQ1045" s="56"/>
      <c r="CR1045" s="56"/>
      <c r="CS1045" s="68" t="s">
        <v>38</v>
      </c>
      <c r="CT1045" s="56"/>
      <c r="CU1045" s="56"/>
      <c r="CV1045" s="56"/>
      <c r="CW1045" s="56"/>
      <c r="CX1045" s="56"/>
      <c r="CY1045" s="56"/>
      <c r="CZ1045" s="56"/>
      <c r="DA1045" s="56"/>
      <c r="DB1045" s="56"/>
      <c r="DC1045" s="56"/>
      <c r="DD1045" s="56" t="s">
        <v>38</v>
      </c>
      <c r="DE1045" s="96"/>
      <c r="DF1045" s="56"/>
      <c r="DG1045" s="56"/>
      <c r="DH1045" s="56"/>
      <c r="DI1045" s="56"/>
      <c r="DJ1045" s="56"/>
      <c r="DK1045" s="56"/>
      <c r="DL1045" s="56"/>
      <c r="DM1045" s="56"/>
      <c r="DN1045" s="56"/>
      <c r="DO1045" s="96"/>
      <c r="DP1045" s="56"/>
      <c r="DQ1045" s="96"/>
      <c r="DR1045" s="56"/>
      <c r="DS1045" s="96" t="s">
        <v>3846</v>
      </c>
      <c r="DT1045" s="69" t="s">
        <v>630</v>
      </c>
      <c r="DV1045" s="34"/>
      <c r="DW1045" s="57"/>
      <c r="DX1045" s="57"/>
      <c r="DY1045" s="57"/>
      <c r="DZ1045" s="57"/>
      <c r="EA1045" s="57"/>
      <c r="EB1045" s="57"/>
      <c r="EC1045" s="57"/>
      <c r="ED1045" s="57"/>
      <c r="EE1045" s="57"/>
      <c r="EF1045" s="57"/>
      <c r="EG1045" s="57"/>
      <c r="EH1045" s="57"/>
      <c r="EI1045" s="57"/>
      <c r="EJ1045" s="57"/>
      <c r="EK1045" s="57"/>
      <c r="EL1045" s="57"/>
      <c r="EM1045" s="57"/>
      <c r="EN1045" s="57"/>
      <c r="EO1045" s="57"/>
      <c r="EP1045" s="57"/>
      <c r="EQ1045" s="57"/>
      <c r="ER1045" s="57"/>
      <c r="ES1045" s="57"/>
    </row>
    <row r="1046" spans="1:149" ht="14.55" customHeight="1" x14ac:dyDescent="0.3">
      <c r="A1046" s="65">
        <v>1042</v>
      </c>
      <c r="B1046" s="55">
        <v>348</v>
      </c>
      <c r="C1046" s="101" t="s">
        <v>3847</v>
      </c>
      <c r="D1046" s="102" t="s">
        <v>3848</v>
      </c>
      <c r="E1046" s="101" t="s">
        <v>3849</v>
      </c>
      <c r="F1046" s="55">
        <v>2005</v>
      </c>
      <c r="G1046" s="102" t="s">
        <v>1166</v>
      </c>
      <c r="H1046" s="101" t="s">
        <v>3850</v>
      </c>
      <c r="I1046" s="56" t="s">
        <v>50</v>
      </c>
      <c r="J1046" s="102" t="s">
        <v>3851</v>
      </c>
      <c r="K1046" s="56" t="s">
        <v>769</v>
      </c>
      <c r="L1046" s="56" t="s">
        <v>23</v>
      </c>
      <c r="M1046" s="56" t="s">
        <v>86</v>
      </c>
      <c r="N1046" s="56" t="s">
        <v>205</v>
      </c>
      <c r="O1046" s="56" t="s">
        <v>25</v>
      </c>
      <c r="P1046" s="56" t="s">
        <v>56</v>
      </c>
      <c r="Q1046" s="56" t="s">
        <v>572</v>
      </c>
      <c r="R1046" s="56" t="s">
        <v>572</v>
      </c>
      <c r="S1046" s="56" t="s">
        <v>321</v>
      </c>
      <c r="T1046" s="56" t="s">
        <v>3417</v>
      </c>
      <c r="U1046" s="55">
        <v>2000</v>
      </c>
      <c r="V1046" s="55">
        <v>2020</v>
      </c>
      <c r="W1046" s="56"/>
      <c r="X1046" s="56"/>
      <c r="Y1046" s="56"/>
      <c r="Z1046" s="56"/>
      <c r="AA1046" s="56"/>
      <c r="AB1046" s="56" t="s">
        <v>107</v>
      </c>
      <c r="AC1046" s="56"/>
      <c r="AD1046" s="56"/>
      <c r="AE1046" s="56" t="s">
        <v>126</v>
      </c>
      <c r="AF1046" s="56"/>
      <c r="AG1046" s="56"/>
      <c r="AH1046" s="56"/>
      <c r="AI1046" s="56"/>
      <c r="AJ1046" s="56"/>
      <c r="AK1046" s="56"/>
      <c r="AL1046" s="56"/>
      <c r="AM1046" s="56"/>
      <c r="AN1046" s="56"/>
      <c r="AO1046" s="56"/>
      <c r="AP1046" s="56" t="s">
        <v>278</v>
      </c>
      <c r="AQ1046" s="56" t="s">
        <v>609</v>
      </c>
      <c r="AR1046" s="56"/>
      <c r="AS1046" s="56"/>
      <c r="AT1046" s="56"/>
      <c r="AU1046" s="56"/>
      <c r="AV1046" s="56"/>
      <c r="AW1046" s="56" t="s">
        <v>23</v>
      </c>
      <c r="AX1046" s="56"/>
      <c r="AY1046" s="56"/>
      <c r="AZ1046" s="56"/>
      <c r="BA1046" s="56"/>
      <c r="BB1046" s="56"/>
      <c r="BC1046" s="56" t="s">
        <v>78</v>
      </c>
      <c r="BD1046" s="56"/>
      <c r="BE1046" s="56"/>
      <c r="BF1046" s="56" t="s">
        <v>78</v>
      </c>
      <c r="BG1046" s="56"/>
      <c r="BH1046" s="56"/>
      <c r="BI1046" s="56"/>
      <c r="BJ1046" s="56"/>
      <c r="BK1046" s="56"/>
      <c r="BL1046" s="56"/>
      <c r="BM1046" s="56"/>
      <c r="BN1046" s="56"/>
      <c r="BO1046" s="56" t="s">
        <v>80</v>
      </c>
      <c r="BP1046" s="56" t="s">
        <v>78</v>
      </c>
      <c r="BQ1046" s="56"/>
      <c r="BR1046" s="56"/>
      <c r="BS1046" s="56"/>
      <c r="BT1046" s="56"/>
      <c r="BU1046" s="56"/>
      <c r="BV1046" s="56" t="s">
        <v>38</v>
      </c>
      <c r="BW1046" s="56"/>
      <c r="BX1046" s="56"/>
      <c r="BY1046" s="56"/>
      <c r="BZ1046" s="56"/>
      <c r="CA1046" s="56"/>
      <c r="CB1046" s="56"/>
      <c r="CC1046" s="56"/>
      <c r="CD1046" s="56"/>
      <c r="CE1046" s="56"/>
      <c r="CF1046" s="56"/>
      <c r="CG1046" s="56"/>
      <c r="CH1046" s="56"/>
      <c r="CI1046" s="56"/>
      <c r="CJ1046" s="56"/>
      <c r="CK1046" s="56"/>
      <c r="CL1046" s="56"/>
      <c r="CM1046" s="56"/>
      <c r="CN1046" s="56"/>
      <c r="CO1046" s="56"/>
      <c r="CP1046" s="56"/>
      <c r="CQ1046" s="56"/>
      <c r="CR1046" s="56"/>
      <c r="CS1046" s="68" t="s">
        <v>38</v>
      </c>
      <c r="CT1046" s="56"/>
      <c r="CU1046" s="56"/>
      <c r="CV1046" s="56"/>
      <c r="CW1046" s="56"/>
      <c r="CX1046" s="56"/>
      <c r="CY1046" s="56"/>
      <c r="CZ1046" s="56"/>
      <c r="DA1046" s="56"/>
      <c r="DB1046" s="56"/>
      <c r="DC1046" s="56"/>
      <c r="DD1046" s="56" t="s">
        <v>38</v>
      </c>
      <c r="DE1046" s="96"/>
      <c r="DF1046" s="56"/>
      <c r="DG1046" s="56"/>
      <c r="DH1046" s="56"/>
      <c r="DI1046" s="56"/>
      <c r="DJ1046" s="56"/>
      <c r="DK1046" s="56"/>
      <c r="DL1046" s="56"/>
      <c r="DM1046" s="56"/>
      <c r="DN1046" s="56"/>
      <c r="DO1046" s="96"/>
      <c r="DP1046" s="56"/>
      <c r="DQ1046" s="92" t="s">
        <v>3852</v>
      </c>
      <c r="DR1046" s="56" t="s">
        <v>212</v>
      </c>
      <c r="DS1046" s="92" t="s">
        <v>3853</v>
      </c>
      <c r="DT1046" s="69" t="s">
        <v>630</v>
      </c>
      <c r="DV1046" s="34"/>
      <c r="DW1046" s="57"/>
      <c r="DX1046" s="57"/>
      <c r="DY1046" s="57"/>
      <c r="DZ1046" s="57"/>
      <c r="EA1046" s="57"/>
      <c r="EB1046" s="57"/>
      <c r="EC1046" s="57"/>
      <c r="ED1046" s="57"/>
      <c r="EE1046" s="57"/>
      <c r="EF1046" s="57"/>
      <c r="EG1046" s="57"/>
      <c r="EH1046" s="57"/>
      <c r="EI1046" s="57"/>
      <c r="EJ1046" s="57"/>
      <c r="EK1046" s="57"/>
      <c r="EL1046" s="57"/>
      <c r="EM1046" s="57"/>
      <c r="EN1046" s="57"/>
      <c r="EO1046" s="57"/>
      <c r="EP1046" s="57"/>
      <c r="EQ1046" s="57"/>
      <c r="ER1046" s="57"/>
      <c r="ES1046" s="57"/>
    </row>
    <row r="1047" spans="1:149" ht="14.55" customHeight="1" x14ac:dyDescent="0.3">
      <c r="A1047" s="65">
        <v>1043</v>
      </c>
      <c r="B1047" s="55">
        <v>348</v>
      </c>
      <c r="C1047" s="101" t="s">
        <v>3847</v>
      </c>
      <c r="D1047" s="102" t="s">
        <v>3848</v>
      </c>
      <c r="E1047" s="101" t="s">
        <v>3849</v>
      </c>
      <c r="F1047" s="55">
        <v>2005</v>
      </c>
      <c r="G1047" s="102" t="s">
        <v>1166</v>
      </c>
      <c r="H1047" s="101" t="s">
        <v>3850</v>
      </c>
      <c r="I1047" s="56" t="s">
        <v>50</v>
      </c>
      <c r="J1047" s="102" t="s">
        <v>3854</v>
      </c>
      <c r="K1047" s="56" t="s">
        <v>769</v>
      </c>
      <c r="L1047" s="56" t="s">
        <v>23</v>
      </c>
      <c r="M1047" s="56" t="s">
        <v>86</v>
      </c>
      <c r="N1047" s="56" t="s">
        <v>205</v>
      </c>
      <c r="O1047" s="56" t="s">
        <v>25</v>
      </c>
      <c r="P1047" s="56" t="s">
        <v>56</v>
      </c>
      <c r="Q1047" s="56" t="s">
        <v>572</v>
      </c>
      <c r="R1047" s="56" t="s">
        <v>572</v>
      </c>
      <c r="S1047" s="56" t="s">
        <v>321</v>
      </c>
      <c r="T1047" s="56" t="s">
        <v>3417</v>
      </c>
      <c r="U1047" s="55">
        <v>2000</v>
      </c>
      <c r="V1047" s="55">
        <v>2020</v>
      </c>
      <c r="W1047" s="56"/>
      <c r="X1047" s="56"/>
      <c r="Y1047" s="56"/>
      <c r="Z1047" s="56"/>
      <c r="AA1047" s="56"/>
      <c r="AB1047" s="56" t="s">
        <v>107</v>
      </c>
      <c r="AC1047" s="56"/>
      <c r="AD1047" s="56"/>
      <c r="AE1047" s="56" t="s">
        <v>126</v>
      </c>
      <c r="AF1047" s="56"/>
      <c r="AG1047" s="56"/>
      <c r="AH1047" s="56"/>
      <c r="AI1047" s="56"/>
      <c r="AJ1047" s="56"/>
      <c r="AK1047" s="56"/>
      <c r="AL1047" s="56"/>
      <c r="AM1047" s="56"/>
      <c r="AN1047" s="56"/>
      <c r="AO1047" s="56"/>
      <c r="AP1047" s="56" t="s">
        <v>278</v>
      </c>
      <c r="AQ1047" s="56" t="s">
        <v>609</v>
      </c>
      <c r="AR1047" s="56"/>
      <c r="AS1047" s="56"/>
      <c r="AT1047" s="56"/>
      <c r="AU1047" s="56"/>
      <c r="AV1047" s="56"/>
      <c r="AW1047" s="56" t="s">
        <v>23</v>
      </c>
      <c r="AX1047" s="56"/>
      <c r="AY1047" s="56"/>
      <c r="AZ1047" s="56"/>
      <c r="BA1047" s="56"/>
      <c r="BB1047" s="56"/>
      <c r="BC1047" s="56" t="s">
        <v>78</v>
      </c>
      <c r="BD1047" s="56"/>
      <c r="BE1047" s="56"/>
      <c r="BF1047" s="56" t="s">
        <v>80</v>
      </c>
      <c r="BG1047" s="56"/>
      <c r="BH1047" s="56"/>
      <c r="BI1047" s="56"/>
      <c r="BJ1047" s="56"/>
      <c r="BK1047" s="56"/>
      <c r="BL1047" s="56"/>
      <c r="BM1047" s="56"/>
      <c r="BN1047" s="56"/>
      <c r="BO1047" s="56" t="s">
        <v>78</v>
      </c>
      <c r="BP1047" s="56" t="s">
        <v>78</v>
      </c>
      <c r="BQ1047" s="56"/>
      <c r="BR1047" s="56"/>
      <c r="BS1047" s="56"/>
      <c r="BT1047" s="56"/>
      <c r="BU1047" s="56"/>
      <c r="BV1047" s="56" t="s">
        <v>38</v>
      </c>
      <c r="BW1047" s="56"/>
      <c r="BX1047" s="56"/>
      <c r="BY1047" s="56"/>
      <c r="BZ1047" s="56"/>
      <c r="CA1047" s="56"/>
      <c r="CB1047" s="56"/>
      <c r="CC1047" s="56"/>
      <c r="CD1047" s="56"/>
      <c r="CE1047" s="56"/>
      <c r="CF1047" s="56"/>
      <c r="CG1047" s="56"/>
      <c r="CH1047" s="56"/>
      <c r="CI1047" s="56"/>
      <c r="CJ1047" s="56"/>
      <c r="CK1047" s="56"/>
      <c r="CL1047" s="56"/>
      <c r="CM1047" s="56"/>
      <c r="CN1047" s="56"/>
      <c r="CO1047" s="56"/>
      <c r="CP1047" s="56"/>
      <c r="CQ1047" s="56"/>
      <c r="CR1047" s="56"/>
      <c r="CS1047" s="68" t="s">
        <v>38</v>
      </c>
      <c r="CT1047" s="56"/>
      <c r="CU1047" s="56"/>
      <c r="CV1047" s="56"/>
      <c r="CW1047" s="56"/>
      <c r="CX1047" s="56"/>
      <c r="CY1047" s="56"/>
      <c r="CZ1047" s="56"/>
      <c r="DA1047" s="56"/>
      <c r="DB1047" s="56"/>
      <c r="DC1047" s="56"/>
      <c r="DD1047" s="56" t="s">
        <v>38</v>
      </c>
      <c r="DE1047" s="96"/>
      <c r="DF1047" s="56"/>
      <c r="DG1047" s="56"/>
      <c r="DH1047" s="56"/>
      <c r="DI1047" s="56"/>
      <c r="DJ1047" s="56"/>
      <c r="DK1047" s="56"/>
      <c r="DL1047" s="56"/>
      <c r="DM1047" s="56"/>
      <c r="DN1047" s="56"/>
      <c r="DO1047" s="96"/>
      <c r="DP1047" s="56"/>
      <c r="DQ1047" s="92" t="s">
        <v>3852</v>
      </c>
      <c r="DR1047" s="56" t="s">
        <v>212</v>
      </c>
      <c r="DS1047" s="92" t="s">
        <v>3855</v>
      </c>
      <c r="DT1047" s="69" t="s">
        <v>630</v>
      </c>
      <c r="DV1047" s="34"/>
      <c r="DW1047" s="57"/>
      <c r="DX1047" s="57"/>
      <c r="DY1047" s="57"/>
      <c r="DZ1047" s="57"/>
      <c r="EA1047" s="57"/>
      <c r="EB1047" s="57"/>
      <c r="EC1047" s="57"/>
      <c r="ED1047" s="57"/>
      <c r="EE1047" s="57"/>
      <c r="EF1047" s="57"/>
      <c r="EG1047" s="57"/>
      <c r="EH1047" s="57"/>
      <c r="EI1047" s="57"/>
      <c r="EJ1047" s="57"/>
      <c r="EK1047" s="57"/>
      <c r="EL1047" s="57"/>
      <c r="EM1047" s="57"/>
      <c r="EN1047" s="57"/>
      <c r="EO1047" s="57"/>
      <c r="EP1047" s="57"/>
      <c r="EQ1047" s="57"/>
      <c r="ER1047" s="57"/>
      <c r="ES1047" s="57"/>
    </row>
    <row r="1048" spans="1:149" ht="14.55" customHeight="1" x14ac:dyDescent="0.3">
      <c r="A1048" s="65">
        <v>1044</v>
      </c>
      <c r="B1048" s="55">
        <v>348</v>
      </c>
      <c r="C1048" s="101" t="s">
        <v>3847</v>
      </c>
      <c r="D1048" s="102" t="s">
        <v>3848</v>
      </c>
      <c r="E1048" s="101" t="s">
        <v>3849</v>
      </c>
      <c r="F1048" s="55">
        <v>2005</v>
      </c>
      <c r="G1048" s="102" t="s">
        <v>1166</v>
      </c>
      <c r="H1048" s="101" t="s">
        <v>3850</v>
      </c>
      <c r="I1048" s="56" t="s">
        <v>50</v>
      </c>
      <c r="J1048" s="102" t="s">
        <v>3856</v>
      </c>
      <c r="K1048" s="56" t="s">
        <v>769</v>
      </c>
      <c r="L1048" s="56" t="s">
        <v>23</v>
      </c>
      <c r="M1048" s="56" t="s">
        <v>86</v>
      </c>
      <c r="N1048" s="56" t="s">
        <v>205</v>
      </c>
      <c r="O1048" s="56" t="s">
        <v>25</v>
      </c>
      <c r="P1048" s="56" t="s">
        <v>56</v>
      </c>
      <c r="Q1048" s="56" t="s">
        <v>572</v>
      </c>
      <c r="R1048" s="56" t="s">
        <v>572</v>
      </c>
      <c r="S1048" s="56" t="s">
        <v>321</v>
      </c>
      <c r="T1048" s="56" t="s">
        <v>3417</v>
      </c>
      <c r="U1048" s="55">
        <v>2000</v>
      </c>
      <c r="V1048" s="55">
        <v>2020</v>
      </c>
      <c r="W1048" s="56"/>
      <c r="X1048" s="56"/>
      <c r="Y1048" s="56"/>
      <c r="Z1048" s="56"/>
      <c r="AA1048" s="56"/>
      <c r="AB1048" s="56" t="s">
        <v>107</v>
      </c>
      <c r="AC1048" s="56"/>
      <c r="AD1048" s="56"/>
      <c r="AE1048" s="56" t="s">
        <v>126</v>
      </c>
      <c r="AF1048" s="56"/>
      <c r="AG1048" s="56"/>
      <c r="AH1048" s="56"/>
      <c r="AI1048" s="56"/>
      <c r="AJ1048" s="56"/>
      <c r="AK1048" s="56"/>
      <c r="AL1048" s="56"/>
      <c r="AM1048" s="56"/>
      <c r="AN1048" s="56"/>
      <c r="AO1048" s="56"/>
      <c r="AP1048" s="56" t="s">
        <v>278</v>
      </c>
      <c r="AQ1048" s="56" t="s">
        <v>609</v>
      </c>
      <c r="AR1048" s="56"/>
      <c r="AS1048" s="56"/>
      <c r="AT1048" s="56"/>
      <c r="AU1048" s="56"/>
      <c r="AV1048" s="56"/>
      <c r="AW1048" s="56" t="s">
        <v>23</v>
      </c>
      <c r="AX1048" s="56"/>
      <c r="AY1048" s="56"/>
      <c r="AZ1048" s="56"/>
      <c r="BA1048" s="56"/>
      <c r="BB1048" s="56"/>
      <c r="BC1048" s="56" t="s">
        <v>78</v>
      </c>
      <c r="BD1048" s="56"/>
      <c r="BE1048" s="56"/>
      <c r="BF1048" s="56" t="s">
        <v>78</v>
      </c>
      <c r="BG1048" s="56"/>
      <c r="BH1048" s="56"/>
      <c r="BI1048" s="56"/>
      <c r="BJ1048" s="56"/>
      <c r="BK1048" s="56"/>
      <c r="BL1048" s="56"/>
      <c r="BM1048" s="56"/>
      <c r="BN1048" s="56"/>
      <c r="BO1048" s="56" t="s">
        <v>80</v>
      </c>
      <c r="BP1048" s="56" t="s">
        <v>78</v>
      </c>
      <c r="BQ1048" s="56"/>
      <c r="BR1048" s="56"/>
      <c r="BS1048" s="56"/>
      <c r="BT1048" s="56"/>
      <c r="BU1048" s="56"/>
      <c r="BV1048" s="56" t="s">
        <v>38</v>
      </c>
      <c r="BW1048" s="56"/>
      <c r="BX1048" s="56"/>
      <c r="BY1048" s="56"/>
      <c r="BZ1048" s="56"/>
      <c r="CA1048" s="56"/>
      <c r="CB1048" s="56"/>
      <c r="CC1048" s="56"/>
      <c r="CD1048" s="56"/>
      <c r="CE1048" s="56"/>
      <c r="CF1048" s="56"/>
      <c r="CG1048" s="56"/>
      <c r="CH1048" s="56"/>
      <c r="CI1048" s="56"/>
      <c r="CJ1048" s="56"/>
      <c r="CK1048" s="56"/>
      <c r="CL1048" s="56"/>
      <c r="CM1048" s="56"/>
      <c r="CN1048" s="56"/>
      <c r="CO1048" s="56"/>
      <c r="CP1048" s="56"/>
      <c r="CQ1048" s="56"/>
      <c r="CR1048" s="56"/>
      <c r="CS1048" s="68" t="s">
        <v>38</v>
      </c>
      <c r="CT1048" s="56"/>
      <c r="CU1048" s="56"/>
      <c r="CV1048" s="56"/>
      <c r="CW1048" s="56"/>
      <c r="CX1048" s="56"/>
      <c r="CY1048" s="56"/>
      <c r="CZ1048" s="56"/>
      <c r="DA1048" s="56"/>
      <c r="DB1048" s="56"/>
      <c r="DC1048" s="56"/>
      <c r="DD1048" s="56" t="s">
        <v>38</v>
      </c>
      <c r="DE1048" s="96"/>
      <c r="DF1048" s="56"/>
      <c r="DG1048" s="56"/>
      <c r="DH1048" s="56"/>
      <c r="DI1048" s="56"/>
      <c r="DJ1048" s="56"/>
      <c r="DK1048" s="56"/>
      <c r="DL1048" s="56"/>
      <c r="DM1048" s="56"/>
      <c r="DN1048" s="56"/>
      <c r="DO1048" s="96"/>
      <c r="DP1048" s="56"/>
      <c r="DQ1048" s="92" t="s">
        <v>3852</v>
      </c>
      <c r="DR1048" s="56" t="s">
        <v>212</v>
      </c>
      <c r="DS1048" s="96"/>
      <c r="DT1048" s="69"/>
      <c r="DV1048" s="34"/>
      <c r="DW1048" s="57"/>
      <c r="DX1048" s="57"/>
      <c r="DY1048" s="57"/>
      <c r="DZ1048" s="57"/>
      <c r="EA1048" s="57"/>
      <c r="EB1048" s="57"/>
      <c r="EC1048" s="57"/>
      <c r="ED1048" s="57"/>
      <c r="EE1048" s="57"/>
      <c r="EF1048" s="57"/>
      <c r="EG1048" s="57"/>
      <c r="EH1048" s="57"/>
      <c r="EI1048" s="57"/>
      <c r="EJ1048" s="57"/>
      <c r="EK1048" s="57"/>
      <c r="EL1048" s="57"/>
      <c r="EM1048" s="57"/>
      <c r="EN1048" s="57"/>
      <c r="EO1048" s="57"/>
      <c r="EP1048" s="57"/>
      <c r="EQ1048" s="57"/>
      <c r="ER1048" s="57"/>
      <c r="ES1048" s="57"/>
    </row>
    <row r="1049" spans="1:149" ht="14.55" customHeight="1" x14ac:dyDescent="0.3">
      <c r="A1049" s="65">
        <v>1045</v>
      </c>
      <c r="B1049" s="55">
        <v>348</v>
      </c>
      <c r="C1049" s="101" t="s">
        <v>3847</v>
      </c>
      <c r="D1049" s="102" t="s">
        <v>3848</v>
      </c>
      <c r="E1049" s="101" t="s">
        <v>3849</v>
      </c>
      <c r="F1049" s="55">
        <v>2005</v>
      </c>
      <c r="G1049" s="102" t="s">
        <v>1166</v>
      </c>
      <c r="H1049" s="101" t="s">
        <v>3850</v>
      </c>
      <c r="I1049" s="56" t="s">
        <v>50</v>
      </c>
      <c r="J1049" s="102" t="s">
        <v>3857</v>
      </c>
      <c r="K1049" s="56" t="s">
        <v>769</v>
      </c>
      <c r="L1049" s="56" t="s">
        <v>23</v>
      </c>
      <c r="M1049" s="56" t="s">
        <v>86</v>
      </c>
      <c r="N1049" s="56" t="s">
        <v>205</v>
      </c>
      <c r="O1049" s="56" t="s">
        <v>25</v>
      </c>
      <c r="P1049" s="56" t="s">
        <v>56</v>
      </c>
      <c r="Q1049" s="56" t="s">
        <v>572</v>
      </c>
      <c r="R1049" s="56" t="s">
        <v>572</v>
      </c>
      <c r="S1049" s="56" t="s">
        <v>321</v>
      </c>
      <c r="T1049" s="56" t="s">
        <v>3417</v>
      </c>
      <c r="U1049" s="55">
        <v>2000</v>
      </c>
      <c r="V1049" s="55">
        <v>2020</v>
      </c>
      <c r="W1049" s="56"/>
      <c r="X1049" s="56"/>
      <c r="Y1049" s="56"/>
      <c r="Z1049" s="56"/>
      <c r="AA1049" s="56"/>
      <c r="AB1049" s="56" t="s">
        <v>107</v>
      </c>
      <c r="AC1049" s="56"/>
      <c r="AD1049" s="56"/>
      <c r="AE1049" s="56" t="s">
        <v>126</v>
      </c>
      <c r="AF1049" s="56"/>
      <c r="AG1049" s="56"/>
      <c r="AH1049" s="56"/>
      <c r="AI1049" s="56"/>
      <c r="AJ1049" s="56"/>
      <c r="AK1049" s="56"/>
      <c r="AL1049" s="56"/>
      <c r="AM1049" s="56"/>
      <c r="AN1049" s="56"/>
      <c r="AO1049" s="56"/>
      <c r="AP1049" s="56" t="s">
        <v>278</v>
      </c>
      <c r="AQ1049" s="56" t="s">
        <v>609</v>
      </c>
      <c r="AR1049" s="56"/>
      <c r="AS1049" s="56"/>
      <c r="AT1049" s="56"/>
      <c r="AU1049" s="56"/>
      <c r="AV1049" s="56"/>
      <c r="AW1049" s="56" t="s">
        <v>23</v>
      </c>
      <c r="AX1049" s="56"/>
      <c r="AY1049" s="56"/>
      <c r="AZ1049" s="56"/>
      <c r="BA1049" s="56"/>
      <c r="BB1049" s="56"/>
      <c r="BC1049" s="56" t="s">
        <v>78</v>
      </c>
      <c r="BD1049" s="56"/>
      <c r="BE1049" s="56"/>
      <c r="BF1049" s="56" t="s">
        <v>78</v>
      </c>
      <c r="BG1049" s="56"/>
      <c r="BH1049" s="56"/>
      <c r="BI1049" s="56"/>
      <c r="BJ1049" s="56"/>
      <c r="BK1049" s="56"/>
      <c r="BL1049" s="56"/>
      <c r="BM1049" s="56"/>
      <c r="BN1049" s="56"/>
      <c r="BO1049" s="56" t="s">
        <v>78</v>
      </c>
      <c r="BP1049" s="56" t="s">
        <v>78</v>
      </c>
      <c r="BQ1049" s="56"/>
      <c r="BR1049" s="56"/>
      <c r="BS1049" s="56"/>
      <c r="BT1049" s="56"/>
      <c r="BU1049" s="56"/>
      <c r="BV1049" s="56" t="s">
        <v>38</v>
      </c>
      <c r="BW1049" s="56"/>
      <c r="BX1049" s="56"/>
      <c r="BY1049" s="56"/>
      <c r="BZ1049" s="56"/>
      <c r="CA1049" s="56"/>
      <c r="CB1049" s="56"/>
      <c r="CC1049" s="56"/>
      <c r="CD1049" s="56"/>
      <c r="CE1049" s="56"/>
      <c r="CF1049" s="56"/>
      <c r="CG1049" s="56"/>
      <c r="CH1049" s="56"/>
      <c r="CI1049" s="56"/>
      <c r="CJ1049" s="56"/>
      <c r="CK1049" s="56"/>
      <c r="CL1049" s="56"/>
      <c r="CM1049" s="56"/>
      <c r="CN1049" s="56"/>
      <c r="CO1049" s="56"/>
      <c r="CP1049" s="56"/>
      <c r="CQ1049" s="56"/>
      <c r="CR1049" s="56"/>
      <c r="CS1049" s="68" t="s">
        <v>38</v>
      </c>
      <c r="CT1049" s="56"/>
      <c r="CU1049" s="56"/>
      <c r="CV1049" s="56"/>
      <c r="CW1049" s="56"/>
      <c r="CX1049" s="56"/>
      <c r="CY1049" s="56"/>
      <c r="CZ1049" s="56"/>
      <c r="DA1049" s="56"/>
      <c r="DB1049" s="56"/>
      <c r="DC1049" s="56"/>
      <c r="DD1049" s="56" t="s">
        <v>38</v>
      </c>
      <c r="DE1049" s="96"/>
      <c r="DF1049" s="56"/>
      <c r="DG1049" s="56"/>
      <c r="DH1049" s="56"/>
      <c r="DI1049" s="56"/>
      <c r="DJ1049" s="56"/>
      <c r="DK1049" s="56"/>
      <c r="DL1049" s="56"/>
      <c r="DM1049" s="56"/>
      <c r="DN1049" s="56"/>
      <c r="DO1049" s="96"/>
      <c r="DP1049" s="56"/>
      <c r="DQ1049" s="92" t="s">
        <v>3852</v>
      </c>
      <c r="DR1049" s="56" t="s">
        <v>212</v>
      </c>
      <c r="DS1049" s="92" t="s">
        <v>3853</v>
      </c>
      <c r="DT1049" s="69" t="s">
        <v>630</v>
      </c>
      <c r="DV1049" s="34"/>
      <c r="DW1049" s="57"/>
      <c r="DX1049" s="57"/>
      <c r="DY1049" s="57"/>
      <c r="DZ1049" s="57"/>
      <c r="EA1049" s="57"/>
      <c r="EB1049" s="57"/>
      <c r="EC1049" s="57"/>
      <c r="ED1049" s="57"/>
      <c r="EE1049" s="57"/>
      <c r="EF1049" s="57"/>
      <c r="EG1049" s="57"/>
      <c r="EH1049" s="57"/>
      <c r="EI1049" s="57"/>
      <c r="EJ1049" s="57"/>
      <c r="EK1049" s="57"/>
      <c r="EL1049" s="57"/>
      <c r="EM1049" s="57"/>
      <c r="EN1049" s="57"/>
      <c r="EO1049" s="57"/>
      <c r="EP1049" s="57"/>
      <c r="EQ1049" s="57"/>
      <c r="ER1049" s="57"/>
      <c r="ES1049" s="57"/>
    </row>
    <row r="1050" spans="1:149" ht="14.55" customHeight="1" x14ac:dyDescent="0.3">
      <c r="A1050" s="65">
        <v>1046</v>
      </c>
      <c r="B1050" s="55">
        <v>348</v>
      </c>
      <c r="C1050" s="101" t="s">
        <v>3847</v>
      </c>
      <c r="D1050" s="102" t="s">
        <v>3848</v>
      </c>
      <c r="E1050" s="101" t="s">
        <v>3849</v>
      </c>
      <c r="F1050" s="55">
        <v>2005</v>
      </c>
      <c r="G1050" s="102" t="s">
        <v>1166</v>
      </c>
      <c r="H1050" s="101" t="s">
        <v>3850</v>
      </c>
      <c r="I1050" s="56" t="s">
        <v>50</v>
      </c>
      <c r="J1050" s="102" t="s">
        <v>3858</v>
      </c>
      <c r="K1050" s="56" t="s">
        <v>769</v>
      </c>
      <c r="L1050" s="56" t="s">
        <v>23</v>
      </c>
      <c r="M1050" s="56" t="s">
        <v>86</v>
      </c>
      <c r="N1050" s="56" t="s">
        <v>205</v>
      </c>
      <c r="O1050" s="56" t="s">
        <v>25</v>
      </c>
      <c r="P1050" s="56" t="s">
        <v>56</v>
      </c>
      <c r="Q1050" s="56" t="s">
        <v>572</v>
      </c>
      <c r="R1050" s="56" t="s">
        <v>572</v>
      </c>
      <c r="S1050" s="56" t="s">
        <v>321</v>
      </c>
      <c r="T1050" s="56" t="s">
        <v>3417</v>
      </c>
      <c r="U1050" s="55">
        <v>2000</v>
      </c>
      <c r="V1050" s="55">
        <v>2020</v>
      </c>
      <c r="W1050" s="56"/>
      <c r="X1050" s="56"/>
      <c r="Y1050" s="56"/>
      <c r="Z1050" s="56"/>
      <c r="AA1050" s="56"/>
      <c r="AB1050" s="56" t="s">
        <v>107</v>
      </c>
      <c r="AC1050" s="56"/>
      <c r="AD1050" s="56"/>
      <c r="AE1050" s="56" t="s">
        <v>126</v>
      </c>
      <c r="AF1050" s="56"/>
      <c r="AG1050" s="56"/>
      <c r="AH1050" s="56"/>
      <c r="AI1050" s="56"/>
      <c r="AJ1050" s="56"/>
      <c r="AK1050" s="56"/>
      <c r="AL1050" s="56"/>
      <c r="AM1050" s="56"/>
      <c r="AN1050" s="56"/>
      <c r="AO1050" s="56"/>
      <c r="AP1050" s="56" t="s">
        <v>278</v>
      </c>
      <c r="AQ1050" s="56" t="s">
        <v>609</v>
      </c>
      <c r="AR1050" s="56"/>
      <c r="AS1050" s="56"/>
      <c r="AT1050" s="56"/>
      <c r="AU1050" s="56"/>
      <c r="AV1050" s="56"/>
      <c r="AW1050" s="56" t="s">
        <v>23</v>
      </c>
      <c r="AX1050" s="56"/>
      <c r="AY1050" s="56"/>
      <c r="AZ1050" s="56"/>
      <c r="BA1050" s="56"/>
      <c r="BB1050" s="56"/>
      <c r="BC1050" s="56" t="s">
        <v>78</v>
      </c>
      <c r="BD1050" s="56"/>
      <c r="BE1050" s="56"/>
      <c r="BF1050" s="56" t="s">
        <v>78</v>
      </c>
      <c r="BG1050" s="56"/>
      <c r="BH1050" s="56"/>
      <c r="BI1050" s="56"/>
      <c r="BJ1050" s="56"/>
      <c r="BK1050" s="56"/>
      <c r="BL1050" s="56"/>
      <c r="BM1050" s="56"/>
      <c r="BN1050" s="56"/>
      <c r="BO1050" s="56" t="s">
        <v>78</v>
      </c>
      <c r="BP1050" s="56" t="s">
        <v>78</v>
      </c>
      <c r="BQ1050" s="56"/>
      <c r="BR1050" s="56"/>
      <c r="BS1050" s="56"/>
      <c r="BT1050" s="56"/>
      <c r="BU1050" s="56"/>
      <c r="BV1050" s="56" t="s">
        <v>38</v>
      </c>
      <c r="BW1050" s="56"/>
      <c r="BX1050" s="56"/>
      <c r="BY1050" s="56"/>
      <c r="BZ1050" s="56"/>
      <c r="CA1050" s="56"/>
      <c r="CB1050" s="56"/>
      <c r="CC1050" s="56"/>
      <c r="CD1050" s="56"/>
      <c r="CE1050" s="56"/>
      <c r="CF1050" s="56"/>
      <c r="CG1050" s="56"/>
      <c r="CH1050" s="56"/>
      <c r="CI1050" s="56"/>
      <c r="CJ1050" s="56"/>
      <c r="CK1050" s="56"/>
      <c r="CL1050" s="56"/>
      <c r="CM1050" s="56"/>
      <c r="CN1050" s="56"/>
      <c r="CO1050" s="56"/>
      <c r="CP1050" s="56"/>
      <c r="CQ1050" s="56"/>
      <c r="CR1050" s="56"/>
      <c r="CS1050" s="68" t="s">
        <v>38</v>
      </c>
      <c r="CT1050" s="56"/>
      <c r="CU1050" s="56"/>
      <c r="CV1050" s="56"/>
      <c r="CW1050" s="56"/>
      <c r="CX1050" s="56"/>
      <c r="CY1050" s="56"/>
      <c r="CZ1050" s="56"/>
      <c r="DA1050" s="56"/>
      <c r="DB1050" s="56"/>
      <c r="DC1050" s="56"/>
      <c r="DD1050" s="56" t="s">
        <v>38</v>
      </c>
      <c r="DE1050" s="96"/>
      <c r="DF1050" s="56"/>
      <c r="DG1050" s="56"/>
      <c r="DH1050" s="56"/>
      <c r="DI1050" s="56"/>
      <c r="DJ1050" s="56"/>
      <c r="DK1050" s="56"/>
      <c r="DL1050" s="56"/>
      <c r="DM1050" s="56"/>
      <c r="DN1050" s="56"/>
      <c r="DO1050" s="96"/>
      <c r="DP1050" s="56"/>
      <c r="DQ1050" s="92" t="s">
        <v>3852</v>
      </c>
      <c r="DR1050" s="56" t="s">
        <v>212</v>
      </c>
      <c r="DS1050" s="92" t="s">
        <v>3855</v>
      </c>
      <c r="DT1050" s="69" t="s">
        <v>630</v>
      </c>
      <c r="DV1050" s="34"/>
      <c r="DW1050" s="57"/>
      <c r="DX1050" s="57"/>
      <c r="DY1050" s="57"/>
      <c r="DZ1050" s="57"/>
      <c r="EA1050" s="57"/>
      <c r="EB1050" s="57"/>
      <c r="EC1050" s="57"/>
      <c r="ED1050" s="57"/>
      <c r="EE1050" s="57"/>
      <c r="EF1050" s="57"/>
      <c r="EG1050" s="57"/>
      <c r="EH1050" s="57"/>
      <c r="EI1050" s="57"/>
      <c r="EJ1050" s="57"/>
      <c r="EK1050" s="57"/>
      <c r="EL1050" s="57"/>
      <c r="EM1050" s="57"/>
      <c r="EN1050" s="57"/>
      <c r="EO1050" s="57"/>
      <c r="EP1050" s="57"/>
      <c r="EQ1050" s="57"/>
      <c r="ER1050" s="57"/>
      <c r="ES1050" s="57"/>
    </row>
    <row r="1051" spans="1:149" ht="14.55" customHeight="1" x14ac:dyDescent="0.3">
      <c r="A1051" s="65">
        <v>1047</v>
      </c>
      <c r="B1051" s="55">
        <v>348</v>
      </c>
      <c r="C1051" s="101" t="s">
        <v>3847</v>
      </c>
      <c r="D1051" s="102" t="s">
        <v>3848</v>
      </c>
      <c r="E1051" s="101" t="s">
        <v>3849</v>
      </c>
      <c r="F1051" s="55">
        <v>2005</v>
      </c>
      <c r="G1051" s="102" t="s">
        <v>1166</v>
      </c>
      <c r="H1051" s="101" t="s">
        <v>3850</v>
      </c>
      <c r="I1051" s="56" t="s">
        <v>50</v>
      </c>
      <c r="J1051" s="102" t="s">
        <v>3859</v>
      </c>
      <c r="K1051" s="56" t="s">
        <v>769</v>
      </c>
      <c r="L1051" s="56" t="s">
        <v>23</v>
      </c>
      <c r="M1051" s="56" t="s">
        <v>86</v>
      </c>
      <c r="N1051" s="56" t="s">
        <v>205</v>
      </c>
      <c r="O1051" s="56" t="s">
        <v>25</v>
      </c>
      <c r="P1051" s="56" t="s">
        <v>56</v>
      </c>
      <c r="Q1051" s="56" t="s">
        <v>572</v>
      </c>
      <c r="R1051" s="56" t="s">
        <v>572</v>
      </c>
      <c r="S1051" s="56" t="s">
        <v>321</v>
      </c>
      <c r="T1051" s="56" t="s">
        <v>3417</v>
      </c>
      <c r="U1051" s="55">
        <v>2000</v>
      </c>
      <c r="V1051" s="55">
        <v>2020</v>
      </c>
      <c r="W1051" s="56"/>
      <c r="X1051" s="56"/>
      <c r="Y1051" s="56"/>
      <c r="Z1051" s="56"/>
      <c r="AA1051" s="56"/>
      <c r="AB1051" s="56" t="s">
        <v>107</v>
      </c>
      <c r="AC1051" s="56"/>
      <c r="AD1051" s="56"/>
      <c r="AE1051" s="56" t="s">
        <v>126</v>
      </c>
      <c r="AF1051" s="56"/>
      <c r="AG1051" s="56"/>
      <c r="AH1051" s="56"/>
      <c r="AI1051" s="56"/>
      <c r="AJ1051" s="56"/>
      <c r="AK1051" s="56"/>
      <c r="AL1051" s="56"/>
      <c r="AM1051" s="56"/>
      <c r="AN1051" s="56"/>
      <c r="AO1051" s="56"/>
      <c r="AP1051" s="56" t="s">
        <v>278</v>
      </c>
      <c r="AQ1051" s="56" t="s">
        <v>609</v>
      </c>
      <c r="AR1051" s="56"/>
      <c r="AS1051" s="56"/>
      <c r="AT1051" s="56"/>
      <c r="AU1051" s="56"/>
      <c r="AV1051" s="56"/>
      <c r="AW1051" s="56" t="s">
        <v>23</v>
      </c>
      <c r="AX1051" s="56"/>
      <c r="AY1051" s="56"/>
      <c r="AZ1051" s="56"/>
      <c r="BA1051" s="56"/>
      <c r="BB1051" s="56"/>
      <c r="BC1051" s="56" t="s">
        <v>78</v>
      </c>
      <c r="BD1051" s="56"/>
      <c r="BE1051" s="56"/>
      <c r="BF1051" s="56" t="s">
        <v>78</v>
      </c>
      <c r="BG1051" s="56"/>
      <c r="BH1051" s="56"/>
      <c r="BI1051" s="56"/>
      <c r="BJ1051" s="56"/>
      <c r="BK1051" s="56"/>
      <c r="BL1051" s="56"/>
      <c r="BM1051" s="56"/>
      <c r="BN1051" s="56"/>
      <c r="BO1051" s="56" t="s">
        <v>80</v>
      </c>
      <c r="BP1051" s="56" t="s">
        <v>78</v>
      </c>
      <c r="BQ1051" s="56"/>
      <c r="BR1051" s="56"/>
      <c r="BS1051" s="56"/>
      <c r="BT1051" s="56"/>
      <c r="BU1051" s="56"/>
      <c r="BV1051" s="56" t="s">
        <v>38</v>
      </c>
      <c r="BW1051" s="56"/>
      <c r="BX1051" s="56"/>
      <c r="BY1051" s="56"/>
      <c r="BZ1051" s="56"/>
      <c r="CA1051" s="56"/>
      <c r="CB1051" s="56"/>
      <c r="CC1051" s="56"/>
      <c r="CD1051" s="56"/>
      <c r="CE1051" s="56"/>
      <c r="CF1051" s="56"/>
      <c r="CG1051" s="56"/>
      <c r="CH1051" s="56"/>
      <c r="CI1051" s="56"/>
      <c r="CJ1051" s="56"/>
      <c r="CK1051" s="56"/>
      <c r="CL1051" s="56"/>
      <c r="CM1051" s="56"/>
      <c r="CN1051" s="56"/>
      <c r="CO1051" s="56"/>
      <c r="CP1051" s="56"/>
      <c r="CQ1051" s="56"/>
      <c r="CR1051" s="56"/>
      <c r="CS1051" s="68" t="s">
        <v>38</v>
      </c>
      <c r="CT1051" s="56"/>
      <c r="CU1051" s="56"/>
      <c r="CV1051" s="56"/>
      <c r="CW1051" s="56"/>
      <c r="CX1051" s="56"/>
      <c r="CY1051" s="56"/>
      <c r="CZ1051" s="56"/>
      <c r="DA1051" s="56"/>
      <c r="DB1051" s="56"/>
      <c r="DC1051" s="56"/>
      <c r="DD1051" s="56" t="s">
        <v>38</v>
      </c>
      <c r="DE1051" s="96"/>
      <c r="DF1051" s="56"/>
      <c r="DG1051" s="56"/>
      <c r="DH1051" s="56"/>
      <c r="DI1051" s="56"/>
      <c r="DJ1051" s="56"/>
      <c r="DK1051" s="56"/>
      <c r="DL1051" s="56"/>
      <c r="DM1051" s="56"/>
      <c r="DN1051" s="56"/>
      <c r="DO1051" s="96"/>
      <c r="DP1051" s="56"/>
      <c r="DQ1051" s="92" t="s">
        <v>3852</v>
      </c>
      <c r="DR1051" s="56" t="s">
        <v>212</v>
      </c>
      <c r="DS1051" s="96"/>
      <c r="DT1051" s="69"/>
      <c r="DV1051" s="34"/>
      <c r="DW1051" s="57"/>
      <c r="DX1051" s="57"/>
      <c r="DY1051" s="57"/>
      <c r="DZ1051" s="57"/>
      <c r="EA1051" s="57"/>
      <c r="EB1051" s="57"/>
      <c r="EC1051" s="57"/>
      <c r="ED1051" s="57"/>
      <c r="EE1051" s="57"/>
      <c r="EF1051" s="57"/>
      <c r="EG1051" s="57"/>
      <c r="EH1051" s="57"/>
      <c r="EI1051" s="57"/>
      <c r="EJ1051" s="57"/>
      <c r="EK1051" s="57"/>
      <c r="EL1051" s="57"/>
      <c r="EM1051" s="57"/>
      <c r="EN1051" s="57"/>
      <c r="EO1051" s="57"/>
      <c r="EP1051" s="57"/>
      <c r="EQ1051" s="57"/>
      <c r="ER1051" s="57"/>
      <c r="ES1051" s="57"/>
    </row>
    <row r="1052" spans="1:149" ht="14.55" customHeight="1" x14ac:dyDescent="0.3">
      <c r="A1052" s="65">
        <v>1048</v>
      </c>
      <c r="B1052" s="55">
        <v>348</v>
      </c>
      <c r="C1052" s="101" t="s">
        <v>3847</v>
      </c>
      <c r="D1052" s="102" t="s">
        <v>3848</v>
      </c>
      <c r="E1052" s="101" t="s">
        <v>3849</v>
      </c>
      <c r="F1052" s="55">
        <v>2005</v>
      </c>
      <c r="G1052" s="102" t="s">
        <v>1166</v>
      </c>
      <c r="H1052" s="101" t="s">
        <v>3850</v>
      </c>
      <c r="I1052" s="56" t="s">
        <v>50</v>
      </c>
      <c r="J1052" s="102" t="s">
        <v>3860</v>
      </c>
      <c r="K1052" s="56" t="s">
        <v>769</v>
      </c>
      <c r="L1052" s="56" t="s">
        <v>23</v>
      </c>
      <c r="M1052" s="56" t="s">
        <v>86</v>
      </c>
      <c r="N1052" s="56" t="s">
        <v>205</v>
      </c>
      <c r="O1052" s="56" t="s">
        <v>25</v>
      </c>
      <c r="P1052" s="56" t="s">
        <v>56</v>
      </c>
      <c r="Q1052" s="56" t="s">
        <v>572</v>
      </c>
      <c r="R1052" s="56" t="s">
        <v>572</v>
      </c>
      <c r="S1052" s="56" t="s">
        <v>321</v>
      </c>
      <c r="T1052" s="56" t="s">
        <v>3417</v>
      </c>
      <c r="U1052" s="55">
        <v>2000</v>
      </c>
      <c r="V1052" s="55">
        <v>2020</v>
      </c>
      <c r="W1052" s="56"/>
      <c r="X1052" s="56"/>
      <c r="Y1052" s="56"/>
      <c r="Z1052" s="56"/>
      <c r="AA1052" s="56"/>
      <c r="AB1052" s="56" t="s">
        <v>107</v>
      </c>
      <c r="AC1052" s="56"/>
      <c r="AD1052" s="56"/>
      <c r="AE1052" s="56" t="s">
        <v>126</v>
      </c>
      <c r="AF1052" s="56"/>
      <c r="AG1052" s="56"/>
      <c r="AH1052" s="56"/>
      <c r="AI1052" s="56"/>
      <c r="AJ1052" s="56"/>
      <c r="AK1052" s="56"/>
      <c r="AL1052" s="56"/>
      <c r="AM1052" s="56"/>
      <c r="AN1052" s="56"/>
      <c r="AO1052" s="56"/>
      <c r="AP1052" s="56" t="s">
        <v>278</v>
      </c>
      <c r="AQ1052" s="56" t="s">
        <v>609</v>
      </c>
      <c r="AR1052" s="56"/>
      <c r="AS1052" s="56"/>
      <c r="AT1052" s="56"/>
      <c r="AU1052" s="56"/>
      <c r="AV1052" s="56"/>
      <c r="AW1052" s="56" t="s">
        <v>23</v>
      </c>
      <c r="AX1052" s="56"/>
      <c r="AY1052" s="56"/>
      <c r="AZ1052" s="56"/>
      <c r="BA1052" s="56"/>
      <c r="BB1052" s="56"/>
      <c r="BC1052" s="56" t="s">
        <v>78</v>
      </c>
      <c r="BD1052" s="56"/>
      <c r="BE1052" s="56"/>
      <c r="BF1052" s="56" t="s">
        <v>78</v>
      </c>
      <c r="BG1052" s="56"/>
      <c r="BH1052" s="56"/>
      <c r="BI1052" s="56"/>
      <c r="BJ1052" s="56"/>
      <c r="BK1052" s="56"/>
      <c r="BL1052" s="56"/>
      <c r="BM1052" s="56"/>
      <c r="BN1052" s="56"/>
      <c r="BO1052" s="56" t="s">
        <v>78</v>
      </c>
      <c r="BP1052" s="56" t="s">
        <v>78</v>
      </c>
      <c r="BQ1052" s="56"/>
      <c r="BR1052" s="56"/>
      <c r="BS1052" s="56"/>
      <c r="BT1052" s="56"/>
      <c r="BU1052" s="56"/>
      <c r="BV1052" s="56" t="s">
        <v>38</v>
      </c>
      <c r="BW1052" s="56"/>
      <c r="BX1052" s="56"/>
      <c r="BY1052" s="56"/>
      <c r="BZ1052" s="56"/>
      <c r="CA1052" s="56"/>
      <c r="CB1052" s="56"/>
      <c r="CC1052" s="56"/>
      <c r="CD1052" s="56"/>
      <c r="CE1052" s="56"/>
      <c r="CF1052" s="56"/>
      <c r="CG1052" s="56"/>
      <c r="CH1052" s="56"/>
      <c r="CI1052" s="56"/>
      <c r="CJ1052" s="56"/>
      <c r="CK1052" s="56"/>
      <c r="CL1052" s="56"/>
      <c r="CM1052" s="56"/>
      <c r="CN1052" s="56"/>
      <c r="CO1052" s="56"/>
      <c r="CP1052" s="56"/>
      <c r="CQ1052" s="56"/>
      <c r="CR1052" s="56"/>
      <c r="CS1052" s="68" t="s">
        <v>38</v>
      </c>
      <c r="CT1052" s="56"/>
      <c r="CU1052" s="56"/>
      <c r="CV1052" s="56"/>
      <c r="CW1052" s="56"/>
      <c r="CX1052" s="56"/>
      <c r="CY1052" s="56"/>
      <c r="CZ1052" s="56"/>
      <c r="DA1052" s="56"/>
      <c r="DB1052" s="56"/>
      <c r="DC1052" s="56"/>
      <c r="DD1052" s="56" t="s">
        <v>38</v>
      </c>
      <c r="DE1052" s="96"/>
      <c r="DF1052" s="56"/>
      <c r="DG1052" s="56"/>
      <c r="DH1052" s="56"/>
      <c r="DI1052" s="56"/>
      <c r="DJ1052" s="56"/>
      <c r="DK1052" s="56"/>
      <c r="DL1052" s="56"/>
      <c r="DM1052" s="56"/>
      <c r="DN1052" s="56"/>
      <c r="DO1052" s="96"/>
      <c r="DP1052" s="56"/>
      <c r="DQ1052" s="92" t="s">
        <v>3852</v>
      </c>
      <c r="DR1052" s="56" t="s">
        <v>212</v>
      </c>
      <c r="DS1052" s="92" t="s">
        <v>3853</v>
      </c>
      <c r="DT1052" s="69" t="s">
        <v>630</v>
      </c>
      <c r="DV1052" s="34"/>
      <c r="DW1052" s="57"/>
      <c r="DX1052" s="57"/>
      <c r="DY1052" s="57"/>
      <c r="DZ1052" s="57"/>
      <c r="EA1052" s="57"/>
      <c r="EB1052" s="57"/>
      <c r="EC1052" s="57"/>
      <c r="ED1052" s="57"/>
      <c r="EE1052" s="57"/>
      <c r="EF1052" s="57"/>
      <c r="EG1052" s="57"/>
      <c r="EH1052" s="57"/>
      <c r="EI1052" s="57"/>
      <c r="EJ1052" s="57"/>
      <c r="EK1052" s="57"/>
      <c r="EL1052" s="57"/>
      <c r="EM1052" s="57"/>
      <c r="EN1052" s="57"/>
      <c r="EO1052" s="57"/>
      <c r="EP1052" s="57"/>
      <c r="EQ1052" s="57"/>
      <c r="ER1052" s="57"/>
      <c r="ES1052" s="57"/>
    </row>
    <row r="1053" spans="1:149" ht="14.55" customHeight="1" x14ac:dyDescent="0.3">
      <c r="A1053" s="65">
        <v>1049</v>
      </c>
      <c r="B1053" s="55">
        <v>348</v>
      </c>
      <c r="C1053" s="101" t="s">
        <v>3847</v>
      </c>
      <c r="D1053" s="102" t="s">
        <v>3848</v>
      </c>
      <c r="E1053" s="101" t="s">
        <v>3849</v>
      </c>
      <c r="F1053" s="55">
        <v>2005</v>
      </c>
      <c r="G1053" s="102" t="s">
        <v>1166</v>
      </c>
      <c r="H1053" s="101" t="s">
        <v>3850</v>
      </c>
      <c r="I1053" s="56" t="s">
        <v>50</v>
      </c>
      <c r="J1053" s="102" t="s">
        <v>3861</v>
      </c>
      <c r="K1053" s="56" t="s">
        <v>769</v>
      </c>
      <c r="L1053" s="56" t="s">
        <v>23</v>
      </c>
      <c r="M1053" s="56" t="s">
        <v>86</v>
      </c>
      <c r="N1053" s="56" t="s">
        <v>205</v>
      </c>
      <c r="O1053" s="56" t="s">
        <v>25</v>
      </c>
      <c r="P1053" s="56" t="s">
        <v>56</v>
      </c>
      <c r="Q1053" s="56" t="s">
        <v>572</v>
      </c>
      <c r="R1053" s="56" t="s">
        <v>572</v>
      </c>
      <c r="S1053" s="56" t="s">
        <v>321</v>
      </c>
      <c r="T1053" s="56" t="s">
        <v>3417</v>
      </c>
      <c r="U1053" s="55">
        <v>2000</v>
      </c>
      <c r="V1053" s="55">
        <v>2020</v>
      </c>
      <c r="W1053" s="56"/>
      <c r="X1053" s="56"/>
      <c r="Y1053" s="56"/>
      <c r="Z1053" s="56"/>
      <c r="AA1053" s="56"/>
      <c r="AB1053" s="56" t="s">
        <v>107</v>
      </c>
      <c r="AC1053" s="56"/>
      <c r="AD1053" s="56"/>
      <c r="AE1053" s="56" t="s">
        <v>126</v>
      </c>
      <c r="AF1053" s="56"/>
      <c r="AG1053" s="56"/>
      <c r="AH1053" s="56"/>
      <c r="AI1053" s="56"/>
      <c r="AJ1053" s="56"/>
      <c r="AK1053" s="56"/>
      <c r="AL1053" s="56"/>
      <c r="AM1053" s="56"/>
      <c r="AN1053" s="56"/>
      <c r="AO1053" s="56"/>
      <c r="AP1053" s="56" t="s">
        <v>278</v>
      </c>
      <c r="AQ1053" s="56" t="s">
        <v>609</v>
      </c>
      <c r="AR1053" s="56"/>
      <c r="AS1053" s="56"/>
      <c r="AT1053" s="56"/>
      <c r="AU1053" s="56"/>
      <c r="AV1053" s="56"/>
      <c r="AW1053" s="56" t="s">
        <v>23</v>
      </c>
      <c r="AX1053" s="56"/>
      <c r="AY1053" s="56"/>
      <c r="AZ1053" s="56"/>
      <c r="BA1053" s="56"/>
      <c r="BB1053" s="56"/>
      <c r="BC1053" s="56" t="s">
        <v>124</v>
      </c>
      <c r="BD1053" s="56"/>
      <c r="BE1053" s="56"/>
      <c r="BF1053" s="56" t="s">
        <v>124</v>
      </c>
      <c r="BG1053" s="56"/>
      <c r="BH1053" s="56"/>
      <c r="BI1053" s="56"/>
      <c r="BJ1053" s="56"/>
      <c r="BK1053" s="56"/>
      <c r="BL1053" s="56"/>
      <c r="BM1053" s="56"/>
      <c r="BN1053" s="56"/>
      <c r="BO1053" s="56" t="s">
        <v>124</v>
      </c>
      <c r="BP1053" s="56" t="s">
        <v>124</v>
      </c>
      <c r="BQ1053" s="56"/>
      <c r="BR1053" s="56"/>
      <c r="BS1053" s="56"/>
      <c r="BT1053" s="56"/>
      <c r="BU1053" s="56"/>
      <c r="BV1053" s="56" t="s">
        <v>38</v>
      </c>
      <c r="BW1053" s="56"/>
      <c r="BX1053" s="56"/>
      <c r="BY1053" s="56"/>
      <c r="BZ1053" s="56"/>
      <c r="CA1053" s="56"/>
      <c r="CB1053" s="56"/>
      <c r="CC1053" s="56"/>
      <c r="CD1053" s="56"/>
      <c r="CE1053" s="56"/>
      <c r="CF1053" s="56"/>
      <c r="CG1053" s="56"/>
      <c r="CH1053" s="56"/>
      <c r="CI1053" s="56"/>
      <c r="CJ1053" s="56"/>
      <c r="CK1053" s="56"/>
      <c r="CL1053" s="56"/>
      <c r="CM1053" s="56"/>
      <c r="CN1053" s="56"/>
      <c r="CO1053" s="56"/>
      <c r="CP1053" s="56"/>
      <c r="CQ1053" s="56"/>
      <c r="CR1053" s="56"/>
      <c r="CS1053" s="68" t="s">
        <v>38</v>
      </c>
      <c r="CT1053" s="56"/>
      <c r="CU1053" s="56"/>
      <c r="CV1053" s="56"/>
      <c r="CW1053" s="56"/>
      <c r="CX1053" s="56"/>
      <c r="CY1053" s="56"/>
      <c r="CZ1053" s="56"/>
      <c r="DA1053" s="56"/>
      <c r="DB1053" s="56"/>
      <c r="DC1053" s="56"/>
      <c r="DD1053" s="56" t="s">
        <v>38</v>
      </c>
      <c r="DE1053" s="96"/>
      <c r="DF1053" s="56"/>
      <c r="DG1053" s="56"/>
      <c r="DH1053" s="56"/>
      <c r="DI1053" s="56"/>
      <c r="DJ1053" s="56"/>
      <c r="DK1053" s="56"/>
      <c r="DL1053" s="56"/>
      <c r="DM1053" s="56"/>
      <c r="DN1053" s="56"/>
      <c r="DO1053" s="96"/>
      <c r="DP1053" s="56"/>
      <c r="DQ1053" s="92" t="s">
        <v>3852</v>
      </c>
      <c r="DR1053" s="56" t="s">
        <v>212</v>
      </c>
      <c r="DS1053" s="96"/>
      <c r="DT1053" s="69"/>
      <c r="DV1053" s="34"/>
      <c r="DW1053" s="57"/>
      <c r="DX1053" s="57"/>
      <c r="DY1053" s="57"/>
      <c r="DZ1053" s="57"/>
      <c r="EA1053" s="57"/>
      <c r="EB1053" s="57"/>
      <c r="EC1053" s="57"/>
      <c r="ED1053" s="57"/>
      <c r="EE1053" s="57"/>
      <c r="EF1053" s="57"/>
      <c r="EG1053" s="57"/>
      <c r="EH1053" s="57"/>
      <c r="EI1053" s="57"/>
      <c r="EJ1053" s="57"/>
      <c r="EK1053" s="57"/>
      <c r="EL1053" s="57"/>
      <c r="EM1053" s="57"/>
      <c r="EN1053" s="57"/>
      <c r="EO1053" s="57"/>
      <c r="EP1053" s="57"/>
      <c r="EQ1053" s="57"/>
      <c r="ER1053" s="57"/>
      <c r="ES1053" s="57"/>
    </row>
    <row r="1054" spans="1:149" ht="14.55" customHeight="1" x14ac:dyDescent="0.3">
      <c r="A1054" s="65">
        <v>1050</v>
      </c>
      <c r="B1054" s="55">
        <v>348</v>
      </c>
      <c r="C1054" s="101" t="s">
        <v>3847</v>
      </c>
      <c r="D1054" s="102" t="s">
        <v>3848</v>
      </c>
      <c r="E1054" s="101" t="s">
        <v>3849</v>
      </c>
      <c r="F1054" s="55">
        <v>2005</v>
      </c>
      <c r="G1054" s="102" t="s">
        <v>1166</v>
      </c>
      <c r="H1054" s="101" t="s">
        <v>3850</v>
      </c>
      <c r="I1054" s="56" t="s">
        <v>50</v>
      </c>
      <c r="J1054" s="102" t="s">
        <v>3862</v>
      </c>
      <c r="K1054" s="56" t="s">
        <v>769</v>
      </c>
      <c r="L1054" s="56" t="s">
        <v>23</v>
      </c>
      <c r="M1054" s="56" t="s">
        <v>86</v>
      </c>
      <c r="N1054" s="56" t="s">
        <v>205</v>
      </c>
      <c r="O1054" s="56" t="s">
        <v>25</v>
      </c>
      <c r="P1054" s="56" t="s">
        <v>56</v>
      </c>
      <c r="Q1054" s="56" t="s">
        <v>572</v>
      </c>
      <c r="R1054" s="56" t="s">
        <v>572</v>
      </c>
      <c r="S1054" s="56" t="s">
        <v>321</v>
      </c>
      <c r="T1054" s="56" t="s">
        <v>3417</v>
      </c>
      <c r="U1054" s="55">
        <v>2000</v>
      </c>
      <c r="V1054" s="55">
        <v>2020</v>
      </c>
      <c r="W1054" s="56"/>
      <c r="X1054" s="56"/>
      <c r="Y1054" s="56"/>
      <c r="Z1054" s="56"/>
      <c r="AA1054" s="56"/>
      <c r="AB1054" s="56" t="s">
        <v>107</v>
      </c>
      <c r="AC1054" s="56"/>
      <c r="AD1054" s="56"/>
      <c r="AE1054" s="56" t="s">
        <v>126</v>
      </c>
      <c r="AF1054" s="56"/>
      <c r="AG1054" s="56"/>
      <c r="AH1054" s="56"/>
      <c r="AI1054" s="56"/>
      <c r="AJ1054" s="56"/>
      <c r="AK1054" s="56"/>
      <c r="AL1054" s="56"/>
      <c r="AM1054" s="56"/>
      <c r="AN1054" s="56"/>
      <c r="AO1054" s="56"/>
      <c r="AP1054" s="56" t="s">
        <v>278</v>
      </c>
      <c r="AQ1054" s="56" t="s">
        <v>609</v>
      </c>
      <c r="AR1054" s="56"/>
      <c r="AS1054" s="56"/>
      <c r="AT1054" s="56"/>
      <c r="AU1054" s="56"/>
      <c r="AV1054" s="56"/>
      <c r="AW1054" s="56" t="s">
        <v>23</v>
      </c>
      <c r="AX1054" s="56"/>
      <c r="AY1054" s="56"/>
      <c r="AZ1054" s="56"/>
      <c r="BA1054" s="56"/>
      <c r="BB1054" s="56"/>
      <c r="BC1054" s="56" t="s">
        <v>78</v>
      </c>
      <c r="BD1054" s="56"/>
      <c r="BE1054" s="56"/>
      <c r="BF1054" s="56" t="s">
        <v>78</v>
      </c>
      <c r="BG1054" s="56"/>
      <c r="BH1054" s="56"/>
      <c r="BI1054" s="56"/>
      <c r="BJ1054" s="56"/>
      <c r="BK1054" s="56"/>
      <c r="BL1054" s="56"/>
      <c r="BM1054" s="56"/>
      <c r="BN1054" s="56"/>
      <c r="BO1054" s="56" t="s">
        <v>78</v>
      </c>
      <c r="BP1054" s="56" t="s">
        <v>78</v>
      </c>
      <c r="BQ1054" s="56"/>
      <c r="BR1054" s="56"/>
      <c r="BS1054" s="56"/>
      <c r="BT1054" s="56"/>
      <c r="BU1054" s="56"/>
      <c r="BV1054" s="56" t="s">
        <v>38</v>
      </c>
      <c r="BW1054" s="56"/>
      <c r="BX1054" s="56"/>
      <c r="BY1054" s="56"/>
      <c r="BZ1054" s="56"/>
      <c r="CA1054" s="56"/>
      <c r="CB1054" s="56"/>
      <c r="CC1054" s="56"/>
      <c r="CD1054" s="56"/>
      <c r="CE1054" s="56"/>
      <c r="CF1054" s="56"/>
      <c r="CG1054" s="56"/>
      <c r="CH1054" s="56"/>
      <c r="CI1054" s="56"/>
      <c r="CJ1054" s="56"/>
      <c r="CK1054" s="56"/>
      <c r="CL1054" s="56"/>
      <c r="CM1054" s="56"/>
      <c r="CN1054" s="56"/>
      <c r="CO1054" s="56"/>
      <c r="CP1054" s="56"/>
      <c r="CQ1054" s="56"/>
      <c r="CR1054" s="56"/>
      <c r="CS1054" s="68" t="s">
        <v>38</v>
      </c>
      <c r="CT1054" s="56"/>
      <c r="CU1054" s="56"/>
      <c r="CV1054" s="56"/>
      <c r="CW1054" s="56"/>
      <c r="CX1054" s="56"/>
      <c r="CY1054" s="56"/>
      <c r="CZ1054" s="56"/>
      <c r="DA1054" s="56"/>
      <c r="DB1054" s="56"/>
      <c r="DC1054" s="56"/>
      <c r="DD1054" s="56" t="s">
        <v>38</v>
      </c>
      <c r="DE1054" s="96"/>
      <c r="DF1054" s="56"/>
      <c r="DG1054" s="56"/>
      <c r="DH1054" s="56"/>
      <c r="DI1054" s="56"/>
      <c r="DJ1054" s="56"/>
      <c r="DK1054" s="56"/>
      <c r="DL1054" s="56"/>
      <c r="DM1054" s="56"/>
      <c r="DN1054" s="56"/>
      <c r="DO1054" s="96"/>
      <c r="DP1054" s="56"/>
      <c r="DQ1054" s="92" t="s">
        <v>3852</v>
      </c>
      <c r="DR1054" s="56" t="s">
        <v>212</v>
      </c>
      <c r="DS1054" s="92" t="s">
        <v>3863</v>
      </c>
      <c r="DT1054" s="69" t="s">
        <v>630</v>
      </c>
      <c r="DV1054" s="34"/>
      <c r="DW1054" s="57"/>
      <c r="DX1054" s="57"/>
      <c r="DY1054" s="57"/>
      <c r="DZ1054" s="57"/>
      <c r="EA1054" s="57"/>
      <c r="EB1054" s="57"/>
      <c r="EC1054" s="57"/>
      <c r="ED1054" s="57"/>
      <c r="EE1054" s="57"/>
      <c r="EF1054" s="57"/>
      <c r="EG1054" s="57"/>
      <c r="EH1054" s="57"/>
      <c r="EI1054" s="57"/>
      <c r="EJ1054" s="57"/>
      <c r="EK1054" s="57"/>
      <c r="EL1054" s="57"/>
      <c r="EM1054" s="57"/>
      <c r="EN1054" s="57"/>
      <c r="EO1054" s="57"/>
      <c r="EP1054" s="57"/>
      <c r="EQ1054" s="57"/>
      <c r="ER1054" s="57"/>
      <c r="ES1054" s="57"/>
    </row>
    <row r="1055" spans="1:149" ht="14.55" customHeight="1" x14ac:dyDescent="0.3">
      <c r="A1055" s="65">
        <v>1051</v>
      </c>
      <c r="B1055" s="55">
        <v>348</v>
      </c>
      <c r="C1055" s="101" t="s">
        <v>3847</v>
      </c>
      <c r="D1055" s="102" t="s">
        <v>3848</v>
      </c>
      <c r="E1055" s="101" t="s">
        <v>3849</v>
      </c>
      <c r="F1055" s="55">
        <v>2005</v>
      </c>
      <c r="G1055" s="102" t="s">
        <v>1166</v>
      </c>
      <c r="H1055" s="101" t="s">
        <v>3850</v>
      </c>
      <c r="I1055" s="56" t="s">
        <v>50</v>
      </c>
      <c r="J1055" s="102" t="s">
        <v>3864</v>
      </c>
      <c r="K1055" s="56" t="s">
        <v>769</v>
      </c>
      <c r="L1055" s="56" t="s">
        <v>23</v>
      </c>
      <c r="M1055" s="56" t="s">
        <v>86</v>
      </c>
      <c r="N1055" s="56" t="s">
        <v>205</v>
      </c>
      <c r="O1055" s="56" t="s">
        <v>25</v>
      </c>
      <c r="P1055" s="56" t="s">
        <v>56</v>
      </c>
      <c r="Q1055" s="56" t="s">
        <v>572</v>
      </c>
      <c r="R1055" s="56" t="s">
        <v>572</v>
      </c>
      <c r="S1055" s="56" t="s">
        <v>321</v>
      </c>
      <c r="T1055" s="56" t="s">
        <v>3417</v>
      </c>
      <c r="U1055" s="55">
        <v>2000</v>
      </c>
      <c r="V1055" s="55">
        <v>2020</v>
      </c>
      <c r="W1055" s="56"/>
      <c r="X1055" s="56"/>
      <c r="Y1055" s="56"/>
      <c r="Z1055" s="56"/>
      <c r="AA1055" s="56"/>
      <c r="AB1055" s="56" t="s">
        <v>107</v>
      </c>
      <c r="AC1055" s="56"/>
      <c r="AD1055" s="56"/>
      <c r="AE1055" s="56" t="s">
        <v>126</v>
      </c>
      <c r="AF1055" s="56"/>
      <c r="AG1055" s="56"/>
      <c r="AH1055" s="56"/>
      <c r="AI1055" s="56"/>
      <c r="AJ1055" s="56"/>
      <c r="AK1055" s="56"/>
      <c r="AL1055" s="56"/>
      <c r="AM1055" s="56"/>
      <c r="AN1055" s="56"/>
      <c r="AO1055" s="56"/>
      <c r="AP1055" s="56" t="s">
        <v>278</v>
      </c>
      <c r="AQ1055" s="56" t="s">
        <v>609</v>
      </c>
      <c r="AR1055" s="56"/>
      <c r="AS1055" s="56"/>
      <c r="AT1055" s="56"/>
      <c r="AU1055" s="56"/>
      <c r="AV1055" s="56"/>
      <c r="AW1055" s="56" t="s">
        <v>23</v>
      </c>
      <c r="AX1055" s="56"/>
      <c r="AY1055" s="56"/>
      <c r="AZ1055" s="56"/>
      <c r="BA1055" s="56"/>
      <c r="BB1055" s="56"/>
      <c r="BC1055" s="56" t="s">
        <v>78</v>
      </c>
      <c r="BD1055" s="56"/>
      <c r="BE1055" s="56"/>
      <c r="BF1055" s="56" t="s">
        <v>78</v>
      </c>
      <c r="BG1055" s="56"/>
      <c r="BH1055" s="56"/>
      <c r="BI1055" s="56"/>
      <c r="BJ1055" s="56"/>
      <c r="BK1055" s="56"/>
      <c r="BL1055" s="56"/>
      <c r="BM1055" s="56"/>
      <c r="BN1055" s="56"/>
      <c r="BO1055" s="56" t="s">
        <v>78</v>
      </c>
      <c r="BP1055" s="56" t="s">
        <v>78</v>
      </c>
      <c r="BQ1055" s="56"/>
      <c r="BR1055" s="56"/>
      <c r="BS1055" s="56"/>
      <c r="BT1055" s="56"/>
      <c r="BU1055" s="56"/>
      <c r="BV1055" s="56" t="s">
        <v>38</v>
      </c>
      <c r="BW1055" s="56"/>
      <c r="BX1055" s="56"/>
      <c r="BY1055" s="56"/>
      <c r="BZ1055" s="56"/>
      <c r="CA1055" s="56"/>
      <c r="CB1055" s="56"/>
      <c r="CC1055" s="56"/>
      <c r="CD1055" s="56"/>
      <c r="CE1055" s="56"/>
      <c r="CF1055" s="56"/>
      <c r="CG1055" s="56"/>
      <c r="CH1055" s="56"/>
      <c r="CI1055" s="56"/>
      <c r="CJ1055" s="56"/>
      <c r="CK1055" s="56"/>
      <c r="CL1055" s="56"/>
      <c r="CM1055" s="56"/>
      <c r="CN1055" s="56"/>
      <c r="CO1055" s="56"/>
      <c r="CP1055" s="56"/>
      <c r="CQ1055" s="56"/>
      <c r="CR1055" s="56"/>
      <c r="CS1055" s="68" t="s">
        <v>38</v>
      </c>
      <c r="CT1055" s="56"/>
      <c r="CU1055" s="56"/>
      <c r="CV1055" s="56"/>
      <c r="CW1055" s="56"/>
      <c r="CX1055" s="56"/>
      <c r="CY1055" s="56"/>
      <c r="CZ1055" s="56"/>
      <c r="DA1055" s="56"/>
      <c r="DB1055" s="56"/>
      <c r="DC1055" s="56"/>
      <c r="DD1055" s="56" t="s">
        <v>38</v>
      </c>
      <c r="DE1055" s="96"/>
      <c r="DF1055" s="56"/>
      <c r="DG1055" s="56"/>
      <c r="DH1055" s="56"/>
      <c r="DI1055" s="56"/>
      <c r="DJ1055" s="56"/>
      <c r="DK1055" s="56"/>
      <c r="DL1055" s="56"/>
      <c r="DM1055" s="56"/>
      <c r="DN1055" s="56"/>
      <c r="DO1055" s="96"/>
      <c r="DP1055" s="56"/>
      <c r="DQ1055" s="92" t="s">
        <v>3852</v>
      </c>
      <c r="DR1055" s="56" t="s">
        <v>212</v>
      </c>
      <c r="DS1055" s="92" t="s">
        <v>3853</v>
      </c>
      <c r="DT1055" s="69" t="s">
        <v>630</v>
      </c>
      <c r="DV1055" s="34"/>
      <c r="DW1055" s="57"/>
      <c r="DX1055" s="57"/>
      <c r="DY1055" s="57"/>
      <c r="DZ1055" s="57"/>
      <c r="EA1055" s="57"/>
      <c r="EB1055" s="57"/>
      <c r="EC1055" s="57"/>
      <c r="ED1055" s="57"/>
      <c r="EE1055" s="57"/>
      <c r="EF1055" s="57"/>
      <c r="EG1055" s="57"/>
      <c r="EH1055" s="57"/>
      <c r="EI1055" s="57"/>
      <c r="EJ1055" s="57"/>
      <c r="EK1055" s="57"/>
      <c r="EL1055" s="57"/>
      <c r="EM1055" s="57"/>
      <c r="EN1055" s="57"/>
      <c r="EO1055" s="57"/>
      <c r="EP1055" s="57"/>
      <c r="EQ1055" s="57"/>
      <c r="ER1055" s="57"/>
      <c r="ES1055" s="57"/>
    </row>
    <row r="1056" spans="1:149" ht="14.55" customHeight="1" x14ac:dyDescent="0.3">
      <c r="A1056" s="65">
        <v>1052</v>
      </c>
      <c r="B1056" s="55">
        <v>348</v>
      </c>
      <c r="C1056" s="101" t="s">
        <v>3847</v>
      </c>
      <c r="D1056" s="102" t="s">
        <v>3848</v>
      </c>
      <c r="E1056" s="101" t="s">
        <v>3849</v>
      </c>
      <c r="F1056" s="55">
        <v>2005</v>
      </c>
      <c r="G1056" s="102" t="s">
        <v>1166</v>
      </c>
      <c r="H1056" s="101" t="s">
        <v>3850</v>
      </c>
      <c r="I1056" s="56" t="s">
        <v>50</v>
      </c>
      <c r="J1056" s="102" t="s">
        <v>3865</v>
      </c>
      <c r="K1056" s="56" t="s">
        <v>769</v>
      </c>
      <c r="L1056" s="56" t="s">
        <v>23</v>
      </c>
      <c r="M1056" s="56" t="s">
        <v>86</v>
      </c>
      <c r="N1056" s="56" t="s">
        <v>205</v>
      </c>
      <c r="O1056" s="56" t="s">
        <v>25</v>
      </c>
      <c r="P1056" s="56" t="s">
        <v>56</v>
      </c>
      <c r="Q1056" s="56" t="s">
        <v>572</v>
      </c>
      <c r="R1056" s="56" t="s">
        <v>572</v>
      </c>
      <c r="S1056" s="56" t="s">
        <v>321</v>
      </c>
      <c r="T1056" s="56" t="s">
        <v>3417</v>
      </c>
      <c r="U1056" s="55">
        <v>2000</v>
      </c>
      <c r="V1056" s="55">
        <v>2020</v>
      </c>
      <c r="W1056" s="56"/>
      <c r="X1056" s="56"/>
      <c r="Y1056" s="56"/>
      <c r="Z1056" s="56"/>
      <c r="AA1056" s="56"/>
      <c r="AB1056" s="56" t="s">
        <v>107</v>
      </c>
      <c r="AC1056" s="56"/>
      <c r="AD1056" s="56"/>
      <c r="AE1056" s="56" t="s">
        <v>126</v>
      </c>
      <c r="AF1056" s="56"/>
      <c r="AG1056" s="56"/>
      <c r="AH1056" s="56"/>
      <c r="AI1056" s="56"/>
      <c r="AJ1056" s="56"/>
      <c r="AK1056" s="56"/>
      <c r="AL1056" s="56"/>
      <c r="AM1056" s="56"/>
      <c r="AN1056" s="56"/>
      <c r="AO1056" s="56"/>
      <c r="AP1056" s="56" t="s">
        <v>278</v>
      </c>
      <c r="AQ1056" s="56" t="s">
        <v>609</v>
      </c>
      <c r="AR1056" s="56"/>
      <c r="AS1056" s="56"/>
      <c r="AT1056" s="56"/>
      <c r="AU1056" s="56"/>
      <c r="AV1056" s="56"/>
      <c r="AW1056" s="56" t="s">
        <v>23</v>
      </c>
      <c r="AX1056" s="56"/>
      <c r="AY1056" s="56"/>
      <c r="AZ1056" s="56"/>
      <c r="BA1056" s="56"/>
      <c r="BB1056" s="56"/>
      <c r="BC1056" s="56" t="s">
        <v>78</v>
      </c>
      <c r="BD1056" s="56"/>
      <c r="BE1056" s="56"/>
      <c r="BF1056" s="56" t="s">
        <v>78</v>
      </c>
      <c r="BG1056" s="56"/>
      <c r="BH1056" s="56"/>
      <c r="BI1056" s="56"/>
      <c r="BJ1056" s="56"/>
      <c r="BK1056" s="56"/>
      <c r="BL1056" s="56"/>
      <c r="BM1056" s="56"/>
      <c r="BN1056" s="56"/>
      <c r="BO1056" s="56" t="s">
        <v>78</v>
      </c>
      <c r="BP1056" s="56" t="s">
        <v>78</v>
      </c>
      <c r="BQ1056" s="56"/>
      <c r="BR1056" s="56"/>
      <c r="BS1056" s="56"/>
      <c r="BT1056" s="56"/>
      <c r="BU1056" s="56"/>
      <c r="BV1056" s="56" t="s">
        <v>38</v>
      </c>
      <c r="BW1056" s="56"/>
      <c r="BX1056" s="56"/>
      <c r="BY1056" s="56"/>
      <c r="BZ1056" s="56"/>
      <c r="CA1056" s="56"/>
      <c r="CB1056" s="56"/>
      <c r="CC1056" s="56"/>
      <c r="CD1056" s="56"/>
      <c r="CE1056" s="56"/>
      <c r="CF1056" s="56"/>
      <c r="CG1056" s="56"/>
      <c r="CH1056" s="56"/>
      <c r="CI1056" s="56"/>
      <c r="CJ1056" s="56"/>
      <c r="CK1056" s="56"/>
      <c r="CL1056" s="56"/>
      <c r="CM1056" s="56"/>
      <c r="CN1056" s="56"/>
      <c r="CO1056" s="56"/>
      <c r="CP1056" s="56"/>
      <c r="CQ1056" s="56"/>
      <c r="CR1056" s="56"/>
      <c r="CS1056" s="68" t="s">
        <v>38</v>
      </c>
      <c r="CT1056" s="56"/>
      <c r="CU1056" s="56"/>
      <c r="CV1056" s="56"/>
      <c r="CW1056" s="56"/>
      <c r="CX1056" s="56"/>
      <c r="CY1056" s="56"/>
      <c r="CZ1056" s="56"/>
      <c r="DA1056" s="56"/>
      <c r="DB1056" s="56"/>
      <c r="DC1056" s="56"/>
      <c r="DD1056" s="56" t="s">
        <v>38</v>
      </c>
      <c r="DE1056" s="96"/>
      <c r="DF1056" s="56"/>
      <c r="DG1056" s="56"/>
      <c r="DH1056" s="56"/>
      <c r="DI1056" s="56"/>
      <c r="DJ1056" s="56"/>
      <c r="DK1056" s="56"/>
      <c r="DL1056" s="56"/>
      <c r="DM1056" s="56"/>
      <c r="DN1056" s="56"/>
      <c r="DO1056" s="96"/>
      <c r="DP1056" s="56"/>
      <c r="DQ1056" s="92" t="s">
        <v>3852</v>
      </c>
      <c r="DR1056" s="56" t="s">
        <v>212</v>
      </c>
      <c r="DS1056" s="92" t="s">
        <v>3855</v>
      </c>
      <c r="DT1056" s="69" t="s">
        <v>630</v>
      </c>
      <c r="DV1056" s="34"/>
      <c r="DW1056" s="57"/>
      <c r="DX1056" s="57"/>
      <c r="DY1056" s="57"/>
      <c r="DZ1056" s="57"/>
      <c r="EA1056" s="57"/>
      <c r="EB1056" s="57"/>
      <c r="EC1056" s="57"/>
      <c r="ED1056" s="57"/>
      <c r="EE1056" s="57"/>
      <c r="EF1056" s="57"/>
      <c r="EG1056" s="57"/>
      <c r="EH1056" s="57"/>
      <c r="EI1056" s="57"/>
      <c r="EJ1056" s="57"/>
      <c r="EK1056" s="57"/>
      <c r="EL1056" s="57"/>
      <c r="EM1056" s="57"/>
      <c r="EN1056" s="57"/>
      <c r="EO1056" s="57"/>
      <c r="EP1056" s="57"/>
      <c r="EQ1056" s="57"/>
      <c r="ER1056" s="57"/>
      <c r="ES1056" s="57"/>
    </row>
    <row r="1057" spans="1:149" ht="14.55" customHeight="1" x14ac:dyDescent="0.3">
      <c r="A1057" s="65">
        <v>1053</v>
      </c>
      <c r="B1057" s="55">
        <v>348</v>
      </c>
      <c r="C1057" s="101" t="s">
        <v>3847</v>
      </c>
      <c r="D1057" s="102" t="s">
        <v>3848</v>
      </c>
      <c r="E1057" s="101" t="s">
        <v>3849</v>
      </c>
      <c r="F1057" s="55">
        <v>2005</v>
      </c>
      <c r="G1057" s="102" t="s">
        <v>1166</v>
      </c>
      <c r="H1057" s="101" t="s">
        <v>3850</v>
      </c>
      <c r="I1057" s="56" t="s">
        <v>50</v>
      </c>
      <c r="J1057" s="102" t="s">
        <v>3866</v>
      </c>
      <c r="K1057" s="56" t="s">
        <v>769</v>
      </c>
      <c r="L1057" s="56" t="s">
        <v>23</v>
      </c>
      <c r="M1057" s="56" t="s">
        <v>86</v>
      </c>
      <c r="N1057" s="56" t="s">
        <v>205</v>
      </c>
      <c r="O1057" s="56" t="s">
        <v>25</v>
      </c>
      <c r="P1057" s="56" t="s">
        <v>56</v>
      </c>
      <c r="Q1057" s="56" t="s">
        <v>572</v>
      </c>
      <c r="R1057" s="56" t="s">
        <v>572</v>
      </c>
      <c r="S1057" s="56" t="s">
        <v>321</v>
      </c>
      <c r="T1057" s="56" t="s">
        <v>3417</v>
      </c>
      <c r="U1057" s="55">
        <v>2000</v>
      </c>
      <c r="V1057" s="55">
        <v>2020</v>
      </c>
      <c r="W1057" s="56"/>
      <c r="X1057" s="56"/>
      <c r="Y1057" s="56"/>
      <c r="Z1057" s="56"/>
      <c r="AA1057" s="56"/>
      <c r="AB1057" s="56" t="s">
        <v>107</v>
      </c>
      <c r="AC1057" s="56"/>
      <c r="AD1057" s="56"/>
      <c r="AE1057" s="56" t="s">
        <v>126</v>
      </c>
      <c r="AF1057" s="56"/>
      <c r="AG1057" s="56"/>
      <c r="AH1057" s="56"/>
      <c r="AI1057" s="56"/>
      <c r="AJ1057" s="56"/>
      <c r="AK1057" s="56"/>
      <c r="AL1057" s="56"/>
      <c r="AM1057" s="56"/>
      <c r="AN1057" s="56"/>
      <c r="AO1057" s="56"/>
      <c r="AP1057" s="56" t="s">
        <v>278</v>
      </c>
      <c r="AQ1057" s="56" t="s">
        <v>609</v>
      </c>
      <c r="AR1057" s="56"/>
      <c r="AS1057" s="56"/>
      <c r="AT1057" s="56"/>
      <c r="AU1057" s="56"/>
      <c r="AV1057" s="56"/>
      <c r="AW1057" s="56" t="s">
        <v>23</v>
      </c>
      <c r="AX1057" s="56"/>
      <c r="AY1057" s="56"/>
      <c r="AZ1057" s="56"/>
      <c r="BA1057" s="56"/>
      <c r="BB1057" s="56"/>
      <c r="BC1057" s="56" t="s">
        <v>78</v>
      </c>
      <c r="BD1057" s="56"/>
      <c r="BE1057" s="56"/>
      <c r="BF1057" s="56" t="s">
        <v>78</v>
      </c>
      <c r="BG1057" s="56"/>
      <c r="BH1057" s="56"/>
      <c r="BI1057" s="56"/>
      <c r="BJ1057" s="56"/>
      <c r="BK1057" s="56"/>
      <c r="BL1057" s="56"/>
      <c r="BM1057" s="56"/>
      <c r="BN1057" s="56"/>
      <c r="BO1057" s="56" t="s">
        <v>78</v>
      </c>
      <c r="BP1057" s="56" t="s">
        <v>78</v>
      </c>
      <c r="BQ1057" s="56"/>
      <c r="BR1057" s="56"/>
      <c r="BS1057" s="56"/>
      <c r="BT1057" s="56"/>
      <c r="BU1057" s="56"/>
      <c r="BV1057" s="56" t="s">
        <v>38</v>
      </c>
      <c r="BW1057" s="56"/>
      <c r="BX1057" s="56"/>
      <c r="BY1057" s="56"/>
      <c r="BZ1057" s="56"/>
      <c r="CA1057" s="56"/>
      <c r="CB1057" s="56"/>
      <c r="CC1057" s="56"/>
      <c r="CD1057" s="56"/>
      <c r="CE1057" s="56"/>
      <c r="CF1057" s="56"/>
      <c r="CG1057" s="56"/>
      <c r="CH1057" s="56"/>
      <c r="CI1057" s="56"/>
      <c r="CJ1057" s="56"/>
      <c r="CK1057" s="56"/>
      <c r="CL1057" s="56"/>
      <c r="CM1057" s="56"/>
      <c r="CN1057" s="56"/>
      <c r="CO1057" s="56"/>
      <c r="CP1057" s="56"/>
      <c r="CQ1057" s="56"/>
      <c r="CR1057" s="56"/>
      <c r="CS1057" s="68" t="s">
        <v>38</v>
      </c>
      <c r="CT1057" s="56"/>
      <c r="CU1057" s="56"/>
      <c r="CV1057" s="56"/>
      <c r="CW1057" s="56"/>
      <c r="CX1057" s="56"/>
      <c r="CY1057" s="56"/>
      <c r="CZ1057" s="56"/>
      <c r="DA1057" s="56"/>
      <c r="DB1057" s="56"/>
      <c r="DC1057" s="56"/>
      <c r="DD1057" s="56" t="s">
        <v>38</v>
      </c>
      <c r="DE1057" s="96"/>
      <c r="DF1057" s="56"/>
      <c r="DG1057" s="56"/>
      <c r="DH1057" s="56"/>
      <c r="DI1057" s="56"/>
      <c r="DJ1057" s="56"/>
      <c r="DK1057" s="56"/>
      <c r="DL1057" s="56"/>
      <c r="DM1057" s="56"/>
      <c r="DN1057" s="56"/>
      <c r="DO1057" s="96"/>
      <c r="DP1057" s="56"/>
      <c r="DQ1057" s="92" t="s">
        <v>3852</v>
      </c>
      <c r="DR1057" s="56" t="s">
        <v>212</v>
      </c>
      <c r="DS1057" s="92" t="s">
        <v>3863</v>
      </c>
      <c r="DT1057" s="69" t="s">
        <v>630</v>
      </c>
      <c r="DV1057" s="34"/>
      <c r="DW1057" s="57"/>
      <c r="DX1057" s="57"/>
      <c r="DY1057" s="57"/>
      <c r="DZ1057" s="57"/>
      <c r="EA1057" s="57"/>
      <c r="EB1057" s="57"/>
      <c r="EC1057" s="57"/>
      <c r="ED1057" s="57"/>
      <c r="EE1057" s="57"/>
      <c r="EF1057" s="57"/>
      <c r="EG1057" s="57"/>
      <c r="EH1057" s="57"/>
      <c r="EI1057" s="57"/>
      <c r="EJ1057" s="57"/>
      <c r="EK1057" s="57"/>
      <c r="EL1057" s="57"/>
      <c r="EM1057" s="57"/>
      <c r="EN1057" s="57"/>
      <c r="EO1057" s="57"/>
      <c r="EP1057" s="57"/>
      <c r="EQ1057" s="57"/>
      <c r="ER1057" s="57"/>
      <c r="ES1057" s="57"/>
    </row>
    <row r="1058" spans="1:149" ht="14.55" customHeight="1" x14ac:dyDescent="0.3">
      <c r="A1058" s="65">
        <v>1054</v>
      </c>
      <c r="B1058" s="55">
        <v>349</v>
      </c>
      <c r="C1058" s="101" t="s">
        <v>3867</v>
      </c>
      <c r="D1058" s="102" t="s">
        <v>3868</v>
      </c>
      <c r="E1058" s="101" t="s">
        <v>3869</v>
      </c>
      <c r="F1058" s="55">
        <v>2019</v>
      </c>
      <c r="G1058" s="102" t="s">
        <v>997</v>
      </c>
      <c r="H1058" s="101" t="s">
        <v>3870</v>
      </c>
      <c r="I1058" s="56" t="s">
        <v>50</v>
      </c>
      <c r="J1058" s="102" t="s">
        <v>3871</v>
      </c>
      <c r="K1058" s="56" t="s">
        <v>3872</v>
      </c>
      <c r="L1058" s="56" t="s">
        <v>23</v>
      </c>
      <c r="M1058" s="6" t="s">
        <v>100</v>
      </c>
      <c r="N1058" s="56" t="s">
        <v>205</v>
      </c>
      <c r="O1058" s="56" t="s">
        <v>25</v>
      </c>
      <c r="P1058" s="56" t="s">
        <v>56</v>
      </c>
      <c r="Q1058" s="56" t="s">
        <v>1018</v>
      </c>
      <c r="R1058" s="56" t="s">
        <v>3873</v>
      </c>
      <c r="S1058" s="56" t="s">
        <v>166</v>
      </c>
      <c r="T1058" s="56" t="s">
        <v>583</v>
      </c>
      <c r="U1058" s="55">
        <v>2013</v>
      </c>
      <c r="V1058" s="55">
        <v>2016</v>
      </c>
      <c r="W1058" s="56"/>
      <c r="X1058" s="56"/>
      <c r="Y1058" s="56"/>
      <c r="Z1058" s="56"/>
      <c r="AA1058" s="56"/>
      <c r="AB1058" s="56"/>
      <c r="AC1058" s="56"/>
      <c r="AD1058" s="56" t="s">
        <v>109</v>
      </c>
      <c r="AE1058" s="56"/>
      <c r="AF1058" s="56"/>
      <c r="AG1058" s="56"/>
      <c r="AH1058" s="56" t="s">
        <v>139</v>
      </c>
      <c r="AI1058" s="56" t="s">
        <v>155</v>
      </c>
      <c r="AJ1058" s="56"/>
      <c r="AK1058" s="56"/>
      <c r="AL1058" s="56"/>
      <c r="AM1058" s="56"/>
      <c r="AN1058" s="56"/>
      <c r="AO1058" s="56" t="s">
        <v>168</v>
      </c>
      <c r="AP1058" s="56"/>
      <c r="AQ1058" s="56"/>
      <c r="AR1058" s="56"/>
      <c r="AS1058" s="56"/>
      <c r="AT1058" s="56"/>
      <c r="AU1058" s="56"/>
      <c r="AV1058" s="56"/>
      <c r="AW1058" s="56" t="s">
        <v>38</v>
      </c>
      <c r="AX1058" s="56"/>
      <c r="AY1058" s="56"/>
      <c r="AZ1058" s="56"/>
      <c r="BA1058" s="56"/>
      <c r="BB1058" s="56"/>
      <c r="BC1058" s="56"/>
      <c r="BD1058" s="56"/>
      <c r="BE1058" s="56"/>
      <c r="BF1058" s="56"/>
      <c r="BG1058" s="56"/>
      <c r="BH1058" s="56"/>
      <c r="BI1058" s="56"/>
      <c r="BJ1058" s="56"/>
      <c r="BK1058" s="56"/>
      <c r="BL1058" s="56"/>
      <c r="BM1058" s="56"/>
      <c r="BN1058" s="56"/>
      <c r="BO1058" s="56"/>
      <c r="BP1058" s="56"/>
      <c r="BQ1058" s="56"/>
      <c r="BR1058" s="56"/>
      <c r="BS1058" s="56"/>
      <c r="BT1058" s="56"/>
      <c r="BU1058" s="56"/>
      <c r="BV1058" s="56" t="s">
        <v>23</v>
      </c>
      <c r="BW1058" s="56"/>
      <c r="BX1058" s="56"/>
      <c r="BY1058" s="56"/>
      <c r="BZ1058" s="56"/>
      <c r="CA1058" s="56"/>
      <c r="CB1058" s="56"/>
      <c r="CC1058" s="56"/>
      <c r="CD1058" s="56" t="s">
        <v>195</v>
      </c>
      <c r="CE1058" s="56"/>
      <c r="CF1058" s="56"/>
      <c r="CG1058" s="56"/>
      <c r="CH1058" s="56" t="s">
        <v>195</v>
      </c>
      <c r="CI1058" s="56" t="s">
        <v>195</v>
      </c>
      <c r="CJ1058" s="56"/>
      <c r="CK1058" s="56"/>
      <c r="CL1058" s="56"/>
      <c r="CM1058" s="56" t="s">
        <v>195</v>
      </c>
      <c r="CN1058" s="56"/>
      <c r="CO1058" s="56"/>
      <c r="CP1058" s="56"/>
      <c r="CQ1058" s="56"/>
      <c r="CR1058" s="56"/>
      <c r="CS1058" s="68" t="s">
        <v>38</v>
      </c>
      <c r="CT1058" s="56"/>
      <c r="CU1058" s="56"/>
      <c r="CV1058" s="56"/>
      <c r="CW1058" s="56"/>
      <c r="CX1058" s="56"/>
      <c r="CY1058" s="56"/>
      <c r="CZ1058" s="56"/>
      <c r="DA1058" s="56"/>
      <c r="DB1058" s="56"/>
      <c r="DC1058" s="56"/>
      <c r="DD1058" s="56" t="s">
        <v>38</v>
      </c>
      <c r="DE1058" s="96"/>
      <c r="DF1058" s="56"/>
      <c r="DG1058" s="56"/>
      <c r="DH1058" s="56"/>
      <c r="DI1058" s="56"/>
      <c r="DJ1058" s="56"/>
      <c r="DK1058" s="56"/>
      <c r="DL1058" s="56"/>
      <c r="DM1058" s="56"/>
      <c r="DN1058" s="56"/>
      <c r="DO1058" s="96"/>
      <c r="DP1058" s="56"/>
      <c r="DQ1058" s="96"/>
      <c r="DR1058" s="56"/>
      <c r="DS1058" s="96"/>
      <c r="DT1058" s="69"/>
      <c r="DV1058" s="34"/>
      <c r="DW1058" s="57"/>
      <c r="DX1058" s="57"/>
      <c r="DY1058" s="57"/>
      <c r="DZ1058" s="57"/>
      <c r="EA1058" s="57"/>
      <c r="EB1058" s="57"/>
      <c r="EC1058" s="57"/>
      <c r="ED1058" s="57"/>
      <c r="EE1058" s="57"/>
      <c r="EF1058" s="57"/>
      <c r="EG1058" s="57"/>
      <c r="EH1058" s="57"/>
      <c r="EI1058" s="57"/>
      <c r="EJ1058" s="57"/>
      <c r="EK1058" s="57"/>
      <c r="EL1058" s="57"/>
      <c r="EM1058" s="57"/>
      <c r="EN1058" s="57"/>
      <c r="EO1058" s="57"/>
      <c r="EP1058" s="57"/>
      <c r="EQ1058" s="57"/>
      <c r="ER1058" s="57"/>
      <c r="ES1058" s="57"/>
    </row>
    <row r="1059" spans="1:149" ht="14.55" customHeight="1" x14ac:dyDescent="0.3">
      <c r="A1059" s="65">
        <v>1055</v>
      </c>
      <c r="B1059" s="55">
        <v>350</v>
      </c>
      <c r="C1059" s="101" t="s">
        <v>3874</v>
      </c>
      <c r="D1059" s="102" t="s">
        <v>3875</v>
      </c>
      <c r="E1059" s="101" t="s">
        <v>3876</v>
      </c>
      <c r="F1059" s="55">
        <v>2015</v>
      </c>
      <c r="G1059" s="102" t="s">
        <v>604</v>
      </c>
      <c r="H1059" s="101" t="s">
        <v>3877</v>
      </c>
      <c r="I1059" s="56" t="s">
        <v>50</v>
      </c>
      <c r="J1059" s="102" t="s">
        <v>3878</v>
      </c>
      <c r="K1059" s="56" t="s">
        <v>3383</v>
      </c>
      <c r="L1059" s="56" t="s">
        <v>38</v>
      </c>
      <c r="M1059" s="6" t="s">
        <v>100</v>
      </c>
      <c r="N1059" s="56" t="s">
        <v>205</v>
      </c>
      <c r="O1059" s="56" t="s">
        <v>25</v>
      </c>
      <c r="P1059" s="56" t="s">
        <v>191</v>
      </c>
      <c r="Q1059" s="56" t="s">
        <v>2320</v>
      </c>
      <c r="R1059" s="56" t="s">
        <v>1317</v>
      </c>
      <c r="S1059" s="56" t="s">
        <v>434</v>
      </c>
      <c r="T1059" s="56" t="s">
        <v>3879</v>
      </c>
      <c r="U1059" s="55" t="s">
        <v>572</v>
      </c>
      <c r="V1059" s="55" t="s">
        <v>572</v>
      </c>
      <c r="W1059" s="56"/>
      <c r="X1059" s="56" t="s">
        <v>44</v>
      </c>
      <c r="Y1059" s="56"/>
      <c r="Z1059" s="56"/>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t="s">
        <v>38</v>
      </c>
      <c r="AX1059" s="56"/>
      <c r="AY1059" s="56"/>
      <c r="AZ1059" s="56"/>
      <c r="BA1059" s="56"/>
      <c r="BB1059" s="56"/>
      <c r="BC1059" s="56"/>
      <c r="BD1059" s="56"/>
      <c r="BE1059" s="56"/>
      <c r="BF1059" s="56"/>
      <c r="BG1059" s="56"/>
      <c r="BH1059" s="56"/>
      <c r="BI1059" s="56"/>
      <c r="BJ1059" s="56"/>
      <c r="BK1059" s="56"/>
      <c r="BL1059" s="56"/>
      <c r="BM1059" s="56"/>
      <c r="BN1059" s="56"/>
      <c r="BO1059" s="56"/>
      <c r="BP1059" s="56"/>
      <c r="BQ1059" s="56"/>
      <c r="BR1059" s="56"/>
      <c r="BS1059" s="56"/>
      <c r="BT1059" s="56"/>
      <c r="BU1059" s="56"/>
      <c r="BV1059" s="56" t="s">
        <v>23</v>
      </c>
      <c r="BW1059" s="56"/>
      <c r="BX1059" s="56" t="s">
        <v>195</v>
      </c>
      <c r="BY1059" s="56"/>
      <c r="BZ1059" s="56"/>
      <c r="CA1059" s="56"/>
      <c r="CB1059" s="56"/>
      <c r="CC1059" s="56"/>
      <c r="CD1059" s="56"/>
      <c r="CE1059" s="56"/>
      <c r="CF1059" s="56"/>
      <c r="CG1059" s="56"/>
      <c r="CH1059" s="56"/>
      <c r="CI1059" s="56"/>
      <c r="CJ1059" s="56"/>
      <c r="CK1059" s="56"/>
      <c r="CL1059" s="56"/>
      <c r="CM1059" s="56"/>
      <c r="CN1059" s="56"/>
      <c r="CO1059" s="56"/>
      <c r="CP1059" s="56"/>
      <c r="CQ1059" s="56"/>
      <c r="CR1059" s="56"/>
      <c r="CS1059" s="68" t="s">
        <v>38</v>
      </c>
      <c r="CT1059" s="56"/>
      <c r="CU1059" s="56"/>
      <c r="CV1059" s="56"/>
      <c r="CW1059" s="56"/>
      <c r="CX1059" s="56"/>
      <c r="CY1059" s="56"/>
      <c r="CZ1059" s="56"/>
      <c r="DA1059" s="56"/>
      <c r="DB1059" s="56"/>
      <c r="DC1059" s="56"/>
      <c r="DD1059" s="56" t="s">
        <v>38</v>
      </c>
      <c r="DE1059" s="96"/>
      <c r="DF1059" s="56"/>
      <c r="DG1059" s="56"/>
      <c r="DH1059" s="56"/>
      <c r="DI1059" s="56"/>
      <c r="DJ1059" s="56"/>
      <c r="DK1059" s="56"/>
      <c r="DL1059" s="56"/>
      <c r="DM1059" s="56"/>
      <c r="DN1059" s="56"/>
      <c r="DO1059" s="96"/>
      <c r="DP1059" s="56"/>
      <c r="DQ1059" s="96"/>
      <c r="DR1059" s="56"/>
      <c r="DS1059" s="96"/>
      <c r="DT1059" s="69"/>
      <c r="DV1059" s="34"/>
      <c r="DW1059" s="57"/>
      <c r="DX1059" s="57"/>
      <c r="DY1059" s="57"/>
      <c r="DZ1059" s="57"/>
      <c r="EA1059" s="57"/>
      <c r="EB1059" s="57"/>
      <c r="EC1059" s="57"/>
      <c r="ED1059" s="57"/>
      <c r="EE1059" s="57"/>
      <c r="EF1059" s="57"/>
      <c r="EG1059" s="57"/>
      <c r="EH1059" s="57"/>
      <c r="EI1059" s="57"/>
      <c r="EJ1059" s="57"/>
      <c r="EK1059" s="57"/>
      <c r="EL1059" s="57"/>
      <c r="EM1059" s="57"/>
      <c r="EN1059" s="57"/>
      <c r="EO1059" s="57"/>
      <c r="EP1059" s="57"/>
      <c r="EQ1059" s="57"/>
      <c r="ER1059" s="57"/>
      <c r="ES1059" s="57"/>
    </row>
    <row r="1060" spans="1:149" ht="14.55" customHeight="1" x14ac:dyDescent="0.3">
      <c r="A1060" s="65">
        <v>1056</v>
      </c>
      <c r="B1060" s="55">
        <v>351</v>
      </c>
      <c r="C1060" s="101" t="s">
        <v>3880</v>
      </c>
      <c r="D1060" s="102" t="s">
        <v>3881</v>
      </c>
      <c r="E1060" s="101" t="s">
        <v>3882</v>
      </c>
      <c r="F1060" s="55">
        <v>2013</v>
      </c>
      <c r="G1060" s="102" t="s">
        <v>807</v>
      </c>
      <c r="H1060" s="101" t="s">
        <v>3883</v>
      </c>
      <c r="I1060" s="56" t="s">
        <v>50</v>
      </c>
      <c r="J1060" s="102" t="s">
        <v>3884</v>
      </c>
      <c r="K1060" s="56" t="s">
        <v>3885</v>
      </c>
      <c r="L1060" s="56" t="s">
        <v>23</v>
      </c>
      <c r="M1060" s="6" t="s">
        <v>100</v>
      </c>
      <c r="N1060" s="56" t="s">
        <v>205</v>
      </c>
      <c r="O1060" s="56" t="s">
        <v>25</v>
      </c>
      <c r="P1060" s="56" t="s">
        <v>56</v>
      </c>
      <c r="Q1060" s="56" t="s">
        <v>3886</v>
      </c>
      <c r="R1060" s="56" t="s">
        <v>582</v>
      </c>
      <c r="S1060" s="6" t="s">
        <v>315</v>
      </c>
      <c r="T1060" s="56" t="s">
        <v>314</v>
      </c>
      <c r="U1060" s="55">
        <v>1998</v>
      </c>
      <c r="V1060" s="55">
        <v>2008</v>
      </c>
      <c r="W1060" s="56"/>
      <c r="X1060" s="56"/>
      <c r="Y1060" s="56"/>
      <c r="Z1060" s="56"/>
      <c r="AA1060" s="56"/>
      <c r="AB1060" s="56"/>
      <c r="AC1060" s="56"/>
      <c r="AD1060" s="56"/>
      <c r="AE1060" s="56"/>
      <c r="AF1060" s="56"/>
      <c r="AG1060" s="56"/>
      <c r="AH1060" s="56"/>
      <c r="AI1060" s="56" t="s">
        <v>155</v>
      </c>
      <c r="AJ1060" s="56"/>
      <c r="AK1060" s="56"/>
      <c r="AL1060" s="56"/>
      <c r="AM1060" s="56"/>
      <c r="AN1060" s="56"/>
      <c r="AO1060" s="56"/>
      <c r="AP1060" s="56"/>
      <c r="AQ1060" s="56"/>
      <c r="AR1060" s="56"/>
      <c r="AS1060" s="56"/>
      <c r="AT1060" s="56"/>
      <c r="AU1060" s="56"/>
      <c r="AV1060" s="56"/>
      <c r="AW1060" s="56" t="s">
        <v>38</v>
      </c>
      <c r="AX1060" s="56"/>
      <c r="AY1060" s="56"/>
      <c r="AZ1060" s="56"/>
      <c r="BA1060" s="56"/>
      <c r="BB1060" s="56"/>
      <c r="BC1060" s="56"/>
      <c r="BD1060" s="56"/>
      <c r="BE1060" s="56"/>
      <c r="BF1060" s="56"/>
      <c r="BG1060" s="56"/>
      <c r="BH1060" s="56"/>
      <c r="BI1060" s="56"/>
      <c r="BJ1060" s="56"/>
      <c r="BK1060" s="56"/>
      <c r="BL1060" s="56"/>
      <c r="BM1060" s="56"/>
      <c r="BN1060" s="56"/>
      <c r="BO1060" s="56"/>
      <c r="BP1060" s="56"/>
      <c r="BQ1060" s="56"/>
      <c r="BR1060" s="56"/>
      <c r="BS1060" s="56"/>
      <c r="BT1060" s="56"/>
      <c r="BU1060" s="56"/>
      <c r="BV1060" s="56" t="s">
        <v>23</v>
      </c>
      <c r="BW1060" s="56"/>
      <c r="BX1060" s="56"/>
      <c r="BY1060" s="56"/>
      <c r="BZ1060" s="56"/>
      <c r="CA1060" s="56"/>
      <c r="CB1060" s="56"/>
      <c r="CC1060" s="56"/>
      <c r="CD1060" s="56"/>
      <c r="CE1060" s="56"/>
      <c r="CF1060" s="56"/>
      <c r="CG1060" s="56"/>
      <c r="CH1060" s="56"/>
      <c r="CI1060" s="56" t="s">
        <v>195</v>
      </c>
      <c r="CJ1060" s="56"/>
      <c r="CK1060" s="56"/>
      <c r="CL1060" s="56"/>
      <c r="CM1060" s="56"/>
      <c r="CN1060" s="56"/>
      <c r="CO1060" s="56"/>
      <c r="CP1060" s="56"/>
      <c r="CQ1060" s="56"/>
      <c r="CR1060" s="56"/>
      <c r="CS1060" s="68" t="s">
        <v>38</v>
      </c>
      <c r="CT1060" s="56"/>
      <c r="CU1060" s="56"/>
      <c r="CV1060" s="56"/>
      <c r="CW1060" s="56"/>
      <c r="CX1060" s="56"/>
      <c r="CY1060" s="56"/>
      <c r="CZ1060" s="56"/>
      <c r="DA1060" s="56"/>
      <c r="DB1060" s="56"/>
      <c r="DC1060" s="56"/>
      <c r="DD1060" s="56" t="s">
        <v>38</v>
      </c>
      <c r="DE1060" s="96"/>
      <c r="DF1060" s="56"/>
      <c r="DG1060" s="56"/>
      <c r="DH1060" s="56"/>
      <c r="DI1060" s="56"/>
      <c r="DJ1060" s="56"/>
      <c r="DK1060" s="56"/>
      <c r="DL1060" s="56"/>
      <c r="DM1060" s="56"/>
      <c r="DN1060" s="56"/>
      <c r="DO1060" s="96"/>
      <c r="DP1060" s="56"/>
      <c r="DQ1060" s="96"/>
      <c r="DR1060" s="56"/>
      <c r="DS1060" s="96"/>
      <c r="DT1060" s="69"/>
      <c r="DV1060" s="34"/>
      <c r="DW1060" s="57"/>
      <c r="DX1060" s="57"/>
      <c r="DY1060" s="57"/>
      <c r="DZ1060" s="57"/>
      <c r="EA1060" s="57"/>
      <c r="EB1060" s="57"/>
      <c r="EC1060" s="57"/>
      <c r="ED1060" s="57"/>
      <c r="EE1060" s="57"/>
      <c r="EF1060" s="57"/>
      <c r="EG1060" s="57"/>
      <c r="EH1060" s="57"/>
      <c r="EI1060" s="57"/>
      <c r="EJ1060" s="57"/>
      <c r="EK1060" s="57"/>
      <c r="EL1060" s="57"/>
      <c r="EM1060" s="57"/>
      <c r="EN1060" s="57"/>
      <c r="EO1060" s="57"/>
      <c r="EP1060" s="57"/>
      <c r="EQ1060" s="57"/>
      <c r="ER1060" s="57"/>
      <c r="ES1060" s="57"/>
    </row>
    <row r="1061" spans="1:149" ht="14.55" customHeight="1" x14ac:dyDescent="0.3">
      <c r="A1061" s="65">
        <v>1057</v>
      </c>
      <c r="B1061" s="55">
        <v>352</v>
      </c>
      <c r="C1061" s="101" t="s">
        <v>3887</v>
      </c>
      <c r="D1061" s="102" t="s">
        <v>3888</v>
      </c>
      <c r="E1061" s="101" t="s">
        <v>3889</v>
      </c>
      <c r="F1061" s="55">
        <v>2008</v>
      </c>
      <c r="G1061" s="102" t="s">
        <v>807</v>
      </c>
      <c r="H1061" s="101" t="s">
        <v>3890</v>
      </c>
      <c r="I1061" s="56" t="s">
        <v>50</v>
      </c>
      <c r="J1061" s="102" t="s">
        <v>3891</v>
      </c>
      <c r="K1061" s="56" t="s">
        <v>616</v>
      </c>
      <c r="L1061" s="56" t="s">
        <v>38</v>
      </c>
      <c r="M1061" s="6" t="s">
        <v>100</v>
      </c>
      <c r="N1061" s="56" t="s">
        <v>205</v>
      </c>
      <c r="O1061" s="56" t="s">
        <v>25</v>
      </c>
      <c r="P1061" s="56" t="s">
        <v>177</v>
      </c>
      <c r="Q1061" s="56" t="s">
        <v>3892</v>
      </c>
      <c r="R1061" s="56" t="s">
        <v>2608</v>
      </c>
      <c r="S1061" s="56" t="s">
        <v>375</v>
      </c>
      <c r="T1061" s="56" t="s">
        <v>3893</v>
      </c>
      <c r="U1061" s="55">
        <v>2001</v>
      </c>
      <c r="V1061" s="55">
        <v>2013</v>
      </c>
      <c r="W1061" s="56"/>
      <c r="X1061" s="56"/>
      <c r="Y1061" s="56"/>
      <c r="Z1061" s="56"/>
      <c r="AA1061" s="56"/>
      <c r="AB1061" s="56"/>
      <c r="AC1061" s="56"/>
      <c r="AD1061" s="56"/>
      <c r="AE1061" s="56"/>
      <c r="AF1061" s="56"/>
      <c r="AG1061" s="56"/>
      <c r="AH1061" s="56"/>
      <c r="AI1061" s="56" t="s">
        <v>155</v>
      </c>
      <c r="AJ1061" s="56"/>
      <c r="AK1061" s="56"/>
      <c r="AL1061" s="56"/>
      <c r="AM1061" s="56"/>
      <c r="AN1061" s="56"/>
      <c r="AO1061" s="56"/>
      <c r="AP1061" s="56"/>
      <c r="AQ1061" s="56"/>
      <c r="AR1061" s="56"/>
      <c r="AS1061" s="56"/>
      <c r="AT1061" s="56"/>
      <c r="AU1061" s="56"/>
      <c r="AV1061" s="56"/>
      <c r="AW1061" s="56" t="s">
        <v>38</v>
      </c>
      <c r="AX1061" s="56"/>
      <c r="AY1061" s="56"/>
      <c r="AZ1061" s="56"/>
      <c r="BA1061" s="56"/>
      <c r="BB1061" s="56"/>
      <c r="BC1061" s="56"/>
      <c r="BD1061" s="56"/>
      <c r="BE1061" s="56"/>
      <c r="BF1061" s="56"/>
      <c r="BG1061" s="56"/>
      <c r="BH1061" s="56"/>
      <c r="BI1061" s="56"/>
      <c r="BJ1061" s="56"/>
      <c r="BK1061" s="56"/>
      <c r="BL1061" s="56"/>
      <c r="BM1061" s="56"/>
      <c r="BN1061" s="56"/>
      <c r="BO1061" s="56"/>
      <c r="BP1061" s="56"/>
      <c r="BQ1061" s="56"/>
      <c r="BR1061" s="56"/>
      <c r="BS1061" s="56"/>
      <c r="BT1061" s="56"/>
      <c r="BU1061" s="56"/>
      <c r="BV1061" s="56" t="s">
        <v>23</v>
      </c>
      <c r="BW1061" s="56"/>
      <c r="BX1061" s="56"/>
      <c r="BY1061" s="56"/>
      <c r="BZ1061" s="56"/>
      <c r="CA1061" s="56"/>
      <c r="CB1061" s="56"/>
      <c r="CC1061" s="56"/>
      <c r="CD1061" s="56"/>
      <c r="CE1061" s="56"/>
      <c r="CF1061" s="56"/>
      <c r="CG1061" s="56"/>
      <c r="CH1061" s="56"/>
      <c r="CI1061" s="56" t="s">
        <v>195</v>
      </c>
      <c r="CJ1061" s="56"/>
      <c r="CK1061" s="56"/>
      <c r="CL1061" s="56"/>
      <c r="CM1061" s="56"/>
      <c r="CN1061" s="56"/>
      <c r="CO1061" s="56"/>
      <c r="CP1061" s="56"/>
      <c r="CQ1061" s="56"/>
      <c r="CR1061" s="56"/>
      <c r="CS1061" s="68" t="s">
        <v>38</v>
      </c>
      <c r="CT1061" s="56"/>
      <c r="CU1061" s="56"/>
      <c r="CV1061" s="56"/>
      <c r="CW1061" s="56"/>
      <c r="CX1061" s="56"/>
      <c r="CY1061" s="56"/>
      <c r="CZ1061" s="56"/>
      <c r="DA1061" s="56"/>
      <c r="DB1061" s="56"/>
      <c r="DC1061" s="56"/>
      <c r="DD1061" s="56" t="s">
        <v>38</v>
      </c>
      <c r="DE1061" s="96"/>
      <c r="DF1061" s="56"/>
      <c r="DG1061" s="56"/>
      <c r="DH1061" s="56"/>
      <c r="DI1061" s="56"/>
      <c r="DJ1061" s="56"/>
      <c r="DK1061" s="56"/>
      <c r="DL1061" s="56"/>
      <c r="DM1061" s="56"/>
      <c r="DN1061" s="56"/>
      <c r="DO1061" s="96"/>
      <c r="DP1061" s="56"/>
      <c r="DQ1061" s="96"/>
      <c r="DR1061" s="56"/>
      <c r="DS1061" s="96"/>
      <c r="DT1061" s="69"/>
      <c r="DV1061" s="34"/>
      <c r="DW1061" s="57"/>
      <c r="DX1061" s="57"/>
      <c r="DY1061" s="57"/>
      <c r="DZ1061" s="57"/>
      <c r="EA1061" s="57"/>
      <c r="EB1061" s="57"/>
      <c r="EC1061" s="57"/>
      <c r="ED1061" s="57"/>
      <c r="EE1061" s="57"/>
      <c r="EF1061" s="57"/>
      <c r="EG1061" s="57"/>
      <c r="EH1061" s="57"/>
      <c r="EI1061" s="57"/>
      <c r="EJ1061" s="57"/>
      <c r="EK1061" s="57"/>
      <c r="EL1061" s="57"/>
      <c r="EM1061" s="57"/>
      <c r="EN1061" s="57"/>
      <c r="EO1061" s="57"/>
      <c r="EP1061" s="57"/>
      <c r="EQ1061" s="57"/>
      <c r="ER1061" s="57"/>
      <c r="ES1061" s="57"/>
    </row>
    <row r="1062" spans="1:149" ht="14.55" customHeight="1" x14ac:dyDescent="0.3">
      <c r="A1062" s="65">
        <v>1058</v>
      </c>
      <c r="B1062" s="55">
        <v>353</v>
      </c>
      <c r="C1062" s="101" t="s">
        <v>3894</v>
      </c>
      <c r="D1062" s="102" t="s">
        <v>3895</v>
      </c>
      <c r="E1062" s="101" t="s">
        <v>3896</v>
      </c>
      <c r="F1062" s="55">
        <v>2014</v>
      </c>
      <c r="G1062" s="102" t="s">
        <v>881</v>
      </c>
      <c r="H1062" s="101" t="s">
        <v>3897</v>
      </c>
      <c r="I1062" s="56" t="s">
        <v>50</v>
      </c>
      <c r="J1062" s="102" t="s">
        <v>3898</v>
      </c>
      <c r="K1062" s="56" t="s">
        <v>359</v>
      </c>
      <c r="L1062" s="56" t="s">
        <v>38</v>
      </c>
      <c r="M1062" s="6" t="s">
        <v>100</v>
      </c>
      <c r="N1062" s="56" t="s">
        <v>205</v>
      </c>
      <c r="O1062" s="56" t="s">
        <v>25</v>
      </c>
      <c r="P1062" s="56" t="s">
        <v>56</v>
      </c>
      <c r="Q1062" s="56" t="s">
        <v>572</v>
      </c>
      <c r="R1062" s="56" t="s">
        <v>572</v>
      </c>
      <c r="S1062" s="56" t="s">
        <v>166</v>
      </c>
      <c r="T1062" s="56" t="s">
        <v>3899</v>
      </c>
      <c r="U1062" s="55" t="s">
        <v>572</v>
      </c>
      <c r="V1062" s="55" t="s">
        <v>572</v>
      </c>
      <c r="W1062" s="56"/>
      <c r="X1062" s="56"/>
      <c r="Y1062" s="56"/>
      <c r="Z1062" s="56" t="s">
        <v>76</v>
      </c>
      <c r="AA1062" s="56"/>
      <c r="AB1062" s="56" t="s">
        <v>107</v>
      </c>
      <c r="AC1062" s="56"/>
      <c r="AD1062" s="56"/>
      <c r="AE1062" s="56" t="s">
        <v>126</v>
      </c>
      <c r="AF1062" s="56"/>
      <c r="AG1062" s="56"/>
      <c r="AH1062" s="56"/>
      <c r="AI1062" s="56"/>
      <c r="AJ1062" s="56"/>
      <c r="AK1062" s="56"/>
      <c r="AL1062" s="56"/>
      <c r="AM1062" s="56"/>
      <c r="AN1062" s="56"/>
      <c r="AO1062" s="56"/>
      <c r="AP1062" s="56"/>
      <c r="AQ1062" s="56"/>
      <c r="AR1062" s="56"/>
      <c r="AS1062" s="56"/>
      <c r="AT1062" s="56"/>
      <c r="AU1062" s="56"/>
      <c r="AV1062" s="56"/>
      <c r="AW1062" s="56" t="s">
        <v>23</v>
      </c>
      <c r="AX1062" s="56"/>
      <c r="AY1062" s="56"/>
      <c r="AZ1062" s="56"/>
      <c r="BA1062" s="56" t="s">
        <v>78</v>
      </c>
      <c r="BB1062" s="56"/>
      <c r="BC1062" s="56" t="s">
        <v>78</v>
      </c>
      <c r="BD1062" s="56"/>
      <c r="BE1062" s="56"/>
      <c r="BF1062" s="56" t="s">
        <v>78</v>
      </c>
      <c r="BG1062" s="56"/>
      <c r="BH1062" s="56"/>
      <c r="BI1062" s="56"/>
      <c r="BJ1062" s="56"/>
      <c r="BK1062" s="56"/>
      <c r="BL1062" s="56"/>
      <c r="BM1062" s="56"/>
      <c r="BN1062" s="56"/>
      <c r="BO1062" s="56"/>
      <c r="BP1062" s="56"/>
      <c r="BQ1062" s="56"/>
      <c r="BR1062" s="56"/>
      <c r="BS1062" s="56"/>
      <c r="BT1062" s="56"/>
      <c r="BU1062" s="56"/>
      <c r="BV1062" s="56" t="s">
        <v>38</v>
      </c>
      <c r="BW1062" s="56"/>
      <c r="BX1062" s="56"/>
      <c r="BY1062" s="56"/>
      <c r="BZ1062" s="56"/>
      <c r="CA1062" s="56"/>
      <c r="CB1062" s="56"/>
      <c r="CC1062" s="56"/>
      <c r="CD1062" s="56"/>
      <c r="CE1062" s="56"/>
      <c r="CF1062" s="56"/>
      <c r="CG1062" s="56"/>
      <c r="CH1062" s="56"/>
      <c r="CI1062" s="56"/>
      <c r="CJ1062" s="56"/>
      <c r="CK1062" s="56"/>
      <c r="CL1062" s="56"/>
      <c r="CM1062" s="56"/>
      <c r="CN1062" s="56"/>
      <c r="CO1062" s="56"/>
      <c r="CP1062" s="56"/>
      <c r="CQ1062" s="56"/>
      <c r="CR1062" s="56"/>
      <c r="CS1062" s="68" t="s">
        <v>38</v>
      </c>
      <c r="CT1062" s="56"/>
      <c r="CU1062" s="56"/>
      <c r="CV1062" s="56"/>
      <c r="CW1062" s="56"/>
      <c r="CX1062" s="56"/>
      <c r="CY1062" s="56"/>
      <c r="CZ1062" s="56"/>
      <c r="DA1062" s="56"/>
      <c r="DB1062" s="56"/>
      <c r="DC1062" s="56"/>
      <c r="DD1062" s="56" t="s">
        <v>38</v>
      </c>
      <c r="DE1062" s="96"/>
      <c r="DF1062" s="56"/>
      <c r="DG1062" s="56"/>
      <c r="DH1062" s="56"/>
      <c r="DI1062" s="56"/>
      <c r="DJ1062" s="56"/>
      <c r="DK1062" s="56"/>
      <c r="DL1062" s="56"/>
      <c r="DM1062" s="56"/>
      <c r="DN1062" s="56"/>
      <c r="DO1062" s="96"/>
      <c r="DP1062" s="56"/>
      <c r="DQ1062" s="96"/>
      <c r="DR1062" s="56"/>
      <c r="DS1062" s="96"/>
      <c r="DT1062" s="69"/>
      <c r="DV1062" s="34"/>
      <c r="DW1062" s="57"/>
      <c r="DX1062" s="57"/>
      <c r="DY1062" s="57"/>
      <c r="DZ1062" s="57"/>
      <c r="EA1062" s="57"/>
      <c r="EB1062" s="57"/>
      <c r="EC1062" s="57"/>
      <c r="ED1062" s="57"/>
      <c r="EE1062" s="57"/>
      <c r="EF1062" s="57"/>
      <c r="EG1062" s="57"/>
      <c r="EH1062" s="57"/>
      <c r="EI1062" s="57"/>
      <c r="EJ1062" s="57"/>
      <c r="EK1062" s="57"/>
      <c r="EL1062" s="57"/>
      <c r="EM1062" s="57"/>
      <c r="EN1062" s="57"/>
      <c r="EO1062" s="57"/>
      <c r="EP1062" s="57"/>
      <c r="EQ1062" s="57"/>
      <c r="ER1062" s="57"/>
      <c r="ES1062" s="57"/>
    </row>
    <row r="1063" spans="1:149" ht="14.55" customHeight="1" x14ac:dyDescent="0.3">
      <c r="A1063" s="65">
        <v>1059</v>
      </c>
      <c r="B1063" s="55">
        <v>354</v>
      </c>
      <c r="C1063" s="101" t="s">
        <v>3900</v>
      </c>
      <c r="D1063" s="102" t="s">
        <v>3901</v>
      </c>
      <c r="E1063" s="101" t="s">
        <v>3902</v>
      </c>
      <c r="F1063" s="55">
        <v>2020</v>
      </c>
      <c r="G1063" s="102" t="s">
        <v>577</v>
      </c>
      <c r="H1063" s="101" t="s">
        <v>3903</v>
      </c>
      <c r="I1063" s="56" t="s">
        <v>50</v>
      </c>
      <c r="J1063" s="102" t="s">
        <v>3904</v>
      </c>
      <c r="K1063" s="56" t="s">
        <v>580</v>
      </c>
      <c r="L1063" s="56" t="s">
        <v>38</v>
      </c>
      <c r="M1063" s="6" t="s">
        <v>100</v>
      </c>
      <c r="N1063" s="56" t="s">
        <v>205</v>
      </c>
      <c r="O1063" s="56" t="s">
        <v>25</v>
      </c>
      <c r="P1063" s="56" t="s">
        <v>56</v>
      </c>
      <c r="Q1063" s="56" t="s">
        <v>3596</v>
      </c>
      <c r="R1063" s="56" t="s">
        <v>2608</v>
      </c>
      <c r="S1063" s="56" t="s">
        <v>166</v>
      </c>
      <c r="T1063" s="56" t="s">
        <v>3357</v>
      </c>
      <c r="U1063" s="55">
        <v>2014</v>
      </c>
      <c r="V1063" s="55">
        <v>2018</v>
      </c>
      <c r="W1063" s="56"/>
      <c r="X1063" s="56"/>
      <c r="Y1063" s="56"/>
      <c r="Z1063" s="56" t="s">
        <v>76</v>
      </c>
      <c r="AA1063" s="56"/>
      <c r="AB1063" s="56"/>
      <c r="AC1063" s="56"/>
      <c r="AD1063" s="56" t="s">
        <v>109</v>
      </c>
      <c r="AE1063" s="56"/>
      <c r="AF1063" s="56"/>
      <c r="AG1063" s="56"/>
      <c r="AH1063" s="56" t="s">
        <v>139</v>
      </c>
      <c r="AI1063" s="56" t="s">
        <v>155</v>
      </c>
      <c r="AJ1063" s="56"/>
      <c r="AK1063" s="56"/>
      <c r="AL1063" s="56"/>
      <c r="AM1063" s="56"/>
      <c r="AN1063" s="56"/>
      <c r="AO1063" s="56" t="s">
        <v>168</v>
      </c>
      <c r="AP1063" s="56"/>
      <c r="AQ1063" s="56"/>
      <c r="AR1063" s="56"/>
      <c r="AS1063" s="56"/>
      <c r="AT1063" s="56"/>
      <c r="AU1063" s="56"/>
      <c r="AV1063" s="56"/>
      <c r="AW1063" s="56" t="s">
        <v>38</v>
      </c>
      <c r="AX1063" s="56"/>
      <c r="AY1063" s="56"/>
      <c r="AZ1063" s="56"/>
      <c r="BA1063" s="56"/>
      <c r="BB1063" s="56"/>
      <c r="BC1063" s="56"/>
      <c r="BD1063" s="56"/>
      <c r="BE1063" s="56"/>
      <c r="BF1063" s="56"/>
      <c r="BG1063" s="56"/>
      <c r="BH1063" s="56"/>
      <c r="BI1063" s="56"/>
      <c r="BJ1063" s="56"/>
      <c r="BK1063" s="56"/>
      <c r="BL1063" s="56"/>
      <c r="BM1063" s="56"/>
      <c r="BN1063" s="56"/>
      <c r="BO1063" s="56"/>
      <c r="BP1063" s="56"/>
      <c r="BQ1063" s="56"/>
      <c r="BR1063" s="56"/>
      <c r="BS1063" s="56"/>
      <c r="BT1063" s="56"/>
      <c r="BU1063" s="56"/>
      <c r="BV1063" s="56" t="s">
        <v>23</v>
      </c>
      <c r="BW1063" s="56"/>
      <c r="BX1063" s="56"/>
      <c r="BY1063" s="56"/>
      <c r="BZ1063" s="56" t="s">
        <v>195</v>
      </c>
      <c r="CA1063" s="56"/>
      <c r="CB1063" s="56"/>
      <c r="CC1063" s="56"/>
      <c r="CD1063" s="56" t="s">
        <v>195</v>
      </c>
      <c r="CE1063" s="56"/>
      <c r="CF1063" s="56"/>
      <c r="CG1063" s="56"/>
      <c r="CH1063" s="56" t="s">
        <v>195</v>
      </c>
      <c r="CI1063" s="56" t="s">
        <v>195</v>
      </c>
      <c r="CJ1063" s="56"/>
      <c r="CK1063" s="56"/>
      <c r="CL1063" s="56"/>
      <c r="CM1063" s="56" t="s">
        <v>195</v>
      </c>
      <c r="CN1063" s="56"/>
      <c r="CO1063" s="56"/>
      <c r="CP1063" s="56"/>
      <c r="CQ1063" s="56"/>
      <c r="CR1063" s="56"/>
      <c r="CS1063" s="68" t="s">
        <v>38</v>
      </c>
      <c r="CT1063" s="56"/>
      <c r="CU1063" s="56"/>
      <c r="CV1063" s="56"/>
      <c r="CW1063" s="56"/>
      <c r="CX1063" s="56"/>
      <c r="CY1063" s="56"/>
      <c r="CZ1063" s="56"/>
      <c r="DA1063" s="56"/>
      <c r="DB1063" s="56"/>
      <c r="DC1063" s="56"/>
      <c r="DD1063" s="56" t="s">
        <v>38</v>
      </c>
      <c r="DE1063" s="96"/>
      <c r="DF1063" s="56"/>
      <c r="DG1063" s="56"/>
      <c r="DH1063" s="56"/>
      <c r="DI1063" s="56"/>
      <c r="DJ1063" s="56"/>
      <c r="DK1063" s="56"/>
      <c r="DL1063" s="56"/>
      <c r="DM1063" s="56"/>
      <c r="DN1063" s="56"/>
      <c r="DO1063" s="96"/>
      <c r="DP1063" s="56"/>
      <c r="DQ1063" s="96"/>
      <c r="DR1063" s="56"/>
      <c r="DS1063" s="96"/>
      <c r="DT1063" s="69"/>
      <c r="DV1063" s="34"/>
      <c r="DW1063" s="57"/>
      <c r="DX1063" s="57"/>
      <c r="DY1063" s="57"/>
      <c r="DZ1063" s="57"/>
      <c r="EA1063" s="57"/>
      <c r="EB1063" s="57"/>
      <c r="EC1063" s="57"/>
      <c r="ED1063" s="57"/>
      <c r="EE1063" s="57"/>
      <c r="EF1063" s="57"/>
      <c r="EG1063" s="57"/>
      <c r="EH1063" s="57"/>
      <c r="EI1063" s="57"/>
      <c r="EJ1063" s="57"/>
      <c r="EK1063" s="57"/>
      <c r="EL1063" s="57"/>
      <c r="EM1063" s="57"/>
      <c r="EN1063" s="57"/>
      <c r="EO1063" s="57"/>
      <c r="EP1063" s="57"/>
      <c r="EQ1063" s="57"/>
      <c r="ER1063" s="57"/>
      <c r="ES1063" s="57"/>
    </row>
    <row r="1064" spans="1:149" ht="14.55" customHeight="1" x14ac:dyDescent="0.3">
      <c r="A1064" s="65">
        <v>1060</v>
      </c>
      <c r="B1064" s="55">
        <v>354</v>
      </c>
      <c r="C1064" s="101" t="s">
        <v>3900</v>
      </c>
      <c r="D1064" s="102" t="s">
        <v>3901</v>
      </c>
      <c r="E1064" s="101" t="s">
        <v>3902</v>
      </c>
      <c r="F1064" s="55">
        <v>2020</v>
      </c>
      <c r="G1064" s="102" t="s">
        <v>577</v>
      </c>
      <c r="H1064" s="101" t="s">
        <v>3903</v>
      </c>
      <c r="I1064" s="56" t="s">
        <v>50</v>
      </c>
      <c r="J1064" s="102" t="s">
        <v>3904</v>
      </c>
      <c r="K1064" s="56" t="s">
        <v>580</v>
      </c>
      <c r="L1064" s="56" t="s">
        <v>38</v>
      </c>
      <c r="M1064" s="6" t="s">
        <v>100</v>
      </c>
      <c r="N1064" s="56" t="s">
        <v>205</v>
      </c>
      <c r="O1064" s="56" t="s">
        <v>25</v>
      </c>
      <c r="P1064" s="56" t="s">
        <v>56</v>
      </c>
      <c r="Q1064" s="56" t="s">
        <v>3596</v>
      </c>
      <c r="R1064" s="56" t="s">
        <v>2608</v>
      </c>
      <c r="S1064" s="56" t="s">
        <v>166</v>
      </c>
      <c r="T1064" s="56" t="s">
        <v>862</v>
      </c>
      <c r="U1064" s="55">
        <v>2014</v>
      </c>
      <c r="V1064" s="55">
        <v>2018</v>
      </c>
      <c r="W1064" s="56"/>
      <c r="X1064" s="56"/>
      <c r="Y1064" s="56"/>
      <c r="Z1064" s="56" t="s">
        <v>76</v>
      </c>
      <c r="AA1064" s="56"/>
      <c r="AB1064" s="56"/>
      <c r="AC1064" s="56"/>
      <c r="AD1064" s="56" t="s">
        <v>109</v>
      </c>
      <c r="AE1064" s="56"/>
      <c r="AF1064" s="56"/>
      <c r="AG1064" s="56"/>
      <c r="AH1064" s="56" t="s">
        <v>139</v>
      </c>
      <c r="AI1064" s="56" t="s">
        <v>155</v>
      </c>
      <c r="AJ1064" s="56"/>
      <c r="AK1064" s="56"/>
      <c r="AL1064" s="56"/>
      <c r="AM1064" s="56"/>
      <c r="AN1064" s="56"/>
      <c r="AO1064" s="56" t="s">
        <v>168</v>
      </c>
      <c r="AP1064" s="56"/>
      <c r="AQ1064" s="56"/>
      <c r="AR1064" s="56"/>
      <c r="AS1064" s="56"/>
      <c r="AT1064" s="56"/>
      <c r="AU1064" s="56"/>
      <c r="AV1064" s="56"/>
      <c r="AW1064" s="56" t="s">
        <v>38</v>
      </c>
      <c r="AX1064" s="56"/>
      <c r="AY1064" s="56"/>
      <c r="AZ1064" s="56"/>
      <c r="BA1064" s="56"/>
      <c r="BB1064" s="56"/>
      <c r="BC1064" s="56"/>
      <c r="BD1064" s="56"/>
      <c r="BE1064" s="56"/>
      <c r="BF1064" s="56"/>
      <c r="BG1064" s="56"/>
      <c r="BH1064" s="56"/>
      <c r="BI1064" s="56"/>
      <c r="BJ1064" s="56"/>
      <c r="BK1064" s="56"/>
      <c r="BL1064" s="56"/>
      <c r="BM1064" s="56"/>
      <c r="BN1064" s="56"/>
      <c r="BO1064" s="56"/>
      <c r="BP1064" s="56"/>
      <c r="BQ1064" s="56"/>
      <c r="BR1064" s="56"/>
      <c r="BS1064" s="56"/>
      <c r="BT1064" s="56"/>
      <c r="BU1064" s="56"/>
      <c r="BV1064" s="56" t="s">
        <v>23</v>
      </c>
      <c r="BW1064" s="56"/>
      <c r="BX1064" s="56"/>
      <c r="BY1064" s="56"/>
      <c r="BZ1064" s="56" t="s">
        <v>195</v>
      </c>
      <c r="CA1064" s="56"/>
      <c r="CB1064" s="56"/>
      <c r="CC1064" s="56"/>
      <c r="CD1064" s="56" t="s">
        <v>195</v>
      </c>
      <c r="CE1064" s="56"/>
      <c r="CF1064" s="56"/>
      <c r="CG1064" s="56"/>
      <c r="CH1064" s="56" t="s">
        <v>195</v>
      </c>
      <c r="CI1064" s="56" t="s">
        <v>195</v>
      </c>
      <c r="CJ1064" s="56"/>
      <c r="CK1064" s="56"/>
      <c r="CL1064" s="56"/>
      <c r="CM1064" s="56" t="s">
        <v>195</v>
      </c>
      <c r="CN1064" s="56"/>
      <c r="CO1064" s="56"/>
      <c r="CP1064" s="56"/>
      <c r="CQ1064" s="56"/>
      <c r="CR1064" s="56"/>
      <c r="CS1064" s="68" t="s">
        <v>38</v>
      </c>
      <c r="CT1064" s="56"/>
      <c r="CU1064" s="56"/>
      <c r="CV1064" s="56"/>
      <c r="CW1064" s="56"/>
      <c r="CX1064" s="56"/>
      <c r="CY1064" s="56"/>
      <c r="CZ1064" s="56"/>
      <c r="DA1064" s="56"/>
      <c r="DB1064" s="56"/>
      <c r="DC1064" s="56"/>
      <c r="DD1064" s="56" t="s">
        <v>38</v>
      </c>
      <c r="DE1064" s="96"/>
      <c r="DF1064" s="56"/>
      <c r="DG1064" s="56"/>
      <c r="DH1064" s="56"/>
      <c r="DI1064" s="56"/>
      <c r="DJ1064" s="56"/>
      <c r="DK1064" s="56"/>
      <c r="DL1064" s="56"/>
      <c r="DM1064" s="56"/>
      <c r="DN1064" s="56"/>
      <c r="DO1064" s="96"/>
      <c r="DP1064" s="56"/>
      <c r="DQ1064" s="96"/>
      <c r="DR1064" s="56"/>
      <c r="DS1064" s="96"/>
      <c r="DT1064" s="69"/>
      <c r="DV1064" s="34"/>
      <c r="DW1064" s="57"/>
      <c r="DX1064" s="57"/>
      <c r="DY1064" s="57"/>
      <c r="DZ1064" s="57"/>
      <c r="EA1064" s="57"/>
      <c r="EB1064" s="57"/>
      <c r="EC1064" s="57"/>
      <c r="ED1064" s="57"/>
      <c r="EE1064" s="57"/>
      <c r="EF1064" s="57"/>
      <c r="EG1064" s="57"/>
      <c r="EH1064" s="57"/>
      <c r="EI1064" s="57"/>
      <c r="EJ1064" s="57"/>
      <c r="EK1064" s="57"/>
      <c r="EL1064" s="57"/>
      <c r="EM1064" s="57"/>
      <c r="EN1064" s="57"/>
      <c r="EO1064" s="57"/>
      <c r="EP1064" s="57"/>
      <c r="EQ1064" s="57"/>
      <c r="ER1064" s="57"/>
      <c r="ES1064" s="57"/>
    </row>
    <row r="1065" spans="1:149" ht="14.55" customHeight="1" x14ac:dyDescent="0.3">
      <c r="A1065" s="65">
        <v>1061</v>
      </c>
      <c r="B1065" s="55">
        <v>355</v>
      </c>
      <c r="C1065" s="101" t="s">
        <v>3905</v>
      </c>
      <c r="D1065" s="102" t="s">
        <v>3906</v>
      </c>
      <c r="E1065" s="101" t="s">
        <v>3907</v>
      </c>
      <c r="F1065" s="55">
        <v>2014</v>
      </c>
      <c r="G1065" s="102" t="s">
        <v>807</v>
      </c>
      <c r="H1065" s="101" t="s">
        <v>3908</v>
      </c>
      <c r="I1065" s="56" t="s">
        <v>50</v>
      </c>
      <c r="J1065" s="102" t="s">
        <v>3909</v>
      </c>
      <c r="K1065" s="56" t="s">
        <v>3910</v>
      </c>
      <c r="L1065" s="56" t="s">
        <v>23</v>
      </c>
      <c r="M1065" s="6" t="s">
        <v>100</v>
      </c>
      <c r="N1065" s="56" t="s">
        <v>205</v>
      </c>
      <c r="O1065" s="56" t="s">
        <v>25</v>
      </c>
      <c r="P1065" s="56" t="s">
        <v>56</v>
      </c>
      <c r="Q1065" s="56" t="s">
        <v>572</v>
      </c>
      <c r="R1065" s="56" t="s">
        <v>572</v>
      </c>
      <c r="S1065" s="56" t="s">
        <v>166</v>
      </c>
      <c r="T1065" s="56" t="s">
        <v>862</v>
      </c>
      <c r="U1065" s="55">
        <v>1998</v>
      </c>
      <c r="V1065" s="55">
        <v>2020</v>
      </c>
      <c r="W1065" s="56"/>
      <c r="X1065" s="56"/>
      <c r="Y1065" s="56"/>
      <c r="Z1065" s="56" t="s">
        <v>76</v>
      </c>
      <c r="AA1065" s="56"/>
      <c r="AB1065" s="56" t="s">
        <v>107</v>
      </c>
      <c r="AC1065" s="56"/>
      <c r="AD1065" s="56"/>
      <c r="AE1065" s="56" t="s">
        <v>126</v>
      </c>
      <c r="AF1065" s="56"/>
      <c r="AG1065" s="56"/>
      <c r="AH1065" s="56" t="s">
        <v>139</v>
      </c>
      <c r="AI1065" s="56"/>
      <c r="AJ1065" s="56"/>
      <c r="AK1065" s="56"/>
      <c r="AL1065" s="56"/>
      <c r="AM1065" s="56"/>
      <c r="AN1065" s="56"/>
      <c r="AO1065" s="56"/>
      <c r="AP1065" s="56"/>
      <c r="AQ1065" s="56"/>
      <c r="AR1065" s="56"/>
      <c r="AS1065" s="56"/>
      <c r="AT1065" s="56"/>
      <c r="AU1065" s="56"/>
      <c r="AV1065" s="56"/>
      <c r="AW1065" s="56" t="s">
        <v>23</v>
      </c>
      <c r="AX1065" s="56"/>
      <c r="AY1065" s="56"/>
      <c r="AZ1065" s="56"/>
      <c r="BA1065" s="56" t="s">
        <v>78</v>
      </c>
      <c r="BB1065" s="56"/>
      <c r="BC1065" s="56" t="s">
        <v>78</v>
      </c>
      <c r="BD1065" s="56"/>
      <c r="BE1065" s="56"/>
      <c r="BF1065" s="56" t="s">
        <v>78</v>
      </c>
      <c r="BG1065" s="56"/>
      <c r="BH1065" s="56"/>
      <c r="BI1065" s="56" t="s">
        <v>78</v>
      </c>
      <c r="BJ1065" s="56"/>
      <c r="BK1065" s="56"/>
      <c r="BL1065" s="56"/>
      <c r="BM1065" s="56"/>
      <c r="BN1065" s="56"/>
      <c r="BO1065" s="56"/>
      <c r="BP1065" s="56"/>
      <c r="BQ1065" s="56"/>
      <c r="BR1065" s="56"/>
      <c r="BS1065" s="56"/>
      <c r="BT1065" s="56"/>
      <c r="BU1065" s="56"/>
      <c r="BV1065" s="56" t="s">
        <v>38</v>
      </c>
      <c r="BW1065" s="56"/>
      <c r="BX1065" s="56"/>
      <c r="BY1065" s="56"/>
      <c r="BZ1065" s="56"/>
      <c r="CA1065" s="56"/>
      <c r="CB1065" s="56"/>
      <c r="CC1065" s="56"/>
      <c r="CD1065" s="56"/>
      <c r="CE1065" s="56"/>
      <c r="CF1065" s="56"/>
      <c r="CG1065" s="56"/>
      <c r="CH1065" s="56"/>
      <c r="CI1065" s="56"/>
      <c r="CJ1065" s="56"/>
      <c r="CK1065" s="56"/>
      <c r="CL1065" s="56"/>
      <c r="CM1065" s="56"/>
      <c r="CN1065" s="56"/>
      <c r="CO1065" s="56"/>
      <c r="CP1065" s="56"/>
      <c r="CQ1065" s="56"/>
      <c r="CR1065" s="56"/>
      <c r="CS1065" s="68" t="s">
        <v>38</v>
      </c>
      <c r="CT1065" s="56"/>
      <c r="CU1065" s="56"/>
      <c r="CV1065" s="56"/>
      <c r="CW1065" s="56"/>
      <c r="CX1065" s="56"/>
      <c r="CY1065" s="56"/>
      <c r="CZ1065" s="56"/>
      <c r="DA1065" s="56"/>
      <c r="DB1065" s="56"/>
      <c r="DC1065" s="56"/>
      <c r="DD1065" s="56" t="s">
        <v>38</v>
      </c>
      <c r="DE1065" s="96"/>
      <c r="DF1065" s="56"/>
      <c r="DG1065" s="56"/>
      <c r="DH1065" s="56"/>
      <c r="DI1065" s="56"/>
      <c r="DJ1065" s="56"/>
      <c r="DK1065" s="56"/>
      <c r="DL1065" s="56"/>
      <c r="DM1065" s="56"/>
      <c r="DN1065" s="56"/>
      <c r="DO1065" s="96"/>
      <c r="DP1065" s="56"/>
      <c r="DQ1065" s="96"/>
      <c r="DR1065" s="56"/>
      <c r="DS1065" s="92" t="s">
        <v>3911</v>
      </c>
      <c r="DT1065" s="69" t="s">
        <v>159</v>
      </c>
      <c r="DV1065" s="34"/>
      <c r="DW1065" s="57"/>
      <c r="DX1065" s="57"/>
      <c r="DY1065" s="57"/>
      <c r="DZ1065" s="57"/>
      <c r="EA1065" s="57"/>
      <c r="EB1065" s="57"/>
      <c r="EC1065" s="57"/>
      <c r="ED1065" s="57"/>
      <c r="EE1065" s="57"/>
      <c r="EF1065" s="57"/>
      <c r="EG1065" s="57"/>
      <c r="EH1065" s="57"/>
      <c r="EI1065" s="57"/>
      <c r="EJ1065" s="57"/>
      <c r="EK1065" s="57"/>
      <c r="EL1065" s="57"/>
      <c r="EM1065" s="57"/>
      <c r="EN1065" s="57"/>
      <c r="EO1065" s="57"/>
      <c r="EP1065" s="57"/>
      <c r="EQ1065" s="57"/>
      <c r="ER1065" s="57"/>
      <c r="ES1065" s="57"/>
    </row>
    <row r="1066" spans="1:149" ht="14.55" customHeight="1" x14ac:dyDescent="0.3">
      <c r="A1066" s="65">
        <v>1062</v>
      </c>
      <c r="B1066" s="55">
        <v>356</v>
      </c>
      <c r="C1066" s="101" t="s">
        <v>3912</v>
      </c>
      <c r="D1066" s="102" t="s">
        <v>3913</v>
      </c>
      <c r="E1066" s="101" t="s">
        <v>3914</v>
      </c>
      <c r="F1066" s="55">
        <v>2013</v>
      </c>
      <c r="G1066" s="102" t="s">
        <v>807</v>
      </c>
      <c r="H1066" s="101" t="s">
        <v>3915</v>
      </c>
      <c r="I1066" s="56" t="s">
        <v>50</v>
      </c>
      <c r="J1066" s="102" t="s">
        <v>3916</v>
      </c>
      <c r="K1066" s="56" t="s">
        <v>616</v>
      </c>
      <c r="L1066" s="56" t="s">
        <v>38</v>
      </c>
      <c r="M1066" s="56" t="s">
        <v>86</v>
      </c>
      <c r="N1066" s="56" t="s">
        <v>205</v>
      </c>
      <c r="O1066" s="56" t="s">
        <v>25</v>
      </c>
      <c r="P1066" s="56" t="s">
        <v>56</v>
      </c>
      <c r="Q1066" s="56" t="s">
        <v>572</v>
      </c>
      <c r="R1066" s="56" t="s">
        <v>572</v>
      </c>
      <c r="S1066" s="56" t="s">
        <v>166</v>
      </c>
      <c r="T1066" s="56" t="s">
        <v>583</v>
      </c>
      <c r="U1066" s="55">
        <v>2005</v>
      </c>
      <c r="V1066" s="55">
        <v>2009</v>
      </c>
      <c r="W1066" s="56"/>
      <c r="X1066" s="56"/>
      <c r="Y1066" s="56"/>
      <c r="Z1066" s="56" t="s">
        <v>76</v>
      </c>
      <c r="AA1066" s="56"/>
      <c r="AB1066" s="56" t="s">
        <v>107</v>
      </c>
      <c r="AC1066" s="56"/>
      <c r="AD1066" s="56"/>
      <c r="AE1066" s="56" t="s">
        <v>126</v>
      </c>
      <c r="AF1066" s="56"/>
      <c r="AG1066" s="56"/>
      <c r="AH1066" s="56"/>
      <c r="AI1066" s="56" t="s">
        <v>155</v>
      </c>
      <c r="AJ1066" s="56"/>
      <c r="AK1066" s="56"/>
      <c r="AL1066" s="56"/>
      <c r="AM1066" s="56"/>
      <c r="AN1066" s="56"/>
      <c r="AO1066" s="56"/>
      <c r="AP1066" s="56"/>
      <c r="AQ1066" s="56"/>
      <c r="AR1066" s="56"/>
      <c r="AS1066" s="56"/>
      <c r="AT1066" s="56"/>
      <c r="AU1066" s="56"/>
      <c r="AV1066" s="56"/>
      <c r="AW1066" s="56" t="s">
        <v>23</v>
      </c>
      <c r="AX1066" s="56"/>
      <c r="AY1066" s="56"/>
      <c r="AZ1066" s="56"/>
      <c r="BA1066" s="56" t="s">
        <v>78</v>
      </c>
      <c r="BB1066" s="56"/>
      <c r="BC1066" s="56" t="s">
        <v>78</v>
      </c>
      <c r="BD1066" s="56"/>
      <c r="BE1066" s="56"/>
      <c r="BF1066" s="56" t="s">
        <v>78</v>
      </c>
      <c r="BG1066" s="56"/>
      <c r="BH1066" s="56"/>
      <c r="BI1066" s="56"/>
      <c r="BJ1066" s="56" t="s">
        <v>78</v>
      </c>
      <c r="BK1066" s="56"/>
      <c r="BL1066" s="56"/>
      <c r="BM1066" s="56"/>
      <c r="BN1066" s="56"/>
      <c r="BO1066" s="56"/>
      <c r="BP1066" s="56"/>
      <c r="BQ1066" s="56"/>
      <c r="BR1066" s="56"/>
      <c r="BS1066" s="56"/>
      <c r="BT1066" s="56"/>
      <c r="BU1066" s="56"/>
      <c r="BV1066" s="56" t="s">
        <v>38</v>
      </c>
      <c r="BW1066" s="56"/>
      <c r="BX1066" s="56"/>
      <c r="BY1066" s="56"/>
      <c r="BZ1066" s="56"/>
      <c r="CA1066" s="56"/>
      <c r="CB1066" s="56"/>
      <c r="CC1066" s="56"/>
      <c r="CD1066" s="56"/>
      <c r="CE1066" s="56"/>
      <c r="CF1066" s="56"/>
      <c r="CG1066" s="56"/>
      <c r="CH1066" s="56"/>
      <c r="CI1066" s="56"/>
      <c r="CJ1066" s="56"/>
      <c r="CK1066" s="56"/>
      <c r="CL1066" s="56"/>
      <c r="CM1066" s="56"/>
      <c r="CN1066" s="56"/>
      <c r="CO1066" s="56"/>
      <c r="CP1066" s="56"/>
      <c r="CQ1066" s="56"/>
      <c r="CR1066" s="56"/>
      <c r="CS1066" s="68" t="s">
        <v>38</v>
      </c>
      <c r="CT1066" s="56"/>
      <c r="CU1066" s="56"/>
      <c r="CV1066" s="56"/>
      <c r="CW1066" s="56"/>
      <c r="CX1066" s="56"/>
      <c r="CY1066" s="56"/>
      <c r="CZ1066" s="56"/>
      <c r="DA1066" s="56"/>
      <c r="DB1066" s="56"/>
      <c r="DC1066" s="56"/>
      <c r="DD1066" s="56" t="s">
        <v>38</v>
      </c>
      <c r="DE1066" s="96"/>
      <c r="DF1066" s="56"/>
      <c r="DG1066" s="56"/>
      <c r="DH1066" s="56"/>
      <c r="DI1066" s="56"/>
      <c r="DJ1066" s="56"/>
      <c r="DK1066" s="56"/>
      <c r="DL1066" s="56"/>
      <c r="DM1066" s="56"/>
      <c r="DN1066" s="56"/>
      <c r="DO1066" s="96"/>
      <c r="DP1066" s="56"/>
      <c r="DQ1066" s="96"/>
      <c r="DR1066" s="56"/>
      <c r="DS1066" s="96"/>
      <c r="DT1066" s="69"/>
      <c r="DV1066" s="34"/>
      <c r="DW1066" s="57"/>
      <c r="DX1066" s="57"/>
      <c r="DY1066" s="57"/>
      <c r="DZ1066" s="57"/>
      <c r="EA1066" s="57"/>
      <c r="EB1066" s="57"/>
      <c r="EC1066" s="57"/>
      <c r="ED1066" s="57"/>
      <c r="EE1066" s="57"/>
      <c r="EF1066" s="57"/>
      <c r="EG1066" s="57"/>
      <c r="EH1066" s="57"/>
      <c r="EI1066" s="57"/>
      <c r="EJ1066" s="57"/>
      <c r="EK1066" s="57"/>
      <c r="EL1066" s="57"/>
      <c r="EM1066" s="57"/>
      <c r="EN1066" s="57"/>
      <c r="EO1066" s="57"/>
      <c r="EP1066" s="57"/>
      <c r="EQ1066" s="57"/>
      <c r="ER1066" s="57"/>
      <c r="ES1066" s="57"/>
    </row>
    <row r="1067" spans="1:149" ht="14.55" customHeight="1" x14ac:dyDescent="0.3">
      <c r="A1067" s="65">
        <v>1063</v>
      </c>
      <c r="B1067" s="55">
        <v>356</v>
      </c>
      <c r="C1067" s="101" t="s">
        <v>3912</v>
      </c>
      <c r="D1067" s="102" t="s">
        <v>3913</v>
      </c>
      <c r="E1067" s="101" t="s">
        <v>3914</v>
      </c>
      <c r="F1067" s="55">
        <v>2013</v>
      </c>
      <c r="G1067" s="102" t="s">
        <v>807</v>
      </c>
      <c r="H1067" s="101" t="s">
        <v>3915</v>
      </c>
      <c r="I1067" s="56" t="s">
        <v>50</v>
      </c>
      <c r="J1067" s="102" t="s">
        <v>3917</v>
      </c>
      <c r="K1067" s="56" t="s">
        <v>2823</v>
      </c>
      <c r="L1067" s="56" t="s">
        <v>38</v>
      </c>
      <c r="M1067" s="56" t="s">
        <v>86</v>
      </c>
      <c r="N1067" s="56" t="s">
        <v>205</v>
      </c>
      <c r="O1067" s="56" t="s">
        <v>25</v>
      </c>
      <c r="P1067" s="56" t="s">
        <v>56</v>
      </c>
      <c r="Q1067" s="56" t="s">
        <v>572</v>
      </c>
      <c r="R1067" s="56" t="s">
        <v>572</v>
      </c>
      <c r="S1067" s="56" t="s">
        <v>166</v>
      </c>
      <c r="T1067" s="56" t="s">
        <v>583</v>
      </c>
      <c r="U1067" s="55">
        <v>2005</v>
      </c>
      <c r="V1067" s="55">
        <v>2009</v>
      </c>
      <c r="W1067" s="56"/>
      <c r="X1067" s="56"/>
      <c r="Y1067" s="56"/>
      <c r="Z1067" s="56" t="s">
        <v>76</v>
      </c>
      <c r="AA1067" s="56"/>
      <c r="AB1067" s="56" t="s">
        <v>107</v>
      </c>
      <c r="AC1067" s="56"/>
      <c r="AD1067" s="56"/>
      <c r="AE1067" s="56" t="s">
        <v>126</v>
      </c>
      <c r="AF1067" s="56"/>
      <c r="AG1067" s="56"/>
      <c r="AH1067" s="56"/>
      <c r="AI1067" s="56" t="s">
        <v>155</v>
      </c>
      <c r="AJ1067" s="56"/>
      <c r="AK1067" s="56"/>
      <c r="AL1067" s="56"/>
      <c r="AM1067" s="56"/>
      <c r="AN1067" s="56"/>
      <c r="AO1067" s="56"/>
      <c r="AP1067" s="56"/>
      <c r="AQ1067" s="56"/>
      <c r="AR1067" s="56"/>
      <c r="AS1067" s="56"/>
      <c r="AT1067" s="56"/>
      <c r="AU1067" s="56"/>
      <c r="AV1067" s="56"/>
      <c r="AW1067" s="56" t="s">
        <v>23</v>
      </c>
      <c r="AX1067" s="56"/>
      <c r="AY1067" s="56"/>
      <c r="AZ1067" s="56"/>
      <c r="BA1067" s="56" t="s">
        <v>78</v>
      </c>
      <c r="BB1067" s="56"/>
      <c r="BC1067" s="56" t="s">
        <v>78</v>
      </c>
      <c r="BD1067" s="56"/>
      <c r="BE1067" s="56"/>
      <c r="BF1067" s="56" t="s">
        <v>78</v>
      </c>
      <c r="BG1067" s="56"/>
      <c r="BH1067" s="56"/>
      <c r="BI1067" s="56"/>
      <c r="BJ1067" s="56" t="s">
        <v>78</v>
      </c>
      <c r="BK1067" s="56"/>
      <c r="BL1067" s="56"/>
      <c r="BM1067" s="56"/>
      <c r="BN1067" s="56"/>
      <c r="BO1067" s="56"/>
      <c r="BP1067" s="56"/>
      <c r="BQ1067" s="56"/>
      <c r="BR1067" s="56"/>
      <c r="BS1067" s="56"/>
      <c r="BT1067" s="56"/>
      <c r="BU1067" s="56"/>
      <c r="BV1067" s="56" t="s">
        <v>38</v>
      </c>
      <c r="BW1067" s="56"/>
      <c r="BX1067" s="56"/>
      <c r="BY1067" s="56"/>
      <c r="BZ1067" s="56"/>
      <c r="CA1067" s="56"/>
      <c r="CB1067" s="56"/>
      <c r="CC1067" s="56"/>
      <c r="CD1067" s="56"/>
      <c r="CE1067" s="56"/>
      <c r="CF1067" s="56"/>
      <c r="CG1067" s="56"/>
      <c r="CH1067" s="56"/>
      <c r="CI1067" s="56"/>
      <c r="CJ1067" s="56"/>
      <c r="CK1067" s="56"/>
      <c r="CL1067" s="56"/>
      <c r="CM1067" s="56"/>
      <c r="CN1067" s="56"/>
      <c r="CO1067" s="56"/>
      <c r="CP1067" s="56"/>
      <c r="CQ1067" s="56"/>
      <c r="CR1067" s="56"/>
      <c r="CS1067" s="68" t="s">
        <v>38</v>
      </c>
      <c r="CT1067" s="56"/>
      <c r="CU1067" s="56"/>
      <c r="CV1067" s="56"/>
      <c r="CW1067" s="56"/>
      <c r="CX1067" s="56"/>
      <c r="CY1067" s="56"/>
      <c r="CZ1067" s="56"/>
      <c r="DA1067" s="56"/>
      <c r="DB1067" s="56"/>
      <c r="DC1067" s="56"/>
      <c r="DD1067" s="56" t="s">
        <v>38</v>
      </c>
      <c r="DE1067" s="87"/>
      <c r="DF1067" s="6"/>
      <c r="DG1067" s="6"/>
      <c r="DH1067" s="6"/>
      <c r="DI1067" s="6"/>
      <c r="DJ1067" s="6"/>
      <c r="DK1067" s="6"/>
      <c r="DL1067" s="6"/>
      <c r="DM1067" s="6"/>
      <c r="DN1067" s="6"/>
      <c r="DO1067" s="87"/>
      <c r="DP1067" s="6"/>
      <c r="DQ1067" s="87"/>
      <c r="DR1067" s="6"/>
      <c r="DS1067" s="87"/>
      <c r="DT1067" s="17"/>
      <c r="DV1067" s="34"/>
      <c r="DW1067" s="57"/>
      <c r="DX1067" s="57"/>
      <c r="DY1067" s="57"/>
      <c r="DZ1067" s="57"/>
      <c r="EA1067" s="57"/>
      <c r="EB1067" s="57"/>
      <c r="EC1067" s="57"/>
      <c r="ED1067" s="57"/>
      <c r="EE1067" s="57"/>
      <c r="EF1067" s="57"/>
      <c r="EG1067" s="57"/>
      <c r="EH1067" s="57"/>
      <c r="EI1067" s="57"/>
      <c r="EJ1067" s="57"/>
      <c r="EK1067" s="57"/>
      <c r="EL1067" s="57"/>
      <c r="EM1067" s="57"/>
      <c r="EN1067" s="57"/>
      <c r="EO1067" s="57"/>
      <c r="EP1067" s="57"/>
      <c r="EQ1067" s="57"/>
      <c r="ER1067" s="57"/>
      <c r="ES1067" s="57"/>
    </row>
    <row r="1068" spans="1:149" ht="14.55" customHeight="1" x14ac:dyDescent="0.3">
      <c r="A1068" s="65">
        <v>1064</v>
      </c>
      <c r="B1068" s="55">
        <v>356</v>
      </c>
      <c r="C1068" s="101" t="s">
        <v>3912</v>
      </c>
      <c r="D1068" s="102" t="s">
        <v>3913</v>
      </c>
      <c r="E1068" s="101" t="s">
        <v>3914</v>
      </c>
      <c r="F1068" s="55">
        <v>2013</v>
      </c>
      <c r="G1068" s="102" t="s">
        <v>807</v>
      </c>
      <c r="H1068" s="101" t="s">
        <v>3915</v>
      </c>
      <c r="I1068" s="56" t="s">
        <v>50</v>
      </c>
      <c r="J1068" s="102" t="s">
        <v>3918</v>
      </c>
      <c r="K1068" s="56" t="s">
        <v>2732</v>
      </c>
      <c r="L1068" s="56" t="s">
        <v>23</v>
      </c>
      <c r="M1068" s="56" t="s">
        <v>86</v>
      </c>
      <c r="N1068" s="56" t="s">
        <v>205</v>
      </c>
      <c r="O1068" s="56" t="s">
        <v>25</v>
      </c>
      <c r="P1068" s="56" t="s">
        <v>56</v>
      </c>
      <c r="Q1068" s="56" t="s">
        <v>572</v>
      </c>
      <c r="R1068" s="56" t="s">
        <v>572</v>
      </c>
      <c r="S1068" s="56" t="s">
        <v>166</v>
      </c>
      <c r="T1068" s="56" t="s">
        <v>583</v>
      </c>
      <c r="U1068" s="55">
        <v>2005</v>
      </c>
      <c r="V1068" s="55">
        <v>2009</v>
      </c>
      <c r="W1068" s="56"/>
      <c r="X1068" s="56"/>
      <c r="Y1068" s="56"/>
      <c r="Z1068" s="56" t="s">
        <v>76</v>
      </c>
      <c r="AA1068" s="56"/>
      <c r="AB1068" s="56" t="s">
        <v>107</v>
      </c>
      <c r="AC1068" s="56"/>
      <c r="AD1068" s="56"/>
      <c r="AE1068" s="56" t="s">
        <v>126</v>
      </c>
      <c r="AF1068" s="56"/>
      <c r="AG1068" s="56"/>
      <c r="AH1068" s="56"/>
      <c r="AI1068" s="56" t="s">
        <v>155</v>
      </c>
      <c r="AJ1068" s="56"/>
      <c r="AK1068" s="56"/>
      <c r="AL1068" s="56"/>
      <c r="AM1068" s="56"/>
      <c r="AN1068" s="56"/>
      <c r="AO1068" s="56"/>
      <c r="AP1068" s="56"/>
      <c r="AQ1068" s="56"/>
      <c r="AR1068" s="56"/>
      <c r="AS1068" s="56"/>
      <c r="AT1068" s="56"/>
      <c r="AU1068" s="56"/>
      <c r="AV1068" s="56"/>
      <c r="AW1068" s="56" t="s">
        <v>23</v>
      </c>
      <c r="AX1068" s="56"/>
      <c r="AY1068" s="56"/>
      <c r="AZ1068" s="56"/>
      <c r="BA1068" s="56" t="s">
        <v>78</v>
      </c>
      <c r="BB1068" s="56"/>
      <c r="BC1068" s="56" t="s">
        <v>78</v>
      </c>
      <c r="BD1068" s="56"/>
      <c r="BE1068" s="56"/>
      <c r="BF1068" s="56" t="s">
        <v>78</v>
      </c>
      <c r="BG1068" s="56"/>
      <c r="BH1068" s="56"/>
      <c r="BI1068" s="56"/>
      <c r="BJ1068" s="56" t="s">
        <v>78</v>
      </c>
      <c r="BK1068" s="56"/>
      <c r="BL1068" s="56"/>
      <c r="BM1068" s="56"/>
      <c r="BN1068" s="56"/>
      <c r="BO1068" s="56"/>
      <c r="BP1068" s="56"/>
      <c r="BQ1068" s="56"/>
      <c r="BR1068" s="56"/>
      <c r="BS1068" s="56"/>
      <c r="BT1068" s="56"/>
      <c r="BU1068" s="56"/>
      <c r="BV1068" s="56" t="s">
        <v>38</v>
      </c>
      <c r="BW1068" s="56"/>
      <c r="BX1068" s="56"/>
      <c r="BY1068" s="56"/>
      <c r="BZ1068" s="56"/>
      <c r="CA1068" s="56"/>
      <c r="CB1068" s="56"/>
      <c r="CC1068" s="56"/>
      <c r="CD1068" s="56"/>
      <c r="CE1068" s="56"/>
      <c r="CF1068" s="56"/>
      <c r="CG1068" s="56"/>
      <c r="CH1068" s="56"/>
      <c r="CI1068" s="56"/>
      <c r="CJ1068" s="56"/>
      <c r="CK1068" s="56"/>
      <c r="CL1068" s="56"/>
      <c r="CM1068" s="56"/>
      <c r="CN1068" s="56"/>
      <c r="CO1068" s="56"/>
      <c r="CP1068" s="56"/>
      <c r="CQ1068" s="56"/>
      <c r="CR1068" s="56"/>
      <c r="CS1068" s="68" t="s">
        <v>38</v>
      </c>
      <c r="CT1068" s="56"/>
      <c r="CU1068" s="56"/>
      <c r="CV1068" s="56"/>
      <c r="CW1068" s="56"/>
      <c r="CX1068" s="56"/>
      <c r="CY1068" s="56"/>
      <c r="CZ1068" s="56"/>
      <c r="DA1068" s="56"/>
      <c r="DB1068" s="56"/>
      <c r="DC1068" s="56"/>
      <c r="DD1068" s="56" t="s">
        <v>38</v>
      </c>
      <c r="DE1068" s="87"/>
      <c r="DF1068" s="6"/>
      <c r="DG1068" s="6"/>
      <c r="DH1068" s="6"/>
      <c r="DI1068" s="6"/>
      <c r="DJ1068" s="6"/>
      <c r="DK1068" s="6"/>
      <c r="DL1068" s="6"/>
      <c r="DM1068" s="6"/>
      <c r="DN1068" s="6"/>
      <c r="DO1068" s="87"/>
      <c r="DP1068" s="6"/>
      <c r="DQ1068" s="87"/>
      <c r="DR1068" s="6"/>
      <c r="DS1068" s="87"/>
      <c r="DT1068" s="17"/>
      <c r="DV1068" s="34"/>
      <c r="DW1068" s="57"/>
      <c r="DX1068" s="57"/>
      <c r="DY1068" s="57"/>
      <c r="DZ1068" s="57"/>
      <c r="EA1068" s="57"/>
      <c r="EB1068" s="57"/>
      <c r="EC1068" s="57"/>
      <c r="ED1068" s="57"/>
      <c r="EE1068" s="57"/>
      <c r="EF1068" s="57"/>
      <c r="EG1068" s="57"/>
      <c r="EH1068" s="57"/>
      <c r="EI1068" s="57"/>
      <c r="EJ1068" s="57"/>
      <c r="EK1068" s="57"/>
      <c r="EL1068" s="57"/>
      <c r="EM1068" s="57"/>
      <c r="EN1068" s="57"/>
      <c r="EO1068" s="57"/>
      <c r="EP1068" s="57"/>
      <c r="EQ1068" s="57"/>
      <c r="ER1068" s="57"/>
      <c r="ES1068" s="57"/>
    </row>
    <row r="1069" spans="1:149" ht="14.55" customHeight="1" x14ac:dyDescent="0.3">
      <c r="A1069" s="65">
        <v>1065</v>
      </c>
      <c r="B1069" s="55">
        <v>357</v>
      </c>
      <c r="C1069" s="101" t="s">
        <v>3919</v>
      </c>
      <c r="D1069" s="102" t="s">
        <v>3920</v>
      </c>
      <c r="E1069" s="101" t="s">
        <v>3921</v>
      </c>
      <c r="F1069" s="55">
        <v>2018</v>
      </c>
      <c r="G1069" s="102" t="s">
        <v>1113</v>
      </c>
      <c r="H1069" s="101" t="s">
        <v>3922</v>
      </c>
      <c r="I1069" s="56" t="s">
        <v>50</v>
      </c>
      <c r="J1069" s="102" t="s">
        <v>3923</v>
      </c>
      <c r="K1069" s="56" t="s">
        <v>580</v>
      </c>
      <c r="L1069" s="56" t="s">
        <v>38</v>
      </c>
      <c r="M1069" s="6" t="s">
        <v>100</v>
      </c>
      <c r="N1069" s="56" t="s">
        <v>205</v>
      </c>
      <c r="O1069" s="56" t="s">
        <v>25</v>
      </c>
      <c r="P1069" s="56" t="s">
        <v>56</v>
      </c>
      <c r="Q1069" s="56" t="s">
        <v>572</v>
      </c>
      <c r="R1069" s="56" t="s">
        <v>572</v>
      </c>
      <c r="S1069" s="56" t="s">
        <v>166</v>
      </c>
      <c r="T1069" s="56" t="s">
        <v>1905</v>
      </c>
      <c r="U1069" s="55">
        <v>2013</v>
      </c>
      <c r="V1069" s="55">
        <v>2013</v>
      </c>
      <c r="W1069" s="56"/>
      <c r="X1069" s="56"/>
      <c r="Y1069" s="56"/>
      <c r="Z1069" s="56"/>
      <c r="AA1069" s="56"/>
      <c r="AB1069" s="56" t="s">
        <v>107</v>
      </c>
      <c r="AC1069" s="56"/>
      <c r="AD1069" s="56"/>
      <c r="AE1069" s="56" t="s">
        <v>126</v>
      </c>
      <c r="AF1069" s="56"/>
      <c r="AG1069" s="56"/>
      <c r="AH1069" s="56"/>
      <c r="AI1069" s="56"/>
      <c r="AJ1069" s="56"/>
      <c r="AK1069" s="56"/>
      <c r="AL1069" s="56"/>
      <c r="AM1069" s="56"/>
      <c r="AN1069" s="56"/>
      <c r="AO1069" s="56"/>
      <c r="AP1069" s="56"/>
      <c r="AQ1069" s="56"/>
      <c r="AR1069" s="56"/>
      <c r="AS1069" s="56"/>
      <c r="AT1069" s="56"/>
      <c r="AU1069" s="56"/>
      <c r="AV1069" s="56"/>
      <c r="AW1069" s="56" t="s">
        <v>23</v>
      </c>
      <c r="AX1069" s="56"/>
      <c r="AY1069" s="56"/>
      <c r="AZ1069" s="56"/>
      <c r="BA1069" s="56"/>
      <c r="BB1069" s="56"/>
      <c r="BC1069" s="56" t="s">
        <v>78</v>
      </c>
      <c r="BD1069" s="56"/>
      <c r="BE1069" s="56"/>
      <c r="BF1069" s="56" t="s">
        <v>78</v>
      </c>
      <c r="BG1069" s="56"/>
      <c r="BH1069" s="56"/>
      <c r="BI1069" s="56"/>
      <c r="BJ1069" s="56"/>
      <c r="BK1069" s="56"/>
      <c r="BL1069" s="56"/>
      <c r="BM1069" s="56"/>
      <c r="BN1069" s="56"/>
      <c r="BO1069" s="56"/>
      <c r="BP1069" s="56"/>
      <c r="BQ1069" s="56"/>
      <c r="BR1069" s="56"/>
      <c r="BS1069" s="56"/>
      <c r="BT1069" s="56"/>
      <c r="BU1069" s="56"/>
      <c r="BV1069" s="56" t="s">
        <v>38</v>
      </c>
      <c r="BW1069" s="56"/>
      <c r="BX1069" s="56"/>
      <c r="BY1069" s="56"/>
      <c r="BZ1069" s="56"/>
      <c r="CA1069" s="56"/>
      <c r="CB1069" s="56"/>
      <c r="CC1069" s="56"/>
      <c r="CD1069" s="56"/>
      <c r="CE1069" s="56"/>
      <c r="CF1069" s="56"/>
      <c r="CG1069" s="56"/>
      <c r="CH1069" s="56"/>
      <c r="CI1069" s="56"/>
      <c r="CJ1069" s="56"/>
      <c r="CK1069" s="56"/>
      <c r="CL1069" s="56"/>
      <c r="CM1069" s="56"/>
      <c r="CN1069" s="56"/>
      <c r="CO1069" s="56"/>
      <c r="CP1069" s="56"/>
      <c r="CQ1069" s="56"/>
      <c r="CR1069" s="56"/>
      <c r="CS1069" s="68" t="s">
        <v>38</v>
      </c>
      <c r="CT1069" s="56"/>
      <c r="CU1069" s="56"/>
      <c r="CV1069" s="56"/>
      <c r="CW1069" s="56"/>
      <c r="CX1069" s="56"/>
      <c r="CY1069" s="56"/>
      <c r="CZ1069" s="56"/>
      <c r="DA1069" s="56"/>
      <c r="DB1069" s="56"/>
      <c r="DC1069" s="56"/>
      <c r="DD1069" s="56" t="s">
        <v>38</v>
      </c>
      <c r="DE1069" s="96"/>
      <c r="DF1069" s="56"/>
      <c r="DG1069" s="56"/>
      <c r="DH1069" s="56"/>
      <c r="DI1069" s="56"/>
      <c r="DJ1069" s="56"/>
      <c r="DK1069" s="56"/>
      <c r="DL1069" s="56"/>
      <c r="DM1069" s="56"/>
      <c r="DN1069" s="56"/>
      <c r="DO1069" s="96"/>
      <c r="DP1069" s="56"/>
      <c r="DQ1069" s="96"/>
      <c r="DR1069" s="56"/>
      <c r="DS1069" s="92" t="s">
        <v>3924</v>
      </c>
      <c r="DT1069" s="69" t="s">
        <v>3925</v>
      </c>
      <c r="DV1069" s="34"/>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row>
    <row r="1070" spans="1:149" ht="14.55" customHeight="1" x14ac:dyDescent="0.3">
      <c r="A1070" s="65">
        <v>1066</v>
      </c>
      <c r="B1070" s="55">
        <v>357</v>
      </c>
      <c r="C1070" s="101" t="s">
        <v>3919</v>
      </c>
      <c r="D1070" s="102" t="s">
        <v>3920</v>
      </c>
      <c r="E1070" s="101" t="s">
        <v>3921</v>
      </c>
      <c r="F1070" s="55">
        <v>2018</v>
      </c>
      <c r="G1070" s="102" t="s">
        <v>1113</v>
      </c>
      <c r="H1070" s="101" t="s">
        <v>3922</v>
      </c>
      <c r="I1070" s="56" t="s">
        <v>50</v>
      </c>
      <c r="J1070" s="102" t="s">
        <v>3926</v>
      </c>
      <c r="K1070" s="56" t="s">
        <v>580</v>
      </c>
      <c r="L1070" s="56" t="s">
        <v>38</v>
      </c>
      <c r="M1070" s="6" t="s">
        <v>100</v>
      </c>
      <c r="N1070" s="56" t="s">
        <v>205</v>
      </c>
      <c r="O1070" s="56" t="s">
        <v>25</v>
      </c>
      <c r="P1070" s="56" t="s">
        <v>56</v>
      </c>
      <c r="Q1070" s="56" t="s">
        <v>572</v>
      </c>
      <c r="R1070" s="56" t="s">
        <v>572</v>
      </c>
      <c r="S1070" s="56" t="s">
        <v>166</v>
      </c>
      <c r="T1070" s="56" t="s">
        <v>1905</v>
      </c>
      <c r="U1070" s="55">
        <v>2013</v>
      </c>
      <c r="V1070" s="55">
        <v>2013</v>
      </c>
      <c r="W1070" s="56"/>
      <c r="X1070" s="56"/>
      <c r="Y1070" s="56"/>
      <c r="Z1070" s="56"/>
      <c r="AA1070" s="56"/>
      <c r="AB1070" s="56" t="s">
        <v>107</v>
      </c>
      <c r="AC1070" s="56"/>
      <c r="AD1070" s="56"/>
      <c r="AE1070" s="56" t="s">
        <v>126</v>
      </c>
      <c r="AF1070" s="56"/>
      <c r="AG1070" s="56"/>
      <c r="AH1070" s="56"/>
      <c r="AI1070" s="56"/>
      <c r="AJ1070" s="56"/>
      <c r="AK1070" s="56"/>
      <c r="AL1070" s="56"/>
      <c r="AM1070" s="56"/>
      <c r="AN1070" s="56"/>
      <c r="AO1070" s="56"/>
      <c r="AP1070" s="56"/>
      <c r="AQ1070" s="56"/>
      <c r="AR1070" s="56"/>
      <c r="AS1070" s="56"/>
      <c r="AT1070" s="56"/>
      <c r="AU1070" s="56"/>
      <c r="AV1070" s="56"/>
      <c r="AW1070" s="56" t="s">
        <v>23</v>
      </c>
      <c r="AX1070" s="56"/>
      <c r="AY1070" s="56"/>
      <c r="AZ1070" s="56"/>
      <c r="BA1070" s="56"/>
      <c r="BB1070" s="56"/>
      <c r="BC1070" s="56" t="s">
        <v>78</v>
      </c>
      <c r="BD1070" s="56"/>
      <c r="BE1070" s="56"/>
      <c r="BF1070" s="56" t="s">
        <v>78</v>
      </c>
      <c r="BG1070" s="56"/>
      <c r="BH1070" s="56"/>
      <c r="BI1070" s="56"/>
      <c r="BJ1070" s="56"/>
      <c r="BK1070" s="56"/>
      <c r="BL1070" s="56"/>
      <c r="BM1070" s="56"/>
      <c r="BN1070" s="56"/>
      <c r="BO1070" s="56"/>
      <c r="BP1070" s="56"/>
      <c r="BQ1070" s="56"/>
      <c r="BR1070" s="56"/>
      <c r="BS1070" s="56"/>
      <c r="BT1070" s="56"/>
      <c r="BU1070" s="56"/>
      <c r="BV1070" s="56" t="s">
        <v>38</v>
      </c>
      <c r="BW1070" s="56"/>
      <c r="BX1070" s="56"/>
      <c r="BY1070" s="56"/>
      <c r="BZ1070" s="56"/>
      <c r="CA1070" s="56"/>
      <c r="CB1070" s="56"/>
      <c r="CC1070" s="56"/>
      <c r="CD1070" s="56"/>
      <c r="CE1070" s="56"/>
      <c r="CF1070" s="56"/>
      <c r="CG1070" s="56"/>
      <c r="CH1070" s="56"/>
      <c r="CI1070" s="56"/>
      <c r="CJ1070" s="56"/>
      <c r="CK1070" s="56"/>
      <c r="CL1070" s="56"/>
      <c r="CM1070" s="56"/>
      <c r="CN1070" s="56"/>
      <c r="CO1070" s="56"/>
      <c r="CP1070" s="56"/>
      <c r="CQ1070" s="56"/>
      <c r="CR1070" s="56"/>
      <c r="CS1070" s="68" t="s">
        <v>38</v>
      </c>
      <c r="CT1070" s="56"/>
      <c r="CU1070" s="56"/>
      <c r="CV1070" s="56"/>
      <c r="CW1070" s="56"/>
      <c r="CX1070" s="56"/>
      <c r="CY1070" s="56"/>
      <c r="CZ1070" s="56"/>
      <c r="DA1070" s="56"/>
      <c r="DB1070" s="56"/>
      <c r="DC1070" s="56"/>
      <c r="DD1070" s="56" t="s">
        <v>38</v>
      </c>
      <c r="DE1070" s="96"/>
      <c r="DF1070" s="56"/>
      <c r="DG1070" s="56"/>
      <c r="DH1070" s="56"/>
      <c r="DI1070" s="56"/>
      <c r="DJ1070" s="56"/>
      <c r="DK1070" s="56"/>
      <c r="DL1070" s="56"/>
      <c r="DM1070" s="56"/>
      <c r="DN1070" s="56"/>
      <c r="DO1070" s="96"/>
      <c r="DP1070" s="56"/>
      <c r="DQ1070" s="96"/>
      <c r="DR1070" s="56"/>
      <c r="DS1070" s="92" t="s">
        <v>3927</v>
      </c>
      <c r="DT1070" s="69" t="s">
        <v>3925</v>
      </c>
      <c r="DV1070" s="34"/>
      <c r="DW1070" s="57"/>
      <c r="DX1070" s="57"/>
      <c r="DY1070" s="57"/>
      <c r="DZ1070" s="57"/>
      <c r="EA1070" s="57"/>
      <c r="EB1070" s="57"/>
      <c r="EC1070" s="57"/>
      <c r="ED1070" s="57"/>
      <c r="EE1070" s="57"/>
      <c r="EF1070" s="57"/>
      <c r="EG1070" s="57"/>
      <c r="EH1070" s="57"/>
      <c r="EI1070" s="57"/>
      <c r="EJ1070" s="57"/>
      <c r="EK1070" s="57"/>
      <c r="EL1070" s="57"/>
      <c r="EM1070" s="57"/>
      <c r="EN1070" s="57"/>
      <c r="EO1070" s="57"/>
      <c r="EP1070" s="57"/>
      <c r="EQ1070" s="57"/>
      <c r="ER1070" s="57"/>
      <c r="ES1070" s="57"/>
    </row>
    <row r="1071" spans="1:149" ht="14.55" customHeight="1" x14ac:dyDescent="0.3">
      <c r="A1071" s="65">
        <v>1067</v>
      </c>
      <c r="B1071" s="55">
        <v>358</v>
      </c>
      <c r="C1071" s="101" t="s">
        <v>3928</v>
      </c>
      <c r="D1071" s="102" t="s">
        <v>3929</v>
      </c>
      <c r="E1071" s="101" t="s">
        <v>3930</v>
      </c>
      <c r="F1071" s="55">
        <v>2017</v>
      </c>
      <c r="G1071" s="101" t="s">
        <v>984</v>
      </c>
      <c r="H1071" s="101" t="s">
        <v>3931</v>
      </c>
      <c r="I1071" s="56" t="s">
        <v>50</v>
      </c>
      <c r="J1071" s="102" t="s">
        <v>3932</v>
      </c>
      <c r="K1071" s="56" t="s">
        <v>2732</v>
      </c>
      <c r="L1071" s="56" t="s">
        <v>23</v>
      </c>
      <c r="M1071" s="56" t="s">
        <v>86</v>
      </c>
      <c r="N1071" s="56" t="s">
        <v>205</v>
      </c>
      <c r="O1071" s="56" t="s">
        <v>25</v>
      </c>
      <c r="P1071" s="56" t="s">
        <v>56</v>
      </c>
      <c r="Q1071" s="56" t="s">
        <v>572</v>
      </c>
      <c r="R1071" s="56" t="s">
        <v>572</v>
      </c>
      <c r="S1071" s="56" t="s">
        <v>166</v>
      </c>
      <c r="T1071" s="56" t="s">
        <v>993</v>
      </c>
      <c r="U1071" s="55">
        <v>2010</v>
      </c>
      <c r="V1071" s="55">
        <v>2020</v>
      </c>
      <c r="W1071" s="56"/>
      <c r="X1071" s="56"/>
      <c r="Y1071" s="56"/>
      <c r="Z1071" s="56"/>
      <c r="AA1071" s="56"/>
      <c r="AB1071" s="56" t="s">
        <v>107</v>
      </c>
      <c r="AC1071" s="56"/>
      <c r="AD1071" s="56"/>
      <c r="AE1071" s="56" t="s">
        <v>126</v>
      </c>
      <c r="AF1071" s="56"/>
      <c r="AG1071" s="56"/>
      <c r="AH1071" s="56" t="s">
        <v>139</v>
      </c>
      <c r="AI1071" s="56"/>
      <c r="AJ1071" s="56"/>
      <c r="AK1071" s="56"/>
      <c r="AL1071" s="56"/>
      <c r="AM1071" s="56"/>
      <c r="AN1071" s="56"/>
      <c r="AO1071" s="56"/>
      <c r="AP1071" s="56"/>
      <c r="AQ1071" s="56"/>
      <c r="AR1071" s="56"/>
      <c r="AS1071" s="56"/>
      <c r="AT1071" s="56"/>
      <c r="AU1071" s="56"/>
      <c r="AV1071" s="56"/>
      <c r="AW1071" s="56" t="s">
        <v>23</v>
      </c>
      <c r="AX1071" s="56"/>
      <c r="AY1071" s="56"/>
      <c r="AZ1071" s="56"/>
      <c r="BA1071" s="56"/>
      <c r="BB1071" s="56"/>
      <c r="BC1071" s="56" t="s">
        <v>78</v>
      </c>
      <c r="BD1071" s="56"/>
      <c r="BE1071" s="56"/>
      <c r="BF1071" s="56" t="s">
        <v>78</v>
      </c>
      <c r="BG1071" s="56"/>
      <c r="BH1071" s="56"/>
      <c r="BI1071" s="56" t="s">
        <v>78</v>
      </c>
      <c r="BJ1071" s="56"/>
      <c r="BK1071" s="56"/>
      <c r="BL1071" s="56"/>
      <c r="BM1071" s="56"/>
      <c r="BN1071" s="56"/>
      <c r="BO1071" s="56"/>
      <c r="BP1071" s="56"/>
      <c r="BQ1071" s="56"/>
      <c r="BR1071" s="56"/>
      <c r="BS1071" s="56"/>
      <c r="BT1071" s="56"/>
      <c r="BU1071" s="56"/>
      <c r="BV1071" s="56" t="s">
        <v>38</v>
      </c>
      <c r="BW1071" s="56"/>
      <c r="BX1071" s="56"/>
      <c r="BY1071" s="56"/>
      <c r="BZ1071" s="56"/>
      <c r="CA1071" s="56"/>
      <c r="CB1071" s="56"/>
      <c r="CC1071" s="56"/>
      <c r="CD1071" s="56"/>
      <c r="CE1071" s="56"/>
      <c r="CF1071" s="56"/>
      <c r="CG1071" s="56"/>
      <c r="CH1071" s="56"/>
      <c r="CI1071" s="56"/>
      <c r="CJ1071" s="56"/>
      <c r="CK1071" s="56"/>
      <c r="CL1071" s="56"/>
      <c r="CM1071" s="56"/>
      <c r="CN1071" s="56"/>
      <c r="CO1071" s="56"/>
      <c r="CP1071" s="56"/>
      <c r="CQ1071" s="56"/>
      <c r="CR1071" s="56"/>
      <c r="CS1071" s="68" t="s">
        <v>38</v>
      </c>
      <c r="CT1071" s="56"/>
      <c r="CU1071" s="56"/>
      <c r="CV1071" s="56"/>
      <c r="CW1071" s="56"/>
      <c r="CX1071" s="56"/>
      <c r="CY1071" s="56"/>
      <c r="CZ1071" s="56"/>
      <c r="DA1071" s="56"/>
      <c r="DB1071" s="56"/>
      <c r="DC1071" s="56"/>
      <c r="DD1071" s="56" t="s">
        <v>38</v>
      </c>
      <c r="DE1071" s="96"/>
      <c r="DF1071" s="56"/>
      <c r="DG1071" s="56"/>
      <c r="DH1071" s="56"/>
      <c r="DI1071" s="56"/>
      <c r="DJ1071" s="56"/>
      <c r="DK1071" s="56"/>
      <c r="DL1071" s="56"/>
      <c r="DM1071" s="56"/>
      <c r="DN1071" s="56"/>
      <c r="DO1071" s="96"/>
      <c r="DP1071" s="56"/>
      <c r="DQ1071" s="96"/>
      <c r="DR1071" s="56"/>
      <c r="DS1071" s="96"/>
      <c r="DT1071" s="69"/>
      <c r="DV1071" s="34"/>
      <c r="DW1071" s="57"/>
      <c r="DX1071" s="57"/>
      <c r="DY1071" s="57"/>
      <c r="DZ1071" s="57"/>
      <c r="EA1071" s="57"/>
      <c r="EB1071" s="57"/>
      <c r="EC1071" s="57"/>
      <c r="ED1071" s="57"/>
      <c r="EE1071" s="57"/>
      <c r="EF1071" s="57"/>
      <c r="EG1071" s="57"/>
      <c r="EH1071" s="57"/>
      <c r="EI1071" s="57"/>
      <c r="EJ1071" s="57"/>
      <c r="EK1071" s="57"/>
      <c r="EL1071" s="57"/>
      <c r="EM1071" s="57"/>
      <c r="EN1071" s="57"/>
      <c r="EO1071" s="57"/>
      <c r="EP1071" s="57"/>
      <c r="EQ1071" s="57"/>
      <c r="ER1071" s="57"/>
      <c r="ES1071" s="57"/>
    </row>
    <row r="1072" spans="1:149" ht="14.55" customHeight="1" x14ac:dyDescent="0.3">
      <c r="A1072" s="65">
        <v>1068</v>
      </c>
      <c r="B1072" s="55">
        <v>358</v>
      </c>
      <c r="C1072" s="101" t="s">
        <v>3928</v>
      </c>
      <c r="D1072" s="102" t="s">
        <v>3929</v>
      </c>
      <c r="E1072" s="101" t="s">
        <v>3930</v>
      </c>
      <c r="F1072" s="55">
        <v>2017</v>
      </c>
      <c r="G1072" s="101" t="s">
        <v>984</v>
      </c>
      <c r="H1072" s="101" t="s">
        <v>3931</v>
      </c>
      <c r="I1072" s="56" t="s">
        <v>50</v>
      </c>
      <c r="J1072" s="102" t="s">
        <v>3932</v>
      </c>
      <c r="K1072" s="56" t="s">
        <v>2732</v>
      </c>
      <c r="L1072" s="56" t="s">
        <v>23</v>
      </c>
      <c r="M1072" s="56" t="s">
        <v>86</v>
      </c>
      <c r="N1072" s="56" t="s">
        <v>205</v>
      </c>
      <c r="O1072" s="56" t="s">
        <v>25</v>
      </c>
      <c r="P1072" s="56" t="s">
        <v>56</v>
      </c>
      <c r="Q1072" s="56" t="s">
        <v>572</v>
      </c>
      <c r="R1072" s="56" t="s">
        <v>572</v>
      </c>
      <c r="S1072" s="56" t="s">
        <v>166</v>
      </c>
      <c r="T1072" s="56" t="s">
        <v>1905</v>
      </c>
      <c r="U1072" s="55">
        <v>2010</v>
      </c>
      <c r="V1072" s="55">
        <v>2020</v>
      </c>
      <c r="W1072" s="56"/>
      <c r="X1072" s="56"/>
      <c r="Y1072" s="56"/>
      <c r="Z1072" s="56"/>
      <c r="AA1072" s="56"/>
      <c r="AB1072" s="56" t="s">
        <v>107</v>
      </c>
      <c r="AC1072" s="56"/>
      <c r="AD1072" s="56"/>
      <c r="AE1072" s="56" t="s">
        <v>126</v>
      </c>
      <c r="AF1072" s="56"/>
      <c r="AG1072" s="56"/>
      <c r="AH1072" s="56" t="s">
        <v>139</v>
      </c>
      <c r="AI1072" s="56"/>
      <c r="AJ1072" s="56"/>
      <c r="AK1072" s="56"/>
      <c r="AL1072" s="56"/>
      <c r="AM1072" s="56"/>
      <c r="AN1072" s="56"/>
      <c r="AO1072" s="56"/>
      <c r="AP1072" s="56"/>
      <c r="AQ1072" s="56"/>
      <c r="AR1072" s="56"/>
      <c r="AS1072" s="56"/>
      <c r="AT1072" s="56"/>
      <c r="AU1072" s="56"/>
      <c r="AV1072" s="56"/>
      <c r="AW1072" s="56" t="s">
        <v>23</v>
      </c>
      <c r="AX1072" s="56"/>
      <c r="AY1072" s="56"/>
      <c r="AZ1072" s="56"/>
      <c r="BA1072" s="56"/>
      <c r="BB1072" s="56"/>
      <c r="BC1072" s="56" t="s">
        <v>78</v>
      </c>
      <c r="BD1072" s="56"/>
      <c r="BE1072" s="56"/>
      <c r="BF1072" s="56" t="s">
        <v>78</v>
      </c>
      <c r="BG1072" s="56"/>
      <c r="BH1072" s="56"/>
      <c r="BI1072" s="56" t="s">
        <v>78</v>
      </c>
      <c r="BJ1072" s="56"/>
      <c r="BK1072" s="56"/>
      <c r="BL1072" s="56"/>
      <c r="BM1072" s="56"/>
      <c r="BN1072" s="56"/>
      <c r="BO1072" s="56"/>
      <c r="BP1072" s="56"/>
      <c r="BQ1072" s="56"/>
      <c r="BR1072" s="56"/>
      <c r="BS1072" s="56"/>
      <c r="BT1072" s="56"/>
      <c r="BU1072" s="56"/>
      <c r="BV1072" s="56" t="s">
        <v>38</v>
      </c>
      <c r="BW1072" s="56"/>
      <c r="BX1072" s="56"/>
      <c r="BY1072" s="56"/>
      <c r="BZ1072" s="56"/>
      <c r="CA1072" s="56"/>
      <c r="CB1072" s="56"/>
      <c r="CC1072" s="56"/>
      <c r="CD1072" s="56"/>
      <c r="CE1072" s="56"/>
      <c r="CF1072" s="56"/>
      <c r="CG1072" s="56"/>
      <c r="CH1072" s="56"/>
      <c r="CI1072" s="56"/>
      <c r="CJ1072" s="56"/>
      <c r="CK1072" s="56"/>
      <c r="CL1072" s="56"/>
      <c r="CM1072" s="56"/>
      <c r="CN1072" s="56"/>
      <c r="CO1072" s="56"/>
      <c r="CP1072" s="56"/>
      <c r="CQ1072" s="56"/>
      <c r="CR1072" s="56"/>
      <c r="CS1072" s="68" t="s">
        <v>38</v>
      </c>
      <c r="CT1072" s="56"/>
      <c r="CU1072" s="56"/>
      <c r="CV1072" s="56"/>
      <c r="CW1072" s="56"/>
      <c r="CX1072" s="56"/>
      <c r="CY1072" s="56"/>
      <c r="CZ1072" s="56"/>
      <c r="DA1072" s="56"/>
      <c r="DB1072" s="56"/>
      <c r="DC1072" s="56"/>
      <c r="DD1072" s="56" t="s">
        <v>38</v>
      </c>
      <c r="DE1072" s="96"/>
      <c r="DF1072" s="56"/>
      <c r="DG1072" s="56"/>
      <c r="DH1072" s="56"/>
      <c r="DI1072" s="56"/>
      <c r="DJ1072" s="56"/>
      <c r="DK1072" s="56"/>
      <c r="DL1072" s="56"/>
      <c r="DM1072" s="56"/>
      <c r="DN1072" s="56"/>
      <c r="DO1072" s="96"/>
      <c r="DP1072" s="56"/>
      <c r="DQ1072" s="96"/>
      <c r="DR1072" s="56"/>
      <c r="DS1072" s="96"/>
      <c r="DT1072" s="69"/>
      <c r="DV1072" s="34"/>
      <c r="DW1072" s="57"/>
      <c r="DX1072" s="57"/>
      <c r="DY1072" s="57"/>
      <c r="DZ1072" s="57"/>
      <c r="EA1072" s="57"/>
      <c r="EB1072" s="57"/>
      <c r="EC1072" s="57"/>
      <c r="ED1072" s="57"/>
      <c r="EE1072" s="57"/>
      <c r="EF1072" s="57"/>
      <c r="EG1072" s="57"/>
      <c r="EH1072" s="57"/>
      <c r="EI1072" s="57"/>
      <c r="EJ1072" s="57"/>
      <c r="EK1072" s="57"/>
      <c r="EL1072" s="57"/>
      <c r="EM1072" s="57"/>
      <c r="EN1072" s="57"/>
      <c r="EO1072" s="57"/>
      <c r="EP1072" s="57"/>
      <c r="EQ1072" s="57"/>
      <c r="ER1072" s="57"/>
      <c r="ES1072" s="57"/>
    </row>
    <row r="1073" spans="1:149" ht="14.55" customHeight="1" x14ac:dyDescent="0.3">
      <c r="A1073" s="65">
        <v>1069</v>
      </c>
      <c r="B1073" s="55">
        <v>358</v>
      </c>
      <c r="C1073" s="101" t="s">
        <v>3928</v>
      </c>
      <c r="D1073" s="102" t="s">
        <v>3929</v>
      </c>
      <c r="E1073" s="101" t="s">
        <v>3930</v>
      </c>
      <c r="F1073" s="55">
        <v>2017</v>
      </c>
      <c r="G1073" s="101" t="s">
        <v>984</v>
      </c>
      <c r="H1073" s="101" t="s">
        <v>3931</v>
      </c>
      <c r="I1073" s="56" t="s">
        <v>50</v>
      </c>
      <c r="J1073" s="102" t="s">
        <v>3932</v>
      </c>
      <c r="K1073" s="56" t="s">
        <v>2732</v>
      </c>
      <c r="L1073" s="56" t="s">
        <v>23</v>
      </c>
      <c r="M1073" s="56" t="s">
        <v>86</v>
      </c>
      <c r="N1073" s="56" t="s">
        <v>205</v>
      </c>
      <c r="O1073" s="56" t="s">
        <v>25</v>
      </c>
      <c r="P1073" s="56" t="s">
        <v>56</v>
      </c>
      <c r="Q1073" s="56" t="s">
        <v>572</v>
      </c>
      <c r="R1073" s="56" t="s">
        <v>572</v>
      </c>
      <c r="S1073" s="56" t="s">
        <v>166</v>
      </c>
      <c r="T1073" s="56" t="s">
        <v>3899</v>
      </c>
      <c r="U1073" s="55">
        <v>2010</v>
      </c>
      <c r="V1073" s="55">
        <v>2020</v>
      </c>
      <c r="W1073" s="56"/>
      <c r="X1073" s="56"/>
      <c r="Y1073" s="56"/>
      <c r="Z1073" s="56"/>
      <c r="AA1073" s="56"/>
      <c r="AB1073" s="56" t="s">
        <v>107</v>
      </c>
      <c r="AC1073" s="56"/>
      <c r="AD1073" s="56"/>
      <c r="AE1073" s="56" t="s">
        <v>126</v>
      </c>
      <c r="AF1073" s="56"/>
      <c r="AG1073" s="56"/>
      <c r="AH1073" s="56" t="s">
        <v>139</v>
      </c>
      <c r="AI1073" s="56"/>
      <c r="AJ1073" s="56"/>
      <c r="AK1073" s="56"/>
      <c r="AL1073" s="56"/>
      <c r="AM1073" s="56"/>
      <c r="AN1073" s="56"/>
      <c r="AO1073" s="56"/>
      <c r="AP1073" s="56"/>
      <c r="AQ1073" s="56"/>
      <c r="AR1073" s="56"/>
      <c r="AS1073" s="56"/>
      <c r="AT1073" s="56"/>
      <c r="AU1073" s="56"/>
      <c r="AV1073" s="56"/>
      <c r="AW1073" s="56" t="s">
        <v>23</v>
      </c>
      <c r="AX1073" s="56"/>
      <c r="AY1073" s="56"/>
      <c r="AZ1073" s="56"/>
      <c r="BA1073" s="56"/>
      <c r="BB1073" s="56"/>
      <c r="BC1073" s="56" t="s">
        <v>78</v>
      </c>
      <c r="BD1073" s="56"/>
      <c r="BE1073" s="56"/>
      <c r="BF1073" s="56" t="s">
        <v>78</v>
      </c>
      <c r="BG1073" s="56"/>
      <c r="BH1073" s="56"/>
      <c r="BI1073" s="56" t="s">
        <v>78</v>
      </c>
      <c r="BJ1073" s="56"/>
      <c r="BK1073" s="56"/>
      <c r="BL1073" s="56"/>
      <c r="BM1073" s="56"/>
      <c r="BN1073" s="56"/>
      <c r="BO1073" s="56"/>
      <c r="BP1073" s="56"/>
      <c r="BQ1073" s="56"/>
      <c r="BR1073" s="56"/>
      <c r="BS1073" s="56"/>
      <c r="BT1073" s="56"/>
      <c r="BU1073" s="56"/>
      <c r="BV1073" s="56" t="s">
        <v>38</v>
      </c>
      <c r="BW1073" s="56"/>
      <c r="BX1073" s="56"/>
      <c r="BY1073" s="56"/>
      <c r="BZ1073" s="56"/>
      <c r="CA1073" s="56"/>
      <c r="CB1073" s="56"/>
      <c r="CC1073" s="56"/>
      <c r="CD1073" s="56"/>
      <c r="CE1073" s="56"/>
      <c r="CF1073" s="56"/>
      <c r="CG1073" s="56"/>
      <c r="CH1073" s="56"/>
      <c r="CI1073" s="56"/>
      <c r="CJ1073" s="56"/>
      <c r="CK1073" s="56"/>
      <c r="CL1073" s="56"/>
      <c r="CM1073" s="56"/>
      <c r="CN1073" s="56"/>
      <c r="CO1073" s="56"/>
      <c r="CP1073" s="56"/>
      <c r="CQ1073" s="56"/>
      <c r="CR1073" s="56"/>
      <c r="CS1073" s="68" t="s">
        <v>38</v>
      </c>
      <c r="CT1073" s="56"/>
      <c r="CU1073" s="56"/>
      <c r="CV1073" s="56"/>
      <c r="CW1073" s="56"/>
      <c r="CX1073" s="56"/>
      <c r="CY1073" s="56"/>
      <c r="CZ1073" s="56"/>
      <c r="DA1073" s="56"/>
      <c r="DB1073" s="56"/>
      <c r="DC1073" s="56"/>
      <c r="DD1073" s="56" t="s">
        <v>38</v>
      </c>
      <c r="DE1073" s="96"/>
      <c r="DF1073" s="56"/>
      <c r="DG1073" s="56"/>
      <c r="DH1073" s="56"/>
      <c r="DI1073" s="56"/>
      <c r="DJ1073" s="56"/>
      <c r="DK1073" s="56"/>
      <c r="DL1073" s="56"/>
      <c r="DM1073" s="56"/>
      <c r="DN1073" s="56"/>
      <c r="DO1073" s="96"/>
      <c r="DP1073" s="56"/>
      <c r="DQ1073" s="96"/>
      <c r="DR1073" s="56"/>
      <c r="DS1073" s="96"/>
      <c r="DT1073" s="69"/>
      <c r="DV1073" s="34"/>
      <c r="DW1073" s="57"/>
      <c r="DX1073" s="57"/>
      <c r="DY1073" s="57"/>
      <c r="DZ1073" s="57"/>
      <c r="EA1073" s="57"/>
      <c r="EB1073" s="57"/>
      <c r="EC1073" s="57"/>
      <c r="ED1073" s="57"/>
      <c r="EE1073" s="57"/>
      <c r="EF1073" s="57"/>
      <c r="EG1073" s="57"/>
      <c r="EH1073" s="57"/>
      <c r="EI1073" s="57"/>
      <c r="EJ1073" s="57"/>
      <c r="EK1073" s="57"/>
      <c r="EL1073" s="57"/>
      <c r="EM1073" s="57"/>
      <c r="EN1073" s="57"/>
      <c r="EO1073" s="57"/>
      <c r="EP1073" s="57"/>
      <c r="EQ1073" s="57"/>
      <c r="ER1073" s="57"/>
      <c r="ES1073" s="57"/>
    </row>
    <row r="1074" spans="1:149" ht="14.55" customHeight="1" x14ac:dyDescent="0.3">
      <c r="A1074" s="65">
        <v>1070</v>
      </c>
      <c r="B1074" s="55">
        <v>358</v>
      </c>
      <c r="C1074" s="101" t="s">
        <v>3928</v>
      </c>
      <c r="D1074" s="102" t="s">
        <v>3929</v>
      </c>
      <c r="E1074" s="101" t="s">
        <v>3930</v>
      </c>
      <c r="F1074" s="55">
        <v>2017</v>
      </c>
      <c r="G1074" s="101" t="s">
        <v>984</v>
      </c>
      <c r="H1074" s="101" t="s">
        <v>3931</v>
      </c>
      <c r="I1074" s="56" t="s">
        <v>50</v>
      </c>
      <c r="J1074" s="102" t="s">
        <v>3933</v>
      </c>
      <c r="K1074" s="56" t="s">
        <v>3934</v>
      </c>
      <c r="L1074" s="56" t="s">
        <v>23</v>
      </c>
      <c r="M1074" s="56" t="s">
        <v>86</v>
      </c>
      <c r="N1074" s="56" t="s">
        <v>205</v>
      </c>
      <c r="O1074" s="56" t="s">
        <v>25</v>
      </c>
      <c r="P1074" s="56" t="s">
        <v>56</v>
      </c>
      <c r="Q1074" s="56" t="s">
        <v>572</v>
      </c>
      <c r="R1074" s="56" t="s">
        <v>572</v>
      </c>
      <c r="S1074" s="56" t="s">
        <v>166</v>
      </c>
      <c r="T1074" s="56" t="s">
        <v>993</v>
      </c>
      <c r="U1074" s="55">
        <v>2010</v>
      </c>
      <c r="V1074" s="55">
        <v>2020</v>
      </c>
      <c r="W1074" s="56"/>
      <c r="X1074" s="56"/>
      <c r="Y1074" s="56"/>
      <c r="Z1074" s="56"/>
      <c r="AA1074" s="56"/>
      <c r="AB1074" s="56" t="s">
        <v>107</v>
      </c>
      <c r="AC1074" s="56"/>
      <c r="AD1074" s="56"/>
      <c r="AE1074" s="56" t="s">
        <v>126</v>
      </c>
      <c r="AF1074" s="56"/>
      <c r="AG1074" s="56"/>
      <c r="AH1074" s="56" t="s">
        <v>139</v>
      </c>
      <c r="AI1074" s="56"/>
      <c r="AJ1074" s="56"/>
      <c r="AK1074" s="56"/>
      <c r="AL1074" s="56"/>
      <c r="AM1074" s="56"/>
      <c r="AN1074" s="56"/>
      <c r="AO1074" s="56"/>
      <c r="AP1074" s="56"/>
      <c r="AQ1074" s="56"/>
      <c r="AR1074" s="56"/>
      <c r="AS1074" s="56"/>
      <c r="AT1074" s="56"/>
      <c r="AU1074" s="56"/>
      <c r="AV1074" s="56"/>
      <c r="AW1074" s="56" t="s">
        <v>23</v>
      </c>
      <c r="AX1074" s="56"/>
      <c r="AY1074" s="56"/>
      <c r="AZ1074" s="56"/>
      <c r="BA1074" s="56"/>
      <c r="BB1074" s="56"/>
      <c r="BC1074" s="56" t="s">
        <v>78</v>
      </c>
      <c r="BD1074" s="56"/>
      <c r="BE1074" s="56"/>
      <c r="BF1074" s="56" t="s">
        <v>78</v>
      </c>
      <c r="BG1074" s="56"/>
      <c r="BH1074" s="56"/>
      <c r="BI1074" s="56" t="s">
        <v>78</v>
      </c>
      <c r="BJ1074" s="56"/>
      <c r="BK1074" s="56"/>
      <c r="BL1074" s="56"/>
      <c r="BM1074" s="56"/>
      <c r="BN1074" s="56"/>
      <c r="BO1074" s="56"/>
      <c r="BP1074" s="56"/>
      <c r="BQ1074" s="56"/>
      <c r="BR1074" s="56"/>
      <c r="BS1074" s="56"/>
      <c r="BT1074" s="56"/>
      <c r="BU1074" s="56"/>
      <c r="BV1074" s="56" t="s">
        <v>38</v>
      </c>
      <c r="BW1074" s="56"/>
      <c r="BX1074" s="56"/>
      <c r="BY1074" s="56"/>
      <c r="BZ1074" s="56"/>
      <c r="CA1074" s="56"/>
      <c r="CB1074" s="56"/>
      <c r="CC1074" s="56"/>
      <c r="CD1074" s="56"/>
      <c r="CE1074" s="56"/>
      <c r="CF1074" s="56"/>
      <c r="CG1074" s="56"/>
      <c r="CH1074" s="56"/>
      <c r="CI1074" s="56"/>
      <c r="CJ1074" s="56"/>
      <c r="CK1074" s="56"/>
      <c r="CL1074" s="56"/>
      <c r="CM1074" s="56"/>
      <c r="CN1074" s="56"/>
      <c r="CO1074" s="56"/>
      <c r="CP1074" s="56"/>
      <c r="CQ1074" s="56"/>
      <c r="CR1074" s="56"/>
      <c r="CS1074" s="68" t="s">
        <v>38</v>
      </c>
      <c r="CT1074" s="56"/>
      <c r="CU1074" s="56"/>
      <c r="CV1074" s="56"/>
      <c r="CW1074" s="56"/>
      <c r="CX1074" s="56"/>
      <c r="CY1074" s="56"/>
      <c r="CZ1074" s="56"/>
      <c r="DA1074" s="56"/>
      <c r="DB1074" s="56"/>
      <c r="DC1074" s="56"/>
      <c r="DD1074" s="56" t="s">
        <v>38</v>
      </c>
      <c r="DE1074" s="87"/>
      <c r="DF1074" s="6"/>
      <c r="DG1074" s="6"/>
      <c r="DH1074" s="6"/>
      <c r="DI1074" s="6"/>
      <c r="DJ1074" s="6"/>
      <c r="DK1074" s="6"/>
      <c r="DL1074" s="6"/>
      <c r="DM1074" s="6"/>
      <c r="DN1074" s="6"/>
      <c r="DO1074" s="87"/>
      <c r="DP1074" s="6"/>
      <c r="DQ1074" s="87"/>
      <c r="DR1074" s="6"/>
      <c r="DS1074" s="87"/>
      <c r="DT1074" s="17"/>
      <c r="DV1074" s="34"/>
      <c r="DW1074" s="57"/>
      <c r="DX1074" s="57"/>
      <c r="DY1074" s="57"/>
      <c r="DZ1074" s="57"/>
      <c r="EA1074" s="57"/>
      <c r="EB1074" s="57"/>
      <c r="EC1074" s="57"/>
      <c r="ED1074" s="57"/>
      <c r="EE1074" s="57"/>
      <c r="EF1074" s="57"/>
      <c r="EG1074" s="57"/>
      <c r="EH1074" s="57"/>
      <c r="EI1074" s="57"/>
      <c r="EJ1074" s="57"/>
      <c r="EK1074" s="57"/>
      <c r="EL1074" s="57"/>
      <c r="EM1074" s="57"/>
      <c r="EN1074" s="57"/>
      <c r="EO1074" s="57"/>
      <c r="EP1074" s="57"/>
      <c r="EQ1074" s="57"/>
      <c r="ER1074" s="57"/>
      <c r="ES1074" s="57"/>
    </row>
    <row r="1075" spans="1:149" ht="14.55" customHeight="1" x14ac:dyDescent="0.3">
      <c r="A1075" s="65">
        <v>1071</v>
      </c>
      <c r="B1075" s="55">
        <v>358</v>
      </c>
      <c r="C1075" s="101" t="s">
        <v>3928</v>
      </c>
      <c r="D1075" s="102" t="s">
        <v>3929</v>
      </c>
      <c r="E1075" s="101" t="s">
        <v>3930</v>
      </c>
      <c r="F1075" s="55">
        <v>2017</v>
      </c>
      <c r="G1075" s="101" t="s">
        <v>984</v>
      </c>
      <c r="H1075" s="101" t="s">
        <v>3931</v>
      </c>
      <c r="I1075" s="56" t="s">
        <v>50</v>
      </c>
      <c r="J1075" s="102" t="s">
        <v>3935</v>
      </c>
      <c r="K1075" s="56" t="s">
        <v>3934</v>
      </c>
      <c r="L1075" s="56" t="s">
        <v>23</v>
      </c>
      <c r="M1075" s="56" t="s">
        <v>86</v>
      </c>
      <c r="N1075" s="56" t="s">
        <v>205</v>
      </c>
      <c r="O1075" s="56" t="s">
        <v>25</v>
      </c>
      <c r="P1075" s="56" t="s">
        <v>56</v>
      </c>
      <c r="Q1075" s="56" t="s">
        <v>572</v>
      </c>
      <c r="R1075" s="56" t="s">
        <v>572</v>
      </c>
      <c r="S1075" s="56" t="s">
        <v>166</v>
      </c>
      <c r="T1075" s="56" t="s">
        <v>1905</v>
      </c>
      <c r="U1075" s="55">
        <v>2010</v>
      </c>
      <c r="V1075" s="55">
        <v>2020</v>
      </c>
      <c r="W1075" s="56"/>
      <c r="X1075" s="56"/>
      <c r="Y1075" s="56"/>
      <c r="Z1075" s="56"/>
      <c r="AA1075" s="56"/>
      <c r="AB1075" s="56" t="s">
        <v>107</v>
      </c>
      <c r="AC1075" s="56"/>
      <c r="AD1075" s="56"/>
      <c r="AE1075" s="56" t="s">
        <v>126</v>
      </c>
      <c r="AF1075" s="56"/>
      <c r="AG1075" s="56"/>
      <c r="AH1075" s="56" t="s">
        <v>139</v>
      </c>
      <c r="AI1075" s="56"/>
      <c r="AJ1075" s="56"/>
      <c r="AK1075" s="56"/>
      <c r="AL1075" s="56"/>
      <c r="AM1075" s="56"/>
      <c r="AN1075" s="56"/>
      <c r="AO1075" s="56"/>
      <c r="AP1075" s="56"/>
      <c r="AQ1075" s="56"/>
      <c r="AR1075" s="56"/>
      <c r="AS1075" s="56"/>
      <c r="AT1075" s="56"/>
      <c r="AU1075" s="56"/>
      <c r="AV1075" s="56"/>
      <c r="AW1075" s="56" t="s">
        <v>23</v>
      </c>
      <c r="AX1075" s="56"/>
      <c r="AY1075" s="56"/>
      <c r="AZ1075" s="56"/>
      <c r="BA1075" s="56"/>
      <c r="BB1075" s="56"/>
      <c r="BC1075" s="56" t="s">
        <v>78</v>
      </c>
      <c r="BD1075" s="56"/>
      <c r="BE1075" s="56"/>
      <c r="BF1075" s="56" t="s">
        <v>78</v>
      </c>
      <c r="BG1075" s="56"/>
      <c r="BH1075" s="56"/>
      <c r="BI1075" s="56" t="s">
        <v>78</v>
      </c>
      <c r="BJ1075" s="56"/>
      <c r="BK1075" s="56"/>
      <c r="BL1075" s="56"/>
      <c r="BM1075" s="56"/>
      <c r="BN1075" s="56"/>
      <c r="BO1075" s="56"/>
      <c r="BP1075" s="56"/>
      <c r="BQ1075" s="56"/>
      <c r="BR1075" s="56"/>
      <c r="BS1075" s="56"/>
      <c r="BT1075" s="56"/>
      <c r="BU1075" s="56"/>
      <c r="BV1075" s="56" t="s">
        <v>38</v>
      </c>
      <c r="BW1075" s="56"/>
      <c r="BX1075" s="56"/>
      <c r="BY1075" s="56"/>
      <c r="BZ1075" s="56"/>
      <c r="CA1075" s="56"/>
      <c r="CB1075" s="56"/>
      <c r="CC1075" s="56"/>
      <c r="CD1075" s="56"/>
      <c r="CE1075" s="56"/>
      <c r="CF1075" s="56"/>
      <c r="CG1075" s="56"/>
      <c r="CH1075" s="56"/>
      <c r="CI1075" s="56"/>
      <c r="CJ1075" s="56"/>
      <c r="CK1075" s="56"/>
      <c r="CL1075" s="56"/>
      <c r="CM1075" s="56"/>
      <c r="CN1075" s="56"/>
      <c r="CO1075" s="56"/>
      <c r="CP1075" s="56"/>
      <c r="CQ1075" s="56"/>
      <c r="CR1075" s="56"/>
      <c r="CS1075" s="68" t="s">
        <v>38</v>
      </c>
      <c r="CT1075" s="56"/>
      <c r="CU1075" s="56"/>
      <c r="CV1075" s="56"/>
      <c r="CW1075" s="56"/>
      <c r="CX1075" s="56"/>
      <c r="CY1075" s="56"/>
      <c r="CZ1075" s="56"/>
      <c r="DA1075" s="56"/>
      <c r="DB1075" s="56"/>
      <c r="DC1075" s="56"/>
      <c r="DD1075" s="56" t="s">
        <v>38</v>
      </c>
      <c r="DE1075" s="87"/>
      <c r="DF1075" s="6"/>
      <c r="DG1075" s="6"/>
      <c r="DH1075" s="6"/>
      <c r="DI1075" s="6"/>
      <c r="DJ1075" s="6"/>
      <c r="DK1075" s="6"/>
      <c r="DL1075" s="6"/>
      <c r="DM1075" s="6"/>
      <c r="DN1075" s="6"/>
      <c r="DO1075" s="87"/>
      <c r="DP1075" s="6"/>
      <c r="DQ1075" s="87"/>
      <c r="DR1075" s="6"/>
      <c r="DS1075" s="87"/>
      <c r="DT1075" s="17"/>
      <c r="DV1075" s="34"/>
      <c r="DW1075" s="57"/>
      <c r="DX1075" s="57"/>
      <c r="DY1075" s="57"/>
      <c r="DZ1075" s="57"/>
      <c r="EA1075" s="57"/>
      <c r="EB1075" s="57"/>
      <c r="EC1075" s="57"/>
      <c r="ED1075" s="57"/>
      <c r="EE1075" s="57"/>
      <c r="EF1075" s="57"/>
      <c r="EG1075" s="57"/>
      <c r="EH1075" s="57"/>
      <c r="EI1075" s="57"/>
      <c r="EJ1075" s="57"/>
      <c r="EK1075" s="57"/>
      <c r="EL1075" s="57"/>
      <c r="EM1075" s="57"/>
      <c r="EN1075" s="57"/>
      <c r="EO1075" s="57"/>
      <c r="EP1075" s="57"/>
      <c r="EQ1075" s="57"/>
      <c r="ER1075" s="57"/>
      <c r="ES1075" s="57"/>
    </row>
    <row r="1076" spans="1:149" ht="14.55" customHeight="1" x14ac:dyDescent="0.3">
      <c r="A1076" s="65">
        <v>1072</v>
      </c>
      <c r="B1076" s="55">
        <v>358</v>
      </c>
      <c r="C1076" s="101" t="s">
        <v>3928</v>
      </c>
      <c r="D1076" s="102" t="s">
        <v>3929</v>
      </c>
      <c r="E1076" s="101" t="s">
        <v>3930</v>
      </c>
      <c r="F1076" s="55">
        <v>2017</v>
      </c>
      <c r="G1076" s="101" t="s">
        <v>984</v>
      </c>
      <c r="H1076" s="101" t="s">
        <v>3931</v>
      </c>
      <c r="I1076" s="56" t="s">
        <v>50</v>
      </c>
      <c r="J1076" s="102" t="s">
        <v>3936</v>
      </c>
      <c r="K1076" s="56" t="s">
        <v>3934</v>
      </c>
      <c r="L1076" s="56" t="s">
        <v>23</v>
      </c>
      <c r="M1076" s="56" t="s">
        <v>86</v>
      </c>
      <c r="N1076" s="56" t="s">
        <v>205</v>
      </c>
      <c r="O1076" s="56" t="s">
        <v>25</v>
      </c>
      <c r="P1076" s="56" t="s">
        <v>56</v>
      </c>
      <c r="Q1076" s="56" t="s">
        <v>572</v>
      </c>
      <c r="R1076" s="56" t="s">
        <v>572</v>
      </c>
      <c r="S1076" s="56" t="s">
        <v>166</v>
      </c>
      <c r="T1076" s="56" t="s">
        <v>3899</v>
      </c>
      <c r="U1076" s="55">
        <v>2010</v>
      </c>
      <c r="V1076" s="55">
        <v>2020</v>
      </c>
      <c r="W1076" s="56"/>
      <c r="X1076" s="56"/>
      <c r="Y1076" s="56"/>
      <c r="Z1076" s="56"/>
      <c r="AA1076" s="56"/>
      <c r="AB1076" s="56" t="s">
        <v>107</v>
      </c>
      <c r="AC1076" s="56"/>
      <c r="AD1076" s="56"/>
      <c r="AE1076" s="56" t="s">
        <v>126</v>
      </c>
      <c r="AF1076" s="56"/>
      <c r="AG1076" s="56"/>
      <c r="AH1076" s="56" t="s">
        <v>139</v>
      </c>
      <c r="AI1076" s="56"/>
      <c r="AJ1076" s="56"/>
      <c r="AK1076" s="56"/>
      <c r="AL1076" s="56"/>
      <c r="AM1076" s="56"/>
      <c r="AN1076" s="56"/>
      <c r="AO1076" s="56"/>
      <c r="AP1076" s="56"/>
      <c r="AQ1076" s="56"/>
      <c r="AR1076" s="56"/>
      <c r="AS1076" s="56"/>
      <c r="AT1076" s="56"/>
      <c r="AU1076" s="56"/>
      <c r="AV1076" s="56"/>
      <c r="AW1076" s="56" t="s">
        <v>23</v>
      </c>
      <c r="AX1076" s="56"/>
      <c r="AY1076" s="56"/>
      <c r="AZ1076" s="56"/>
      <c r="BA1076" s="56"/>
      <c r="BB1076" s="56"/>
      <c r="BC1076" s="56" t="s">
        <v>78</v>
      </c>
      <c r="BD1076" s="56"/>
      <c r="BE1076" s="56"/>
      <c r="BF1076" s="56" t="s">
        <v>78</v>
      </c>
      <c r="BG1076" s="56"/>
      <c r="BH1076" s="56"/>
      <c r="BI1076" s="56" t="s">
        <v>78</v>
      </c>
      <c r="BJ1076" s="56"/>
      <c r="BK1076" s="56"/>
      <c r="BL1076" s="56"/>
      <c r="BM1076" s="56"/>
      <c r="BN1076" s="56"/>
      <c r="BO1076" s="56"/>
      <c r="BP1076" s="56"/>
      <c r="BQ1076" s="56"/>
      <c r="BR1076" s="56"/>
      <c r="BS1076" s="56"/>
      <c r="BT1076" s="56"/>
      <c r="BU1076" s="56"/>
      <c r="BV1076" s="56" t="s">
        <v>38</v>
      </c>
      <c r="BW1076" s="56"/>
      <c r="BX1076" s="56"/>
      <c r="BY1076" s="56"/>
      <c r="BZ1076" s="56"/>
      <c r="CA1076" s="56"/>
      <c r="CB1076" s="56"/>
      <c r="CC1076" s="56"/>
      <c r="CD1076" s="56"/>
      <c r="CE1076" s="56"/>
      <c r="CF1076" s="56"/>
      <c r="CG1076" s="56"/>
      <c r="CH1076" s="56"/>
      <c r="CI1076" s="56"/>
      <c r="CJ1076" s="56"/>
      <c r="CK1076" s="56"/>
      <c r="CL1076" s="56"/>
      <c r="CM1076" s="56"/>
      <c r="CN1076" s="56"/>
      <c r="CO1076" s="56"/>
      <c r="CP1076" s="56"/>
      <c r="CQ1076" s="56"/>
      <c r="CR1076" s="56"/>
      <c r="CS1076" s="68" t="s">
        <v>38</v>
      </c>
      <c r="CT1076" s="56"/>
      <c r="CU1076" s="56"/>
      <c r="CV1076" s="56"/>
      <c r="CW1076" s="56"/>
      <c r="CX1076" s="56"/>
      <c r="CY1076" s="56"/>
      <c r="CZ1076" s="56"/>
      <c r="DA1076" s="56"/>
      <c r="DB1076" s="56"/>
      <c r="DC1076" s="56"/>
      <c r="DD1076" s="56" t="s">
        <v>38</v>
      </c>
      <c r="DE1076" s="87"/>
      <c r="DF1076" s="6"/>
      <c r="DG1076" s="6"/>
      <c r="DH1076" s="6"/>
      <c r="DI1076" s="6"/>
      <c r="DJ1076" s="6"/>
      <c r="DK1076" s="6"/>
      <c r="DL1076" s="6"/>
      <c r="DM1076" s="6"/>
      <c r="DN1076" s="6"/>
      <c r="DO1076" s="87"/>
      <c r="DP1076" s="6"/>
      <c r="DQ1076" s="87"/>
      <c r="DR1076" s="6"/>
      <c r="DS1076" s="87"/>
      <c r="DT1076" s="17"/>
      <c r="DV1076" s="34"/>
      <c r="DW1076" s="57"/>
      <c r="DX1076" s="57"/>
      <c r="DY1076" s="57"/>
      <c r="DZ1076" s="57"/>
      <c r="EA1076" s="57"/>
      <c r="EB1076" s="57"/>
      <c r="EC1076" s="57"/>
      <c r="ED1076" s="57"/>
      <c r="EE1076" s="57"/>
      <c r="EF1076" s="57"/>
      <c r="EG1076" s="57"/>
      <c r="EH1076" s="57"/>
      <c r="EI1076" s="57"/>
      <c r="EJ1076" s="57"/>
      <c r="EK1076" s="57"/>
      <c r="EL1076" s="57"/>
      <c r="EM1076" s="57"/>
      <c r="EN1076" s="57"/>
      <c r="EO1076" s="57"/>
      <c r="EP1076" s="57"/>
      <c r="EQ1076" s="57"/>
      <c r="ER1076" s="57"/>
      <c r="ES1076" s="57"/>
    </row>
    <row r="1077" spans="1:149" ht="14.55" customHeight="1" x14ac:dyDescent="0.3">
      <c r="A1077" s="65">
        <v>1073</v>
      </c>
      <c r="B1077" s="55">
        <v>359</v>
      </c>
      <c r="C1077" s="101" t="s">
        <v>3937</v>
      </c>
      <c r="D1077" s="102" t="s">
        <v>3938</v>
      </c>
      <c r="E1077" s="101" t="s">
        <v>3939</v>
      </c>
      <c r="F1077" s="55">
        <v>2018</v>
      </c>
      <c r="G1077" s="102" t="s">
        <v>1113</v>
      </c>
      <c r="H1077" s="101" t="s">
        <v>3940</v>
      </c>
      <c r="I1077" s="56" t="s">
        <v>50</v>
      </c>
      <c r="J1077" s="102" t="s">
        <v>3941</v>
      </c>
      <c r="K1077" s="56" t="s">
        <v>2908</v>
      </c>
      <c r="L1077" s="56" t="s">
        <v>23</v>
      </c>
      <c r="M1077" s="6" t="s">
        <v>100</v>
      </c>
      <c r="N1077" s="56" t="s">
        <v>205</v>
      </c>
      <c r="O1077" s="56" t="s">
        <v>25</v>
      </c>
      <c r="P1077" s="56" t="s">
        <v>56</v>
      </c>
      <c r="Q1077" s="56" t="s">
        <v>572</v>
      </c>
      <c r="R1077" s="56" t="s">
        <v>572</v>
      </c>
      <c r="S1077" s="56" t="s">
        <v>166</v>
      </c>
      <c r="T1077" s="56" t="s">
        <v>583</v>
      </c>
      <c r="U1077" s="55">
        <v>2004</v>
      </c>
      <c r="V1077" s="55">
        <v>2014</v>
      </c>
      <c r="W1077" s="56"/>
      <c r="X1077" s="56"/>
      <c r="Y1077" s="56"/>
      <c r="Z1077" s="56"/>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t="s">
        <v>183</v>
      </c>
      <c r="AV1077" s="56"/>
      <c r="AW1077" s="56" t="s">
        <v>23</v>
      </c>
      <c r="AX1077" s="56"/>
      <c r="AY1077" s="56"/>
      <c r="AZ1077" s="56"/>
      <c r="BA1077" s="56"/>
      <c r="BB1077" s="56"/>
      <c r="BC1077" s="56"/>
      <c r="BD1077" s="56"/>
      <c r="BE1077" s="56"/>
      <c r="BF1077" s="56"/>
      <c r="BG1077" s="56"/>
      <c r="BH1077" s="56"/>
      <c r="BI1077" s="56"/>
      <c r="BJ1077" s="56"/>
      <c r="BK1077" s="56"/>
      <c r="BL1077" s="56"/>
      <c r="BM1077" s="56"/>
      <c r="BN1077" s="56"/>
      <c r="BO1077" s="56"/>
      <c r="BP1077" s="56"/>
      <c r="BQ1077" s="56"/>
      <c r="BR1077" s="56"/>
      <c r="BS1077" s="56"/>
      <c r="BT1077" s="56" t="s">
        <v>78</v>
      </c>
      <c r="BU1077" s="56"/>
      <c r="BV1077" s="56" t="s">
        <v>38</v>
      </c>
      <c r="BW1077" s="56"/>
      <c r="BX1077" s="56"/>
      <c r="BY1077" s="56"/>
      <c r="BZ1077" s="56"/>
      <c r="CA1077" s="56"/>
      <c r="CB1077" s="56"/>
      <c r="CC1077" s="56"/>
      <c r="CD1077" s="56"/>
      <c r="CE1077" s="56"/>
      <c r="CF1077" s="56"/>
      <c r="CG1077" s="56"/>
      <c r="CH1077" s="56"/>
      <c r="CI1077" s="56"/>
      <c r="CJ1077" s="56"/>
      <c r="CK1077" s="56"/>
      <c r="CL1077" s="56"/>
      <c r="CM1077" s="56"/>
      <c r="CN1077" s="56"/>
      <c r="CO1077" s="56"/>
      <c r="CP1077" s="56"/>
      <c r="CQ1077" s="56"/>
      <c r="CR1077" s="56"/>
      <c r="CS1077" s="68" t="s">
        <v>38</v>
      </c>
      <c r="CT1077" s="56"/>
      <c r="CU1077" s="56"/>
      <c r="CV1077" s="56"/>
      <c r="CW1077" s="56"/>
      <c r="CX1077" s="56"/>
      <c r="CY1077" s="56"/>
      <c r="CZ1077" s="56"/>
      <c r="DA1077" s="56"/>
      <c r="DB1077" s="56"/>
      <c r="DC1077" s="56"/>
      <c r="DD1077" s="56" t="s">
        <v>38</v>
      </c>
      <c r="DE1077" s="96"/>
      <c r="DF1077" s="56"/>
      <c r="DG1077" s="56"/>
      <c r="DH1077" s="56"/>
      <c r="DI1077" s="56"/>
      <c r="DJ1077" s="56"/>
      <c r="DK1077" s="56"/>
      <c r="DL1077" s="56"/>
      <c r="DM1077" s="56"/>
      <c r="DN1077" s="56"/>
      <c r="DO1077" s="96"/>
      <c r="DP1077" s="56"/>
      <c r="DQ1077" s="96"/>
      <c r="DR1077" s="56"/>
      <c r="DS1077" s="96"/>
      <c r="DT1077" s="69"/>
      <c r="DV1077" s="34"/>
      <c r="DW1077" s="57"/>
      <c r="DX1077" s="57"/>
      <c r="DY1077" s="57"/>
      <c r="DZ1077" s="57"/>
      <c r="EA1077" s="57"/>
      <c r="EB1077" s="57"/>
      <c r="EC1077" s="57"/>
      <c r="ED1077" s="57"/>
      <c r="EE1077" s="57"/>
      <c r="EF1077" s="57"/>
      <c r="EG1077" s="57"/>
      <c r="EH1077" s="57"/>
      <c r="EI1077" s="57"/>
      <c r="EJ1077" s="57"/>
      <c r="EK1077" s="57"/>
      <c r="EL1077" s="57"/>
      <c r="EM1077" s="57"/>
      <c r="EN1077" s="57"/>
      <c r="EO1077" s="57"/>
      <c r="EP1077" s="57"/>
      <c r="EQ1077" s="57"/>
      <c r="ER1077" s="57"/>
      <c r="ES1077" s="57"/>
    </row>
    <row r="1078" spans="1:149" ht="14.55" customHeight="1" x14ac:dyDescent="0.3">
      <c r="A1078" s="65">
        <v>1074</v>
      </c>
      <c r="B1078" s="55">
        <v>360</v>
      </c>
      <c r="C1078" s="101" t="s">
        <v>3942</v>
      </c>
      <c r="D1078" s="102" t="s">
        <v>3943</v>
      </c>
      <c r="E1078" s="101" t="s">
        <v>3944</v>
      </c>
      <c r="F1078" s="55">
        <v>2010</v>
      </c>
      <c r="G1078" s="102" t="s">
        <v>807</v>
      </c>
      <c r="H1078" s="101" t="s">
        <v>3945</v>
      </c>
      <c r="I1078" s="56" t="s">
        <v>50</v>
      </c>
      <c r="J1078" s="102" t="s">
        <v>3946</v>
      </c>
      <c r="K1078" s="56" t="s">
        <v>3947</v>
      </c>
      <c r="L1078" s="56" t="s">
        <v>23</v>
      </c>
      <c r="M1078" s="6" t="s">
        <v>100</v>
      </c>
      <c r="N1078" s="56" t="s">
        <v>205</v>
      </c>
      <c r="O1078" s="56" t="s">
        <v>25</v>
      </c>
      <c r="P1078" s="56" t="s">
        <v>56</v>
      </c>
      <c r="Q1078" s="56" t="s">
        <v>913</v>
      </c>
      <c r="R1078" s="56" t="s">
        <v>908</v>
      </c>
      <c r="S1078" s="56" t="s">
        <v>166</v>
      </c>
      <c r="T1078" s="56" t="s">
        <v>862</v>
      </c>
      <c r="U1078" s="55">
        <v>2008</v>
      </c>
      <c r="V1078" s="55">
        <v>2008</v>
      </c>
      <c r="W1078" s="56"/>
      <c r="X1078" s="56"/>
      <c r="Y1078" s="56"/>
      <c r="Z1078" s="56" t="s">
        <v>76</v>
      </c>
      <c r="AA1078" s="56"/>
      <c r="AB1078" s="56"/>
      <c r="AC1078" s="56"/>
      <c r="AD1078" s="56"/>
      <c r="AE1078" s="56" t="s">
        <v>126</v>
      </c>
      <c r="AF1078" s="56"/>
      <c r="AG1078" s="56"/>
      <c r="AH1078" s="56"/>
      <c r="AI1078" s="56" t="s">
        <v>155</v>
      </c>
      <c r="AJ1078" s="56"/>
      <c r="AK1078" s="56"/>
      <c r="AL1078" s="56"/>
      <c r="AM1078" s="56"/>
      <c r="AN1078" s="56"/>
      <c r="AO1078" s="56"/>
      <c r="AP1078" s="56"/>
      <c r="AQ1078" s="56"/>
      <c r="AR1078" s="56"/>
      <c r="AS1078" s="56"/>
      <c r="AT1078" s="56"/>
      <c r="AU1078" s="56" t="s">
        <v>183</v>
      </c>
      <c r="AV1078" s="56"/>
      <c r="AW1078" s="56" t="s">
        <v>23</v>
      </c>
      <c r="AX1078" s="56"/>
      <c r="AY1078" s="56"/>
      <c r="AZ1078" s="56"/>
      <c r="BA1078" s="56" t="s">
        <v>78</v>
      </c>
      <c r="BB1078" s="56"/>
      <c r="BC1078" s="56"/>
      <c r="BD1078" s="56"/>
      <c r="BE1078" s="56"/>
      <c r="BF1078" s="56" t="s">
        <v>78</v>
      </c>
      <c r="BG1078" s="56"/>
      <c r="BH1078" s="56"/>
      <c r="BI1078" s="56"/>
      <c r="BJ1078" s="56" t="s">
        <v>78</v>
      </c>
      <c r="BK1078" s="56"/>
      <c r="BL1078" s="56"/>
      <c r="BM1078" s="56"/>
      <c r="BN1078" s="56"/>
      <c r="BO1078" s="56"/>
      <c r="BP1078" s="56"/>
      <c r="BQ1078" s="56"/>
      <c r="BR1078" s="56"/>
      <c r="BS1078" s="56"/>
      <c r="BT1078" s="56" t="s">
        <v>78</v>
      </c>
      <c r="BU1078" s="56"/>
      <c r="BV1078" s="56" t="s">
        <v>38</v>
      </c>
      <c r="BW1078" s="56"/>
      <c r="BX1078" s="56"/>
      <c r="BY1078" s="56"/>
      <c r="BZ1078" s="56"/>
      <c r="CA1078" s="56"/>
      <c r="CB1078" s="56"/>
      <c r="CC1078" s="56"/>
      <c r="CD1078" s="56"/>
      <c r="CE1078" s="56"/>
      <c r="CF1078" s="56"/>
      <c r="CG1078" s="56"/>
      <c r="CH1078" s="56"/>
      <c r="CI1078" s="56"/>
      <c r="CJ1078" s="56"/>
      <c r="CK1078" s="56"/>
      <c r="CL1078" s="56"/>
      <c r="CM1078" s="56"/>
      <c r="CN1078" s="56"/>
      <c r="CO1078" s="56"/>
      <c r="CP1078" s="56"/>
      <c r="CQ1078" s="56"/>
      <c r="CR1078" s="56"/>
      <c r="CS1078" s="68" t="s">
        <v>38</v>
      </c>
      <c r="CT1078" s="56"/>
      <c r="CU1078" s="56"/>
      <c r="CV1078" s="56"/>
      <c r="CW1078" s="56"/>
      <c r="CX1078" s="56"/>
      <c r="CY1078" s="56"/>
      <c r="CZ1078" s="56"/>
      <c r="DA1078" s="56"/>
      <c r="DB1078" s="56"/>
      <c r="DC1078" s="56"/>
      <c r="DD1078" s="56" t="s">
        <v>38</v>
      </c>
      <c r="DE1078" s="96"/>
      <c r="DF1078" s="56"/>
      <c r="DG1078" s="56"/>
      <c r="DH1078" s="56"/>
      <c r="DI1078" s="56"/>
      <c r="DJ1078" s="56"/>
      <c r="DK1078" s="56"/>
      <c r="DL1078" s="56"/>
      <c r="DM1078" s="56"/>
      <c r="DN1078" s="56"/>
      <c r="DO1078" s="96"/>
      <c r="DP1078" s="56"/>
      <c r="DQ1078" s="96"/>
      <c r="DR1078" s="56"/>
      <c r="DS1078" s="92" t="s">
        <v>3948</v>
      </c>
      <c r="DT1078" s="69" t="s">
        <v>3949</v>
      </c>
      <c r="DV1078" s="34"/>
      <c r="DW1078" s="57"/>
      <c r="DX1078" s="57"/>
      <c r="DY1078" s="57"/>
      <c r="DZ1078" s="57"/>
      <c r="EA1078" s="57"/>
      <c r="EB1078" s="57"/>
      <c r="EC1078" s="57"/>
      <c r="ED1078" s="57"/>
      <c r="EE1078" s="57"/>
      <c r="EF1078" s="57"/>
      <c r="EG1078" s="57"/>
      <c r="EH1078" s="57"/>
      <c r="EI1078" s="57"/>
      <c r="EJ1078" s="57"/>
      <c r="EK1078" s="57"/>
      <c r="EL1078" s="57"/>
      <c r="EM1078" s="57"/>
      <c r="EN1078" s="57"/>
      <c r="EO1078" s="57"/>
      <c r="EP1078" s="57"/>
      <c r="EQ1078" s="57"/>
      <c r="ER1078" s="57"/>
      <c r="ES1078" s="57"/>
    </row>
    <row r="1079" spans="1:149" ht="14.55" customHeight="1" x14ac:dyDescent="0.3">
      <c r="A1079" s="65">
        <v>1075</v>
      </c>
      <c r="B1079" s="55">
        <v>361</v>
      </c>
      <c r="C1079" s="101" t="s">
        <v>3950</v>
      </c>
      <c r="D1079" s="102" t="s">
        <v>3951</v>
      </c>
      <c r="E1079" s="101" t="s">
        <v>3952</v>
      </c>
      <c r="F1079" s="55">
        <v>2017</v>
      </c>
      <c r="G1079" s="101" t="s">
        <v>3953</v>
      </c>
      <c r="H1079" s="102" t="s">
        <v>3954</v>
      </c>
      <c r="I1079" s="56" t="s">
        <v>50</v>
      </c>
      <c r="J1079" s="102" t="s">
        <v>3955</v>
      </c>
      <c r="K1079" s="56" t="s">
        <v>3956</v>
      </c>
      <c r="L1079" s="56" t="s">
        <v>23</v>
      </c>
      <c r="M1079" s="6" t="s">
        <v>100</v>
      </c>
      <c r="N1079" s="56" t="s">
        <v>205</v>
      </c>
      <c r="O1079" s="56" t="s">
        <v>25</v>
      </c>
      <c r="P1079" s="56" t="s">
        <v>56</v>
      </c>
      <c r="Q1079" s="56" t="s">
        <v>572</v>
      </c>
      <c r="R1079" s="56" t="s">
        <v>572</v>
      </c>
      <c r="S1079" s="56" t="s">
        <v>166</v>
      </c>
      <c r="T1079" s="56" t="s">
        <v>862</v>
      </c>
      <c r="U1079" s="55">
        <v>2012</v>
      </c>
      <c r="V1079" s="55">
        <v>2012</v>
      </c>
      <c r="W1079" s="56"/>
      <c r="X1079" s="56"/>
      <c r="Y1079" s="56"/>
      <c r="Z1079" s="56" t="s">
        <v>76</v>
      </c>
      <c r="AA1079" s="56"/>
      <c r="AB1079" s="56" t="s">
        <v>107</v>
      </c>
      <c r="AC1079" s="56"/>
      <c r="AD1079" s="56"/>
      <c r="AE1079" s="56" t="s">
        <v>126</v>
      </c>
      <c r="AF1079" s="56"/>
      <c r="AG1079" s="56"/>
      <c r="AH1079" s="56"/>
      <c r="AI1079" s="56"/>
      <c r="AJ1079" s="56"/>
      <c r="AK1079" s="56" t="s">
        <v>232</v>
      </c>
      <c r="AL1079" s="56"/>
      <c r="AM1079" s="56"/>
      <c r="AN1079" s="56"/>
      <c r="AO1079" s="56"/>
      <c r="AP1079" s="56"/>
      <c r="AQ1079" s="56"/>
      <c r="AR1079" s="56"/>
      <c r="AS1079" s="56"/>
      <c r="AT1079" s="56"/>
      <c r="AU1079" s="56"/>
      <c r="AV1079" s="56"/>
      <c r="AW1079" s="56" t="s">
        <v>23</v>
      </c>
      <c r="AX1079" s="56"/>
      <c r="AY1079" s="56"/>
      <c r="AZ1079" s="56"/>
      <c r="BA1079" s="56" t="s">
        <v>78</v>
      </c>
      <c r="BB1079" s="56"/>
      <c r="BC1079" s="56" t="s">
        <v>78</v>
      </c>
      <c r="BD1079" s="56"/>
      <c r="BE1079" s="56"/>
      <c r="BF1079" s="56" t="s">
        <v>78</v>
      </c>
      <c r="BG1079" s="56"/>
      <c r="BH1079" s="56"/>
      <c r="BI1079" s="56"/>
      <c r="BJ1079" s="56"/>
      <c r="BK1079" s="56" t="s">
        <v>78</v>
      </c>
      <c r="BL1079" s="56"/>
      <c r="BM1079" s="56"/>
      <c r="BN1079" s="56"/>
      <c r="BO1079" s="56"/>
      <c r="BP1079" s="56"/>
      <c r="BQ1079" s="56"/>
      <c r="BR1079" s="56"/>
      <c r="BS1079" s="56"/>
      <c r="BT1079" s="56"/>
      <c r="BU1079" s="56"/>
      <c r="BV1079" s="56" t="s">
        <v>38</v>
      </c>
      <c r="BW1079" s="56"/>
      <c r="BX1079" s="56"/>
      <c r="BY1079" s="56"/>
      <c r="BZ1079" s="56"/>
      <c r="CA1079" s="56"/>
      <c r="CB1079" s="56"/>
      <c r="CC1079" s="56"/>
      <c r="CD1079" s="56"/>
      <c r="CE1079" s="56"/>
      <c r="CF1079" s="56"/>
      <c r="CG1079" s="56"/>
      <c r="CH1079" s="56"/>
      <c r="CI1079" s="56"/>
      <c r="CJ1079" s="56"/>
      <c r="CK1079" s="56"/>
      <c r="CL1079" s="56"/>
      <c r="CM1079" s="56"/>
      <c r="CN1079" s="56"/>
      <c r="CO1079" s="56"/>
      <c r="CP1079" s="56"/>
      <c r="CQ1079" s="56"/>
      <c r="CR1079" s="56"/>
      <c r="CS1079" s="68" t="s">
        <v>38</v>
      </c>
      <c r="CT1079" s="56"/>
      <c r="CU1079" s="56"/>
      <c r="CV1079" s="56"/>
      <c r="CW1079" s="56"/>
      <c r="CX1079" s="56"/>
      <c r="CY1079" s="56"/>
      <c r="CZ1079" s="56"/>
      <c r="DA1079" s="56"/>
      <c r="DB1079" s="56"/>
      <c r="DC1079" s="56"/>
      <c r="DD1079" s="56" t="s">
        <v>38</v>
      </c>
      <c r="DE1079" s="96"/>
      <c r="DF1079" s="56"/>
      <c r="DG1079" s="56"/>
      <c r="DH1079" s="56"/>
      <c r="DI1079" s="56"/>
      <c r="DJ1079" s="56"/>
      <c r="DK1079" s="56"/>
      <c r="DL1079" s="56"/>
      <c r="DM1079" s="56"/>
      <c r="DN1079" s="56"/>
      <c r="DO1079" s="96"/>
      <c r="DP1079" s="56"/>
      <c r="DQ1079" s="96"/>
      <c r="DR1079" s="56"/>
      <c r="DS1079" s="92" t="s">
        <v>3957</v>
      </c>
      <c r="DT1079" s="69" t="s">
        <v>3958</v>
      </c>
      <c r="DV1079" s="34"/>
      <c r="DW1079" s="57"/>
      <c r="DX1079" s="57"/>
      <c r="DY1079" s="57"/>
      <c r="DZ1079" s="57"/>
      <c r="EA1079" s="57"/>
      <c r="EB1079" s="57"/>
      <c r="EC1079" s="57"/>
      <c r="ED1079" s="57"/>
      <c r="EE1079" s="57"/>
      <c r="EF1079" s="57"/>
      <c r="EG1079" s="57"/>
      <c r="EH1079" s="57"/>
      <c r="EI1079" s="57"/>
      <c r="EJ1079" s="57"/>
      <c r="EK1079" s="57"/>
      <c r="EL1079" s="57"/>
      <c r="EM1079" s="57"/>
      <c r="EN1079" s="57"/>
      <c r="EO1079" s="57"/>
      <c r="EP1079" s="57"/>
      <c r="EQ1079" s="57"/>
      <c r="ER1079" s="57"/>
      <c r="ES1079" s="57"/>
    </row>
    <row r="1080" spans="1:149" ht="14.55" customHeight="1" x14ac:dyDescent="0.3">
      <c r="A1080" s="65">
        <v>1076</v>
      </c>
      <c r="B1080" s="55">
        <v>361</v>
      </c>
      <c r="C1080" s="101" t="s">
        <v>3950</v>
      </c>
      <c r="D1080" s="102" t="s">
        <v>3951</v>
      </c>
      <c r="E1080" s="101" t="s">
        <v>3952</v>
      </c>
      <c r="F1080" s="55">
        <v>2017</v>
      </c>
      <c r="G1080" s="101" t="s">
        <v>3953</v>
      </c>
      <c r="H1080" s="102" t="s">
        <v>3954</v>
      </c>
      <c r="I1080" s="56" t="s">
        <v>50</v>
      </c>
      <c r="J1080" s="102" t="s">
        <v>3959</v>
      </c>
      <c r="K1080" s="56" t="s">
        <v>3956</v>
      </c>
      <c r="L1080" s="56" t="s">
        <v>23</v>
      </c>
      <c r="M1080" s="6" t="s">
        <v>100</v>
      </c>
      <c r="N1080" s="56" t="s">
        <v>205</v>
      </c>
      <c r="O1080" s="56" t="s">
        <v>25</v>
      </c>
      <c r="P1080" s="56" t="s">
        <v>56</v>
      </c>
      <c r="Q1080" s="56" t="s">
        <v>572</v>
      </c>
      <c r="R1080" s="56" t="s">
        <v>572</v>
      </c>
      <c r="S1080" s="56" t="s">
        <v>166</v>
      </c>
      <c r="T1080" s="56" t="s">
        <v>862</v>
      </c>
      <c r="U1080" s="55">
        <v>2012</v>
      </c>
      <c r="V1080" s="55">
        <v>2012</v>
      </c>
      <c r="W1080" s="56"/>
      <c r="X1080" s="56"/>
      <c r="Y1080" s="56"/>
      <c r="Z1080" s="56" t="s">
        <v>76</v>
      </c>
      <c r="AA1080" s="56"/>
      <c r="AB1080" s="56" t="s">
        <v>107</v>
      </c>
      <c r="AC1080" s="56"/>
      <c r="AD1080" s="56"/>
      <c r="AE1080" s="56" t="s">
        <v>126</v>
      </c>
      <c r="AF1080" s="56"/>
      <c r="AG1080" s="56"/>
      <c r="AH1080" s="56"/>
      <c r="AI1080" s="56"/>
      <c r="AJ1080" s="56"/>
      <c r="AK1080" s="56" t="s">
        <v>232</v>
      </c>
      <c r="AL1080" s="56"/>
      <c r="AM1080" s="56"/>
      <c r="AN1080" s="56"/>
      <c r="AO1080" s="56"/>
      <c r="AP1080" s="56"/>
      <c r="AQ1080" s="56"/>
      <c r="AR1080" s="56"/>
      <c r="AS1080" s="56"/>
      <c r="AT1080" s="56"/>
      <c r="AU1080" s="56"/>
      <c r="AV1080" s="56"/>
      <c r="AW1080" s="56" t="s">
        <v>23</v>
      </c>
      <c r="AX1080" s="56"/>
      <c r="AY1080" s="56"/>
      <c r="AZ1080" s="56"/>
      <c r="BA1080" s="56" t="s">
        <v>78</v>
      </c>
      <c r="BB1080" s="56"/>
      <c r="BC1080" s="56" t="s">
        <v>78</v>
      </c>
      <c r="BD1080" s="56"/>
      <c r="BE1080" s="56"/>
      <c r="BF1080" s="56" t="s">
        <v>78</v>
      </c>
      <c r="BG1080" s="56"/>
      <c r="BH1080" s="56"/>
      <c r="BI1080" s="56"/>
      <c r="BJ1080" s="56"/>
      <c r="BK1080" s="56" t="s">
        <v>78</v>
      </c>
      <c r="BL1080" s="56"/>
      <c r="BM1080" s="56"/>
      <c r="BN1080" s="56"/>
      <c r="BO1080" s="56"/>
      <c r="BP1080" s="56"/>
      <c r="BQ1080" s="56"/>
      <c r="BR1080" s="56"/>
      <c r="BS1080" s="56"/>
      <c r="BT1080" s="56"/>
      <c r="BU1080" s="56"/>
      <c r="BV1080" s="56" t="s">
        <v>38</v>
      </c>
      <c r="BW1080" s="56"/>
      <c r="BX1080" s="56"/>
      <c r="BY1080" s="56"/>
      <c r="BZ1080" s="56"/>
      <c r="CA1080" s="56"/>
      <c r="CB1080" s="56"/>
      <c r="CC1080" s="56"/>
      <c r="CD1080" s="56"/>
      <c r="CE1080" s="56"/>
      <c r="CF1080" s="56"/>
      <c r="CG1080" s="56"/>
      <c r="CH1080" s="56"/>
      <c r="CI1080" s="56"/>
      <c r="CJ1080" s="56"/>
      <c r="CK1080" s="56"/>
      <c r="CL1080" s="56"/>
      <c r="CM1080" s="56"/>
      <c r="CN1080" s="56"/>
      <c r="CO1080" s="56"/>
      <c r="CP1080" s="56"/>
      <c r="CQ1080" s="56"/>
      <c r="CR1080" s="56"/>
      <c r="CS1080" s="68" t="s">
        <v>38</v>
      </c>
      <c r="CT1080" s="56"/>
      <c r="CU1080" s="56"/>
      <c r="CV1080" s="56"/>
      <c r="CW1080" s="56"/>
      <c r="CX1080" s="56"/>
      <c r="CY1080" s="56"/>
      <c r="CZ1080" s="56"/>
      <c r="DA1080" s="56"/>
      <c r="DB1080" s="56"/>
      <c r="DC1080" s="56"/>
      <c r="DD1080" s="56" t="s">
        <v>38</v>
      </c>
      <c r="DE1080" s="96"/>
      <c r="DF1080" s="56"/>
      <c r="DG1080" s="56"/>
      <c r="DH1080" s="56"/>
      <c r="DI1080" s="56"/>
      <c r="DJ1080" s="56"/>
      <c r="DK1080" s="56"/>
      <c r="DL1080" s="56"/>
      <c r="DM1080" s="56"/>
      <c r="DN1080" s="56"/>
      <c r="DO1080" s="96"/>
      <c r="DP1080" s="56"/>
      <c r="DQ1080" s="96"/>
      <c r="DR1080" s="56"/>
      <c r="DS1080" s="92" t="s">
        <v>3957</v>
      </c>
      <c r="DT1080" s="69" t="s">
        <v>3958</v>
      </c>
      <c r="DV1080" s="34"/>
      <c r="DW1080" s="57"/>
      <c r="DX1080" s="57"/>
      <c r="DY1080" s="57"/>
      <c r="DZ1080" s="57"/>
      <c r="EA1080" s="57"/>
      <c r="EB1080" s="57"/>
      <c r="EC1080" s="57"/>
      <c r="ED1080" s="57"/>
      <c r="EE1080" s="57"/>
      <c r="EF1080" s="57"/>
      <c r="EG1080" s="57"/>
      <c r="EH1080" s="57"/>
      <c r="EI1080" s="57"/>
      <c r="EJ1080" s="57"/>
      <c r="EK1080" s="57"/>
      <c r="EL1080" s="57"/>
      <c r="EM1080" s="57"/>
      <c r="EN1080" s="57"/>
      <c r="EO1080" s="57"/>
      <c r="EP1080" s="57"/>
      <c r="EQ1080" s="57"/>
      <c r="ER1080" s="57"/>
      <c r="ES1080" s="57"/>
    </row>
    <row r="1081" spans="1:149" ht="14.55" customHeight="1" x14ac:dyDescent="0.3">
      <c r="A1081" s="65">
        <v>1077</v>
      </c>
      <c r="B1081" s="55">
        <v>361</v>
      </c>
      <c r="C1081" s="101" t="s">
        <v>3950</v>
      </c>
      <c r="D1081" s="102" t="s">
        <v>3951</v>
      </c>
      <c r="E1081" s="101" t="s">
        <v>3952</v>
      </c>
      <c r="F1081" s="55">
        <v>2017</v>
      </c>
      <c r="G1081" s="101" t="s">
        <v>3953</v>
      </c>
      <c r="H1081" s="102" t="s">
        <v>3954</v>
      </c>
      <c r="I1081" s="56" t="s">
        <v>50</v>
      </c>
      <c r="J1081" s="102" t="s">
        <v>3960</v>
      </c>
      <c r="K1081" s="56" t="s">
        <v>3956</v>
      </c>
      <c r="L1081" s="56" t="s">
        <v>23</v>
      </c>
      <c r="M1081" s="6" t="s">
        <v>100</v>
      </c>
      <c r="N1081" s="56" t="s">
        <v>205</v>
      </c>
      <c r="O1081" s="56" t="s">
        <v>25</v>
      </c>
      <c r="P1081" s="56" t="s">
        <v>56</v>
      </c>
      <c r="Q1081" s="56" t="s">
        <v>572</v>
      </c>
      <c r="R1081" s="56" t="s">
        <v>572</v>
      </c>
      <c r="S1081" s="56" t="s">
        <v>166</v>
      </c>
      <c r="T1081" s="56" t="s">
        <v>862</v>
      </c>
      <c r="U1081" s="55">
        <v>2012</v>
      </c>
      <c r="V1081" s="55">
        <v>2012</v>
      </c>
      <c r="W1081" s="56"/>
      <c r="X1081" s="56"/>
      <c r="Y1081" s="56"/>
      <c r="Z1081" s="56" t="s">
        <v>76</v>
      </c>
      <c r="AA1081" s="56"/>
      <c r="AB1081" s="56" t="s">
        <v>107</v>
      </c>
      <c r="AC1081" s="56"/>
      <c r="AD1081" s="56"/>
      <c r="AE1081" s="56" t="s">
        <v>126</v>
      </c>
      <c r="AF1081" s="56"/>
      <c r="AG1081" s="56"/>
      <c r="AH1081" s="56"/>
      <c r="AI1081" s="56"/>
      <c r="AJ1081" s="56"/>
      <c r="AK1081" s="56" t="s">
        <v>232</v>
      </c>
      <c r="AL1081" s="56"/>
      <c r="AM1081" s="56"/>
      <c r="AN1081" s="56"/>
      <c r="AO1081" s="56"/>
      <c r="AP1081" s="56"/>
      <c r="AQ1081" s="56"/>
      <c r="AR1081" s="56"/>
      <c r="AS1081" s="56"/>
      <c r="AT1081" s="56"/>
      <c r="AU1081" s="56"/>
      <c r="AV1081" s="56"/>
      <c r="AW1081" s="56" t="s">
        <v>23</v>
      </c>
      <c r="AX1081" s="56"/>
      <c r="AY1081" s="56"/>
      <c r="AZ1081" s="56"/>
      <c r="BA1081" s="56" t="s">
        <v>78</v>
      </c>
      <c r="BB1081" s="56"/>
      <c r="BC1081" s="56" t="s">
        <v>78</v>
      </c>
      <c r="BD1081" s="56"/>
      <c r="BE1081" s="56"/>
      <c r="BF1081" s="56" t="s">
        <v>78</v>
      </c>
      <c r="BG1081" s="56"/>
      <c r="BH1081" s="56"/>
      <c r="BI1081" s="56"/>
      <c r="BJ1081" s="56"/>
      <c r="BK1081" s="56" t="s">
        <v>78</v>
      </c>
      <c r="BL1081" s="56"/>
      <c r="BM1081" s="56"/>
      <c r="BN1081" s="56"/>
      <c r="BO1081" s="56"/>
      <c r="BP1081" s="56"/>
      <c r="BQ1081" s="56"/>
      <c r="BR1081" s="56"/>
      <c r="BS1081" s="56"/>
      <c r="BT1081" s="56"/>
      <c r="BU1081" s="56"/>
      <c r="BV1081" s="56" t="s">
        <v>38</v>
      </c>
      <c r="BW1081" s="56"/>
      <c r="BX1081" s="56"/>
      <c r="BY1081" s="56"/>
      <c r="BZ1081" s="56"/>
      <c r="CA1081" s="56"/>
      <c r="CB1081" s="56"/>
      <c r="CC1081" s="56"/>
      <c r="CD1081" s="56"/>
      <c r="CE1081" s="56"/>
      <c r="CF1081" s="56"/>
      <c r="CG1081" s="56"/>
      <c r="CH1081" s="56"/>
      <c r="CI1081" s="56"/>
      <c r="CJ1081" s="56"/>
      <c r="CK1081" s="56"/>
      <c r="CL1081" s="56"/>
      <c r="CM1081" s="56"/>
      <c r="CN1081" s="56"/>
      <c r="CO1081" s="56"/>
      <c r="CP1081" s="56"/>
      <c r="CQ1081" s="56"/>
      <c r="CR1081" s="56"/>
      <c r="CS1081" s="68" t="s">
        <v>38</v>
      </c>
      <c r="CT1081" s="56"/>
      <c r="CU1081" s="56"/>
      <c r="CV1081" s="56"/>
      <c r="CW1081" s="56"/>
      <c r="CX1081" s="56"/>
      <c r="CY1081" s="56"/>
      <c r="CZ1081" s="56"/>
      <c r="DA1081" s="56"/>
      <c r="DB1081" s="56"/>
      <c r="DC1081" s="56"/>
      <c r="DD1081" s="56" t="s">
        <v>38</v>
      </c>
      <c r="DE1081" s="96"/>
      <c r="DF1081" s="56"/>
      <c r="DG1081" s="56"/>
      <c r="DH1081" s="56"/>
      <c r="DI1081" s="56"/>
      <c r="DJ1081" s="56"/>
      <c r="DK1081" s="56"/>
      <c r="DL1081" s="56"/>
      <c r="DM1081" s="56"/>
      <c r="DN1081" s="56"/>
      <c r="DO1081" s="96"/>
      <c r="DP1081" s="56"/>
      <c r="DQ1081" s="96"/>
      <c r="DR1081" s="56"/>
      <c r="DS1081" s="92" t="s">
        <v>3957</v>
      </c>
      <c r="DT1081" s="69" t="s">
        <v>3958</v>
      </c>
      <c r="DV1081" s="34"/>
      <c r="DW1081" s="57"/>
      <c r="DX1081" s="57"/>
      <c r="DY1081" s="57"/>
      <c r="DZ1081" s="57"/>
      <c r="EA1081" s="57"/>
      <c r="EB1081" s="57"/>
      <c r="EC1081" s="57"/>
      <c r="ED1081" s="57"/>
      <c r="EE1081" s="57"/>
      <c r="EF1081" s="57"/>
      <c r="EG1081" s="57"/>
      <c r="EH1081" s="57"/>
      <c r="EI1081" s="57"/>
      <c r="EJ1081" s="57"/>
      <c r="EK1081" s="57"/>
      <c r="EL1081" s="57"/>
      <c r="EM1081" s="57"/>
      <c r="EN1081" s="57"/>
      <c r="EO1081" s="57"/>
      <c r="EP1081" s="57"/>
      <c r="EQ1081" s="57"/>
      <c r="ER1081" s="57"/>
      <c r="ES1081" s="57"/>
    </row>
    <row r="1082" spans="1:149" ht="14.55" customHeight="1" x14ac:dyDescent="0.3">
      <c r="A1082" s="65">
        <v>1078</v>
      </c>
      <c r="B1082" s="55">
        <v>361</v>
      </c>
      <c r="C1082" s="101" t="s">
        <v>3950</v>
      </c>
      <c r="D1082" s="102" t="s">
        <v>3951</v>
      </c>
      <c r="E1082" s="101" t="s">
        <v>3952</v>
      </c>
      <c r="F1082" s="55">
        <v>2017</v>
      </c>
      <c r="G1082" s="101" t="s">
        <v>3953</v>
      </c>
      <c r="H1082" s="102" t="s">
        <v>3954</v>
      </c>
      <c r="I1082" s="56" t="s">
        <v>50</v>
      </c>
      <c r="J1082" s="102" t="s">
        <v>3961</v>
      </c>
      <c r="K1082" s="56" t="s">
        <v>3956</v>
      </c>
      <c r="L1082" s="56" t="s">
        <v>23</v>
      </c>
      <c r="M1082" s="6" t="s">
        <v>100</v>
      </c>
      <c r="N1082" s="56" t="s">
        <v>205</v>
      </c>
      <c r="O1082" s="56" t="s">
        <v>25</v>
      </c>
      <c r="P1082" s="56" t="s">
        <v>56</v>
      </c>
      <c r="Q1082" s="56" t="s">
        <v>572</v>
      </c>
      <c r="R1082" s="56" t="s">
        <v>572</v>
      </c>
      <c r="S1082" s="56" t="s">
        <v>166</v>
      </c>
      <c r="T1082" s="56" t="s">
        <v>862</v>
      </c>
      <c r="U1082" s="55">
        <v>2012</v>
      </c>
      <c r="V1082" s="55">
        <v>2012</v>
      </c>
      <c r="W1082" s="56"/>
      <c r="X1082" s="56"/>
      <c r="Y1082" s="56"/>
      <c r="Z1082" s="56" t="s">
        <v>76</v>
      </c>
      <c r="AA1082" s="56"/>
      <c r="AB1082" s="56" t="s">
        <v>107</v>
      </c>
      <c r="AC1082" s="56"/>
      <c r="AD1082" s="56"/>
      <c r="AE1082" s="56" t="s">
        <v>126</v>
      </c>
      <c r="AF1082" s="56"/>
      <c r="AG1082" s="56"/>
      <c r="AH1082" s="56"/>
      <c r="AI1082" s="56"/>
      <c r="AJ1082" s="56"/>
      <c r="AK1082" s="56" t="s">
        <v>232</v>
      </c>
      <c r="AL1082" s="56"/>
      <c r="AM1082" s="56"/>
      <c r="AN1082" s="56"/>
      <c r="AO1082" s="56"/>
      <c r="AP1082" s="56"/>
      <c r="AQ1082" s="56"/>
      <c r="AR1082" s="56"/>
      <c r="AS1082" s="56"/>
      <c r="AT1082" s="56"/>
      <c r="AU1082" s="56"/>
      <c r="AV1082" s="56"/>
      <c r="AW1082" s="56" t="s">
        <v>23</v>
      </c>
      <c r="AX1082" s="56"/>
      <c r="AY1082" s="56"/>
      <c r="AZ1082" s="56"/>
      <c r="BA1082" s="56" t="s">
        <v>78</v>
      </c>
      <c r="BB1082" s="56"/>
      <c r="BC1082" s="56" t="s">
        <v>78</v>
      </c>
      <c r="BD1082" s="56"/>
      <c r="BE1082" s="56"/>
      <c r="BF1082" s="56" t="s">
        <v>78</v>
      </c>
      <c r="BG1082" s="56"/>
      <c r="BH1082" s="56"/>
      <c r="BI1082" s="56"/>
      <c r="BJ1082" s="56"/>
      <c r="BK1082" s="56" t="s">
        <v>78</v>
      </c>
      <c r="BL1082" s="56"/>
      <c r="BM1082" s="56"/>
      <c r="BN1082" s="56"/>
      <c r="BO1082" s="56"/>
      <c r="BP1082" s="56"/>
      <c r="BQ1082" s="56"/>
      <c r="BR1082" s="56"/>
      <c r="BS1082" s="56"/>
      <c r="BT1082" s="56"/>
      <c r="BU1082" s="56"/>
      <c r="BV1082" s="56" t="s">
        <v>38</v>
      </c>
      <c r="BW1082" s="56"/>
      <c r="BX1082" s="56"/>
      <c r="BY1082" s="56"/>
      <c r="BZ1082" s="56"/>
      <c r="CA1082" s="56"/>
      <c r="CB1082" s="56"/>
      <c r="CC1082" s="56"/>
      <c r="CD1082" s="56"/>
      <c r="CE1082" s="56"/>
      <c r="CF1082" s="56"/>
      <c r="CG1082" s="56"/>
      <c r="CH1082" s="56"/>
      <c r="CI1082" s="56"/>
      <c r="CJ1082" s="56"/>
      <c r="CK1082" s="56"/>
      <c r="CL1082" s="56"/>
      <c r="CM1082" s="56"/>
      <c r="CN1082" s="56"/>
      <c r="CO1082" s="56"/>
      <c r="CP1082" s="56"/>
      <c r="CQ1082" s="56"/>
      <c r="CR1082" s="56"/>
      <c r="CS1082" s="68" t="s">
        <v>38</v>
      </c>
      <c r="CT1082" s="56"/>
      <c r="CU1082" s="56"/>
      <c r="CV1082" s="56"/>
      <c r="CW1082" s="56"/>
      <c r="CX1082" s="56"/>
      <c r="CY1082" s="56"/>
      <c r="CZ1082" s="56"/>
      <c r="DA1082" s="56"/>
      <c r="DB1082" s="56"/>
      <c r="DC1082" s="56"/>
      <c r="DD1082" s="56" t="s">
        <v>38</v>
      </c>
      <c r="DE1082" s="96"/>
      <c r="DF1082" s="56"/>
      <c r="DG1082" s="56"/>
      <c r="DH1082" s="56"/>
      <c r="DI1082" s="56"/>
      <c r="DJ1082" s="56"/>
      <c r="DK1082" s="56"/>
      <c r="DL1082" s="56"/>
      <c r="DM1082" s="56"/>
      <c r="DN1082" s="56"/>
      <c r="DO1082" s="96"/>
      <c r="DP1082" s="56"/>
      <c r="DQ1082" s="96"/>
      <c r="DR1082" s="56"/>
      <c r="DS1082" s="92" t="s">
        <v>3957</v>
      </c>
      <c r="DT1082" s="69" t="s">
        <v>3958</v>
      </c>
      <c r="DV1082" s="34"/>
      <c r="DW1082" s="57"/>
      <c r="DX1082" s="57"/>
      <c r="DY1082" s="57"/>
      <c r="DZ1082" s="57"/>
      <c r="EA1082" s="57"/>
      <c r="EB1082" s="57"/>
      <c r="EC1082" s="57"/>
      <c r="ED1082" s="57"/>
      <c r="EE1082" s="57"/>
      <c r="EF1082" s="57"/>
      <c r="EG1082" s="57"/>
      <c r="EH1082" s="57"/>
      <c r="EI1082" s="57"/>
      <c r="EJ1082" s="57"/>
      <c r="EK1082" s="57"/>
      <c r="EL1082" s="57"/>
      <c r="EM1082" s="57"/>
      <c r="EN1082" s="57"/>
      <c r="EO1082" s="57"/>
      <c r="EP1082" s="57"/>
      <c r="EQ1082" s="57"/>
      <c r="ER1082" s="57"/>
      <c r="ES1082" s="57"/>
    </row>
    <row r="1083" spans="1:149" ht="14.55" customHeight="1" x14ac:dyDescent="0.3">
      <c r="A1083" s="65">
        <v>1079</v>
      </c>
      <c r="B1083" s="55">
        <v>361</v>
      </c>
      <c r="C1083" s="101" t="s">
        <v>3950</v>
      </c>
      <c r="D1083" s="102" t="s">
        <v>3951</v>
      </c>
      <c r="E1083" s="101" t="s">
        <v>3952</v>
      </c>
      <c r="F1083" s="55">
        <v>2017</v>
      </c>
      <c r="G1083" s="101" t="s">
        <v>3953</v>
      </c>
      <c r="H1083" s="102" t="s">
        <v>3954</v>
      </c>
      <c r="I1083" s="56" t="s">
        <v>50</v>
      </c>
      <c r="J1083" s="102" t="s">
        <v>3962</v>
      </c>
      <c r="K1083" s="56" t="s">
        <v>3956</v>
      </c>
      <c r="L1083" s="56" t="s">
        <v>23</v>
      </c>
      <c r="M1083" s="6" t="s">
        <v>100</v>
      </c>
      <c r="N1083" s="56" t="s">
        <v>205</v>
      </c>
      <c r="O1083" s="56" t="s">
        <v>25</v>
      </c>
      <c r="P1083" s="56" t="s">
        <v>56</v>
      </c>
      <c r="Q1083" s="56" t="s">
        <v>572</v>
      </c>
      <c r="R1083" s="56" t="s">
        <v>572</v>
      </c>
      <c r="S1083" s="56" t="s">
        <v>166</v>
      </c>
      <c r="T1083" s="56" t="s">
        <v>862</v>
      </c>
      <c r="U1083" s="55">
        <v>2012</v>
      </c>
      <c r="V1083" s="55">
        <v>2012</v>
      </c>
      <c r="W1083" s="56"/>
      <c r="X1083" s="56"/>
      <c r="Y1083" s="56"/>
      <c r="Z1083" s="56" t="s">
        <v>76</v>
      </c>
      <c r="AA1083" s="56"/>
      <c r="AB1083" s="56" t="s">
        <v>107</v>
      </c>
      <c r="AC1083" s="56"/>
      <c r="AD1083" s="56"/>
      <c r="AE1083" s="56" t="s">
        <v>126</v>
      </c>
      <c r="AF1083" s="56"/>
      <c r="AG1083" s="56"/>
      <c r="AH1083" s="56"/>
      <c r="AI1083" s="56"/>
      <c r="AJ1083" s="56"/>
      <c r="AK1083" s="56" t="s">
        <v>232</v>
      </c>
      <c r="AL1083" s="56"/>
      <c r="AM1083" s="56"/>
      <c r="AN1083" s="56"/>
      <c r="AO1083" s="56"/>
      <c r="AP1083" s="56"/>
      <c r="AQ1083" s="56"/>
      <c r="AR1083" s="56"/>
      <c r="AS1083" s="56"/>
      <c r="AT1083" s="56"/>
      <c r="AU1083" s="56"/>
      <c r="AV1083" s="56"/>
      <c r="AW1083" s="56" t="s">
        <v>23</v>
      </c>
      <c r="AX1083" s="56"/>
      <c r="AY1083" s="56"/>
      <c r="AZ1083" s="56"/>
      <c r="BA1083" s="56" t="s">
        <v>78</v>
      </c>
      <c r="BB1083" s="56"/>
      <c r="BC1083" s="56" t="s">
        <v>78</v>
      </c>
      <c r="BD1083" s="56"/>
      <c r="BE1083" s="56"/>
      <c r="BF1083" s="56" t="s">
        <v>78</v>
      </c>
      <c r="BG1083" s="56"/>
      <c r="BH1083" s="56"/>
      <c r="BI1083" s="56"/>
      <c r="BJ1083" s="56"/>
      <c r="BK1083" s="56" t="s">
        <v>78</v>
      </c>
      <c r="BL1083" s="56"/>
      <c r="BM1083" s="56"/>
      <c r="BN1083" s="56"/>
      <c r="BO1083" s="56"/>
      <c r="BP1083" s="56"/>
      <c r="BQ1083" s="56"/>
      <c r="BR1083" s="56"/>
      <c r="BS1083" s="56"/>
      <c r="BT1083" s="56"/>
      <c r="BU1083" s="56"/>
      <c r="BV1083" s="56" t="s">
        <v>38</v>
      </c>
      <c r="BW1083" s="56"/>
      <c r="BX1083" s="56"/>
      <c r="BY1083" s="56"/>
      <c r="BZ1083" s="56"/>
      <c r="CA1083" s="56"/>
      <c r="CB1083" s="56"/>
      <c r="CC1083" s="56"/>
      <c r="CD1083" s="56"/>
      <c r="CE1083" s="56"/>
      <c r="CF1083" s="56"/>
      <c r="CG1083" s="56"/>
      <c r="CH1083" s="56"/>
      <c r="CI1083" s="56"/>
      <c r="CJ1083" s="56"/>
      <c r="CK1083" s="56"/>
      <c r="CL1083" s="56"/>
      <c r="CM1083" s="56"/>
      <c r="CN1083" s="56"/>
      <c r="CO1083" s="56"/>
      <c r="CP1083" s="56"/>
      <c r="CQ1083" s="56"/>
      <c r="CR1083" s="56"/>
      <c r="CS1083" s="68" t="s">
        <v>38</v>
      </c>
      <c r="CT1083" s="56"/>
      <c r="CU1083" s="56"/>
      <c r="CV1083" s="56"/>
      <c r="CW1083" s="56"/>
      <c r="CX1083" s="56"/>
      <c r="CY1083" s="56"/>
      <c r="CZ1083" s="56"/>
      <c r="DA1083" s="56"/>
      <c r="DB1083" s="56"/>
      <c r="DC1083" s="56"/>
      <c r="DD1083" s="56" t="s">
        <v>38</v>
      </c>
      <c r="DE1083" s="96"/>
      <c r="DF1083" s="56"/>
      <c r="DG1083" s="56"/>
      <c r="DH1083" s="56"/>
      <c r="DI1083" s="56"/>
      <c r="DJ1083" s="56"/>
      <c r="DK1083" s="56"/>
      <c r="DL1083" s="56"/>
      <c r="DM1083" s="56"/>
      <c r="DN1083" s="56"/>
      <c r="DO1083" s="96"/>
      <c r="DP1083" s="56"/>
      <c r="DQ1083" s="96"/>
      <c r="DR1083" s="56"/>
      <c r="DS1083" s="96"/>
      <c r="DT1083" s="69"/>
      <c r="DV1083" s="34"/>
      <c r="DW1083" s="57"/>
      <c r="DX1083" s="57"/>
      <c r="DY1083" s="57"/>
      <c r="DZ1083" s="57"/>
      <c r="EA1083" s="57"/>
      <c r="EB1083" s="57"/>
      <c r="EC1083" s="57"/>
      <c r="ED1083" s="57"/>
      <c r="EE1083" s="57"/>
      <c r="EF1083" s="57"/>
      <c r="EG1083" s="57"/>
      <c r="EH1083" s="57"/>
      <c r="EI1083" s="57"/>
      <c r="EJ1083" s="57"/>
      <c r="EK1083" s="57"/>
      <c r="EL1083" s="57"/>
      <c r="EM1083" s="57"/>
      <c r="EN1083" s="57"/>
      <c r="EO1083" s="57"/>
      <c r="EP1083" s="57"/>
      <c r="EQ1083" s="57"/>
      <c r="ER1083" s="57"/>
      <c r="ES1083" s="57"/>
    </row>
    <row r="1084" spans="1:149" ht="14.55" customHeight="1" x14ac:dyDescent="0.3">
      <c r="A1084" s="65">
        <v>1080</v>
      </c>
      <c r="B1084" s="55">
        <v>361</v>
      </c>
      <c r="C1084" s="101" t="s">
        <v>3950</v>
      </c>
      <c r="D1084" s="102" t="s">
        <v>3951</v>
      </c>
      <c r="E1084" s="101" t="s">
        <v>3952</v>
      </c>
      <c r="F1084" s="55">
        <v>2017</v>
      </c>
      <c r="G1084" s="101" t="s">
        <v>3953</v>
      </c>
      <c r="H1084" s="102" t="s">
        <v>3954</v>
      </c>
      <c r="I1084" s="56" t="s">
        <v>50</v>
      </c>
      <c r="J1084" s="102" t="s">
        <v>3963</v>
      </c>
      <c r="K1084" s="56" t="s">
        <v>3956</v>
      </c>
      <c r="L1084" s="56" t="s">
        <v>23</v>
      </c>
      <c r="M1084" s="6" t="s">
        <v>100</v>
      </c>
      <c r="N1084" s="56" t="s">
        <v>205</v>
      </c>
      <c r="O1084" s="56" t="s">
        <v>25</v>
      </c>
      <c r="P1084" s="56" t="s">
        <v>56</v>
      </c>
      <c r="Q1084" s="56" t="s">
        <v>572</v>
      </c>
      <c r="R1084" s="56" t="s">
        <v>572</v>
      </c>
      <c r="S1084" s="56" t="s">
        <v>166</v>
      </c>
      <c r="T1084" s="56" t="s">
        <v>862</v>
      </c>
      <c r="U1084" s="55">
        <v>2012</v>
      </c>
      <c r="V1084" s="55">
        <v>2012</v>
      </c>
      <c r="W1084" s="56"/>
      <c r="X1084" s="56"/>
      <c r="Y1084" s="56"/>
      <c r="Z1084" s="56" t="s">
        <v>76</v>
      </c>
      <c r="AA1084" s="56"/>
      <c r="AB1084" s="56" t="s">
        <v>107</v>
      </c>
      <c r="AC1084" s="56"/>
      <c r="AD1084" s="56"/>
      <c r="AE1084" s="56" t="s">
        <v>126</v>
      </c>
      <c r="AF1084" s="56"/>
      <c r="AG1084" s="56"/>
      <c r="AH1084" s="56"/>
      <c r="AI1084" s="56"/>
      <c r="AJ1084" s="56"/>
      <c r="AK1084" s="56" t="s">
        <v>232</v>
      </c>
      <c r="AL1084" s="56"/>
      <c r="AM1084" s="56"/>
      <c r="AN1084" s="56"/>
      <c r="AO1084" s="56"/>
      <c r="AP1084" s="56"/>
      <c r="AQ1084" s="56"/>
      <c r="AR1084" s="56"/>
      <c r="AS1084" s="56"/>
      <c r="AT1084" s="56"/>
      <c r="AU1084" s="56"/>
      <c r="AV1084" s="56"/>
      <c r="AW1084" s="56" t="s">
        <v>23</v>
      </c>
      <c r="AX1084" s="56"/>
      <c r="AY1084" s="56"/>
      <c r="AZ1084" s="56"/>
      <c r="BA1084" s="56" t="s">
        <v>78</v>
      </c>
      <c r="BB1084" s="56"/>
      <c r="BC1084" s="56" t="s">
        <v>78</v>
      </c>
      <c r="BD1084" s="56"/>
      <c r="BE1084" s="56"/>
      <c r="BF1084" s="56" t="s">
        <v>78</v>
      </c>
      <c r="BG1084" s="56"/>
      <c r="BH1084" s="56"/>
      <c r="BI1084" s="56"/>
      <c r="BJ1084" s="56"/>
      <c r="BK1084" s="56" t="s">
        <v>78</v>
      </c>
      <c r="BL1084" s="56"/>
      <c r="BM1084" s="56"/>
      <c r="BN1084" s="56"/>
      <c r="BO1084" s="56"/>
      <c r="BP1084" s="56"/>
      <c r="BQ1084" s="56"/>
      <c r="BR1084" s="56"/>
      <c r="BS1084" s="56"/>
      <c r="BT1084" s="56"/>
      <c r="BU1084" s="56"/>
      <c r="BV1084" s="56" t="s">
        <v>38</v>
      </c>
      <c r="BW1084" s="56"/>
      <c r="BX1084" s="56"/>
      <c r="BY1084" s="56"/>
      <c r="BZ1084" s="56"/>
      <c r="CA1084" s="56"/>
      <c r="CB1084" s="56"/>
      <c r="CC1084" s="56"/>
      <c r="CD1084" s="56"/>
      <c r="CE1084" s="56"/>
      <c r="CF1084" s="56"/>
      <c r="CG1084" s="56"/>
      <c r="CH1084" s="56"/>
      <c r="CI1084" s="56"/>
      <c r="CJ1084" s="56"/>
      <c r="CK1084" s="56"/>
      <c r="CL1084" s="56"/>
      <c r="CM1084" s="56"/>
      <c r="CN1084" s="56"/>
      <c r="CO1084" s="56"/>
      <c r="CP1084" s="56"/>
      <c r="CQ1084" s="56"/>
      <c r="CR1084" s="56"/>
      <c r="CS1084" s="68" t="s">
        <v>38</v>
      </c>
      <c r="CT1084" s="56"/>
      <c r="CU1084" s="56"/>
      <c r="CV1084" s="56"/>
      <c r="CW1084" s="56"/>
      <c r="CX1084" s="56"/>
      <c r="CY1084" s="56"/>
      <c r="CZ1084" s="56"/>
      <c r="DA1084" s="56"/>
      <c r="DB1084" s="56"/>
      <c r="DC1084" s="56"/>
      <c r="DD1084" s="56" t="s">
        <v>38</v>
      </c>
      <c r="DE1084" s="96"/>
      <c r="DF1084" s="56"/>
      <c r="DG1084" s="56"/>
      <c r="DH1084" s="56"/>
      <c r="DI1084" s="56"/>
      <c r="DJ1084" s="56"/>
      <c r="DK1084" s="56"/>
      <c r="DL1084" s="56"/>
      <c r="DM1084" s="56"/>
      <c r="DN1084" s="56"/>
      <c r="DO1084" s="96"/>
      <c r="DP1084" s="56"/>
      <c r="DQ1084" s="96"/>
      <c r="DR1084" s="56"/>
      <c r="DS1084" s="96"/>
      <c r="DT1084" s="69"/>
      <c r="DV1084" s="34"/>
      <c r="DW1084" s="57"/>
      <c r="DX1084" s="57"/>
      <c r="DY1084" s="57"/>
      <c r="DZ1084" s="57"/>
      <c r="EA1084" s="57"/>
      <c r="EB1084" s="57"/>
      <c r="EC1084" s="57"/>
      <c r="ED1084" s="57"/>
      <c r="EE1084" s="57"/>
      <c r="EF1084" s="57"/>
      <c r="EG1084" s="57"/>
      <c r="EH1084" s="57"/>
      <c r="EI1084" s="57"/>
      <c r="EJ1084" s="57"/>
      <c r="EK1084" s="57"/>
      <c r="EL1084" s="57"/>
      <c r="EM1084" s="57"/>
      <c r="EN1084" s="57"/>
      <c r="EO1084" s="57"/>
      <c r="EP1084" s="57"/>
      <c r="EQ1084" s="57"/>
      <c r="ER1084" s="57"/>
      <c r="ES1084" s="57"/>
    </row>
    <row r="1085" spans="1:149" ht="14.55" customHeight="1" x14ac:dyDescent="0.3">
      <c r="A1085" s="65">
        <v>1081</v>
      </c>
      <c r="B1085" s="55">
        <v>361</v>
      </c>
      <c r="C1085" s="101" t="s">
        <v>3950</v>
      </c>
      <c r="D1085" s="102" t="s">
        <v>3951</v>
      </c>
      <c r="E1085" s="101" t="s">
        <v>3952</v>
      </c>
      <c r="F1085" s="55">
        <v>2017</v>
      </c>
      <c r="G1085" s="101" t="s">
        <v>3953</v>
      </c>
      <c r="H1085" s="102" t="s">
        <v>3954</v>
      </c>
      <c r="I1085" s="56" t="s">
        <v>50</v>
      </c>
      <c r="J1085" s="102" t="s">
        <v>3964</v>
      </c>
      <c r="K1085" s="56" t="s">
        <v>3956</v>
      </c>
      <c r="L1085" s="56" t="s">
        <v>23</v>
      </c>
      <c r="M1085" s="6" t="s">
        <v>100</v>
      </c>
      <c r="N1085" s="56" t="s">
        <v>205</v>
      </c>
      <c r="O1085" s="56" t="s">
        <v>25</v>
      </c>
      <c r="P1085" s="56" t="s">
        <v>56</v>
      </c>
      <c r="Q1085" s="56" t="s">
        <v>572</v>
      </c>
      <c r="R1085" s="56" t="s">
        <v>572</v>
      </c>
      <c r="S1085" s="56" t="s">
        <v>166</v>
      </c>
      <c r="T1085" s="56" t="s">
        <v>862</v>
      </c>
      <c r="U1085" s="55">
        <v>2012</v>
      </c>
      <c r="V1085" s="55">
        <v>2012</v>
      </c>
      <c r="W1085" s="56"/>
      <c r="X1085" s="56"/>
      <c r="Y1085" s="56"/>
      <c r="Z1085" s="56" t="s">
        <v>76</v>
      </c>
      <c r="AA1085" s="56"/>
      <c r="AB1085" s="56" t="s">
        <v>107</v>
      </c>
      <c r="AC1085" s="56"/>
      <c r="AD1085" s="56"/>
      <c r="AE1085" s="56" t="s">
        <v>126</v>
      </c>
      <c r="AF1085" s="56"/>
      <c r="AG1085" s="56"/>
      <c r="AH1085" s="56"/>
      <c r="AI1085" s="56"/>
      <c r="AJ1085" s="56"/>
      <c r="AK1085" s="56" t="s">
        <v>232</v>
      </c>
      <c r="AL1085" s="56"/>
      <c r="AM1085" s="56"/>
      <c r="AN1085" s="56"/>
      <c r="AO1085" s="56"/>
      <c r="AP1085" s="56"/>
      <c r="AQ1085" s="56"/>
      <c r="AR1085" s="56"/>
      <c r="AS1085" s="56"/>
      <c r="AT1085" s="56"/>
      <c r="AU1085" s="56"/>
      <c r="AV1085" s="56"/>
      <c r="AW1085" s="56" t="s">
        <v>23</v>
      </c>
      <c r="AX1085" s="56"/>
      <c r="AY1085" s="56"/>
      <c r="AZ1085" s="56"/>
      <c r="BA1085" s="56" t="s">
        <v>78</v>
      </c>
      <c r="BB1085" s="56"/>
      <c r="BC1085" s="56" t="s">
        <v>78</v>
      </c>
      <c r="BD1085" s="56"/>
      <c r="BE1085" s="56"/>
      <c r="BF1085" s="56" t="s">
        <v>78</v>
      </c>
      <c r="BG1085" s="56"/>
      <c r="BH1085" s="56"/>
      <c r="BI1085" s="56"/>
      <c r="BJ1085" s="56"/>
      <c r="BK1085" s="56" t="s">
        <v>78</v>
      </c>
      <c r="BL1085" s="56"/>
      <c r="BM1085" s="56"/>
      <c r="BN1085" s="56"/>
      <c r="BO1085" s="56"/>
      <c r="BP1085" s="56"/>
      <c r="BQ1085" s="56"/>
      <c r="BR1085" s="56"/>
      <c r="BS1085" s="56"/>
      <c r="BT1085" s="56"/>
      <c r="BU1085" s="56"/>
      <c r="BV1085" s="56" t="s">
        <v>38</v>
      </c>
      <c r="BW1085" s="56"/>
      <c r="BX1085" s="56"/>
      <c r="BY1085" s="56"/>
      <c r="BZ1085" s="56"/>
      <c r="CA1085" s="56"/>
      <c r="CB1085" s="56"/>
      <c r="CC1085" s="56"/>
      <c r="CD1085" s="56"/>
      <c r="CE1085" s="56"/>
      <c r="CF1085" s="56"/>
      <c r="CG1085" s="56"/>
      <c r="CH1085" s="56"/>
      <c r="CI1085" s="56"/>
      <c r="CJ1085" s="56"/>
      <c r="CK1085" s="56"/>
      <c r="CL1085" s="56"/>
      <c r="CM1085" s="56"/>
      <c r="CN1085" s="56"/>
      <c r="CO1085" s="56"/>
      <c r="CP1085" s="56"/>
      <c r="CQ1085" s="56"/>
      <c r="CR1085" s="56"/>
      <c r="CS1085" s="68" t="s">
        <v>38</v>
      </c>
      <c r="CT1085" s="56"/>
      <c r="CU1085" s="56"/>
      <c r="CV1085" s="56"/>
      <c r="CW1085" s="56"/>
      <c r="CX1085" s="56"/>
      <c r="CY1085" s="56"/>
      <c r="CZ1085" s="56"/>
      <c r="DA1085" s="56"/>
      <c r="DB1085" s="56"/>
      <c r="DC1085" s="56"/>
      <c r="DD1085" s="56" t="s">
        <v>38</v>
      </c>
      <c r="DE1085" s="96"/>
      <c r="DF1085" s="56"/>
      <c r="DG1085" s="56"/>
      <c r="DH1085" s="56"/>
      <c r="DI1085" s="56"/>
      <c r="DJ1085" s="56"/>
      <c r="DK1085" s="56"/>
      <c r="DL1085" s="56"/>
      <c r="DM1085" s="56"/>
      <c r="DN1085" s="56"/>
      <c r="DO1085" s="96"/>
      <c r="DP1085" s="56"/>
      <c r="DQ1085" s="96"/>
      <c r="DR1085" s="56"/>
      <c r="DS1085" s="96"/>
      <c r="DT1085" s="69"/>
      <c r="DV1085" s="34"/>
      <c r="DW1085" s="57"/>
      <c r="DX1085" s="57"/>
      <c r="DY1085" s="57"/>
      <c r="DZ1085" s="57"/>
      <c r="EA1085" s="57"/>
      <c r="EB1085" s="57"/>
      <c r="EC1085" s="57"/>
      <c r="ED1085" s="57"/>
      <c r="EE1085" s="57"/>
      <c r="EF1085" s="57"/>
      <c r="EG1085" s="57"/>
      <c r="EH1085" s="57"/>
      <c r="EI1085" s="57"/>
      <c r="EJ1085" s="57"/>
      <c r="EK1085" s="57"/>
      <c r="EL1085" s="57"/>
      <c r="EM1085" s="57"/>
      <c r="EN1085" s="57"/>
      <c r="EO1085" s="57"/>
      <c r="EP1085" s="57"/>
      <c r="EQ1085" s="57"/>
      <c r="ER1085" s="57"/>
      <c r="ES1085" s="57"/>
    </row>
    <row r="1086" spans="1:149" ht="14.55" customHeight="1" x14ac:dyDescent="0.3">
      <c r="A1086" s="65">
        <v>1082</v>
      </c>
      <c r="B1086" s="55">
        <v>361</v>
      </c>
      <c r="C1086" s="101" t="s">
        <v>3950</v>
      </c>
      <c r="D1086" s="102" t="s">
        <v>3951</v>
      </c>
      <c r="E1086" s="101" t="s">
        <v>3952</v>
      </c>
      <c r="F1086" s="55">
        <v>2017</v>
      </c>
      <c r="G1086" s="101" t="s">
        <v>3953</v>
      </c>
      <c r="H1086" s="102" t="s">
        <v>3954</v>
      </c>
      <c r="I1086" s="56" t="s">
        <v>50</v>
      </c>
      <c r="J1086" s="102" t="s">
        <v>3965</v>
      </c>
      <c r="K1086" s="56" t="s">
        <v>3956</v>
      </c>
      <c r="L1086" s="56" t="s">
        <v>23</v>
      </c>
      <c r="M1086" s="6" t="s">
        <v>100</v>
      </c>
      <c r="N1086" s="56" t="s">
        <v>205</v>
      </c>
      <c r="O1086" s="56" t="s">
        <v>25</v>
      </c>
      <c r="P1086" s="56" t="s">
        <v>56</v>
      </c>
      <c r="Q1086" s="56" t="s">
        <v>572</v>
      </c>
      <c r="R1086" s="56" t="s">
        <v>572</v>
      </c>
      <c r="S1086" s="56" t="s">
        <v>166</v>
      </c>
      <c r="T1086" s="56" t="s">
        <v>862</v>
      </c>
      <c r="U1086" s="55">
        <v>2012</v>
      </c>
      <c r="V1086" s="55">
        <v>2012</v>
      </c>
      <c r="W1086" s="56"/>
      <c r="X1086" s="56"/>
      <c r="Y1086" s="56"/>
      <c r="Z1086" s="56" t="s">
        <v>76</v>
      </c>
      <c r="AA1086" s="56"/>
      <c r="AB1086" s="56" t="s">
        <v>107</v>
      </c>
      <c r="AC1086" s="56"/>
      <c r="AD1086" s="56"/>
      <c r="AE1086" s="56" t="s">
        <v>126</v>
      </c>
      <c r="AF1086" s="56"/>
      <c r="AG1086" s="56"/>
      <c r="AH1086" s="56"/>
      <c r="AI1086" s="56"/>
      <c r="AJ1086" s="56"/>
      <c r="AK1086" s="56" t="s">
        <v>232</v>
      </c>
      <c r="AL1086" s="56"/>
      <c r="AM1086" s="56"/>
      <c r="AN1086" s="56"/>
      <c r="AO1086" s="56"/>
      <c r="AP1086" s="56"/>
      <c r="AQ1086" s="56"/>
      <c r="AR1086" s="56"/>
      <c r="AS1086" s="56"/>
      <c r="AT1086" s="56"/>
      <c r="AU1086" s="56"/>
      <c r="AV1086" s="56"/>
      <c r="AW1086" s="56" t="s">
        <v>23</v>
      </c>
      <c r="AX1086" s="56"/>
      <c r="AY1086" s="56"/>
      <c r="AZ1086" s="56"/>
      <c r="BA1086" s="56" t="s">
        <v>78</v>
      </c>
      <c r="BB1086" s="56"/>
      <c r="BC1086" s="56" t="s">
        <v>78</v>
      </c>
      <c r="BD1086" s="56"/>
      <c r="BE1086" s="56"/>
      <c r="BF1086" s="56" t="s">
        <v>78</v>
      </c>
      <c r="BG1086" s="56"/>
      <c r="BH1086" s="56"/>
      <c r="BI1086" s="56"/>
      <c r="BJ1086" s="56"/>
      <c r="BK1086" s="56" t="s">
        <v>78</v>
      </c>
      <c r="BL1086" s="56"/>
      <c r="BM1086" s="56"/>
      <c r="BN1086" s="56"/>
      <c r="BO1086" s="56"/>
      <c r="BP1086" s="56"/>
      <c r="BQ1086" s="56"/>
      <c r="BR1086" s="56"/>
      <c r="BS1086" s="56"/>
      <c r="BT1086" s="56"/>
      <c r="BU1086" s="56"/>
      <c r="BV1086" s="56" t="s">
        <v>38</v>
      </c>
      <c r="BW1086" s="56"/>
      <c r="BX1086" s="56"/>
      <c r="BY1086" s="56"/>
      <c r="BZ1086" s="56"/>
      <c r="CA1086" s="56"/>
      <c r="CB1086" s="56"/>
      <c r="CC1086" s="56"/>
      <c r="CD1086" s="56"/>
      <c r="CE1086" s="56"/>
      <c r="CF1086" s="56"/>
      <c r="CG1086" s="56"/>
      <c r="CH1086" s="56"/>
      <c r="CI1086" s="56"/>
      <c r="CJ1086" s="56"/>
      <c r="CK1086" s="56"/>
      <c r="CL1086" s="56"/>
      <c r="CM1086" s="56"/>
      <c r="CN1086" s="56"/>
      <c r="CO1086" s="56"/>
      <c r="CP1086" s="56"/>
      <c r="CQ1086" s="56"/>
      <c r="CR1086" s="56"/>
      <c r="CS1086" s="68" t="s">
        <v>38</v>
      </c>
      <c r="CT1086" s="56"/>
      <c r="CU1086" s="56"/>
      <c r="CV1086" s="56"/>
      <c r="CW1086" s="56"/>
      <c r="CX1086" s="56"/>
      <c r="CY1086" s="56"/>
      <c r="CZ1086" s="56"/>
      <c r="DA1086" s="56"/>
      <c r="DB1086" s="56"/>
      <c r="DC1086" s="56"/>
      <c r="DD1086" s="56" t="s">
        <v>38</v>
      </c>
      <c r="DE1086" s="96"/>
      <c r="DF1086" s="56"/>
      <c r="DG1086" s="56"/>
      <c r="DH1086" s="56"/>
      <c r="DI1086" s="56"/>
      <c r="DJ1086" s="56"/>
      <c r="DK1086" s="56"/>
      <c r="DL1086" s="56"/>
      <c r="DM1086" s="56"/>
      <c r="DN1086" s="56"/>
      <c r="DO1086" s="96"/>
      <c r="DP1086" s="56"/>
      <c r="DQ1086" s="96"/>
      <c r="DR1086" s="56"/>
      <c r="DS1086" s="96"/>
      <c r="DT1086" s="69"/>
      <c r="DV1086" s="34"/>
      <c r="DW1086" s="57"/>
      <c r="DX1086" s="57"/>
      <c r="DY1086" s="57"/>
      <c r="DZ1086" s="57"/>
      <c r="EA1086" s="57"/>
      <c r="EB1086" s="57"/>
      <c r="EC1086" s="57"/>
      <c r="ED1086" s="57"/>
      <c r="EE1086" s="57"/>
      <c r="EF1086" s="57"/>
      <c r="EG1086" s="57"/>
      <c r="EH1086" s="57"/>
      <c r="EI1086" s="57"/>
      <c r="EJ1086" s="57"/>
      <c r="EK1086" s="57"/>
      <c r="EL1086" s="57"/>
      <c r="EM1086" s="57"/>
      <c r="EN1086" s="57"/>
      <c r="EO1086" s="57"/>
      <c r="EP1086" s="57"/>
      <c r="EQ1086" s="57"/>
      <c r="ER1086" s="57"/>
      <c r="ES1086" s="57"/>
    </row>
    <row r="1087" spans="1:149" ht="14.55" customHeight="1" x14ac:dyDescent="0.3">
      <c r="A1087" s="65">
        <v>1083</v>
      </c>
      <c r="B1087" s="55">
        <v>362</v>
      </c>
      <c r="C1087" s="101" t="s">
        <v>3966</v>
      </c>
      <c r="D1087" s="102" t="s">
        <v>3967</v>
      </c>
      <c r="E1087" s="101" t="s">
        <v>3968</v>
      </c>
      <c r="F1087" s="55">
        <v>2017</v>
      </c>
      <c r="G1087" s="101" t="s">
        <v>3969</v>
      </c>
      <c r="H1087" s="101" t="s">
        <v>3970</v>
      </c>
      <c r="I1087" s="56" t="s">
        <v>50</v>
      </c>
      <c r="J1087" s="102" t="s">
        <v>3971</v>
      </c>
      <c r="K1087" s="56" t="s">
        <v>616</v>
      </c>
      <c r="L1087" s="56" t="s">
        <v>38</v>
      </c>
      <c r="M1087" s="6" t="s">
        <v>100</v>
      </c>
      <c r="N1087" s="56" t="s">
        <v>205</v>
      </c>
      <c r="O1087" s="56" t="s">
        <v>25</v>
      </c>
      <c r="P1087" s="56" t="s">
        <v>191</v>
      </c>
      <c r="Q1087" s="56" t="s">
        <v>2869</v>
      </c>
      <c r="R1087" s="56" t="s">
        <v>908</v>
      </c>
      <c r="S1087" s="56" t="s">
        <v>434</v>
      </c>
      <c r="T1087" s="56" t="s">
        <v>2665</v>
      </c>
      <c r="U1087" s="55">
        <v>2000</v>
      </c>
      <c r="V1087" s="55">
        <v>2035</v>
      </c>
      <c r="W1087" s="56"/>
      <c r="X1087" s="56"/>
      <c r="Y1087" s="56"/>
      <c r="Z1087" s="56"/>
      <c r="AA1087" s="56"/>
      <c r="AB1087" s="56"/>
      <c r="AC1087" s="56"/>
      <c r="AD1087" s="56"/>
      <c r="AE1087" s="56" t="s">
        <v>126</v>
      </c>
      <c r="AF1087" s="56"/>
      <c r="AG1087" s="56"/>
      <c r="AH1087" s="56"/>
      <c r="AI1087" s="56"/>
      <c r="AJ1087" s="56"/>
      <c r="AK1087" s="56"/>
      <c r="AL1087" s="56"/>
      <c r="AM1087" s="56"/>
      <c r="AN1087" s="56" t="s">
        <v>261</v>
      </c>
      <c r="AO1087" s="56"/>
      <c r="AP1087" s="56"/>
      <c r="AQ1087" s="56"/>
      <c r="AR1087" s="56"/>
      <c r="AS1087" s="56"/>
      <c r="AT1087" s="56"/>
      <c r="AU1087" s="56"/>
      <c r="AV1087" s="56"/>
      <c r="AW1087" s="56" t="s">
        <v>23</v>
      </c>
      <c r="AX1087" s="56"/>
      <c r="AY1087" s="56"/>
      <c r="AZ1087" s="56"/>
      <c r="BA1087" s="56"/>
      <c r="BB1087" s="56"/>
      <c r="BC1087" s="56"/>
      <c r="BD1087" s="56"/>
      <c r="BE1087" s="56"/>
      <c r="BF1087" s="56" t="s">
        <v>78</v>
      </c>
      <c r="BG1087" s="56"/>
      <c r="BH1087" s="56"/>
      <c r="BI1087" s="56"/>
      <c r="BJ1087" s="56"/>
      <c r="BK1087" s="56"/>
      <c r="BL1087" s="56"/>
      <c r="BM1087" s="56" t="s">
        <v>78</v>
      </c>
      <c r="BN1087" s="56"/>
      <c r="BO1087" s="56"/>
      <c r="BP1087" s="56"/>
      <c r="BQ1087" s="56"/>
      <c r="BR1087" s="56"/>
      <c r="BS1087" s="56"/>
      <c r="BT1087" s="56"/>
      <c r="BU1087" s="56"/>
      <c r="BV1087" s="56" t="s">
        <v>38</v>
      </c>
      <c r="BW1087" s="56"/>
      <c r="BX1087" s="56"/>
      <c r="BY1087" s="56"/>
      <c r="BZ1087" s="56"/>
      <c r="CA1087" s="56"/>
      <c r="CB1087" s="56"/>
      <c r="CC1087" s="56"/>
      <c r="CD1087" s="56"/>
      <c r="CE1087" s="56"/>
      <c r="CF1087" s="56"/>
      <c r="CG1087" s="56"/>
      <c r="CH1087" s="56"/>
      <c r="CI1087" s="56"/>
      <c r="CJ1087" s="56"/>
      <c r="CK1087" s="56"/>
      <c r="CL1087" s="56"/>
      <c r="CM1087" s="56"/>
      <c r="CN1087" s="56"/>
      <c r="CO1087" s="56"/>
      <c r="CP1087" s="56"/>
      <c r="CQ1087" s="56"/>
      <c r="CR1087" s="56"/>
      <c r="CS1087" s="68" t="s">
        <v>38</v>
      </c>
      <c r="CT1087" s="56"/>
      <c r="CU1087" s="56"/>
      <c r="CV1087" s="56"/>
      <c r="CW1087" s="56"/>
      <c r="CX1087" s="56"/>
      <c r="CY1087" s="56"/>
      <c r="CZ1087" s="56"/>
      <c r="DA1087" s="56"/>
      <c r="DB1087" s="56"/>
      <c r="DC1087" s="56"/>
      <c r="DD1087" s="56" t="s">
        <v>38</v>
      </c>
      <c r="DE1087" s="96"/>
      <c r="DF1087" s="56"/>
      <c r="DG1087" s="56"/>
      <c r="DH1087" s="56"/>
      <c r="DI1087" s="56"/>
      <c r="DJ1087" s="56"/>
      <c r="DK1087" s="56"/>
      <c r="DL1087" s="56"/>
      <c r="DM1087" s="56"/>
      <c r="DN1087" s="56"/>
      <c r="DO1087" s="96"/>
      <c r="DP1087" s="56"/>
      <c r="DQ1087" s="96"/>
      <c r="DR1087" s="56"/>
      <c r="DS1087" s="96"/>
      <c r="DT1087" s="69"/>
      <c r="DV1087" s="34"/>
      <c r="DW1087" s="57"/>
      <c r="DX1087" s="57"/>
      <c r="DY1087" s="57"/>
      <c r="DZ1087" s="57"/>
      <c r="EA1087" s="57"/>
      <c r="EB1087" s="57"/>
      <c r="EC1087" s="57"/>
      <c r="ED1087" s="57"/>
      <c r="EE1087" s="57"/>
      <c r="EF1087" s="57"/>
      <c r="EG1087" s="57"/>
      <c r="EH1087" s="57"/>
      <c r="EI1087" s="57"/>
      <c r="EJ1087" s="57"/>
      <c r="EK1087" s="57"/>
      <c r="EL1087" s="57"/>
      <c r="EM1087" s="57"/>
      <c r="EN1087" s="57"/>
      <c r="EO1087" s="57"/>
      <c r="EP1087" s="57"/>
      <c r="EQ1087" s="57"/>
      <c r="ER1087" s="57"/>
      <c r="ES1087" s="57"/>
    </row>
    <row r="1088" spans="1:149" ht="14.55" customHeight="1" x14ac:dyDescent="0.3">
      <c r="A1088" s="65">
        <v>1084</v>
      </c>
      <c r="B1088" s="55">
        <v>363</v>
      </c>
      <c r="C1088" s="101" t="s">
        <v>3972</v>
      </c>
      <c r="D1088" s="102" t="s">
        <v>3973</v>
      </c>
      <c r="E1088" s="101" t="s">
        <v>3974</v>
      </c>
      <c r="F1088" s="55">
        <v>2007</v>
      </c>
      <c r="G1088" s="102" t="s">
        <v>724</v>
      </c>
      <c r="H1088" s="101" t="s">
        <v>3975</v>
      </c>
      <c r="I1088" s="56" t="s">
        <v>50</v>
      </c>
      <c r="J1088" s="102" t="s">
        <v>3976</v>
      </c>
      <c r="K1088" s="56" t="s">
        <v>3977</v>
      </c>
      <c r="L1088" s="56" t="s">
        <v>23</v>
      </c>
      <c r="M1088" s="6" t="s">
        <v>100</v>
      </c>
      <c r="N1088" s="56" t="s">
        <v>205</v>
      </c>
      <c r="O1088" s="56" t="s">
        <v>25</v>
      </c>
      <c r="P1088" s="56" t="s">
        <v>56</v>
      </c>
      <c r="Q1088" s="56" t="s">
        <v>913</v>
      </c>
      <c r="R1088" s="56" t="s">
        <v>1317</v>
      </c>
      <c r="S1088" s="56" t="s">
        <v>166</v>
      </c>
      <c r="T1088" s="56" t="s">
        <v>862</v>
      </c>
      <c r="U1088" s="55">
        <v>1994</v>
      </c>
      <c r="V1088" s="55">
        <v>2004</v>
      </c>
      <c r="W1088" s="56"/>
      <c r="X1088" s="56"/>
      <c r="Y1088" s="56"/>
      <c r="Z1088" s="56" t="s">
        <v>76</v>
      </c>
      <c r="AA1088" s="56"/>
      <c r="AB1088" s="56" t="s">
        <v>107</v>
      </c>
      <c r="AC1088" s="56" t="s">
        <v>122</v>
      </c>
      <c r="AD1088" s="56"/>
      <c r="AE1088" s="56"/>
      <c r="AF1088" s="56"/>
      <c r="AG1088" s="56"/>
      <c r="AH1088" s="56"/>
      <c r="AI1088" s="56"/>
      <c r="AJ1088" s="56"/>
      <c r="AK1088" s="56"/>
      <c r="AL1088" s="56"/>
      <c r="AM1088" s="56"/>
      <c r="AN1088" s="56"/>
      <c r="AO1088" s="56"/>
      <c r="AP1088" s="56"/>
      <c r="AQ1088" s="56"/>
      <c r="AR1088" s="56"/>
      <c r="AS1088" s="56"/>
      <c r="AT1088" s="56"/>
      <c r="AU1088" s="56"/>
      <c r="AV1088" s="56"/>
      <c r="AW1088" s="56" t="s">
        <v>23</v>
      </c>
      <c r="AX1088" s="56"/>
      <c r="AY1088" s="56"/>
      <c r="AZ1088" s="56"/>
      <c r="BA1088" s="56" t="s">
        <v>78</v>
      </c>
      <c r="BB1088" s="56"/>
      <c r="BC1088" s="56" t="s">
        <v>78</v>
      </c>
      <c r="BD1088" s="56" t="s">
        <v>78</v>
      </c>
      <c r="BE1088" s="56"/>
      <c r="BF1088" s="56"/>
      <c r="BG1088" s="56"/>
      <c r="BH1088" s="56"/>
      <c r="BI1088" s="56"/>
      <c r="BJ1088" s="56"/>
      <c r="BK1088" s="56"/>
      <c r="BL1088" s="56"/>
      <c r="BM1088" s="56"/>
      <c r="BN1088" s="56"/>
      <c r="BO1088" s="56"/>
      <c r="BP1088" s="56"/>
      <c r="BQ1088" s="56"/>
      <c r="BR1088" s="56"/>
      <c r="BS1088" s="56"/>
      <c r="BT1088" s="56"/>
      <c r="BU1088" s="56"/>
      <c r="BV1088" s="56" t="s">
        <v>38</v>
      </c>
      <c r="BW1088" s="56"/>
      <c r="BX1088" s="56"/>
      <c r="BY1088" s="56"/>
      <c r="BZ1088" s="56"/>
      <c r="CA1088" s="56"/>
      <c r="CB1088" s="56"/>
      <c r="CC1088" s="56"/>
      <c r="CD1088" s="56"/>
      <c r="CE1088" s="56"/>
      <c r="CF1088" s="56"/>
      <c r="CG1088" s="56"/>
      <c r="CH1088" s="56"/>
      <c r="CI1088" s="56"/>
      <c r="CJ1088" s="56"/>
      <c r="CK1088" s="56"/>
      <c r="CL1088" s="56"/>
      <c r="CM1088" s="56"/>
      <c r="CN1088" s="56"/>
      <c r="CO1088" s="56"/>
      <c r="CP1088" s="56"/>
      <c r="CQ1088" s="56"/>
      <c r="CR1088" s="56"/>
      <c r="CS1088" s="68" t="s">
        <v>38</v>
      </c>
      <c r="CT1088" s="56"/>
      <c r="CU1088" s="56"/>
      <c r="CV1088" s="56"/>
      <c r="CW1088" s="56"/>
      <c r="CX1088" s="56"/>
      <c r="CY1088" s="56"/>
      <c r="CZ1088" s="56"/>
      <c r="DA1088" s="56"/>
      <c r="DB1088" s="56"/>
      <c r="DC1088" s="56"/>
      <c r="DD1088" s="56" t="s">
        <v>38</v>
      </c>
      <c r="DE1088" s="96"/>
      <c r="DF1088" s="56"/>
      <c r="DG1088" s="56"/>
      <c r="DH1088" s="56"/>
      <c r="DI1088" s="56"/>
      <c r="DJ1088" s="56"/>
      <c r="DK1088" s="56"/>
      <c r="DL1088" s="56"/>
      <c r="DM1088" s="56"/>
      <c r="DN1088" s="56"/>
      <c r="DO1088" s="96"/>
      <c r="DP1088" s="56"/>
      <c r="DQ1088" s="96"/>
      <c r="DR1088" s="56"/>
      <c r="DS1088" s="96"/>
      <c r="DT1088" s="69"/>
      <c r="DV1088" s="34"/>
      <c r="DW1088" s="57"/>
      <c r="DX1088" s="57"/>
      <c r="DY1088" s="57"/>
      <c r="DZ1088" s="57"/>
      <c r="EA1088" s="57"/>
      <c r="EB1088" s="57"/>
      <c r="EC1088" s="57"/>
      <c r="ED1088" s="57"/>
      <c r="EE1088" s="57"/>
      <c r="EF1088" s="57"/>
      <c r="EG1088" s="57"/>
      <c r="EH1088" s="57"/>
      <c r="EI1088" s="57"/>
      <c r="EJ1088" s="57"/>
      <c r="EK1088" s="57"/>
      <c r="EL1088" s="57"/>
      <c r="EM1088" s="57"/>
      <c r="EN1088" s="57"/>
      <c r="EO1088" s="57"/>
      <c r="EP1088" s="57"/>
      <c r="EQ1088" s="57"/>
      <c r="ER1088" s="57"/>
      <c r="ES1088" s="57"/>
    </row>
    <row r="1089" spans="1:518" ht="14.55" customHeight="1" x14ac:dyDescent="0.3">
      <c r="A1089" s="65">
        <v>1085</v>
      </c>
      <c r="B1089" s="55">
        <v>364</v>
      </c>
      <c r="C1089" s="101" t="s">
        <v>3978</v>
      </c>
      <c r="D1089" s="102" t="s">
        <v>3979</v>
      </c>
      <c r="E1089" s="101" t="s">
        <v>3980</v>
      </c>
      <c r="F1089" s="55">
        <v>2020</v>
      </c>
      <c r="G1089" s="102" t="s">
        <v>1362</v>
      </c>
      <c r="H1089" s="101" t="s">
        <v>3981</v>
      </c>
      <c r="I1089" s="56" t="s">
        <v>50</v>
      </c>
      <c r="J1089" s="102" t="s">
        <v>3982</v>
      </c>
      <c r="K1089" s="56" t="s">
        <v>3983</v>
      </c>
      <c r="L1089" s="56" t="s">
        <v>38</v>
      </c>
      <c r="M1089" s="56" t="s">
        <v>86</v>
      </c>
      <c r="N1089" s="56" t="s">
        <v>205</v>
      </c>
      <c r="O1089" s="56" t="s">
        <v>25</v>
      </c>
      <c r="P1089" s="56" t="s">
        <v>56</v>
      </c>
      <c r="Q1089" s="56" t="s">
        <v>572</v>
      </c>
      <c r="R1089" s="56" t="s">
        <v>572</v>
      </c>
      <c r="S1089" s="56" t="s">
        <v>166</v>
      </c>
      <c r="T1089" s="56" t="s">
        <v>862</v>
      </c>
      <c r="U1089" s="55">
        <v>2016</v>
      </c>
      <c r="V1089" s="55">
        <v>2020</v>
      </c>
      <c r="W1089" s="56"/>
      <c r="X1089" s="56"/>
      <c r="Y1089" s="56"/>
      <c r="Z1089" s="56" t="s">
        <v>76</v>
      </c>
      <c r="AA1089" s="56"/>
      <c r="AB1089" s="56" t="s">
        <v>107</v>
      </c>
      <c r="AC1089" s="56"/>
      <c r="AD1089" s="56"/>
      <c r="AE1089" s="56" t="s">
        <v>126</v>
      </c>
      <c r="AF1089" s="56"/>
      <c r="AG1089" s="56"/>
      <c r="AH1089" s="56"/>
      <c r="AI1089" s="56"/>
      <c r="AJ1089" s="56"/>
      <c r="AK1089" s="56"/>
      <c r="AL1089" s="56"/>
      <c r="AM1089" s="56"/>
      <c r="AN1089" s="56"/>
      <c r="AO1089" s="56"/>
      <c r="AP1089" s="56"/>
      <c r="AQ1089" s="56"/>
      <c r="AR1089" s="56"/>
      <c r="AS1089" s="56"/>
      <c r="AT1089" s="56"/>
      <c r="AU1089" s="56"/>
      <c r="AV1089" s="56"/>
      <c r="AW1089" s="56" t="s">
        <v>23</v>
      </c>
      <c r="AX1089" s="56"/>
      <c r="AY1089" s="56"/>
      <c r="AZ1089" s="56"/>
      <c r="BA1089" s="56" t="s">
        <v>80</v>
      </c>
      <c r="BB1089" s="56"/>
      <c r="BC1089" s="56" t="s">
        <v>80</v>
      </c>
      <c r="BD1089" s="56"/>
      <c r="BE1089" s="56"/>
      <c r="BF1089" s="56" t="s">
        <v>80</v>
      </c>
      <c r="BG1089" s="56"/>
      <c r="BH1089" s="56"/>
      <c r="BI1089" s="56"/>
      <c r="BJ1089" s="56"/>
      <c r="BK1089" s="56"/>
      <c r="BL1089" s="56"/>
      <c r="BM1089" s="56"/>
      <c r="BN1089" s="56"/>
      <c r="BO1089" s="56"/>
      <c r="BP1089" s="56"/>
      <c r="BQ1089" s="56"/>
      <c r="BR1089" s="56"/>
      <c r="BS1089" s="56"/>
      <c r="BT1089" s="56"/>
      <c r="BU1089" s="56"/>
      <c r="BV1089" s="56" t="s">
        <v>38</v>
      </c>
      <c r="BW1089" s="56"/>
      <c r="BX1089" s="56"/>
      <c r="BY1089" s="56"/>
      <c r="BZ1089" s="56"/>
      <c r="CA1089" s="56"/>
      <c r="CB1089" s="56"/>
      <c r="CC1089" s="56"/>
      <c r="CD1089" s="56"/>
      <c r="CE1089" s="56"/>
      <c r="CF1089" s="56"/>
      <c r="CG1089" s="56"/>
      <c r="CH1089" s="56"/>
      <c r="CI1089" s="56"/>
      <c r="CJ1089" s="56"/>
      <c r="CK1089" s="56"/>
      <c r="CL1089" s="56"/>
      <c r="CM1089" s="56"/>
      <c r="CN1089" s="56"/>
      <c r="CO1089" s="56"/>
      <c r="CP1089" s="56"/>
      <c r="CQ1089" s="56"/>
      <c r="CR1089" s="56"/>
      <c r="CS1089" s="68" t="s">
        <v>38</v>
      </c>
      <c r="CT1089" s="56"/>
      <c r="CU1089" s="56"/>
      <c r="CV1089" s="56"/>
      <c r="CW1089" s="56"/>
      <c r="CX1089" s="56"/>
      <c r="CY1089" s="56"/>
      <c r="CZ1089" s="56"/>
      <c r="DA1089" s="56"/>
      <c r="DB1089" s="56"/>
      <c r="DC1089" s="56"/>
      <c r="DD1089" s="56" t="s">
        <v>38</v>
      </c>
      <c r="DE1089" s="96"/>
      <c r="DF1089" s="56"/>
      <c r="DG1089" s="56"/>
      <c r="DH1089" s="56"/>
      <c r="DI1089" s="56"/>
      <c r="DJ1089" s="56"/>
      <c r="DK1089" s="56"/>
      <c r="DL1089" s="56"/>
      <c r="DM1089" s="56"/>
      <c r="DN1089" s="56"/>
      <c r="DO1089" s="96"/>
      <c r="DP1089" s="56"/>
      <c r="DQ1089" s="96"/>
      <c r="DR1089" s="56"/>
      <c r="DS1089" s="92" t="s">
        <v>3984</v>
      </c>
      <c r="DT1089" s="69" t="s">
        <v>186</v>
      </c>
      <c r="DV1089" s="34"/>
      <c r="DW1089" s="57"/>
      <c r="DX1089" s="57"/>
      <c r="DY1089" s="57"/>
      <c r="DZ1089" s="57"/>
      <c r="EA1089" s="57"/>
      <c r="EB1089" s="57"/>
      <c r="EC1089" s="57"/>
      <c r="ED1089" s="57"/>
      <c r="EE1089" s="57"/>
      <c r="EF1089" s="57"/>
      <c r="EG1089" s="57"/>
      <c r="EH1089" s="57"/>
      <c r="EI1089" s="57"/>
      <c r="EJ1089" s="57"/>
      <c r="EK1089" s="57"/>
      <c r="EL1089" s="57"/>
      <c r="EM1089" s="57"/>
      <c r="EN1089" s="57"/>
      <c r="EO1089" s="57"/>
      <c r="EP1089" s="57"/>
      <c r="EQ1089" s="57"/>
      <c r="ER1089" s="57"/>
      <c r="ES1089" s="57"/>
    </row>
    <row r="1090" spans="1:518" ht="14.55" customHeight="1" x14ac:dyDescent="0.3">
      <c r="A1090" s="65">
        <v>1086</v>
      </c>
      <c r="B1090" s="55">
        <v>364</v>
      </c>
      <c r="C1090" s="101" t="s">
        <v>3978</v>
      </c>
      <c r="D1090" s="102" t="s">
        <v>3979</v>
      </c>
      <c r="E1090" s="101" t="s">
        <v>3980</v>
      </c>
      <c r="F1090" s="55">
        <v>2020</v>
      </c>
      <c r="G1090" s="102" t="s">
        <v>1362</v>
      </c>
      <c r="H1090" s="101" t="s">
        <v>3981</v>
      </c>
      <c r="I1090" s="56" t="s">
        <v>50</v>
      </c>
      <c r="J1090" s="102" t="s">
        <v>3985</v>
      </c>
      <c r="K1090" s="56" t="s">
        <v>3983</v>
      </c>
      <c r="L1090" s="56" t="s">
        <v>38</v>
      </c>
      <c r="M1090" s="56" t="s">
        <v>86</v>
      </c>
      <c r="N1090" s="56" t="s">
        <v>205</v>
      </c>
      <c r="O1090" s="56" t="s">
        <v>25</v>
      </c>
      <c r="P1090" s="56" t="s">
        <v>56</v>
      </c>
      <c r="Q1090" s="56" t="s">
        <v>572</v>
      </c>
      <c r="R1090" s="56" t="s">
        <v>572</v>
      </c>
      <c r="S1090" s="56" t="s">
        <v>166</v>
      </c>
      <c r="T1090" s="56" t="s">
        <v>862</v>
      </c>
      <c r="U1090" s="55">
        <v>2016</v>
      </c>
      <c r="V1090" s="55">
        <v>2020</v>
      </c>
      <c r="W1090" s="56"/>
      <c r="X1090" s="56"/>
      <c r="Y1090" s="56"/>
      <c r="Z1090" s="56" t="s">
        <v>76</v>
      </c>
      <c r="AA1090" s="56"/>
      <c r="AB1090" s="56" t="s">
        <v>107</v>
      </c>
      <c r="AC1090" s="56"/>
      <c r="AD1090" s="56"/>
      <c r="AE1090" s="56" t="s">
        <v>126</v>
      </c>
      <c r="AF1090" s="56"/>
      <c r="AG1090" s="56"/>
      <c r="AH1090" s="56"/>
      <c r="AI1090" s="56"/>
      <c r="AJ1090" s="56"/>
      <c r="AK1090" s="56"/>
      <c r="AL1090" s="56"/>
      <c r="AM1090" s="56"/>
      <c r="AN1090" s="56"/>
      <c r="AO1090" s="56"/>
      <c r="AP1090" s="56"/>
      <c r="AQ1090" s="56"/>
      <c r="AR1090" s="56"/>
      <c r="AS1090" s="56"/>
      <c r="AT1090" s="56"/>
      <c r="AU1090" s="56"/>
      <c r="AV1090" s="56"/>
      <c r="AW1090" s="56" t="s">
        <v>23</v>
      </c>
      <c r="AX1090" s="56"/>
      <c r="AY1090" s="56"/>
      <c r="AZ1090" s="56"/>
      <c r="BA1090" s="56" t="s">
        <v>80</v>
      </c>
      <c r="BB1090" s="56"/>
      <c r="BC1090" s="56" t="s">
        <v>80</v>
      </c>
      <c r="BD1090" s="56"/>
      <c r="BE1090" s="56"/>
      <c r="BF1090" s="56" t="s">
        <v>80</v>
      </c>
      <c r="BG1090" s="56"/>
      <c r="BH1090" s="56"/>
      <c r="BI1090" s="56"/>
      <c r="BJ1090" s="56"/>
      <c r="BK1090" s="56"/>
      <c r="BL1090" s="56"/>
      <c r="BM1090" s="56"/>
      <c r="BN1090" s="56"/>
      <c r="BO1090" s="56"/>
      <c r="BP1090" s="56"/>
      <c r="BQ1090" s="56"/>
      <c r="BR1090" s="56"/>
      <c r="BS1090" s="56"/>
      <c r="BT1090" s="56"/>
      <c r="BU1090" s="56"/>
      <c r="BV1090" s="56" t="s">
        <v>38</v>
      </c>
      <c r="BW1090" s="56"/>
      <c r="BX1090" s="56"/>
      <c r="BY1090" s="56"/>
      <c r="BZ1090" s="56"/>
      <c r="CA1090" s="56"/>
      <c r="CB1090" s="56"/>
      <c r="CC1090" s="56"/>
      <c r="CD1090" s="56"/>
      <c r="CE1090" s="56"/>
      <c r="CF1090" s="56"/>
      <c r="CG1090" s="56"/>
      <c r="CH1090" s="56"/>
      <c r="CI1090" s="56"/>
      <c r="CJ1090" s="56"/>
      <c r="CK1090" s="56"/>
      <c r="CL1090" s="56"/>
      <c r="CM1090" s="56"/>
      <c r="CN1090" s="56"/>
      <c r="CO1090" s="56"/>
      <c r="CP1090" s="56"/>
      <c r="CQ1090" s="56"/>
      <c r="CR1090" s="56"/>
      <c r="CS1090" s="68" t="s">
        <v>38</v>
      </c>
      <c r="CT1090" s="56"/>
      <c r="CU1090" s="56"/>
      <c r="CV1090" s="56"/>
      <c r="CW1090" s="56"/>
      <c r="CX1090" s="56"/>
      <c r="CY1090" s="56"/>
      <c r="CZ1090" s="56"/>
      <c r="DA1090" s="56"/>
      <c r="DB1090" s="56"/>
      <c r="DC1090" s="56"/>
      <c r="DD1090" s="56" t="s">
        <v>38</v>
      </c>
      <c r="DE1090" s="96"/>
      <c r="DF1090" s="56"/>
      <c r="DG1090" s="56"/>
      <c r="DH1090" s="56"/>
      <c r="DI1090" s="56"/>
      <c r="DJ1090" s="56"/>
      <c r="DK1090" s="56"/>
      <c r="DL1090" s="56"/>
      <c r="DM1090" s="56"/>
      <c r="DN1090" s="56"/>
      <c r="DO1090" s="96"/>
      <c r="DP1090" s="56"/>
      <c r="DQ1090" s="96"/>
      <c r="DR1090" s="56"/>
      <c r="DS1090" s="96"/>
      <c r="DT1090" s="69"/>
      <c r="DV1090" s="34"/>
      <c r="DW1090" s="57"/>
      <c r="DX1090" s="57"/>
      <c r="DY1090" s="57"/>
      <c r="DZ1090" s="57"/>
      <c r="EA1090" s="57"/>
      <c r="EB1090" s="57"/>
      <c r="EC1090" s="57"/>
      <c r="ED1090" s="57"/>
      <c r="EE1090" s="57"/>
      <c r="EF1090" s="57"/>
      <c r="EG1090" s="57"/>
      <c r="EH1090" s="57"/>
      <c r="EI1090" s="57"/>
      <c r="EJ1090" s="57"/>
      <c r="EK1090" s="57"/>
      <c r="EL1090" s="57"/>
      <c r="EM1090" s="57"/>
      <c r="EN1090" s="57"/>
      <c r="EO1090" s="57"/>
      <c r="EP1090" s="57"/>
      <c r="EQ1090" s="57"/>
      <c r="ER1090" s="57"/>
      <c r="ES1090" s="57"/>
    </row>
    <row r="1091" spans="1:518" ht="14.55" customHeight="1" x14ac:dyDescent="0.3">
      <c r="A1091" s="65">
        <v>1087</v>
      </c>
      <c r="B1091" s="55">
        <v>364</v>
      </c>
      <c r="C1091" s="101" t="s">
        <v>3978</v>
      </c>
      <c r="D1091" s="102" t="s">
        <v>3979</v>
      </c>
      <c r="E1091" s="101" t="s">
        <v>3980</v>
      </c>
      <c r="F1091" s="55">
        <v>2020</v>
      </c>
      <c r="G1091" s="102" t="s">
        <v>1362</v>
      </c>
      <c r="H1091" s="101" t="s">
        <v>3981</v>
      </c>
      <c r="I1091" s="56" t="s">
        <v>50</v>
      </c>
      <c r="J1091" s="102" t="s">
        <v>3986</v>
      </c>
      <c r="K1091" s="56" t="s">
        <v>3983</v>
      </c>
      <c r="L1091" s="56" t="s">
        <v>38</v>
      </c>
      <c r="M1091" s="56" t="s">
        <v>86</v>
      </c>
      <c r="N1091" s="56" t="s">
        <v>205</v>
      </c>
      <c r="O1091" s="56" t="s">
        <v>25</v>
      </c>
      <c r="P1091" s="56" t="s">
        <v>56</v>
      </c>
      <c r="Q1091" s="56" t="s">
        <v>572</v>
      </c>
      <c r="R1091" s="56" t="s">
        <v>572</v>
      </c>
      <c r="S1091" s="56" t="s">
        <v>166</v>
      </c>
      <c r="T1091" s="56" t="s">
        <v>862</v>
      </c>
      <c r="U1091" s="55">
        <v>2016</v>
      </c>
      <c r="V1091" s="55">
        <v>2020</v>
      </c>
      <c r="W1091" s="56"/>
      <c r="X1091" s="56"/>
      <c r="Y1091" s="56"/>
      <c r="Z1091" s="56" t="s">
        <v>76</v>
      </c>
      <c r="AA1091" s="56"/>
      <c r="AB1091" s="56" t="s">
        <v>107</v>
      </c>
      <c r="AC1091" s="56"/>
      <c r="AD1091" s="56"/>
      <c r="AE1091" s="56" t="s">
        <v>126</v>
      </c>
      <c r="AF1091" s="56"/>
      <c r="AG1091" s="56"/>
      <c r="AH1091" s="56"/>
      <c r="AI1091" s="56"/>
      <c r="AJ1091" s="56"/>
      <c r="AK1091" s="56"/>
      <c r="AL1091" s="56"/>
      <c r="AM1091" s="56"/>
      <c r="AN1091" s="56"/>
      <c r="AO1091" s="56"/>
      <c r="AP1091" s="56"/>
      <c r="AQ1091" s="56"/>
      <c r="AR1091" s="56"/>
      <c r="AS1091" s="56"/>
      <c r="AT1091" s="56"/>
      <c r="AU1091" s="56"/>
      <c r="AV1091" s="56"/>
      <c r="AW1091" s="56" t="s">
        <v>23</v>
      </c>
      <c r="AX1091" s="56"/>
      <c r="AY1091" s="56"/>
      <c r="AZ1091" s="56"/>
      <c r="BA1091" s="56" t="s">
        <v>80</v>
      </c>
      <c r="BB1091" s="56"/>
      <c r="BC1091" s="56" t="s">
        <v>80</v>
      </c>
      <c r="BD1091" s="56"/>
      <c r="BE1091" s="56"/>
      <c r="BF1091" s="56" t="s">
        <v>80</v>
      </c>
      <c r="BG1091" s="56"/>
      <c r="BH1091" s="56"/>
      <c r="BI1091" s="56"/>
      <c r="BJ1091" s="56"/>
      <c r="BK1091" s="56"/>
      <c r="BL1091" s="56"/>
      <c r="BM1091" s="56"/>
      <c r="BN1091" s="56"/>
      <c r="BO1091" s="56"/>
      <c r="BP1091" s="56"/>
      <c r="BQ1091" s="56"/>
      <c r="BR1091" s="56"/>
      <c r="BS1091" s="56"/>
      <c r="BT1091" s="56"/>
      <c r="BU1091" s="56"/>
      <c r="BV1091" s="56" t="s">
        <v>38</v>
      </c>
      <c r="BW1091" s="56"/>
      <c r="BX1091" s="56"/>
      <c r="BY1091" s="56"/>
      <c r="BZ1091" s="56"/>
      <c r="CA1091" s="56"/>
      <c r="CB1091" s="56"/>
      <c r="CC1091" s="56"/>
      <c r="CD1091" s="56"/>
      <c r="CE1091" s="56"/>
      <c r="CF1091" s="56"/>
      <c r="CG1091" s="56"/>
      <c r="CH1091" s="56"/>
      <c r="CI1091" s="56"/>
      <c r="CJ1091" s="56"/>
      <c r="CK1091" s="56"/>
      <c r="CL1091" s="56"/>
      <c r="CM1091" s="56"/>
      <c r="CN1091" s="56"/>
      <c r="CO1091" s="56"/>
      <c r="CP1091" s="56"/>
      <c r="CQ1091" s="56"/>
      <c r="CR1091" s="56"/>
      <c r="CS1091" s="68" t="s">
        <v>38</v>
      </c>
      <c r="CT1091" s="56"/>
      <c r="CU1091" s="56"/>
      <c r="CV1091" s="56"/>
      <c r="CW1091" s="56"/>
      <c r="CX1091" s="56"/>
      <c r="CY1091" s="56"/>
      <c r="CZ1091" s="56"/>
      <c r="DA1091" s="56"/>
      <c r="DB1091" s="56"/>
      <c r="DC1091" s="56"/>
      <c r="DD1091" s="56" t="s">
        <v>38</v>
      </c>
      <c r="DE1091" s="96"/>
      <c r="DF1091" s="56"/>
      <c r="DG1091" s="56"/>
      <c r="DH1091" s="56"/>
      <c r="DI1091" s="56"/>
      <c r="DJ1091" s="56"/>
      <c r="DK1091" s="56"/>
      <c r="DL1091" s="56"/>
      <c r="DM1091" s="56"/>
      <c r="DN1091" s="56"/>
      <c r="DO1091" s="96"/>
      <c r="DP1091" s="56"/>
      <c r="DQ1091" s="96"/>
      <c r="DR1091" s="56"/>
      <c r="DS1091" s="96"/>
      <c r="DT1091" s="69"/>
      <c r="DV1091" s="34"/>
      <c r="DW1091" s="57"/>
      <c r="DX1091" s="57"/>
      <c r="DY1091" s="57"/>
      <c r="DZ1091" s="57"/>
      <c r="EA1091" s="57"/>
      <c r="EB1091" s="57"/>
      <c r="EC1091" s="57"/>
      <c r="ED1091" s="57"/>
      <c r="EE1091" s="57"/>
      <c r="EF1091" s="57"/>
      <c r="EG1091" s="57"/>
      <c r="EH1091" s="57"/>
      <c r="EI1091" s="57"/>
      <c r="EJ1091" s="57"/>
      <c r="EK1091" s="57"/>
      <c r="EL1091" s="57"/>
      <c r="EM1091" s="57"/>
      <c r="EN1091" s="57"/>
      <c r="EO1091" s="57"/>
      <c r="EP1091" s="57"/>
      <c r="EQ1091" s="57"/>
      <c r="ER1091" s="57"/>
      <c r="ES1091" s="57"/>
    </row>
    <row r="1092" spans="1:518" ht="14.55" customHeight="1" x14ac:dyDescent="0.3">
      <c r="A1092" s="65">
        <v>1088</v>
      </c>
      <c r="B1092" s="55">
        <v>364</v>
      </c>
      <c r="C1092" s="101" t="s">
        <v>3978</v>
      </c>
      <c r="D1092" s="102" t="s">
        <v>3979</v>
      </c>
      <c r="E1092" s="101" t="s">
        <v>3980</v>
      </c>
      <c r="F1092" s="55">
        <v>2020</v>
      </c>
      <c r="G1092" s="102" t="s">
        <v>1362</v>
      </c>
      <c r="H1092" s="101" t="s">
        <v>3981</v>
      </c>
      <c r="I1092" s="56" t="s">
        <v>50</v>
      </c>
      <c r="J1092" s="102" t="s">
        <v>3987</v>
      </c>
      <c r="K1092" s="56" t="s">
        <v>3983</v>
      </c>
      <c r="L1092" s="56" t="s">
        <v>38</v>
      </c>
      <c r="M1092" s="56" t="s">
        <v>86</v>
      </c>
      <c r="N1092" s="56" t="s">
        <v>205</v>
      </c>
      <c r="O1092" s="56" t="s">
        <v>25</v>
      </c>
      <c r="P1092" s="56" t="s">
        <v>56</v>
      </c>
      <c r="Q1092" s="56" t="s">
        <v>572</v>
      </c>
      <c r="R1092" s="56" t="s">
        <v>572</v>
      </c>
      <c r="S1092" s="56" t="s">
        <v>166</v>
      </c>
      <c r="T1092" s="56" t="s">
        <v>862</v>
      </c>
      <c r="U1092" s="55">
        <v>2016</v>
      </c>
      <c r="V1092" s="55">
        <v>2020</v>
      </c>
      <c r="W1092" s="56"/>
      <c r="X1092" s="56"/>
      <c r="Y1092" s="56"/>
      <c r="Z1092" s="56" t="s">
        <v>76</v>
      </c>
      <c r="AA1092" s="56"/>
      <c r="AB1092" s="56" t="s">
        <v>107</v>
      </c>
      <c r="AC1092" s="56"/>
      <c r="AD1092" s="56"/>
      <c r="AE1092" s="56" t="s">
        <v>126</v>
      </c>
      <c r="AF1092" s="56"/>
      <c r="AG1092" s="56"/>
      <c r="AH1092" s="56"/>
      <c r="AI1092" s="56"/>
      <c r="AJ1092" s="56"/>
      <c r="AK1092" s="56"/>
      <c r="AL1092" s="56"/>
      <c r="AM1092" s="56"/>
      <c r="AN1092" s="56"/>
      <c r="AO1092" s="56"/>
      <c r="AP1092" s="56"/>
      <c r="AQ1092" s="56"/>
      <c r="AR1092" s="56"/>
      <c r="AS1092" s="56"/>
      <c r="AT1092" s="56"/>
      <c r="AU1092" s="56"/>
      <c r="AV1092" s="56"/>
      <c r="AW1092" s="56" t="s">
        <v>23</v>
      </c>
      <c r="AX1092" s="56"/>
      <c r="AY1092" s="56"/>
      <c r="AZ1092" s="56"/>
      <c r="BA1092" s="56" t="s">
        <v>80</v>
      </c>
      <c r="BB1092" s="56"/>
      <c r="BC1092" s="56" t="s">
        <v>80</v>
      </c>
      <c r="BD1092" s="56"/>
      <c r="BE1092" s="56"/>
      <c r="BF1092" s="56" t="s">
        <v>80</v>
      </c>
      <c r="BG1092" s="56"/>
      <c r="BH1092" s="56"/>
      <c r="BI1092" s="56"/>
      <c r="BJ1092" s="56"/>
      <c r="BK1092" s="56"/>
      <c r="BL1092" s="56"/>
      <c r="BM1092" s="56"/>
      <c r="BN1092" s="56"/>
      <c r="BO1092" s="56"/>
      <c r="BP1092" s="56"/>
      <c r="BQ1092" s="56"/>
      <c r="BR1092" s="56"/>
      <c r="BS1092" s="56"/>
      <c r="BT1092" s="56"/>
      <c r="BU1092" s="56"/>
      <c r="BV1092" s="56" t="s">
        <v>38</v>
      </c>
      <c r="BW1092" s="56"/>
      <c r="BX1092" s="56"/>
      <c r="BY1092" s="56"/>
      <c r="BZ1092" s="56"/>
      <c r="CA1092" s="56"/>
      <c r="CB1092" s="56"/>
      <c r="CC1092" s="56"/>
      <c r="CD1092" s="56"/>
      <c r="CE1092" s="56"/>
      <c r="CF1092" s="56"/>
      <c r="CG1092" s="56"/>
      <c r="CH1092" s="56"/>
      <c r="CI1092" s="56"/>
      <c r="CJ1092" s="56"/>
      <c r="CK1092" s="56"/>
      <c r="CL1092" s="56"/>
      <c r="CM1092" s="56"/>
      <c r="CN1092" s="56"/>
      <c r="CO1092" s="56"/>
      <c r="CP1092" s="56"/>
      <c r="CQ1092" s="56"/>
      <c r="CR1092" s="56"/>
      <c r="CS1092" s="68" t="s">
        <v>38</v>
      </c>
      <c r="CT1092" s="56"/>
      <c r="CU1092" s="56"/>
      <c r="CV1092" s="56"/>
      <c r="CW1092" s="56"/>
      <c r="CX1092" s="56"/>
      <c r="CY1092" s="56"/>
      <c r="CZ1092" s="56"/>
      <c r="DA1092" s="56"/>
      <c r="DB1092" s="56"/>
      <c r="DC1092" s="56"/>
      <c r="DD1092" s="56" t="s">
        <v>38</v>
      </c>
      <c r="DE1092" s="96"/>
      <c r="DF1092" s="56"/>
      <c r="DG1092" s="56"/>
      <c r="DH1092" s="56"/>
      <c r="DI1092" s="56"/>
      <c r="DJ1092" s="56"/>
      <c r="DK1092" s="56"/>
      <c r="DL1092" s="56"/>
      <c r="DM1092" s="56"/>
      <c r="DN1092" s="56"/>
      <c r="DO1092" s="96"/>
      <c r="DP1092" s="56"/>
      <c r="DQ1092" s="96"/>
      <c r="DR1092" s="56"/>
      <c r="DS1092" s="96"/>
      <c r="DT1092" s="69"/>
      <c r="DV1092" s="34"/>
      <c r="DW1092" s="57"/>
      <c r="DX1092" s="57"/>
      <c r="DY1092" s="57"/>
      <c r="DZ1092" s="57"/>
      <c r="EA1092" s="57"/>
      <c r="EB1092" s="57"/>
      <c r="EC1092" s="57"/>
      <c r="ED1092" s="57"/>
      <c r="EE1092" s="57"/>
      <c r="EF1092" s="57"/>
      <c r="EG1092" s="57"/>
      <c r="EH1092" s="57"/>
      <c r="EI1092" s="57"/>
      <c r="EJ1092" s="57"/>
      <c r="EK1092" s="57"/>
      <c r="EL1092" s="57"/>
      <c r="EM1092" s="57"/>
      <c r="EN1092" s="57"/>
      <c r="EO1092" s="57"/>
      <c r="EP1092" s="57"/>
      <c r="EQ1092" s="57"/>
      <c r="ER1092" s="57"/>
      <c r="ES1092" s="57"/>
    </row>
    <row r="1093" spans="1:518" ht="14.55" customHeight="1" x14ac:dyDescent="0.3">
      <c r="A1093" s="65">
        <v>1089</v>
      </c>
      <c r="B1093" s="55">
        <v>364</v>
      </c>
      <c r="C1093" s="101" t="s">
        <v>3978</v>
      </c>
      <c r="D1093" s="102" t="s">
        <v>3979</v>
      </c>
      <c r="E1093" s="101" t="s">
        <v>3980</v>
      </c>
      <c r="F1093" s="55">
        <v>2020</v>
      </c>
      <c r="G1093" s="102" t="s">
        <v>1362</v>
      </c>
      <c r="H1093" s="101" t="s">
        <v>3981</v>
      </c>
      <c r="I1093" s="56" t="s">
        <v>50</v>
      </c>
      <c r="J1093" s="102" t="s">
        <v>3988</v>
      </c>
      <c r="K1093" s="56" t="s">
        <v>3983</v>
      </c>
      <c r="L1093" s="56" t="s">
        <v>38</v>
      </c>
      <c r="M1093" s="56" t="s">
        <v>86</v>
      </c>
      <c r="N1093" s="56" t="s">
        <v>205</v>
      </c>
      <c r="O1093" s="56" t="s">
        <v>25</v>
      </c>
      <c r="P1093" s="56" t="s">
        <v>56</v>
      </c>
      <c r="Q1093" s="56" t="s">
        <v>572</v>
      </c>
      <c r="R1093" s="56" t="s">
        <v>572</v>
      </c>
      <c r="S1093" s="56" t="s">
        <v>166</v>
      </c>
      <c r="T1093" s="56" t="s">
        <v>862</v>
      </c>
      <c r="U1093" s="55">
        <v>2016</v>
      </c>
      <c r="V1093" s="55">
        <v>2020</v>
      </c>
      <c r="W1093" s="56"/>
      <c r="X1093" s="56"/>
      <c r="Y1093" s="56"/>
      <c r="Z1093" s="56" t="s">
        <v>76</v>
      </c>
      <c r="AA1093" s="56"/>
      <c r="AB1093" s="56" t="s">
        <v>107</v>
      </c>
      <c r="AC1093" s="56"/>
      <c r="AD1093" s="56"/>
      <c r="AE1093" s="56" t="s">
        <v>126</v>
      </c>
      <c r="AF1093" s="56"/>
      <c r="AG1093" s="56"/>
      <c r="AH1093" s="56"/>
      <c r="AI1093" s="56"/>
      <c r="AJ1093" s="56"/>
      <c r="AK1093" s="56"/>
      <c r="AL1093" s="56"/>
      <c r="AM1093" s="56"/>
      <c r="AN1093" s="56"/>
      <c r="AO1093" s="56"/>
      <c r="AP1093" s="56"/>
      <c r="AQ1093" s="56"/>
      <c r="AR1093" s="56"/>
      <c r="AS1093" s="56"/>
      <c r="AT1093" s="56"/>
      <c r="AU1093" s="56"/>
      <c r="AV1093" s="56"/>
      <c r="AW1093" s="56" t="s">
        <v>23</v>
      </c>
      <c r="AX1093" s="56"/>
      <c r="AY1093" s="56"/>
      <c r="AZ1093" s="56"/>
      <c r="BA1093" s="56" t="s">
        <v>80</v>
      </c>
      <c r="BB1093" s="56"/>
      <c r="BC1093" s="56" t="s">
        <v>80</v>
      </c>
      <c r="BD1093" s="56"/>
      <c r="BE1093" s="56"/>
      <c r="BF1093" s="56" t="s">
        <v>80</v>
      </c>
      <c r="BG1093" s="56"/>
      <c r="BH1093" s="56"/>
      <c r="BI1093" s="56"/>
      <c r="BJ1093" s="56"/>
      <c r="BK1093" s="56"/>
      <c r="BL1093" s="56"/>
      <c r="BM1093" s="56"/>
      <c r="BN1093" s="56"/>
      <c r="BO1093" s="56"/>
      <c r="BP1093" s="56"/>
      <c r="BQ1093" s="56"/>
      <c r="BR1093" s="56"/>
      <c r="BS1093" s="56"/>
      <c r="BT1093" s="56"/>
      <c r="BU1093" s="56"/>
      <c r="BV1093" s="56" t="s">
        <v>38</v>
      </c>
      <c r="BW1093" s="56"/>
      <c r="BX1093" s="56"/>
      <c r="BY1093" s="56"/>
      <c r="BZ1093" s="56"/>
      <c r="CA1093" s="56"/>
      <c r="CB1093" s="56"/>
      <c r="CC1093" s="56"/>
      <c r="CD1093" s="56"/>
      <c r="CE1093" s="56"/>
      <c r="CF1093" s="56"/>
      <c r="CG1093" s="56"/>
      <c r="CH1093" s="56"/>
      <c r="CI1093" s="56"/>
      <c r="CJ1093" s="56"/>
      <c r="CK1093" s="56"/>
      <c r="CL1093" s="56"/>
      <c r="CM1093" s="56"/>
      <c r="CN1093" s="56"/>
      <c r="CO1093" s="56"/>
      <c r="CP1093" s="56"/>
      <c r="CQ1093" s="56"/>
      <c r="CR1093" s="56"/>
      <c r="CS1093" s="68" t="s">
        <v>38</v>
      </c>
      <c r="CT1093" s="56"/>
      <c r="CU1093" s="56"/>
      <c r="CV1093" s="56"/>
      <c r="CW1093" s="56"/>
      <c r="CX1093" s="56"/>
      <c r="CY1093" s="56"/>
      <c r="CZ1093" s="56"/>
      <c r="DA1093" s="56"/>
      <c r="DB1093" s="56"/>
      <c r="DC1093" s="56"/>
      <c r="DD1093" s="56" t="s">
        <v>38</v>
      </c>
      <c r="DE1093" s="96"/>
      <c r="DF1093" s="56"/>
      <c r="DG1093" s="56"/>
      <c r="DH1093" s="56"/>
      <c r="DI1093" s="56"/>
      <c r="DJ1093" s="56"/>
      <c r="DK1093" s="56"/>
      <c r="DL1093" s="56"/>
      <c r="DM1093" s="56"/>
      <c r="DN1093" s="56"/>
      <c r="DO1093" s="96"/>
      <c r="DP1093" s="56"/>
      <c r="DQ1093" s="96"/>
      <c r="DR1093" s="56"/>
      <c r="DS1093" s="96"/>
      <c r="DT1093" s="69"/>
      <c r="DV1093" s="34"/>
      <c r="DW1093" s="57"/>
      <c r="DX1093" s="57"/>
      <c r="DY1093" s="57"/>
      <c r="DZ1093" s="57"/>
      <c r="EA1093" s="57"/>
      <c r="EB1093" s="57"/>
      <c r="EC1093" s="57"/>
      <c r="ED1093" s="57"/>
      <c r="EE1093" s="57"/>
      <c r="EF1093" s="57"/>
      <c r="EG1093" s="57"/>
      <c r="EH1093" s="57"/>
      <c r="EI1093" s="57"/>
      <c r="EJ1093" s="57"/>
      <c r="EK1093" s="57"/>
      <c r="EL1093" s="57"/>
      <c r="EM1093" s="57"/>
      <c r="EN1093" s="57"/>
      <c r="EO1093" s="57"/>
      <c r="EP1093" s="57"/>
      <c r="EQ1093" s="57"/>
      <c r="ER1093" s="57"/>
      <c r="ES1093" s="57"/>
    </row>
    <row r="1094" spans="1:518" ht="14.55" customHeight="1" x14ac:dyDescent="0.3">
      <c r="A1094" s="65">
        <v>1090</v>
      </c>
      <c r="B1094" s="55">
        <v>364</v>
      </c>
      <c r="C1094" s="101" t="s">
        <v>3978</v>
      </c>
      <c r="D1094" s="102" t="s">
        <v>3979</v>
      </c>
      <c r="E1094" s="101" t="s">
        <v>3980</v>
      </c>
      <c r="F1094" s="55">
        <v>2020</v>
      </c>
      <c r="G1094" s="102" t="s">
        <v>1362</v>
      </c>
      <c r="H1094" s="101" t="s">
        <v>3981</v>
      </c>
      <c r="I1094" s="56" t="s">
        <v>50</v>
      </c>
      <c r="J1094" s="102" t="s">
        <v>3989</v>
      </c>
      <c r="K1094" s="56" t="s">
        <v>3983</v>
      </c>
      <c r="L1094" s="56" t="s">
        <v>38</v>
      </c>
      <c r="M1094" s="56" t="s">
        <v>86</v>
      </c>
      <c r="N1094" s="56" t="s">
        <v>205</v>
      </c>
      <c r="O1094" s="56" t="s">
        <v>25</v>
      </c>
      <c r="P1094" s="56" t="s">
        <v>56</v>
      </c>
      <c r="Q1094" s="56" t="s">
        <v>572</v>
      </c>
      <c r="R1094" s="56" t="s">
        <v>572</v>
      </c>
      <c r="S1094" s="56" t="s">
        <v>166</v>
      </c>
      <c r="T1094" s="56" t="s">
        <v>862</v>
      </c>
      <c r="U1094" s="55">
        <v>2016</v>
      </c>
      <c r="V1094" s="55">
        <v>2020</v>
      </c>
      <c r="W1094" s="56"/>
      <c r="X1094" s="56"/>
      <c r="Y1094" s="56"/>
      <c r="Z1094" s="56" t="s">
        <v>76</v>
      </c>
      <c r="AA1094" s="56"/>
      <c r="AB1094" s="56" t="s">
        <v>107</v>
      </c>
      <c r="AC1094" s="56"/>
      <c r="AD1094" s="56"/>
      <c r="AE1094" s="56" t="s">
        <v>126</v>
      </c>
      <c r="AF1094" s="56"/>
      <c r="AG1094" s="56"/>
      <c r="AH1094" s="56"/>
      <c r="AI1094" s="56"/>
      <c r="AJ1094" s="56"/>
      <c r="AK1094" s="56"/>
      <c r="AL1094" s="56"/>
      <c r="AM1094" s="56"/>
      <c r="AN1094" s="56"/>
      <c r="AO1094" s="56"/>
      <c r="AP1094" s="56"/>
      <c r="AQ1094" s="56"/>
      <c r="AR1094" s="56"/>
      <c r="AS1094" s="56"/>
      <c r="AT1094" s="56"/>
      <c r="AU1094" s="56"/>
      <c r="AV1094" s="56"/>
      <c r="AW1094" s="56" t="s">
        <v>23</v>
      </c>
      <c r="AX1094" s="56"/>
      <c r="AY1094" s="56"/>
      <c r="AZ1094" s="56"/>
      <c r="BA1094" s="56" t="s">
        <v>80</v>
      </c>
      <c r="BB1094" s="56"/>
      <c r="BC1094" s="56" t="s">
        <v>80</v>
      </c>
      <c r="BD1094" s="56"/>
      <c r="BE1094" s="56"/>
      <c r="BF1094" s="56" t="s">
        <v>80</v>
      </c>
      <c r="BG1094" s="56"/>
      <c r="BH1094" s="56"/>
      <c r="BI1094" s="56"/>
      <c r="BJ1094" s="56"/>
      <c r="BK1094" s="56"/>
      <c r="BL1094" s="56"/>
      <c r="BM1094" s="56"/>
      <c r="BN1094" s="56"/>
      <c r="BO1094" s="56"/>
      <c r="BP1094" s="56"/>
      <c r="BQ1094" s="56"/>
      <c r="BR1094" s="56"/>
      <c r="BS1094" s="56"/>
      <c r="BT1094" s="56"/>
      <c r="BU1094" s="56"/>
      <c r="BV1094" s="56" t="s">
        <v>38</v>
      </c>
      <c r="BW1094" s="56"/>
      <c r="BX1094" s="56"/>
      <c r="BY1094" s="56"/>
      <c r="BZ1094" s="56"/>
      <c r="CA1094" s="56"/>
      <c r="CB1094" s="56"/>
      <c r="CC1094" s="56"/>
      <c r="CD1094" s="56"/>
      <c r="CE1094" s="56"/>
      <c r="CF1094" s="56"/>
      <c r="CG1094" s="56"/>
      <c r="CH1094" s="56"/>
      <c r="CI1094" s="56"/>
      <c r="CJ1094" s="56"/>
      <c r="CK1094" s="56"/>
      <c r="CL1094" s="56"/>
      <c r="CM1094" s="56"/>
      <c r="CN1094" s="56"/>
      <c r="CO1094" s="56"/>
      <c r="CP1094" s="56"/>
      <c r="CQ1094" s="56"/>
      <c r="CR1094" s="56"/>
      <c r="CS1094" s="68" t="s">
        <v>38</v>
      </c>
      <c r="CT1094" s="56"/>
      <c r="CU1094" s="56"/>
      <c r="CV1094" s="56"/>
      <c r="CW1094" s="56"/>
      <c r="CX1094" s="56"/>
      <c r="CY1094" s="56"/>
      <c r="CZ1094" s="56"/>
      <c r="DA1094" s="56"/>
      <c r="DB1094" s="56"/>
      <c r="DC1094" s="56"/>
      <c r="DD1094" s="56" t="s">
        <v>38</v>
      </c>
      <c r="DE1094" s="96"/>
      <c r="DF1094" s="56"/>
      <c r="DG1094" s="56"/>
      <c r="DH1094" s="56"/>
      <c r="DI1094" s="56"/>
      <c r="DJ1094" s="56"/>
      <c r="DK1094" s="56"/>
      <c r="DL1094" s="56"/>
      <c r="DM1094" s="56"/>
      <c r="DN1094" s="56"/>
      <c r="DO1094" s="96"/>
      <c r="DP1094" s="56"/>
      <c r="DQ1094" s="96"/>
      <c r="DR1094" s="56"/>
      <c r="DS1094" s="96"/>
      <c r="DT1094" s="69"/>
      <c r="DV1094" s="34"/>
      <c r="DW1094" s="57"/>
      <c r="DX1094" s="57"/>
      <c r="DY1094" s="57"/>
      <c r="DZ1094" s="57"/>
      <c r="EA1094" s="57"/>
      <c r="EB1094" s="57"/>
      <c r="EC1094" s="57"/>
      <c r="ED1094" s="57"/>
      <c r="EE1094" s="57"/>
      <c r="EF1094" s="57"/>
      <c r="EG1094" s="57"/>
      <c r="EH1094" s="57"/>
      <c r="EI1094" s="57"/>
      <c r="EJ1094" s="57"/>
      <c r="EK1094" s="57"/>
      <c r="EL1094" s="57"/>
      <c r="EM1094" s="57"/>
      <c r="EN1094" s="57"/>
      <c r="EO1094" s="57"/>
      <c r="EP1094" s="57"/>
      <c r="EQ1094" s="57"/>
      <c r="ER1094" s="57"/>
      <c r="ES1094" s="57"/>
    </row>
    <row r="1095" spans="1:518" ht="14.55" customHeight="1" x14ac:dyDescent="0.3">
      <c r="A1095" s="65">
        <v>1091</v>
      </c>
      <c r="B1095" s="55">
        <v>364</v>
      </c>
      <c r="C1095" s="101" t="s">
        <v>3978</v>
      </c>
      <c r="D1095" s="102" t="s">
        <v>3979</v>
      </c>
      <c r="E1095" s="101" t="s">
        <v>3980</v>
      </c>
      <c r="F1095" s="55">
        <v>2020</v>
      </c>
      <c r="G1095" s="102" t="s">
        <v>1362</v>
      </c>
      <c r="H1095" s="101" t="s">
        <v>3981</v>
      </c>
      <c r="I1095" s="56" t="s">
        <v>50</v>
      </c>
      <c r="J1095" s="102" t="s">
        <v>3990</v>
      </c>
      <c r="K1095" s="56" t="s">
        <v>3983</v>
      </c>
      <c r="L1095" s="56" t="s">
        <v>38</v>
      </c>
      <c r="M1095" s="56" t="s">
        <v>86</v>
      </c>
      <c r="N1095" s="56" t="s">
        <v>205</v>
      </c>
      <c r="O1095" s="56" t="s">
        <v>25</v>
      </c>
      <c r="P1095" s="56" t="s">
        <v>56</v>
      </c>
      <c r="Q1095" s="56" t="s">
        <v>572</v>
      </c>
      <c r="R1095" s="56" t="s">
        <v>572</v>
      </c>
      <c r="S1095" s="56" t="s">
        <v>166</v>
      </c>
      <c r="T1095" s="56" t="s">
        <v>862</v>
      </c>
      <c r="U1095" s="55">
        <v>2016</v>
      </c>
      <c r="V1095" s="55">
        <v>2020</v>
      </c>
      <c r="W1095" s="56"/>
      <c r="X1095" s="56"/>
      <c r="Y1095" s="56"/>
      <c r="Z1095" s="56" t="s">
        <v>76</v>
      </c>
      <c r="AA1095" s="56"/>
      <c r="AB1095" s="56" t="s">
        <v>107</v>
      </c>
      <c r="AC1095" s="56"/>
      <c r="AD1095" s="56"/>
      <c r="AE1095" s="56" t="s">
        <v>126</v>
      </c>
      <c r="AF1095" s="56"/>
      <c r="AG1095" s="56"/>
      <c r="AH1095" s="56"/>
      <c r="AI1095" s="56"/>
      <c r="AJ1095" s="56"/>
      <c r="AK1095" s="56"/>
      <c r="AL1095" s="56"/>
      <c r="AM1095" s="56"/>
      <c r="AN1095" s="56"/>
      <c r="AO1095" s="56"/>
      <c r="AP1095" s="56"/>
      <c r="AQ1095" s="56"/>
      <c r="AR1095" s="56"/>
      <c r="AS1095" s="56"/>
      <c r="AT1095" s="56"/>
      <c r="AU1095" s="56"/>
      <c r="AV1095" s="56"/>
      <c r="AW1095" s="56" t="s">
        <v>23</v>
      </c>
      <c r="AX1095" s="56"/>
      <c r="AY1095" s="56"/>
      <c r="AZ1095" s="56"/>
      <c r="BA1095" s="56" t="s">
        <v>80</v>
      </c>
      <c r="BB1095" s="56"/>
      <c r="BC1095" s="56" t="s">
        <v>80</v>
      </c>
      <c r="BD1095" s="56"/>
      <c r="BE1095" s="56"/>
      <c r="BF1095" s="56" t="s">
        <v>80</v>
      </c>
      <c r="BG1095" s="56"/>
      <c r="BH1095" s="56"/>
      <c r="BI1095" s="56"/>
      <c r="BJ1095" s="56"/>
      <c r="BK1095" s="56"/>
      <c r="BL1095" s="56"/>
      <c r="BM1095" s="56"/>
      <c r="BN1095" s="56"/>
      <c r="BO1095" s="56"/>
      <c r="BP1095" s="56"/>
      <c r="BQ1095" s="56"/>
      <c r="BR1095" s="56"/>
      <c r="BS1095" s="56"/>
      <c r="BT1095" s="56"/>
      <c r="BU1095" s="56"/>
      <c r="BV1095" s="56" t="s">
        <v>38</v>
      </c>
      <c r="BW1095" s="56"/>
      <c r="BX1095" s="56"/>
      <c r="BY1095" s="56"/>
      <c r="BZ1095" s="56"/>
      <c r="CA1095" s="56"/>
      <c r="CB1095" s="56"/>
      <c r="CC1095" s="56"/>
      <c r="CD1095" s="56"/>
      <c r="CE1095" s="56"/>
      <c r="CF1095" s="56"/>
      <c r="CG1095" s="56"/>
      <c r="CH1095" s="56"/>
      <c r="CI1095" s="56"/>
      <c r="CJ1095" s="56"/>
      <c r="CK1095" s="56"/>
      <c r="CL1095" s="56"/>
      <c r="CM1095" s="56"/>
      <c r="CN1095" s="56"/>
      <c r="CO1095" s="56"/>
      <c r="CP1095" s="56"/>
      <c r="CQ1095" s="56"/>
      <c r="CR1095" s="56"/>
      <c r="CS1095" s="68" t="s">
        <v>38</v>
      </c>
      <c r="CT1095" s="56"/>
      <c r="CU1095" s="56"/>
      <c r="CV1095" s="56"/>
      <c r="CW1095" s="56"/>
      <c r="CX1095" s="56"/>
      <c r="CY1095" s="56"/>
      <c r="CZ1095" s="56"/>
      <c r="DA1095" s="56"/>
      <c r="DB1095" s="56"/>
      <c r="DC1095" s="56"/>
      <c r="DD1095" s="56" t="s">
        <v>38</v>
      </c>
      <c r="DE1095" s="96"/>
      <c r="DF1095" s="56"/>
      <c r="DG1095" s="56"/>
      <c r="DH1095" s="56"/>
      <c r="DI1095" s="56"/>
      <c r="DJ1095" s="56"/>
      <c r="DK1095" s="56"/>
      <c r="DL1095" s="56"/>
      <c r="DM1095" s="56"/>
      <c r="DN1095" s="56"/>
      <c r="DO1095" s="96"/>
      <c r="DP1095" s="56"/>
      <c r="DQ1095" s="96"/>
      <c r="DR1095" s="56"/>
      <c r="DS1095" s="96"/>
      <c r="DT1095" s="69"/>
      <c r="DV1095" s="34"/>
      <c r="DW1095" s="57"/>
      <c r="DX1095" s="57"/>
      <c r="DY1095" s="57"/>
      <c r="DZ1095" s="57"/>
      <c r="EA1095" s="57"/>
      <c r="EB1095" s="57"/>
      <c r="EC1095" s="57"/>
      <c r="ED1095" s="57"/>
      <c r="EE1095" s="57"/>
      <c r="EF1095" s="57"/>
      <c r="EG1095" s="57"/>
      <c r="EH1095" s="57"/>
      <c r="EI1095" s="57"/>
      <c r="EJ1095" s="57"/>
      <c r="EK1095" s="57"/>
      <c r="EL1095" s="57"/>
      <c r="EM1095" s="57"/>
      <c r="EN1095" s="57"/>
      <c r="EO1095" s="57"/>
      <c r="EP1095" s="57"/>
      <c r="EQ1095" s="57"/>
      <c r="ER1095" s="57"/>
      <c r="ES1095" s="57"/>
    </row>
    <row r="1096" spans="1:518" ht="14.55" customHeight="1" x14ac:dyDescent="0.3">
      <c r="A1096" s="65">
        <v>1092</v>
      </c>
      <c r="B1096" s="55">
        <v>365</v>
      </c>
      <c r="C1096" s="101" t="s">
        <v>3991</v>
      </c>
      <c r="D1096" s="102" t="s">
        <v>3992</v>
      </c>
      <c r="E1096" s="101" t="s">
        <v>3993</v>
      </c>
      <c r="F1096" s="55">
        <v>2009</v>
      </c>
      <c r="G1096" s="102" t="s">
        <v>604</v>
      </c>
      <c r="H1096" s="101" t="s">
        <v>3994</v>
      </c>
      <c r="I1096" s="56" t="s">
        <v>50</v>
      </c>
      <c r="J1096" s="102" t="s">
        <v>3995</v>
      </c>
      <c r="K1096" s="56" t="s">
        <v>884</v>
      </c>
      <c r="L1096" s="56" t="s">
        <v>38</v>
      </c>
      <c r="M1096" s="6" t="s">
        <v>100</v>
      </c>
      <c r="N1096" s="56" t="s">
        <v>205</v>
      </c>
      <c r="O1096" s="56" t="s">
        <v>25</v>
      </c>
      <c r="P1096" s="56" t="s">
        <v>177</v>
      </c>
      <c r="Q1096" s="56" t="s">
        <v>572</v>
      </c>
      <c r="R1096" s="56" t="s">
        <v>572</v>
      </c>
      <c r="S1096" s="56" t="s">
        <v>339</v>
      </c>
      <c r="T1096" s="56" t="s">
        <v>3547</v>
      </c>
      <c r="U1096" s="55" t="s">
        <v>572</v>
      </c>
      <c r="V1096" s="55" t="s">
        <v>572</v>
      </c>
      <c r="W1096" s="56"/>
      <c r="X1096" s="56"/>
      <c r="Y1096" s="56"/>
      <c r="Z1096" s="56" t="s">
        <v>76</v>
      </c>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t="s">
        <v>38</v>
      </c>
      <c r="AX1096" s="56"/>
      <c r="AY1096" s="56"/>
      <c r="AZ1096" s="56"/>
      <c r="BA1096" s="56"/>
      <c r="BB1096" s="56"/>
      <c r="BC1096" s="56"/>
      <c r="BD1096" s="56"/>
      <c r="BE1096" s="56"/>
      <c r="BF1096" s="56"/>
      <c r="BG1096" s="56"/>
      <c r="BH1096" s="56"/>
      <c r="BI1096" s="56"/>
      <c r="BJ1096" s="56"/>
      <c r="BK1096" s="56"/>
      <c r="BL1096" s="56"/>
      <c r="BM1096" s="56"/>
      <c r="BN1096" s="56"/>
      <c r="BO1096" s="56"/>
      <c r="BP1096" s="56"/>
      <c r="BQ1096" s="56"/>
      <c r="BR1096" s="56"/>
      <c r="BS1096" s="56"/>
      <c r="BT1096" s="56"/>
      <c r="BU1096" s="56"/>
      <c r="BV1096" s="56" t="s">
        <v>23</v>
      </c>
      <c r="BW1096" s="56"/>
      <c r="BX1096" s="56"/>
      <c r="BY1096" s="56"/>
      <c r="BZ1096" s="56" t="s">
        <v>221</v>
      </c>
      <c r="CA1096" s="56"/>
      <c r="CB1096" s="56"/>
      <c r="CC1096" s="56"/>
      <c r="CD1096" s="56"/>
      <c r="CE1096" s="56"/>
      <c r="CF1096" s="56"/>
      <c r="CG1096" s="56"/>
      <c r="CH1096" s="56"/>
      <c r="CI1096" s="56"/>
      <c r="CJ1096" s="56"/>
      <c r="CK1096" s="56"/>
      <c r="CL1096" s="56"/>
      <c r="CM1096" s="56"/>
      <c r="CN1096" s="56"/>
      <c r="CO1096" s="56"/>
      <c r="CP1096" s="56"/>
      <c r="CQ1096" s="56"/>
      <c r="CR1096" s="56"/>
      <c r="CS1096" s="68" t="s">
        <v>38</v>
      </c>
      <c r="CT1096" s="56"/>
      <c r="CU1096" s="56"/>
      <c r="CV1096" s="56"/>
      <c r="CW1096" s="56"/>
      <c r="CX1096" s="56"/>
      <c r="CY1096" s="56"/>
      <c r="CZ1096" s="56"/>
      <c r="DA1096" s="56"/>
      <c r="DB1096" s="56"/>
      <c r="DC1096" s="56"/>
      <c r="DD1096" s="56" t="s">
        <v>38</v>
      </c>
      <c r="DE1096" s="96"/>
      <c r="DF1096" s="56"/>
      <c r="DG1096" s="56"/>
      <c r="DH1096" s="56"/>
      <c r="DI1096" s="56"/>
      <c r="DJ1096" s="56"/>
      <c r="DK1096" s="56"/>
      <c r="DL1096" s="56"/>
      <c r="DM1096" s="56"/>
      <c r="DN1096" s="56"/>
      <c r="DO1096" s="96"/>
      <c r="DP1096" s="56"/>
      <c r="DQ1096" s="96"/>
      <c r="DR1096" s="56"/>
      <c r="DS1096" s="96"/>
      <c r="DT1096" s="69"/>
      <c r="DV1096" s="34"/>
      <c r="DW1096" s="57"/>
      <c r="DX1096" s="57"/>
      <c r="DY1096" s="57"/>
      <c r="DZ1096" s="57"/>
      <c r="EA1096" s="57"/>
      <c r="EB1096" s="57"/>
      <c r="EC1096" s="57"/>
      <c r="ED1096" s="57"/>
      <c r="EE1096" s="57"/>
      <c r="EF1096" s="57"/>
      <c r="EG1096" s="57"/>
      <c r="EH1096" s="57"/>
      <c r="EI1096" s="57"/>
      <c r="EJ1096" s="57"/>
      <c r="EK1096" s="57"/>
      <c r="EL1096" s="57"/>
      <c r="EM1096" s="57"/>
      <c r="EN1096" s="57"/>
      <c r="EO1096" s="57"/>
      <c r="EP1096" s="57"/>
      <c r="EQ1096" s="57"/>
      <c r="ER1096" s="57"/>
      <c r="ES1096" s="57"/>
    </row>
    <row r="1097" spans="1:518" ht="14.55" customHeight="1" x14ac:dyDescent="0.3">
      <c r="A1097" s="65">
        <v>1093</v>
      </c>
      <c r="B1097" s="55">
        <v>366</v>
      </c>
      <c r="C1097" s="101" t="s">
        <v>4098</v>
      </c>
      <c r="D1097" s="101" t="s">
        <v>4100</v>
      </c>
      <c r="E1097" s="101" t="s">
        <v>4099</v>
      </c>
      <c r="F1097" s="55">
        <v>2017</v>
      </c>
      <c r="G1097" s="101" t="s">
        <v>1826</v>
      </c>
      <c r="H1097" s="129" t="s">
        <v>4101</v>
      </c>
      <c r="I1097" s="56" t="s">
        <v>50</v>
      </c>
      <c r="J1097" s="136" t="s">
        <v>4104</v>
      </c>
      <c r="K1097" s="56" t="s">
        <v>742</v>
      </c>
      <c r="L1097" s="56" t="s">
        <v>23</v>
      </c>
      <c r="M1097" s="6" t="s">
        <v>100</v>
      </c>
      <c r="N1097" s="56" t="s">
        <v>205</v>
      </c>
      <c r="O1097" s="56" t="s">
        <v>25</v>
      </c>
      <c r="P1097" s="56" t="s">
        <v>56</v>
      </c>
      <c r="Q1097" s="56" t="s">
        <v>572</v>
      </c>
      <c r="R1097" s="56" t="s">
        <v>572</v>
      </c>
      <c r="S1097" s="56" t="s">
        <v>166</v>
      </c>
      <c r="T1097" s="56" t="s">
        <v>4102</v>
      </c>
      <c r="U1097" s="55">
        <v>2004</v>
      </c>
      <c r="V1097" s="55">
        <v>2013</v>
      </c>
      <c r="W1097" s="56"/>
      <c r="X1097" s="56"/>
      <c r="Y1097" s="56"/>
      <c r="Z1097" s="56"/>
      <c r="AA1097" s="56"/>
      <c r="AB1097" s="56"/>
      <c r="AC1097" s="56"/>
      <c r="AD1097" s="56"/>
      <c r="AE1097" s="56"/>
      <c r="AF1097" s="56"/>
      <c r="AG1097" s="56"/>
      <c r="AH1097" s="56" t="s">
        <v>139</v>
      </c>
      <c r="AI1097" s="56"/>
      <c r="AJ1097" s="56"/>
      <c r="AK1097" s="56"/>
      <c r="AL1097" s="56"/>
      <c r="AM1097" s="56"/>
      <c r="AN1097" s="56"/>
      <c r="AO1097" s="56"/>
      <c r="AP1097" s="56"/>
      <c r="AQ1097" s="56"/>
      <c r="AR1097" s="56"/>
      <c r="AS1097" s="56"/>
      <c r="AT1097" s="56"/>
      <c r="AU1097" s="56"/>
      <c r="AV1097" s="56"/>
      <c r="AW1097" s="56" t="s">
        <v>38</v>
      </c>
      <c r="AX1097" s="56"/>
      <c r="AY1097" s="56"/>
      <c r="AZ1097" s="56"/>
      <c r="BA1097" s="56"/>
      <c r="BB1097" s="56"/>
      <c r="BC1097" s="56"/>
      <c r="BD1097" s="56"/>
      <c r="BE1097" s="56"/>
      <c r="BF1097" s="56"/>
      <c r="BG1097" s="56"/>
      <c r="BH1097" s="56"/>
      <c r="BI1097" s="56"/>
      <c r="BJ1097" s="56"/>
      <c r="BK1097" s="56"/>
      <c r="BL1097" s="56"/>
      <c r="BM1097" s="56"/>
      <c r="BN1097" s="56"/>
      <c r="BO1097" s="56"/>
      <c r="BP1097" s="56"/>
      <c r="BQ1097" s="56"/>
      <c r="BR1097" s="56"/>
      <c r="BS1097" s="56"/>
      <c r="BT1097" s="56"/>
      <c r="BU1097" s="56"/>
      <c r="BV1097" s="56" t="s">
        <v>23</v>
      </c>
      <c r="BW1097" s="56"/>
      <c r="BX1097" s="56"/>
      <c r="BY1097" s="56"/>
      <c r="BZ1097" s="56"/>
      <c r="CA1097" s="56"/>
      <c r="CB1097" s="56"/>
      <c r="CC1097" s="56"/>
      <c r="CD1097" s="56"/>
      <c r="CE1097" s="56"/>
      <c r="CF1097" s="56"/>
      <c r="CG1097" s="56"/>
      <c r="CH1097" s="56" t="s">
        <v>195</v>
      </c>
      <c r="CI1097" s="56"/>
      <c r="CJ1097" s="56"/>
      <c r="CK1097" s="56"/>
      <c r="CL1097" s="56"/>
      <c r="CM1097" s="56"/>
      <c r="CN1097" s="56"/>
      <c r="CO1097" s="56"/>
      <c r="CP1097" s="56"/>
      <c r="CQ1097" s="56"/>
      <c r="CR1097" s="56"/>
      <c r="CS1097" s="68" t="s">
        <v>38</v>
      </c>
      <c r="CT1097" s="56"/>
      <c r="CU1097" s="56"/>
      <c r="CV1097" s="56"/>
      <c r="CW1097" s="56"/>
      <c r="CX1097" s="56"/>
      <c r="CY1097" s="56"/>
      <c r="CZ1097" s="56"/>
      <c r="DA1097" s="56"/>
      <c r="DB1097" s="56"/>
      <c r="DC1097" s="56"/>
      <c r="DD1097" s="56" t="s">
        <v>23</v>
      </c>
      <c r="DE1097" s="96" t="s">
        <v>4105</v>
      </c>
      <c r="DF1097" s="56" t="s">
        <v>4108</v>
      </c>
      <c r="DG1097" s="56"/>
      <c r="DH1097" s="56"/>
      <c r="DI1097" s="56"/>
      <c r="DJ1097" s="56"/>
      <c r="DK1097" s="56" t="s">
        <v>139</v>
      </c>
      <c r="DL1097" s="56"/>
      <c r="DM1097" s="56"/>
      <c r="DN1097" s="56"/>
      <c r="DO1097" s="97" t="s">
        <v>4110</v>
      </c>
      <c r="DP1097" s="56" t="s">
        <v>64</v>
      </c>
      <c r="DQ1097" s="96"/>
      <c r="DR1097" s="56"/>
      <c r="DS1097" s="96"/>
      <c r="DT1097" s="69"/>
    </row>
    <row r="1098" spans="1:518" ht="14.55" customHeight="1" x14ac:dyDescent="0.3">
      <c r="A1098" s="65">
        <v>1094</v>
      </c>
      <c r="B1098" s="55">
        <v>367</v>
      </c>
      <c r="C1098" s="101" t="s">
        <v>4111</v>
      </c>
      <c r="D1098" s="101" t="s">
        <v>4113</v>
      </c>
      <c r="E1098" s="101" t="s">
        <v>4112</v>
      </c>
      <c r="F1098" s="55">
        <v>2012</v>
      </c>
      <c r="G1098" s="101" t="s">
        <v>577</v>
      </c>
      <c r="H1098" s="129" t="s">
        <v>4114</v>
      </c>
      <c r="I1098" s="56" t="s">
        <v>50</v>
      </c>
      <c r="J1098" s="136" t="s">
        <v>4117</v>
      </c>
      <c r="K1098" s="56" t="s">
        <v>4116</v>
      </c>
      <c r="L1098" s="56" t="s">
        <v>23</v>
      </c>
      <c r="M1098" s="56" t="s">
        <v>72</v>
      </c>
      <c r="N1098" s="56" t="s">
        <v>205</v>
      </c>
      <c r="O1098" s="56" t="s">
        <v>25</v>
      </c>
      <c r="P1098" s="56" t="s">
        <v>177</v>
      </c>
      <c r="Q1098" s="56" t="s">
        <v>572</v>
      </c>
      <c r="R1098" s="56" t="s">
        <v>572</v>
      </c>
      <c r="S1098" s="56" t="s">
        <v>371</v>
      </c>
      <c r="T1098" s="56" t="s">
        <v>4115</v>
      </c>
      <c r="U1098" s="55">
        <v>2008</v>
      </c>
      <c r="V1098" s="55">
        <v>2010</v>
      </c>
      <c r="W1098" s="56"/>
      <c r="X1098" s="56"/>
      <c r="Y1098" s="56"/>
      <c r="Z1098" s="56"/>
      <c r="AA1098" s="56"/>
      <c r="AB1098" s="56"/>
      <c r="AC1098" s="56"/>
      <c r="AD1098" s="56" t="s">
        <v>109</v>
      </c>
      <c r="AE1098" s="56" t="s">
        <v>126</v>
      </c>
      <c r="AF1098" s="56"/>
      <c r="AG1098" s="56"/>
      <c r="AH1098" s="56" t="s">
        <v>139</v>
      </c>
      <c r="AI1098" s="56" t="s">
        <v>155</v>
      </c>
      <c r="AJ1098" s="56" t="s">
        <v>220</v>
      </c>
      <c r="AK1098" s="56"/>
      <c r="AL1098" s="56"/>
      <c r="AM1098" s="56"/>
      <c r="AN1098" s="56"/>
      <c r="AO1098" s="56"/>
      <c r="AP1098" s="56"/>
      <c r="AQ1098" s="56"/>
      <c r="AR1098" s="56"/>
      <c r="AS1098" s="56"/>
      <c r="AT1098" s="56" t="s">
        <v>197</v>
      </c>
      <c r="AU1098" s="56"/>
      <c r="AV1098" s="56"/>
      <c r="AW1098" s="56" t="s">
        <v>38</v>
      </c>
      <c r="AX1098" s="56"/>
      <c r="AY1098" s="56"/>
      <c r="AZ1098" s="56"/>
      <c r="BA1098" s="56"/>
      <c r="BB1098" s="56"/>
      <c r="BC1098" s="56"/>
      <c r="BD1098" s="56"/>
      <c r="BE1098" s="56"/>
      <c r="BF1098" s="56"/>
      <c r="BG1098" s="56"/>
      <c r="BH1098" s="56"/>
      <c r="BI1098" s="56"/>
      <c r="BJ1098" s="56"/>
      <c r="BK1098" s="56"/>
      <c r="BL1098" s="56"/>
      <c r="BM1098" s="56"/>
      <c r="BN1098" s="56"/>
      <c r="BO1098" s="56"/>
      <c r="BP1098" s="56"/>
      <c r="BQ1098" s="56"/>
      <c r="BR1098" s="56"/>
      <c r="BS1098" s="56"/>
      <c r="BT1098" s="56"/>
      <c r="BU1098" s="56"/>
      <c r="BV1098" s="56" t="s">
        <v>23</v>
      </c>
      <c r="BW1098" s="56"/>
      <c r="BX1098" s="56"/>
      <c r="BY1098" s="56"/>
      <c r="BZ1098" s="56"/>
      <c r="CA1098" s="56"/>
      <c r="CB1098" s="56"/>
      <c r="CC1098" s="56"/>
      <c r="CD1098" s="56" t="s">
        <v>221</v>
      </c>
      <c r="CE1098" s="56" t="s">
        <v>221</v>
      </c>
      <c r="CF1098" s="56"/>
      <c r="CG1098" s="56"/>
      <c r="CH1098" s="56" t="s">
        <v>195</v>
      </c>
      <c r="CI1098" s="56" t="s">
        <v>221</v>
      </c>
      <c r="CJ1098" s="56" t="s">
        <v>221</v>
      </c>
      <c r="CK1098" s="56"/>
      <c r="CL1098" s="56"/>
      <c r="CM1098" s="56"/>
      <c r="CN1098" s="56"/>
      <c r="CO1098" s="56"/>
      <c r="CP1098" s="56" t="s">
        <v>221</v>
      </c>
      <c r="CQ1098" s="56"/>
      <c r="CR1098" s="56"/>
      <c r="CS1098" s="68" t="s">
        <v>38</v>
      </c>
      <c r="CT1098" s="56"/>
      <c r="CU1098" s="56"/>
      <c r="CV1098" s="56"/>
      <c r="CW1098" s="56"/>
      <c r="CX1098" s="56"/>
      <c r="CY1098" s="56"/>
      <c r="CZ1098" s="56"/>
      <c r="DA1098" s="56"/>
      <c r="DB1098" s="56"/>
      <c r="DC1098" s="56"/>
      <c r="DD1098" s="56" t="s">
        <v>38</v>
      </c>
      <c r="DE1098" s="96"/>
      <c r="DF1098" s="56"/>
      <c r="DG1098" s="56"/>
      <c r="DH1098" s="56"/>
      <c r="DI1098" s="56"/>
      <c r="DJ1098" s="56"/>
      <c r="DK1098" s="56"/>
      <c r="DL1098" s="56"/>
      <c r="DM1098" s="56"/>
      <c r="DN1098" s="56"/>
      <c r="DO1098" s="96"/>
      <c r="DP1098" s="56"/>
      <c r="DQ1098" s="96"/>
      <c r="DR1098" s="56"/>
      <c r="DS1098" s="96"/>
      <c r="DT1098" s="69"/>
    </row>
    <row r="1099" spans="1:518" ht="14.55" customHeight="1" x14ac:dyDescent="0.3">
      <c r="A1099" s="65">
        <v>1095</v>
      </c>
      <c r="B1099" s="55">
        <v>368</v>
      </c>
      <c r="C1099" s="104" t="s">
        <v>4119</v>
      </c>
      <c r="D1099" s="101" t="s">
        <v>4120</v>
      </c>
      <c r="E1099" s="101" t="s">
        <v>4118</v>
      </c>
      <c r="F1099" s="55">
        <v>2012</v>
      </c>
      <c r="G1099" s="101" t="s">
        <v>4121</v>
      </c>
      <c r="H1099" s="129" t="s">
        <v>4122</v>
      </c>
      <c r="I1099" s="56" t="s">
        <v>50</v>
      </c>
      <c r="J1099" s="136" t="s">
        <v>4124</v>
      </c>
      <c r="K1099" s="56" t="s">
        <v>257</v>
      </c>
      <c r="L1099" s="56" t="s">
        <v>38</v>
      </c>
      <c r="M1099" s="56" t="s">
        <v>86</v>
      </c>
      <c r="N1099" s="56" t="s">
        <v>205</v>
      </c>
      <c r="O1099" s="56" t="s">
        <v>25</v>
      </c>
      <c r="P1099" s="56" t="s">
        <v>177</v>
      </c>
      <c r="Q1099" s="56" t="s">
        <v>572</v>
      </c>
      <c r="R1099" s="56" t="s">
        <v>572</v>
      </c>
      <c r="S1099" s="56" t="s">
        <v>97</v>
      </c>
      <c r="T1099" s="56" t="s">
        <v>4123</v>
      </c>
      <c r="U1099" s="55">
        <v>2009</v>
      </c>
      <c r="V1099" s="55">
        <v>2009</v>
      </c>
      <c r="W1099" s="56"/>
      <c r="X1099" s="56"/>
      <c r="Y1099" s="56"/>
      <c r="Z1099" s="56"/>
      <c r="AA1099" s="56"/>
      <c r="AB1099" s="56"/>
      <c r="AC1099" s="56"/>
      <c r="AD1099" s="56" t="s">
        <v>109</v>
      </c>
      <c r="AE1099" s="56"/>
      <c r="AF1099" s="56"/>
      <c r="AG1099" s="56"/>
      <c r="AH1099" s="56"/>
      <c r="AI1099" s="56" t="s">
        <v>155</v>
      </c>
      <c r="AJ1099" s="56"/>
      <c r="AK1099" s="56"/>
      <c r="AL1099" s="56"/>
      <c r="AM1099" s="56"/>
      <c r="AN1099" s="56"/>
      <c r="AO1099" s="56"/>
      <c r="AP1099" s="56"/>
      <c r="AQ1099" s="56"/>
      <c r="AR1099" s="56"/>
      <c r="AS1099" s="56"/>
      <c r="AT1099" s="56"/>
      <c r="AU1099" s="56"/>
      <c r="AV1099" s="56" t="s">
        <v>199</v>
      </c>
      <c r="AW1099" s="56" t="s">
        <v>23</v>
      </c>
      <c r="AX1099" s="56"/>
      <c r="AY1099" s="56"/>
      <c r="AZ1099" s="56"/>
      <c r="BA1099" s="56"/>
      <c r="BB1099" s="56"/>
      <c r="BC1099" s="56"/>
      <c r="BD1099" s="56"/>
      <c r="BE1099" s="56"/>
      <c r="BF1099" s="56"/>
      <c r="BG1099" s="56"/>
      <c r="BH1099" s="56"/>
      <c r="BI1099" s="56"/>
      <c r="BJ1099" s="56"/>
      <c r="BK1099" s="56"/>
      <c r="BL1099" s="56"/>
      <c r="BM1099" s="56"/>
      <c r="BN1099" s="56"/>
      <c r="BO1099" s="56"/>
      <c r="BP1099" s="56"/>
      <c r="BQ1099" s="56"/>
      <c r="BR1099" s="56"/>
      <c r="BS1099" s="56"/>
      <c r="BT1099" s="56"/>
      <c r="BU1099" s="56" t="s">
        <v>78</v>
      </c>
      <c r="BV1099" s="56" t="s">
        <v>23</v>
      </c>
      <c r="BW1099" s="56"/>
      <c r="BX1099" s="56"/>
      <c r="BY1099" s="56"/>
      <c r="BZ1099" s="56"/>
      <c r="CA1099" s="56"/>
      <c r="CB1099" s="56"/>
      <c r="CC1099" s="56"/>
      <c r="CD1099" s="56" t="s">
        <v>195</v>
      </c>
      <c r="CE1099" s="56"/>
      <c r="CF1099" s="56"/>
      <c r="CG1099" s="56"/>
      <c r="CH1099" s="56"/>
      <c r="CI1099" s="56" t="s">
        <v>195</v>
      </c>
      <c r="CJ1099" s="56"/>
      <c r="CK1099" s="56"/>
      <c r="CL1099" s="56"/>
      <c r="CM1099" s="56"/>
      <c r="CN1099" s="56"/>
      <c r="CO1099" s="56"/>
      <c r="CP1099" s="56"/>
      <c r="CQ1099" s="56"/>
      <c r="CR1099" s="56"/>
      <c r="CS1099" s="68" t="s">
        <v>38</v>
      </c>
      <c r="CT1099" s="56"/>
      <c r="CU1099" s="56"/>
      <c r="CV1099" s="56"/>
      <c r="CW1099" s="56"/>
      <c r="CX1099" s="56"/>
      <c r="CY1099" s="56"/>
      <c r="CZ1099" s="56"/>
      <c r="DA1099" s="56"/>
      <c r="DB1099" s="56"/>
      <c r="DC1099" s="56"/>
      <c r="DD1099" s="56" t="s">
        <v>38</v>
      </c>
      <c r="DE1099" s="96"/>
      <c r="DF1099" s="56"/>
      <c r="DG1099" s="56"/>
      <c r="DH1099" s="56"/>
      <c r="DI1099" s="56"/>
      <c r="DJ1099" s="56"/>
      <c r="DK1099" s="56"/>
      <c r="DL1099" s="56"/>
      <c r="DM1099" s="56"/>
      <c r="DN1099" s="56"/>
      <c r="DO1099" s="96"/>
      <c r="DP1099" s="56"/>
      <c r="DQ1099" s="96"/>
      <c r="DR1099" s="56"/>
      <c r="DS1099" s="96"/>
      <c r="DT1099" s="69"/>
    </row>
    <row r="1100" spans="1:518" ht="14.55" customHeight="1" x14ac:dyDescent="0.3">
      <c r="A1100" s="81">
        <v>1096</v>
      </c>
      <c r="B1100" s="7">
        <v>368</v>
      </c>
      <c r="C1100" s="98" t="s">
        <v>4119</v>
      </c>
      <c r="D1100" s="98" t="s">
        <v>4120</v>
      </c>
      <c r="E1100" s="98" t="s">
        <v>4118</v>
      </c>
      <c r="F1100" s="7">
        <v>2012</v>
      </c>
      <c r="G1100" s="98" t="s">
        <v>4121</v>
      </c>
      <c r="H1100" s="126" t="s">
        <v>4122</v>
      </c>
      <c r="I1100" s="6" t="s">
        <v>50</v>
      </c>
      <c r="J1100" s="98" t="s">
        <v>4126</v>
      </c>
      <c r="K1100" s="6" t="s">
        <v>616</v>
      </c>
      <c r="L1100" s="6" t="s">
        <v>38</v>
      </c>
      <c r="M1100" s="6" t="s">
        <v>86</v>
      </c>
      <c r="N1100" s="6" t="s">
        <v>205</v>
      </c>
      <c r="O1100" s="6" t="s">
        <v>25</v>
      </c>
      <c r="P1100" s="6" t="s">
        <v>177</v>
      </c>
      <c r="Q1100" s="6" t="s">
        <v>572</v>
      </c>
      <c r="R1100" s="6" t="s">
        <v>572</v>
      </c>
      <c r="S1100" s="6" t="s">
        <v>97</v>
      </c>
      <c r="T1100" s="6" t="s">
        <v>4123</v>
      </c>
      <c r="U1100" s="7">
        <v>2015</v>
      </c>
      <c r="V1100" s="7">
        <v>2015</v>
      </c>
      <c r="W1100" s="56"/>
      <c r="X1100" s="6"/>
      <c r="Y1100" s="6"/>
      <c r="Z1100" s="6" t="s">
        <v>76</v>
      </c>
      <c r="AA1100" s="6"/>
      <c r="AB1100" s="6"/>
      <c r="AC1100" s="6"/>
      <c r="AD1100" s="6" t="s">
        <v>109</v>
      </c>
      <c r="AE1100" s="6"/>
      <c r="AF1100" s="56"/>
      <c r="AG1100" s="56"/>
      <c r="AH1100" s="6"/>
      <c r="AI1100" s="6" t="s">
        <v>155</v>
      </c>
      <c r="AJ1100" s="56"/>
      <c r="AK1100" s="6"/>
      <c r="AL1100" s="56"/>
      <c r="AM1100" s="6"/>
      <c r="AN1100" s="56"/>
      <c r="AO1100" s="6"/>
      <c r="AP1100" s="6"/>
      <c r="AQ1100" s="56"/>
      <c r="AR1100" s="56"/>
      <c r="AS1100" s="56"/>
      <c r="AT1100" s="6"/>
      <c r="AU1100" s="6"/>
      <c r="AV1100" s="6"/>
      <c r="AW1100" s="6" t="s">
        <v>23</v>
      </c>
      <c r="AX1100" s="56"/>
      <c r="AY1100" s="6"/>
      <c r="AZ1100" s="6"/>
      <c r="BA1100" s="6" t="s">
        <v>78</v>
      </c>
      <c r="BB1100" s="6"/>
      <c r="BC1100" s="6"/>
      <c r="BD1100" s="6"/>
      <c r="BE1100" s="6" t="s">
        <v>78</v>
      </c>
      <c r="BF1100" s="6"/>
      <c r="BG1100" s="56"/>
      <c r="BH1100" s="56"/>
      <c r="BI1100" s="6"/>
      <c r="BJ1100" s="6" t="s">
        <v>78</v>
      </c>
      <c r="BK1100" s="6"/>
      <c r="BL1100" s="56"/>
      <c r="BM1100" s="56"/>
      <c r="BN1100" s="6"/>
      <c r="BO1100" s="6"/>
      <c r="BP1100" s="56"/>
      <c r="BQ1100" s="56"/>
      <c r="BR1100" s="56"/>
      <c r="BS1100" s="6"/>
      <c r="BT1100" s="6"/>
      <c r="BU1100" s="6"/>
      <c r="BV1100" s="6" t="s">
        <v>23</v>
      </c>
      <c r="BW1100" s="56"/>
      <c r="BX1100" s="6"/>
      <c r="BY1100" s="6"/>
      <c r="BZ1100" s="6"/>
      <c r="CA1100" s="6"/>
      <c r="CB1100" s="6"/>
      <c r="CC1100" s="6"/>
      <c r="CD1100" s="6" t="s">
        <v>195</v>
      </c>
      <c r="CE1100" s="6"/>
      <c r="CF1100" s="56"/>
      <c r="CG1100" s="56"/>
      <c r="CH1100" s="6"/>
      <c r="CI1100" s="6" t="s">
        <v>195</v>
      </c>
      <c r="CJ1100" s="56"/>
      <c r="CK1100" s="6"/>
      <c r="CL1100" s="6"/>
      <c r="CM1100" s="6"/>
      <c r="CN1100" s="6"/>
      <c r="CO1100" s="56"/>
      <c r="CP1100" s="6"/>
      <c r="CQ1100" s="6"/>
      <c r="CR1100" s="6"/>
      <c r="CS1100" s="28" t="s">
        <v>38</v>
      </c>
      <c r="CT1100" s="6"/>
      <c r="CU1100" s="6"/>
      <c r="CV1100" s="6"/>
      <c r="CW1100" s="6"/>
      <c r="CX1100" s="6"/>
      <c r="CY1100" s="56"/>
      <c r="CZ1100" s="6"/>
      <c r="DA1100" s="6"/>
      <c r="DB1100" s="6"/>
      <c r="DC1100" s="6"/>
      <c r="DD1100" s="6" t="s">
        <v>38</v>
      </c>
      <c r="DE1100" s="87"/>
      <c r="DF1100" s="6"/>
      <c r="DG1100" s="6"/>
      <c r="DH1100" s="6"/>
      <c r="DI1100" s="6"/>
      <c r="DJ1100" s="6"/>
      <c r="DK1100" s="6"/>
      <c r="DL1100" s="6"/>
      <c r="DM1100" s="6"/>
      <c r="DN1100" s="6"/>
      <c r="DO1100" s="87"/>
      <c r="DP1100" s="6"/>
      <c r="DQ1100" s="87"/>
      <c r="DR1100" s="6"/>
      <c r="DS1100" s="87"/>
      <c r="DT1100" s="17"/>
    </row>
    <row r="1101" spans="1:518" s="76" customFormat="1" ht="14.55" customHeight="1" x14ac:dyDescent="0.3">
      <c r="A1101" s="82">
        <v>1097</v>
      </c>
      <c r="B1101" s="83">
        <v>368</v>
      </c>
      <c r="C1101" s="103" t="s">
        <v>4119</v>
      </c>
      <c r="D1101" s="103" t="s">
        <v>4120</v>
      </c>
      <c r="E1101" s="103" t="s">
        <v>4118</v>
      </c>
      <c r="F1101" s="83">
        <v>2012</v>
      </c>
      <c r="G1101" s="103" t="s">
        <v>4121</v>
      </c>
      <c r="H1101" s="130" t="s">
        <v>4122</v>
      </c>
      <c r="I1101" s="79" t="s">
        <v>50</v>
      </c>
      <c r="J1101" s="103" t="s">
        <v>4132</v>
      </c>
      <c r="K1101" s="6" t="s">
        <v>1103</v>
      </c>
      <c r="L1101" s="79" t="s">
        <v>23</v>
      </c>
      <c r="M1101" s="79" t="s">
        <v>86</v>
      </c>
      <c r="N1101" s="79" t="s">
        <v>205</v>
      </c>
      <c r="O1101" s="79" t="s">
        <v>25</v>
      </c>
      <c r="P1101" s="6" t="s">
        <v>177</v>
      </c>
      <c r="Q1101" s="79" t="s">
        <v>572</v>
      </c>
      <c r="R1101" s="79" t="s">
        <v>572</v>
      </c>
      <c r="S1101" s="79" t="s">
        <v>97</v>
      </c>
      <c r="T1101" s="79" t="s">
        <v>4123</v>
      </c>
      <c r="U1101" s="83">
        <v>2015</v>
      </c>
      <c r="V1101" s="83">
        <v>2015</v>
      </c>
      <c r="W1101" s="71"/>
      <c r="X1101" s="79"/>
      <c r="Y1101" s="79"/>
      <c r="Z1101" s="79" t="s">
        <v>76</v>
      </c>
      <c r="AA1101" s="79"/>
      <c r="AB1101" s="79"/>
      <c r="AC1101" s="79"/>
      <c r="AD1101" s="79" t="s">
        <v>109</v>
      </c>
      <c r="AE1101" s="79"/>
      <c r="AF1101" s="71"/>
      <c r="AG1101" s="71"/>
      <c r="AH1101" s="79"/>
      <c r="AI1101" s="79" t="s">
        <v>155</v>
      </c>
      <c r="AJ1101" s="71"/>
      <c r="AK1101" s="79"/>
      <c r="AL1101" s="71"/>
      <c r="AM1101" s="79"/>
      <c r="AN1101" s="71"/>
      <c r="AO1101" s="79"/>
      <c r="AP1101" s="79"/>
      <c r="AQ1101" s="71"/>
      <c r="AR1101" s="71"/>
      <c r="AS1101" s="71"/>
      <c r="AT1101" s="79"/>
      <c r="AU1101" s="79"/>
      <c r="AV1101" s="79"/>
      <c r="AW1101" s="79" t="s">
        <v>23</v>
      </c>
      <c r="AX1101" s="71"/>
      <c r="AY1101" s="79"/>
      <c r="AZ1101" s="79"/>
      <c r="BA1101" s="79" t="s">
        <v>78</v>
      </c>
      <c r="BB1101" s="79"/>
      <c r="BC1101" s="79"/>
      <c r="BD1101" s="79"/>
      <c r="BE1101" s="79" t="s">
        <v>78</v>
      </c>
      <c r="BF1101" s="79"/>
      <c r="BG1101" s="71"/>
      <c r="BH1101" s="71"/>
      <c r="BI1101" s="79"/>
      <c r="BJ1101" s="79" t="s">
        <v>78</v>
      </c>
      <c r="BK1101" s="79"/>
      <c r="BL1101" s="71"/>
      <c r="BM1101" s="71"/>
      <c r="BN1101" s="79"/>
      <c r="BO1101" s="79"/>
      <c r="BP1101" s="71"/>
      <c r="BQ1101" s="71"/>
      <c r="BR1101" s="71"/>
      <c r="BS1101" s="79"/>
      <c r="BT1101" s="79"/>
      <c r="BU1101" s="79"/>
      <c r="BV1101" s="79" t="s">
        <v>23</v>
      </c>
      <c r="BW1101" s="71"/>
      <c r="BX1101" s="79"/>
      <c r="BY1101" s="79"/>
      <c r="BZ1101" s="79"/>
      <c r="CA1101" s="79"/>
      <c r="CB1101" s="79"/>
      <c r="CC1101" s="79"/>
      <c r="CD1101" s="79" t="s">
        <v>195</v>
      </c>
      <c r="CE1101" s="79"/>
      <c r="CF1101" s="71"/>
      <c r="CG1101" s="71"/>
      <c r="CH1101" s="79"/>
      <c r="CI1101" s="79" t="s">
        <v>195</v>
      </c>
      <c r="CJ1101" s="71"/>
      <c r="CK1101" s="79"/>
      <c r="CL1101" s="79"/>
      <c r="CM1101" s="79"/>
      <c r="CN1101" s="79"/>
      <c r="CO1101" s="71"/>
      <c r="CP1101" s="79"/>
      <c r="CQ1101" s="79"/>
      <c r="CR1101" s="79"/>
      <c r="CS1101" s="84" t="s">
        <v>38</v>
      </c>
      <c r="CT1101" s="79"/>
      <c r="CU1101" s="79"/>
      <c r="CV1101" s="79"/>
      <c r="CW1101" s="79"/>
      <c r="CX1101" s="79"/>
      <c r="CY1101" s="71"/>
      <c r="CZ1101" s="79"/>
      <c r="DA1101" s="79"/>
      <c r="DB1101" s="79"/>
      <c r="DC1101" s="79"/>
      <c r="DD1101" s="79" t="s">
        <v>38</v>
      </c>
      <c r="DE1101" s="88"/>
      <c r="DF1101" s="79"/>
      <c r="DG1101" s="79"/>
      <c r="DH1101" s="79"/>
      <c r="DI1101" s="79"/>
      <c r="DJ1101" s="79"/>
      <c r="DK1101" s="79"/>
      <c r="DL1101" s="79"/>
      <c r="DM1101" s="79"/>
      <c r="DN1101" s="79"/>
      <c r="DO1101" s="88"/>
      <c r="DP1101" s="79"/>
      <c r="DQ1101" s="88"/>
      <c r="DR1101" s="79"/>
      <c r="DS1101" s="88"/>
      <c r="DT1101" s="85"/>
      <c r="DU1101" s="58"/>
      <c r="DV1101" s="58"/>
      <c r="DW1101" s="58"/>
      <c r="DX1101" s="58"/>
      <c r="DY1101" s="58"/>
      <c r="DZ1101" s="58"/>
      <c r="EA1101" s="58"/>
      <c r="EB1101" s="58"/>
      <c r="EC1101" s="58"/>
      <c r="ED1101" s="58"/>
      <c r="EE1101" s="58"/>
      <c r="EF1101" s="58"/>
      <c r="EG1101" s="58"/>
      <c r="EH1101" s="58"/>
      <c r="EI1101" s="58"/>
      <c r="EJ1101" s="58"/>
      <c r="EK1101" s="58"/>
      <c r="EL1101" s="58"/>
      <c r="EM1101" s="58"/>
      <c r="EN1101" s="58"/>
      <c r="EO1101" s="58"/>
      <c r="EP1101" s="58"/>
      <c r="EQ1101" s="58"/>
      <c r="ER1101" s="58"/>
      <c r="ES1101" s="34"/>
      <c r="ET1101" s="57"/>
      <c r="EU1101" s="57"/>
      <c r="EV1101" s="57"/>
      <c r="EW1101" s="57"/>
      <c r="EX1101" s="57"/>
      <c r="EY1101" s="57"/>
      <c r="EZ1101" s="57"/>
      <c r="FA1101" s="57"/>
      <c r="FB1101" s="57"/>
      <c r="FC1101" s="57"/>
      <c r="FD1101" s="57"/>
      <c r="FE1101" s="57"/>
      <c r="FF1101" s="57"/>
      <c r="FG1101" s="57"/>
      <c r="FH1101" s="57"/>
      <c r="FI1101" s="57"/>
      <c r="FJ1101" s="57"/>
      <c r="FK1101" s="57"/>
      <c r="FL1101" s="57"/>
      <c r="FM1101" s="57"/>
      <c r="FN1101" s="57"/>
      <c r="FO1101" s="57"/>
      <c r="FP1101" s="57"/>
      <c r="FQ1101" s="57"/>
      <c r="FR1101" s="57"/>
      <c r="FS1101" s="57"/>
      <c r="FT1101" s="57"/>
      <c r="FU1101" s="57"/>
      <c r="FV1101" s="57"/>
      <c r="FW1101" s="57"/>
      <c r="FX1101" s="57"/>
      <c r="FY1101" s="57"/>
      <c r="FZ1101" s="57"/>
      <c r="GA1101" s="57"/>
      <c r="GB1101" s="57"/>
      <c r="GC1101" s="57"/>
      <c r="GD1101" s="57"/>
      <c r="GE1101" s="57"/>
      <c r="GF1101" s="57"/>
      <c r="GG1101" s="57"/>
      <c r="GH1101" s="57"/>
      <c r="GI1101" s="57"/>
      <c r="GJ1101" s="57"/>
      <c r="GK1101" s="57"/>
      <c r="GL1101" s="57"/>
      <c r="GM1101" s="57"/>
      <c r="GN1101" s="57"/>
      <c r="GO1101" s="57"/>
      <c r="GP1101" s="57"/>
      <c r="GQ1101" s="57"/>
      <c r="GR1101" s="57"/>
      <c r="GS1101" s="57"/>
      <c r="GT1101" s="57"/>
      <c r="GU1101" s="57"/>
      <c r="GV1101" s="57"/>
      <c r="GW1101" s="57"/>
      <c r="GX1101" s="57"/>
      <c r="GY1101" s="57"/>
      <c r="GZ1101" s="57"/>
      <c r="HA1101" s="57"/>
      <c r="HB1101" s="57"/>
      <c r="HC1101" s="57"/>
      <c r="HD1101" s="57"/>
      <c r="HE1101" s="57"/>
      <c r="HF1101" s="57"/>
      <c r="HG1101" s="57"/>
      <c r="HH1101" s="57"/>
      <c r="HI1101" s="57"/>
      <c r="HJ1101" s="57"/>
      <c r="HK1101" s="57"/>
      <c r="HL1101" s="57"/>
      <c r="HM1101" s="57"/>
      <c r="HN1101" s="57"/>
      <c r="HO1101" s="57"/>
      <c r="HP1101" s="57"/>
      <c r="HQ1101" s="57"/>
      <c r="HR1101" s="57"/>
      <c r="HS1101" s="57"/>
      <c r="HT1101" s="57"/>
      <c r="HU1101" s="57"/>
      <c r="HV1101" s="57"/>
      <c r="HW1101" s="57"/>
      <c r="HX1101" s="57"/>
      <c r="HY1101" s="57"/>
      <c r="HZ1101" s="57"/>
      <c r="IA1101" s="57"/>
      <c r="IB1101" s="57"/>
      <c r="IC1101" s="57"/>
      <c r="ID1101" s="57"/>
      <c r="IE1101" s="57"/>
      <c r="IF1101" s="57"/>
      <c r="IG1101" s="57"/>
      <c r="IH1101" s="57"/>
      <c r="II1101" s="57"/>
      <c r="IJ1101" s="57"/>
      <c r="IK1101" s="57"/>
      <c r="IL1101" s="57"/>
      <c r="IM1101" s="57"/>
      <c r="IN1101" s="57"/>
      <c r="IO1101" s="57"/>
      <c r="IP1101" s="57"/>
      <c r="IQ1101" s="57"/>
      <c r="IR1101" s="57"/>
      <c r="IS1101" s="57"/>
      <c r="IT1101" s="57"/>
      <c r="IU1101" s="57"/>
      <c r="IV1101" s="57"/>
      <c r="IW1101" s="57"/>
      <c r="IX1101" s="57"/>
      <c r="IY1101" s="57"/>
      <c r="IZ1101" s="57"/>
      <c r="JA1101" s="57"/>
      <c r="JB1101" s="57"/>
      <c r="JC1101" s="57"/>
      <c r="JD1101" s="57"/>
      <c r="JE1101" s="57"/>
      <c r="JF1101" s="57"/>
      <c r="JG1101" s="57"/>
      <c r="JH1101" s="57"/>
      <c r="JI1101" s="57"/>
      <c r="JJ1101" s="57"/>
      <c r="JK1101" s="57"/>
      <c r="JL1101" s="57"/>
      <c r="JM1101" s="57"/>
      <c r="JN1101" s="57"/>
      <c r="JO1101" s="57"/>
      <c r="JP1101" s="57"/>
      <c r="JQ1101" s="57"/>
      <c r="JR1101" s="57"/>
      <c r="JS1101" s="57"/>
      <c r="JT1101" s="57"/>
      <c r="JU1101" s="57"/>
      <c r="JV1101" s="57"/>
      <c r="JW1101" s="57"/>
      <c r="JX1101" s="57"/>
      <c r="JY1101" s="57"/>
      <c r="JZ1101" s="57"/>
      <c r="KA1101" s="57"/>
      <c r="KB1101" s="57"/>
      <c r="KC1101" s="57"/>
      <c r="KD1101" s="57"/>
      <c r="KE1101" s="57"/>
      <c r="KF1101" s="57"/>
      <c r="KG1101" s="57"/>
      <c r="KH1101" s="57"/>
      <c r="KI1101" s="57"/>
      <c r="KJ1101" s="57"/>
      <c r="KK1101" s="57"/>
      <c r="KL1101" s="57"/>
      <c r="KM1101" s="57"/>
      <c r="KN1101" s="57"/>
      <c r="KO1101" s="57"/>
      <c r="KP1101" s="57"/>
      <c r="KQ1101" s="57"/>
      <c r="KR1101" s="57"/>
      <c r="KS1101" s="57"/>
      <c r="KT1101" s="57"/>
      <c r="KU1101" s="57"/>
      <c r="KV1101" s="57"/>
      <c r="KW1101" s="57"/>
      <c r="KX1101" s="57"/>
      <c r="KY1101" s="57"/>
      <c r="KZ1101" s="57"/>
      <c r="LA1101" s="57"/>
      <c r="LB1101" s="57"/>
      <c r="LC1101" s="57"/>
      <c r="LD1101" s="57"/>
      <c r="LE1101" s="57"/>
      <c r="LF1101" s="57"/>
      <c r="LG1101" s="57"/>
      <c r="LH1101" s="57"/>
      <c r="LI1101" s="57"/>
      <c r="LJ1101" s="57"/>
      <c r="LK1101" s="57"/>
      <c r="LL1101" s="57"/>
      <c r="LM1101" s="57"/>
      <c r="LN1101" s="57"/>
      <c r="LO1101" s="57"/>
      <c r="LP1101" s="57"/>
      <c r="LQ1101" s="57"/>
      <c r="LR1101" s="57"/>
      <c r="LS1101" s="57"/>
      <c r="LT1101" s="57"/>
      <c r="LU1101" s="57"/>
      <c r="LV1101" s="57"/>
      <c r="LW1101" s="57"/>
      <c r="LX1101" s="57"/>
      <c r="LY1101" s="57"/>
      <c r="LZ1101" s="57"/>
      <c r="MA1101" s="57"/>
      <c r="MB1101" s="57"/>
      <c r="MC1101" s="57"/>
      <c r="MD1101" s="57"/>
      <c r="ME1101" s="57"/>
      <c r="MF1101" s="57"/>
      <c r="MG1101" s="57"/>
      <c r="MH1101" s="57"/>
      <c r="MI1101" s="57"/>
      <c r="MJ1101" s="57"/>
      <c r="MK1101" s="57"/>
      <c r="ML1101" s="57"/>
      <c r="MM1101" s="57"/>
      <c r="MN1101" s="57"/>
      <c r="MO1101" s="57"/>
      <c r="MP1101" s="57"/>
      <c r="MQ1101" s="57"/>
      <c r="MR1101" s="57"/>
      <c r="MS1101" s="57"/>
      <c r="MT1101" s="57"/>
      <c r="MU1101" s="57"/>
      <c r="MV1101" s="57"/>
      <c r="MW1101" s="57"/>
      <c r="MX1101" s="57"/>
      <c r="MY1101" s="57"/>
      <c r="MZ1101" s="57"/>
      <c r="NA1101" s="57"/>
      <c r="NB1101" s="57"/>
      <c r="NC1101" s="57"/>
      <c r="ND1101" s="57"/>
      <c r="NE1101" s="57"/>
      <c r="NF1101" s="57"/>
      <c r="NG1101" s="57"/>
      <c r="NH1101" s="57"/>
      <c r="NI1101" s="57"/>
      <c r="NJ1101" s="57"/>
      <c r="NK1101" s="57"/>
      <c r="NL1101" s="57"/>
      <c r="NM1101" s="57"/>
      <c r="NN1101" s="57"/>
      <c r="NO1101" s="57"/>
      <c r="NP1101" s="57"/>
      <c r="NQ1101" s="57"/>
      <c r="NR1101" s="57"/>
      <c r="NS1101" s="57"/>
      <c r="NT1101" s="57"/>
      <c r="NU1101" s="57"/>
      <c r="NV1101" s="57"/>
      <c r="NW1101" s="57"/>
      <c r="NX1101" s="57"/>
      <c r="NY1101" s="57"/>
      <c r="NZ1101" s="57"/>
      <c r="OA1101" s="57"/>
      <c r="OB1101" s="57"/>
      <c r="OC1101" s="57"/>
      <c r="OD1101" s="57"/>
      <c r="OE1101" s="57"/>
      <c r="OF1101" s="57"/>
      <c r="OG1101" s="57"/>
      <c r="OH1101" s="57"/>
      <c r="OI1101" s="57"/>
      <c r="OJ1101" s="57"/>
      <c r="OK1101" s="57"/>
      <c r="OL1101" s="57"/>
      <c r="OM1101" s="57"/>
      <c r="ON1101" s="57"/>
      <c r="OO1101" s="57"/>
      <c r="OP1101" s="57"/>
      <c r="OQ1101" s="57"/>
      <c r="OR1101" s="57"/>
      <c r="OS1101" s="57"/>
      <c r="OT1101" s="57"/>
      <c r="OU1101" s="57"/>
      <c r="OV1101" s="57"/>
      <c r="OW1101" s="57"/>
      <c r="OX1101" s="57"/>
      <c r="OY1101" s="57"/>
      <c r="OZ1101" s="57"/>
      <c r="PA1101" s="57"/>
      <c r="PB1101" s="57"/>
      <c r="PC1101" s="57"/>
      <c r="PD1101" s="57"/>
      <c r="PE1101" s="57"/>
      <c r="PF1101" s="57"/>
      <c r="PG1101" s="57"/>
      <c r="PH1101" s="57"/>
      <c r="PI1101" s="57"/>
      <c r="PJ1101" s="57"/>
      <c r="PK1101" s="57"/>
      <c r="PL1101" s="57"/>
      <c r="PM1101" s="57"/>
      <c r="PN1101" s="57"/>
      <c r="PO1101" s="57"/>
      <c r="PP1101" s="57"/>
      <c r="PQ1101" s="57"/>
      <c r="PR1101" s="57"/>
      <c r="PS1101" s="57"/>
      <c r="PT1101" s="57"/>
      <c r="PU1101" s="57"/>
      <c r="PV1101" s="57"/>
      <c r="PW1101" s="57"/>
      <c r="PX1101" s="57"/>
      <c r="PY1101" s="57"/>
      <c r="PZ1101" s="57"/>
      <c r="QA1101" s="57"/>
      <c r="QB1101" s="57"/>
      <c r="QC1101" s="57"/>
      <c r="QD1101" s="57"/>
      <c r="QE1101" s="57"/>
      <c r="QF1101" s="57"/>
      <c r="QG1101" s="57"/>
      <c r="QH1101" s="57"/>
      <c r="QI1101" s="57"/>
      <c r="QJ1101" s="57"/>
      <c r="QK1101" s="57"/>
      <c r="QL1101" s="57"/>
      <c r="QM1101" s="57"/>
      <c r="QN1101" s="57"/>
      <c r="QO1101" s="57"/>
      <c r="QP1101" s="57"/>
      <c r="QQ1101" s="57"/>
      <c r="QR1101" s="57"/>
      <c r="QS1101" s="57"/>
      <c r="QT1101" s="57"/>
      <c r="QU1101" s="57"/>
      <c r="QV1101" s="57"/>
      <c r="QW1101" s="57"/>
      <c r="QX1101" s="57"/>
      <c r="QY1101" s="57"/>
      <c r="QZ1101" s="57"/>
      <c r="RA1101" s="57"/>
      <c r="RB1101" s="57"/>
      <c r="RC1101" s="57"/>
      <c r="RD1101" s="57"/>
      <c r="RE1101" s="57"/>
      <c r="RF1101" s="57"/>
      <c r="RG1101" s="57"/>
      <c r="RH1101" s="57"/>
      <c r="RI1101" s="57"/>
      <c r="RJ1101" s="57"/>
      <c r="RK1101" s="57"/>
      <c r="RL1101" s="57"/>
      <c r="RM1101" s="57"/>
      <c r="RN1101" s="57"/>
      <c r="RO1101" s="57"/>
      <c r="RP1101" s="57"/>
      <c r="RQ1101" s="57"/>
      <c r="RR1101" s="57"/>
      <c r="RS1101" s="57"/>
      <c r="RT1101" s="57"/>
      <c r="RU1101" s="57"/>
      <c r="RV1101" s="57"/>
      <c r="RW1101" s="57"/>
      <c r="RX1101" s="57"/>
      <c r="RY1101" s="57"/>
      <c r="RZ1101" s="57"/>
      <c r="SA1101" s="57"/>
      <c r="SB1101" s="57"/>
      <c r="SC1101" s="57"/>
      <c r="SD1101" s="57"/>
      <c r="SE1101" s="57"/>
      <c r="SF1101" s="57"/>
      <c r="SG1101" s="57"/>
      <c r="SH1101" s="57"/>
      <c r="SI1101" s="57"/>
      <c r="SJ1101" s="57"/>
      <c r="SK1101" s="57"/>
      <c r="SL1101" s="57"/>
      <c r="SM1101" s="57"/>
      <c r="SN1101" s="57"/>
      <c r="SO1101" s="57"/>
      <c r="SP1101" s="57"/>
      <c r="SQ1101" s="57"/>
      <c r="SR1101" s="57"/>
      <c r="SS1101" s="57"/>
      <c r="ST1101" s="57"/>
      <c r="SU1101" s="57"/>
      <c r="SV1101" s="57"/>
      <c r="SW1101" s="57"/>
      <c r="SX1101" s="57"/>
    </row>
    <row r="1102" spans="1:518" ht="14.55" customHeight="1" x14ac:dyDescent="0.3">
      <c r="A1102" s="81">
        <v>1098</v>
      </c>
      <c r="B1102" s="7">
        <v>368</v>
      </c>
      <c r="C1102" s="98" t="s">
        <v>4119</v>
      </c>
      <c r="D1102" s="98" t="s">
        <v>4120</v>
      </c>
      <c r="E1102" s="98" t="s">
        <v>4118</v>
      </c>
      <c r="F1102" s="7">
        <v>2012</v>
      </c>
      <c r="G1102" s="98" t="s">
        <v>4121</v>
      </c>
      <c r="H1102" s="126" t="s">
        <v>4122</v>
      </c>
      <c r="I1102" s="6" t="s">
        <v>50</v>
      </c>
      <c r="J1102" s="98" t="s">
        <v>4133</v>
      </c>
      <c r="K1102" s="6" t="s">
        <v>4127</v>
      </c>
      <c r="L1102" s="6" t="s">
        <v>23</v>
      </c>
      <c r="M1102" s="6" t="s">
        <v>86</v>
      </c>
      <c r="N1102" s="6" t="s">
        <v>205</v>
      </c>
      <c r="O1102" s="6" t="s">
        <v>25</v>
      </c>
      <c r="P1102" s="6" t="s">
        <v>177</v>
      </c>
      <c r="Q1102" s="6" t="s">
        <v>572</v>
      </c>
      <c r="R1102" s="6" t="s">
        <v>572</v>
      </c>
      <c r="S1102" s="6" t="s">
        <v>97</v>
      </c>
      <c r="T1102" s="6" t="s">
        <v>4123</v>
      </c>
      <c r="U1102" s="7">
        <v>2015</v>
      </c>
      <c r="V1102" s="7">
        <v>2015</v>
      </c>
      <c r="W1102" s="56"/>
      <c r="X1102" s="6"/>
      <c r="Y1102" s="6"/>
      <c r="Z1102" s="6"/>
      <c r="AA1102" s="6"/>
      <c r="AB1102" s="6"/>
      <c r="AC1102" s="6"/>
      <c r="AD1102" s="6"/>
      <c r="AE1102" s="6"/>
      <c r="AF1102" s="56"/>
      <c r="AG1102" s="56"/>
      <c r="AH1102" s="6"/>
      <c r="AI1102" s="6"/>
      <c r="AJ1102" s="56"/>
      <c r="AK1102" s="6"/>
      <c r="AL1102" s="56"/>
      <c r="AM1102" s="6"/>
      <c r="AN1102" s="56"/>
      <c r="AO1102" s="6"/>
      <c r="AP1102" s="6"/>
      <c r="AQ1102" s="56"/>
      <c r="AR1102" s="56"/>
      <c r="AS1102" s="56"/>
      <c r="AT1102" s="6"/>
      <c r="AU1102" s="6"/>
      <c r="AV1102" s="6" t="s">
        <v>199</v>
      </c>
      <c r="AW1102" s="6" t="s">
        <v>23</v>
      </c>
      <c r="AX1102" s="56"/>
      <c r="AY1102" s="6"/>
      <c r="AZ1102" s="6"/>
      <c r="BA1102" s="6"/>
      <c r="BB1102" s="6"/>
      <c r="BC1102" s="6"/>
      <c r="BD1102" s="6"/>
      <c r="BE1102" s="6"/>
      <c r="BF1102" s="6"/>
      <c r="BG1102" s="56"/>
      <c r="BH1102" s="56"/>
      <c r="BI1102" s="6"/>
      <c r="BJ1102" s="6"/>
      <c r="BK1102" s="6"/>
      <c r="BL1102" s="56"/>
      <c r="BM1102" s="56"/>
      <c r="BN1102" s="6"/>
      <c r="BO1102" s="6"/>
      <c r="BP1102" s="56"/>
      <c r="BQ1102" s="56"/>
      <c r="BR1102" s="56"/>
      <c r="BS1102" s="6"/>
      <c r="BT1102" s="6"/>
      <c r="BU1102" s="6" t="s">
        <v>78</v>
      </c>
      <c r="BV1102" s="6" t="s">
        <v>38</v>
      </c>
      <c r="BW1102" s="56"/>
      <c r="BX1102" s="6"/>
      <c r="BY1102" s="6"/>
      <c r="BZ1102" s="6"/>
      <c r="CA1102" s="6"/>
      <c r="CB1102" s="6"/>
      <c r="CC1102" s="6"/>
      <c r="CD1102" s="6"/>
      <c r="CE1102" s="6"/>
      <c r="CF1102" s="56"/>
      <c r="CG1102" s="56"/>
      <c r="CH1102" s="6"/>
      <c r="CI1102" s="6"/>
      <c r="CJ1102" s="56"/>
      <c r="CK1102" s="6"/>
      <c r="CL1102" s="6"/>
      <c r="CM1102" s="6"/>
      <c r="CN1102" s="6"/>
      <c r="CO1102" s="56"/>
      <c r="CP1102" s="6"/>
      <c r="CQ1102" s="6"/>
      <c r="CR1102" s="6"/>
      <c r="CS1102" s="28" t="s">
        <v>38</v>
      </c>
      <c r="CT1102" s="6"/>
      <c r="CU1102" s="6"/>
      <c r="CV1102" s="6"/>
      <c r="CW1102" s="6"/>
      <c r="CX1102" s="6"/>
      <c r="CY1102" s="56"/>
      <c r="CZ1102" s="6"/>
      <c r="DA1102" s="6"/>
      <c r="DB1102" s="6"/>
      <c r="DC1102" s="6"/>
      <c r="DD1102" s="6" t="s">
        <v>38</v>
      </c>
      <c r="DE1102" s="87"/>
      <c r="DF1102" s="6"/>
      <c r="DG1102" s="6"/>
      <c r="DH1102" s="6"/>
      <c r="DI1102" s="6"/>
      <c r="DJ1102" s="6"/>
      <c r="DK1102" s="6"/>
      <c r="DL1102" s="6"/>
      <c r="DM1102" s="6"/>
      <c r="DN1102" s="6"/>
      <c r="DO1102" s="87"/>
      <c r="DP1102" s="6"/>
      <c r="DQ1102" s="87"/>
      <c r="DR1102" s="6"/>
      <c r="DS1102" s="87"/>
      <c r="DT1102" s="17"/>
    </row>
    <row r="1103" spans="1:518" s="76" customFormat="1" ht="14.55" customHeight="1" x14ac:dyDescent="0.3">
      <c r="A1103" s="82">
        <v>1099</v>
      </c>
      <c r="B1103" s="83">
        <v>368</v>
      </c>
      <c r="C1103" s="103" t="s">
        <v>4119</v>
      </c>
      <c r="D1103" s="103" t="s">
        <v>4120</v>
      </c>
      <c r="E1103" s="103" t="s">
        <v>4118</v>
      </c>
      <c r="F1103" s="83">
        <v>2012</v>
      </c>
      <c r="G1103" s="103" t="s">
        <v>4121</v>
      </c>
      <c r="H1103" s="130" t="s">
        <v>4122</v>
      </c>
      <c r="I1103" s="79" t="s">
        <v>50</v>
      </c>
      <c r="J1103" s="103" t="s">
        <v>4134</v>
      </c>
      <c r="K1103" s="6" t="s">
        <v>4130</v>
      </c>
      <c r="L1103" s="79" t="s">
        <v>23</v>
      </c>
      <c r="M1103" s="79" t="s">
        <v>86</v>
      </c>
      <c r="N1103" s="79" t="s">
        <v>205</v>
      </c>
      <c r="O1103" s="79" t="s">
        <v>25</v>
      </c>
      <c r="P1103" s="6" t="s">
        <v>177</v>
      </c>
      <c r="Q1103" s="79" t="s">
        <v>572</v>
      </c>
      <c r="R1103" s="79" t="s">
        <v>572</v>
      </c>
      <c r="S1103" s="79" t="s">
        <v>97</v>
      </c>
      <c r="T1103" s="79" t="s">
        <v>4123</v>
      </c>
      <c r="U1103" s="83">
        <v>2015</v>
      </c>
      <c r="V1103" s="83">
        <v>2015</v>
      </c>
      <c r="W1103" s="71"/>
      <c r="X1103" s="79"/>
      <c r="Y1103" s="79"/>
      <c r="Z1103" s="79"/>
      <c r="AA1103" s="79"/>
      <c r="AB1103" s="79"/>
      <c r="AC1103" s="79"/>
      <c r="AD1103" s="79" t="s">
        <v>109</v>
      </c>
      <c r="AE1103" s="79"/>
      <c r="AF1103" s="71"/>
      <c r="AG1103" s="71"/>
      <c r="AH1103" s="79"/>
      <c r="AI1103" s="79"/>
      <c r="AJ1103" s="71"/>
      <c r="AK1103" s="79"/>
      <c r="AL1103" s="71"/>
      <c r="AM1103" s="79"/>
      <c r="AN1103" s="71"/>
      <c r="AO1103" s="79"/>
      <c r="AP1103" s="79"/>
      <c r="AQ1103" s="71"/>
      <c r="AR1103" s="71"/>
      <c r="AS1103" s="71"/>
      <c r="AT1103" s="79"/>
      <c r="AU1103" s="79"/>
      <c r="AV1103" s="79"/>
      <c r="AW1103" s="79" t="s">
        <v>38</v>
      </c>
      <c r="AX1103" s="71"/>
      <c r="AY1103" s="79"/>
      <c r="AZ1103" s="79"/>
      <c r="BA1103" s="79"/>
      <c r="BB1103" s="79"/>
      <c r="BC1103" s="79"/>
      <c r="BD1103" s="79"/>
      <c r="BE1103" s="79"/>
      <c r="BF1103" s="79"/>
      <c r="BG1103" s="71"/>
      <c r="BH1103" s="71"/>
      <c r="BI1103" s="79"/>
      <c r="BJ1103" s="79"/>
      <c r="BK1103" s="79"/>
      <c r="BL1103" s="71"/>
      <c r="BM1103" s="71"/>
      <c r="BN1103" s="79"/>
      <c r="BO1103" s="79"/>
      <c r="BP1103" s="71"/>
      <c r="BQ1103" s="71"/>
      <c r="BR1103" s="71"/>
      <c r="BS1103" s="79"/>
      <c r="BT1103" s="79"/>
      <c r="BU1103" s="79"/>
      <c r="BV1103" s="79" t="s">
        <v>23</v>
      </c>
      <c r="BW1103" s="71"/>
      <c r="BX1103" s="79"/>
      <c r="BY1103" s="79"/>
      <c r="BZ1103" s="79"/>
      <c r="CA1103" s="79"/>
      <c r="CB1103" s="79"/>
      <c r="CC1103" s="79"/>
      <c r="CD1103" s="79" t="s">
        <v>195</v>
      </c>
      <c r="CE1103" s="79"/>
      <c r="CF1103" s="71"/>
      <c r="CG1103" s="71"/>
      <c r="CH1103" s="79"/>
      <c r="CI1103" s="79"/>
      <c r="CJ1103" s="71"/>
      <c r="CK1103" s="79"/>
      <c r="CL1103" s="79"/>
      <c r="CM1103" s="79"/>
      <c r="CN1103" s="79"/>
      <c r="CO1103" s="71"/>
      <c r="CP1103" s="79"/>
      <c r="CQ1103" s="79"/>
      <c r="CR1103" s="79"/>
      <c r="CS1103" s="84" t="s">
        <v>38</v>
      </c>
      <c r="CT1103" s="79"/>
      <c r="CU1103" s="79"/>
      <c r="CV1103" s="79"/>
      <c r="CW1103" s="79"/>
      <c r="CX1103" s="79"/>
      <c r="CY1103" s="71"/>
      <c r="CZ1103" s="79"/>
      <c r="DA1103" s="79"/>
      <c r="DB1103" s="79"/>
      <c r="DC1103" s="79"/>
      <c r="DD1103" s="79" t="s">
        <v>38</v>
      </c>
      <c r="DE1103" s="88"/>
      <c r="DF1103" s="79"/>
      <c r="DG1103" s="79"/>
      <c r="DH1103" s="79"/>
      <c r="DI1103" s="79"/>
      <c r="DJ1103" s="79"/>
      <c r="DK1103" s="79"/>
      <c r="DL1103" s="79"/>
      <c r="DM1103" s="79"/>
      <c r="DN1103" s="79"/>
      <c r="DO1103" s="88"/>
      <c r="DP1103" s="79"/>
      <c r="DQ1103" s="88"/>
      <c r="DR1103" s="79"/>
      <c r="DS1103" s="88"/>
      <c r="DT1103" s="85"/>
      <c r="DU1103" s="58"/>
      <c r="DV1103" s="58"/>
      <c r="DW1103" s="58"/>
      <c r="DX1103" s="58"/>
      <c r="DY1103" s="58"/>
      <c r="DZ1103" s="58"/>
      <c r="EA1103" s="58"/>
      <c r="EB1103" s="58"/>
      <c r="EC1103" s="58"/>
      <c r="ED1103" s="58"/>
      <c r="EE1103" s="58"/>
      <c r="EF1103" s="58"/>
      <c r="EG1103" s="58"/>
      <c r="EH1103" s="58"/>
      <c r="EI1103" s="58"/>
      <c r="EJ1103" s="58"/>
      <c r="EK1103" s="58"/>
      <c r="EL1103" s="58"/>
      <c r="EM1103" s="58"/>
      <c r="EN1103" s="58"/>
      <c r="EO1103" s="58"/>
      <c r="EP1103" s="58"/>
      <c r="EQ1103" s="58"/>
      <c r="ER1103" s="58"/>
      <c r="ES1103" s="34"/>
      <c r="ET1103" s="57"/>
      <c r="EU1103" s="57"/>
      <c r="EV1103" s="57"/>
      <c r="EW1103" s="57"/>
      <c r="EX1103" s="57"/>
      <c r="EY1103" s="57"/>
      <c r="EZ1103" s="57"/>
      <c r="FA1103" s="57"/>
      <c r="FB1103" s="57"/>
      <c r="FC1103" s="57"/>
      <c r="FD1103" s="57"/>
      <c r="FE1103" s="57"/>
      <c r="FF1103" s="57"/>
      <c r="FG1103" s="57"/>
      <c r="FH1103" s="57"/>
      <c r="FI1103" s="57"/>
      <c r="FJ1103" s="57"/>
      <c r="FK1103" s="57"/>
      <c r="FL1103" s="57"/>
      <c r="FM1103" s="57"/>
      <c r="FN1103" s="57"/>
      <c r="FO1103" s="57"/>
      <c r="FP1103" s="57"/>
      <c r="FQ1103" s="57"/>
      <c r="FR1103" s="57"/>
      <c r="FS1103" s="57"/>
      <c r="FT1103" s="57"/>
      <c r="FU1103" s="57"/>
      <c r="FV1103" s="57"/>
      <c r="FW1103" s="57"/>
      <c r="FX1103" s="57"/>
      <c r="FY1103" s="57"/>
      <c r="FZ1103" s="57"/>
      <c r="GA1103" s="57"/>
      <c r="GB1103" s="57"/>
      <c r="GC1103" s="57"/>
      <c r="GD1103" s="57"/>
      <c r="GE1103" s="57"/>
      <c r="GF1103" s="57"/>
      <c r="GG1103" s="57"/>
      <c r="GH1103" s="57"/>
      <c r="GI1103" s="57"/>
      <c r="GJ1103" s="57"/>
      <c r="GK1103" s="57"/>
      <c r="GL1103" s="57"/>
      <c r="GM1103" s="57"/>
      <c r="GN1103" s="57"/>
      <c r="GO1103" s="57"/>
      <c r="GP1103" s="57"/>
      <c r="GQ1103" s="57"/>
      <c r="GR1103" s="57"/>
      <c r="GS1103" s="57"/>
      <c r="GT1103" s="57"/>
      <c r="GU1103" s="57"/>
      <c r="GV1103" s="57"/>
      <c r="GW1103" s="57"/>
      <c r="GX1103" s="57"/>
      <c r="GY1103" s="57"/>
      <c r="GZ1103" s="57"/>
      <c r="HA1103" s="57"/>
      <c r="HB1103" s="57"/>
      <c r="HC1103" s="57"/>
      <c r="HD1103" s="57"/>
      <c r="HE1103" s="57"/>
      <c r="HF1103" s="57"/>
      <c r="HG1103" s="57"/>
      <c r="HH1103" s="57"/>
      <c r="HI1103" s="57"/>
      <c r="HJ1103" s="57"/>
      <c r="HK1103" s="57"/>
      <c r="HL1103" s="57"/>
      <c r="HM1103" s="57"/>
      <c r="HN1103" s="57"/>
      <c r="HO1103" s="57"/>
      <c r="HP1103" s="57"/>
      <c r="HQ1103" s="57"/>
      <c r="HR1103" s="57"/>
      <c r="HS1103" s="57"/>
      <c r="HT1103" s="57"/>
      <c r="HU1103" s="57"/>
      <c r="HV1103" s="57"/>
      <c r="HW1103" s="57"/>
      <c r="HX1103" s="57"/>
      <c r="HY1103" s="57"/>
      <c r="HZ1103" s="57"/>
      <c r="IA1103" s="57"/>
      <c r="IB1103" s="57"/>
      <c r="IC1103" s="57"/>
      <c r="ID1103" s="57"/>
      <c r="IE1103" s="57"/>
      <c r="IF1103" s="57"/>
      <c r="IG1103" s="57"/>
      <c r="IH1103" s="57"/>
      <c r="II1103" s="57"/>
      <c r="IJ1103" s="57"/>
      <c r="IK1103" s="57"/>
      <c r="IL1103" s="57"/>
      <c r="IM1103" s="57"/>
      <c r="IN1103" s="57"/>
      <c r="IO1103" s="57"/>
      <c r="IP1103" s="57"/>
      <c r="IQ1103" s="57"/>
      <c r="IR1103" s="57"/>
      <c r="IS1103" s="57"/>
      <c r="IT1103" s="57"/>
      <c r="IU1103" s="57"/>
      <c r="IV1103" s="57"/>
      <c r="IW1103" s="57"/>
      <c r="IX1103" s="57"/>
      <c r="IY1103" s="57"/>
      <c r="IZ1103" s="57"/>
      <c r="JA1103" s="57"/>
      <c r="JB1103" s="57"/>
      <c r="JC1103" s="57"/>
      <c r="JD1103" s="57"/>
      <c r="JE1103" s="57"/>
      <c r="JF1103" s="57"/>
      <c r="JG1103" s="57"/>
      <c r="JH1103" s="57"/>
      <c r="JI1103" s="57"/>
      <c r="JJ1103" s="57"/>
      <c r="JK1103" s="57"/>
      <c r="JL1103" s="57"/>
      <c r="JM1103" s="57"/>
      <c r="JN1103" s="57"/>
      <c r="JO1103" s="57"/>
      <c r="JP1103" s="57"/>
      <c r="JQ1103" s="57"/>
      <c r="JR1103" s="57"/>
      <c r="JS1103" s="57"/>
      <c r="JT1103" s="57"/>
      <c r="JU1103" s="57"/>
      <c r="JV1103" s="57"/>
      <c r="JW1103" s="57"/>
      <c r="JX1103" s="57"/>
      <c r="JY1103" s="57"/>
      <c r="JZ1103" s="57"/>
      <c r="KA1103" s="57"/>
      <c r="KB1103" s="57"/>
      <c r="KC1103" s="57"/>
      <c r="KD1103" s="57"/>
      <c r="KE1103" s="57"/>
      <c r="KF1103" s="57"/>
      <c r="KG1103" s="57"/>
      <c r="KH1103" s="57"/>
      <c r="KI1103" s="57"/>
      <c r="KJ1103" s="57"/>
      <c r="KK1103" s="57"/>
      <c r="KL1103" s="57"/>
      <c r="KM1103" s="57"/>
      <c r="KN1103" s="57"/>
      <c r="KO1103" s="57"/>
      <c r="KP1103" s="57"/>
      <c r="KQ1103" s="57"/>
      <c r="KR1103" s="57"/>
      <c r="KS1103" s="57"/>
      <c r="KT1103" s="57"/>
      <c r="KU1103" s="57"/>
      <c r="KV1103" s="57"/>
      <c r="KW1103" s="57"/>
      <c r="KX1103" s="57"/>
      <c r="KY1103" s="57"/>
      <c r="KZ1103" s="57"/>
      <c r="LA1103" s="57"/>
      <c r="LB1103" s="57"/>
      <c r="LC1103" s="57"/>
      <c r="LD1103" s="57"/>
      <c r="LE1103" s="57"/>
      <c r="LF1103" s="57"/>
      <c r="LG1103" s="57"/>
      <c r="LH1103" s="57"/>
      <c r="LI1103" s="57"/>
      <c r="LJ1103" s="57"/>
      <c r="LK1103" s="57"/>
      <c r="LL1103" s="57"/>
      <c r="LM1103" s="57"/>
      <c r="LN1103" s="57"/>
      <c r="LO1103" s="57"/>
      <c r="LP1103" s="57"/>
      <c r="LQ1103" s="57"/>
      <c r="LR1103" s="57"/>
      <c r="LS1103" s="57"/>
      <c r="LT1103" s="57"/>
      <c r="LU1103" s="57"/>
      <c r="LV1103" s="57"/>
      <c r="LW1103" s="57"/>
      <c r="LX1103" s="57"/>
      <c r="LY1103" s="57"/>
      <c r="LZ1103" s="57"/>
      <c r="MA1103" s="57"/>
      <c r="MB1103" s="57"/>
      <c r="MC1103" s="57"/>
      <c r="MD1103" s="57"/>
      <c r="ME1103" s="57"/>
      <c r="MF1103" s="57"/>
      <c r="MG1103" s="57"/>
      <c r="MH1103" s="57"/>
      <c r="MI1103" s="57"/>
      <c r="MJ1103" s="57"/>
      <c r="MK1103" s="57"/>
      <c r="ML1103" s="57"/>
      <c r="MM1103" s="57"/>
      <c r="MN1103" s="57"/>
      <c r="MO1103" s="57"/>
      <c r="MP1103" s="57"/>
      <c r="MQ1103" s="57"/>
      <c r="MR1103" s="57"/>
      <c r="MS1103" s="57"/>
      <c r="MT1103" s="57"/>
      <c r="MU1103" s="57"/>
      <c r="MV1103" s="57"/>
      <c r="MW1103" s="57"/>
      <c r="MX1103" s="57"/>
      <c r="MY1103" s="57"/>
      <c r="MZ1103" s="57"/>
      <c r="NA1103" s="57"/>
      <c r="NB1103" s="57"/>
      <c r="NC1103" s="57"/>
      <c r="ND1103" s="57"/>
      <c r="NE1103" s="57"/>
      <c r="NF1103" s="57"/>
      <c r="NG1103" s="57"/>
      <c r="NH1103" s="57"/>
      <c r="NI1103" s="57"/>
      <c r="NJ1103" s="57"/>
      <c r="NK1103" s="57"/>
      <c r="NL1103" s="57"/>
      <c r="NM1103" s="57"/>
      <c r="NN1103" s="57"/>
      <c r="NO1103" s="57"/>
      <c r="NP1103" s="57"/>
      <c r="NQ1103" s="57"/>
      <c r="NR1103" s="57"/>
      <c r="NS1103" s="57"/>
      <c r="NT1103" s="57"/>
      <c r="NU1103" s="57"/>
      <c r="NV1103" s="57"/>
      <c r="NW1103" s="57"/>
      <c r="NX1103" s="57"/>
      <c r="NY1103" s="57"/>
      <c r="NZ1103" s="57"/>
      <c r="OA1103" s="57"/>
      <c r="OB1103" s="57"/>
      <c r="OC1103" s="57"/>
      <c r="OD1103" s="57"/>
      <c r="OE1103" s="57"/>
      <c r="OF1103" s="57"/>
      <c r="OG1103" s="57"/>
      <c r="OH1103" s="57"/>
      <c r="OI1103" s="57"/>
      <c r="OJ1103" s="57"/>
      <c r="OK1103" s="57"/>
      <c r="OL1103" s="57"/>
      <c r="OM1103" s="57"/>
      <c r="ON1103" s="57"/>
      <c r="OO1103" s="57"/>
      <c r="OP1103" s="57"/>
      <c r="OQ1103" s="57"/>
      <c r="OR1103" s="57"/>
      <c r="OS1103" s="57"/>
      <c r="OT1103" s="57"/>
      <c r="OU1103" s="57"/>
      <c r="OV1103" s="57"/>
      <c r="OW1103" s="57"/>
      <c r="OX1103" s="57"/>
      <c r="OY1103" s="57"/>
      <c r="OZ1103" s="57"/>
      <c r="PA1103" s="57"/>
      <c r="PB1103" s="57"/>
      <c r="PC1103" s="57"/>
      <c r="PD1103" s="57"/>
      <c r="PE1103" s="57"/>
      <c r="PF1103" s="57"/>
      <c r="PG1103" s="57"/>
      <c r="PH1103" s="57"/>
      <c r="PI1103" s="57"/>
      <c r="PJ1103" s="57"/>
      <c r="PK1103" s="57"/>
      <c r="PL1103" s="57"/>
      <c r="PM1103" s="57"/>
      <c r="PN1103" s="57"/>
      <c r="PO1103" s="57"/>
      <c r="PP1103" s="57"/>
      <c r="PQ1103" s="57"/>
      <c r="PR1103" s="57"/>
      <c r="PS1103" s="57"/>
      <c r="PT1103" s="57"/>
      <c r="PU1103" s="57"/>
      <c r="PV1103" s="57"/>
      <c r="PW1103" s="57"/>
      <c r="PX1103" s="57"/>
      <c r="PY1103" s="57"/>
      <c r="PZ1103" s="57"/>
      <c r="QA1103" s="57"/>
      <c r="QB1103" s="57"/>
      <c r="QC1103" s="57"/>
      <c r="QD1103" s="57"/>
      <c r="QE1103" s="57"/>
      <c r="QF1103" s="57"/>
      <c r="QG1103" s="57"/>
      <c r="QH1103" s="57"/>
      <c r="QI1103" s="57"/>
      <c r="QJ1103" s="57"/>
      <c r="QK1103" s="57"/>
      <c r="QL1103" s="57"/>
      <c r="QM1103" s="57"/>
      <c r="QN1103" s="57"/>
      <c r="QO1103" s="57"/>
      <c r="QP1103" s="57"/>
      <c r="QQ1103" s="57"/>
      <c r="QR1103" s="57"/>
      <c r="QS1103" s="57"/>
      <c r="QT1103" s="57"/>
      <c r="QU1103" s="57"/>
      <c r="QV1103" s="57"/>
      <c r="QW1103" s="57"/>
      <c r="QX1103" s="57"/>
      <c r="QY1103" s="57"/>
      <c r="QZ1103" s="57"/>
      <c r="RA1103" s="57"/>
      <c r="RB1103" s="57"/>
      <c r="RC1103" s="57"/>
      <c r="RD1103" s="57"/>
      <c r="RE1103" s="57"/>
      <c r="RF1103" s="57"/>
      <c r="RG1103" s="57"/>
      <c r="RH1103" s="57"/>
      <c r="RI1103" s="57"/>
      <c r="RJ1103" s="57"/>
      <c r="RK1103" s="57"/>
      <c r="RL1103" s="57"/>
      <c r="RM1103" s="57"/>
      <c r="RN1103" s="57"/>
      <c r="RO1103" s="57"/>
      <c r="RP1103" s="57"/>
      <c r="RQ1103" s="57"/>
      <c r="RR1103" s="57"/>
      <c r="RS1103" s="57"/>
      <c r="RT1103" s="57"/>
      <c r="RU1103" s="57"/>
      <c r="RV1103" s="57"/>
      <c r="RW1103" s="57"/>
      <c r="RX1103" s="57"/>
      <c r="RY1103" s="57"/>
      <c r="RZ1103" s="57"/>
      <c r="SA1103" s="57"/>
      <c r="SB1103" s="57"/>
      <c r="SC1103" s="57"/>
      <c r="SD1103" s="57"/>
      <c r="SE1103" s="57"/>
      <c r="SF1103" s="57"/>
      <c r="SG1103" s="57"/>
      <c r="SH1103" s="57"/>
      <c r="SI1103" s="57"/>
      <c r="SJ1103" s="57"/>
      <c r="SK1103" s="57"/>
      <c r="SL1103" s="57"/>
      <c r="SM1103" s="57"/>
      <c r="SN1103" s="57"/>
      <c r="SO1103" s="57"/>
      <c r="SP1103" s="57"/>
      <c r="SQ1103" s="57"/>
      <c r="SR1103" s="57"/>
      <c r="SS1103" s="57"/>
      <c r="ST1103" s="57"/>
      <c r="SU1103" s="57"/>
      <c r="SV1103" s="57"/>
      <c r="SW1103" s="57"/>
      <c r="SX1103" s="57"/>
    </row>
    <row r="1104" spans="1:518" s="77" customFormat="1" ht="14.55" customHeight="1" x14ac:dyDescent="0.3">
      <c r="A1104" s="81">
        <v>1100</v>
      </c>
      <c r="B1104" s="7">
        <v>368</v>
      </c>
      <c r="C1104" s="98" t="s">
        <v>4119</v>
      </c>
      <c r="D1104" s="98" t="s">
        <v>4120</v>
      </c>
      <c r="E1104" s="98" t="s">
        <v>4118</v>
      </c>
      <c r="F1104" s="7">
        <v>2012</v>
      </c>
      <c r="G1104" s="98" t="s">
        <v>4121</v>
      </c>
      <c r="H1104" s="126" t="s">
        <v>4122</v>
      </c>
      <c r="I1104" s="6" t="s">
        <v>50</v>
      </c>
      <c r="J1104" s="98" t="s">
        <v>4135</v>
      </c>
      <c r="K1104" s="6" t="s">
        <v>4131</v>
      </c>
      <c r="L1104" s="6" t="s">
        <v>23</v>
      </c>
      <c r="M1104" s="6" t="s">
        <v>86</v>
      </c>
      <c r="N1104" s="6" t="s">
        <v>205</v>
      </c>
      <c r="O1104" s="6" t="s">
        <v>25</v>
      </c>
      <c r="P1104" s="6" t="s">
        <v>177</v>
      </c>
      <c r="Q1104" s="6" t="s">
        <v>572</v>
      </c>
      <c r="R1104" s="6" t="s">
        <v>572</v>
      </c>
      <c r="S1104" s="6" t="s">
        <v>97</v>
      </c>
      <c r="T1104" s="6" t="s">
        <v>4123</v>
      </c>
      <c r="U1104" s="7">
        <v>2015</v>
      </c>
      <c r="V1104" s="7">
        <v>2015</v>
      </c>
      <c r="W1104" s="56"/>
      <c r="X1104" s="6"/>
      <c r="Y1104" s="6"/>
      <c r="Z1104" s="6"/>
      <c r="AA1104" s="6"/>
      <c r="AB1104" s="6"/>
      <c r="AC1104" s="6"/>
      <c r="AD1104" s="6" t="s">
        <v>109</v>
      </c>
      <c r="AE1104" s="6"/>
      <c r="AF1104" s="56"/>
      <c r="AG1104" s="56"/>
      <c r="AH1104" s="6"/>
      <c r="AI1104" s="6"/>
      <c r="AJ1104" s="56"/>
      <c r="AK1104" s="6"/>
      <c r="AL1104" s="56"/>
      <c r="AM1104" s="6"/>
      <c r="AN1104" s="56"/>
      <c r="AO1104" s="6"/>
      <c r="AP1104" s="6"/>
      <c r="AQ1104" s="56"/>
      <c r="AR1104" s="56"/>
      <c r="AS1104" s="56"/>
      <c r="AT1104" s="6"/>
      <c r="AU1104" s="6"/>
      <c r="AV1104" s="6"/>
      <c r="AW1104" s="6" t="s">
        <v>38</v>
      </c>
      <c r="AX1104" s="56"/>
      <c r="AY1104" s="6"/>
      <c r="AZ1104" s="6"/>
      <c r="BA1104" s="6"/>
      <c r="BB1104" s="6"/>
      <c r="BC1104" s="6"/>
      <c r="BD1104" s="6"/>
      <c r="BE1104" s="6"/>
      <c r="BF1104" s="6"/>
      <c r="BG1104" s="56"/>
      <c r="BH1104" s="56"/>
      <c r="BI1104" s="6"/>
      <c r="BJ1104" s="6"/>
      <c r="BK1104" s="6"/>
      <c r="BL1104" s="56"/>
      <c r="BM1104" s="56"/>
      <c r="BN1104" s="6"/>
      <c r="BO1104" s="6"/>
      <c r="BP1104" s="56"/>
      <c r="BQ1104" s="56"/>
      <c r="BR1104" s="56"/>
      <c r="BS1104" s="6"/>
      <c r="BT1104" s="6"/>
      <c r="BU1104" s="6"/>
      <c r="BV1104" s="6" t="s">
        <v>23</v>
      </c>
      <c r="BW1104" s="56"/>
      <c r="BX1104" s="6"/>
      <c r="BY1104" s="6"/>
      <c r="BZ1104" s="6"/>
      <c r="CA1104" s="6"/>
      <c r="CB1104" s="6"/>
      <c r="CC1104" s="6"/>
      <c r="CD1104" s="6" t="s">
        <v>221</v>
      </c>
      <c r="CE1104" s="6"/>
      <c r="CF1104" s="56"/>
      <c r="CG1104" s="56"/>
      <c r="CH1104" s="6"/>
      <c r="CI1104" s="6"/>
      <c r="CJ1104" s="56"/>
      <c r="CK1104" s="6"/>
      <c r="CL1104" s="6"/>
      <c r="CM1104" s="6"/>
      <c r="CN1104" s="6"/>
      <c r="CO1104" s="56"/>
      <c r="CP1104" s="6"/>
      <c r="CQ1104" s="6"/>
      <c r="CR1104" s="6"/>
      <c r="CS1104" s="28" t="s">
        <v>38</v>
      </c>
      <c r="CT1104" s="6"/>
      <c r="CU1104" s="6"/>
      <c r="CV1104" s="6"/>
      <c r="CW1104" s="6"/>
      <c r="CX1104" s="6"/>
      <c r="CY1104" s="56"/>
      <c r="CZ1104" s="6"/>
      <c r="DA1104" s="6"/>
      <c r="DB1104" s="6"/>
      <c r="DC1104" s="6"/>
      <c r="DD1104" s="6" t="s">
        <v>38</v>
      </c>
      <c r="DE1104" s="87"/>
      <c r="DF1104" s="6"/>
      <c r="DG1104" s="6"/>
      <c r="DH1104" s="6"/>
      <c r="DI1104" s="6"/>
      <c r="DJ1104" s="6"/>
      <c r="DK1104" s="6"/>
      <c r="DL1104" s="6"/>
      <c r="DM1104" s="6"/>
      <c r="DN1104" s="6"/>
      <c r="DO1104" s="87"/>
      <c r="DP1104" s="6"/>
      <c r="DQ1104" s="87"/>
      <c r="DR1104" s="6"/>
      <c r="DS1104" s="87"/>
      <c r="DT1104" s="17"/>
      <c r="DU1104" s="58"/>
      <c r="DV1104" s="58"/>
      <c r="DW1104" s="58"/>
      <c r="DX1104" s="58"/>
      <c r="DY1104" s="58"/>
      <c r="DZ1104" s="58"/>
      <c r="EA1104" s="58"/>
      <c r="EB1104" s="58"/>
      <c r="EC1104" s="58"/>
      <c r="ED1104" s="58"/>
      <c r="EE1104" s="58"/>
      <c r="EF1104" s="58"/>
      <c r="EG1104" s="58"/>
      <c r="EH1104" s="58"/>
      <c r="EI1104" s="58"/>
      <c r="EJ1104" s="58"/>
      <c r="EK1104" s="58"/>
      <c r="EL1104" s="58"/>
      <c r="EM1104" s="58"/>
      <c r="EN1104" s="58"/>
      <c r="EO1104" s="58"/>
      <c r="EP1104" s="58"/>
      <c r="EQ1104" s="58"/>
      <c r="ER1104" s="58"/>
      <c r="ES1104" s="34"/>
      <c r="ET1104" s="57"/>
      <c r="EU1104" s="57"/>
      <c r="EV1104" s="57"/>
      <c r="EW1104" s="57"/>
      <c r="EX1104" s="57"/>
      <c r="EY1104" s="57"/>
      <c r="EZ1104" s="57"/>
      <c r="FA1104" s="57"/>
      <c r="FB1104" s="57"/>
      <c r="FC1104" s="57"/>
      <c r="FD1104" s="57"/>
      <c r="FE1104" s="57"/>
      <c r="FF1104" s="57"/>
      <c r="FG1104" s="57"/>
      <c r="FH1104" s="57"/>
      <c r="FI1104" s="57"/>
      <c r="FJ1104" s="57"/>
      <c r="FK1104" s="57"/>
      <c r="FL1104" s="57"/>
      <c r="FM1104" s="57"/>
      <c r="FN1104" s="57"/>
      <c r="FO1104" s="57"/>
      <c r="FP1104" s="57"/>
      <c r="FQ1104" s="57"/>
      <c r="FR1104" s="57"/>
      <c r="FS1104" s="57"/>
      <c r="FT1104" s="57"/>
      <c r="FU1104" s="57"/>
      <c r="FV1104" s="57"/>
      <c r="FW1104" s="57"/>
      <c r="FX1104" s="57"/>
      <c r="FY1104" s="57"/>
      <c r="FZ1104" s="57"/>
      <c r="GA1104" s="57"/>
      <c r="GB1104" s="57"/>
      <c r="GC1104" s="57"/>
      <c r="GD1104" s="57"/>
      <c r="GE1104" s="57"/>
      <c r="GF1104" s="57"/>
      <c r="GG1104" s="57"/>
      <c r="GH1104" s="57"/>
      <c r="GI1104" s="57"/>
      <c r="GJ1104" s="57"/>
      <c r="GK1104" s="57"/>
      <c r="GL1104" s="57"/>
      <c r="GM1104" s="57"/>
      <c r="GN1104" s="57"/>
      <c r="GO1104" s="57"/>
      <c r="GP1104" s="57"/>
      <c r="GQ1104" s="57"/>
      <c r="GR1104" s="57"/>
      <c r="GS1104" s="57"/>
      <c r="GT1104" s="57"/>
      <c r="GU1104" s="57"/>
      <c r="GV1104" s="57"/>
      <c r="GW1104" s="57"/>
      <c r="GX1104" s="57"/>
      <c r="GY1104" s="57"/>
      <c r="GZ1104" s="57"/>
      <c r="HA1104" s="57"/>
      <c r="HB1104" s="57"/>
      <c r="HC1104" s="57"/>
      <c r="HD1104" s="57"/>
      <c r="HE1104" s="57"/>
      <c r="HF1104" s="57"/>
      <c r="HG1104" s="57"/>
      <c r="HH1104" s="57"/>
      <c r="HI1104" s="57"/>
      <c r="HJ1104" s="57"/>
      <c r="HK1104" s="57"/>
      <c r="HL1104" s="57"/>
      <c r="HM1104" s="57"/>
      <c r="HN1104" s="57"/>
      <c r="HO1104" s="57"/>
      <c r="HP1104" s="57"/>
      <c r="HQ1104" s="57"/>
      <c r="HR1104" s="57"/>
      <c r="HS1104" s="57"/>
      <c r="HT1104" s="57"/>
      <c r="HU1104" s="57"/>
      <c r="HV1104" s="57"/>
      <c r="HW1104" s="57"/>
      <c r="HX1104" s="57"/>
      <c r="HY1104" s="57"/>
      <c r="HZ1104" s="57"/>
      <c r="IA1104" s="57"/>
      <c r="IB1104" s="57"/>
      <c r="IC1104" s="57"/>
      <c r="ID1104" s="57"/>
      <c r="IE1104" s="57"/>
      <c r="IF1104" s="57"/>
      <c r="IG1104" s="57"/>
      <c r="IH1104" s="57"/>
      <c r="II1104" s="57"/>
      <c r="IJ1104" s="57"/>
      <c r="IK1104" s="57"/>
      <c r="IL1104" s="57"/>
      <c r="IM1104" s="57"/>
      <c r="IN1104" s="57"/>
      <c r="IO1104" s="57"/>
      <c r="IP1104" s="57"/>
      <c r="IQ1104" s="57"/>
      <c r="IR1104" s="57"/>
      <c r="IS1104" s="57"/>
      <c r="IT1104" s="57"/>
      <c r="IU1104" s="57"/>
      <c r="IV1104" s="57"/>
      <c r="IW1104" s="57"/>
      <c r="IX1104" s="57"/>
      <c r="IY1104" s="57"/>
      <c r="IZ1104" s="57"/>
      <c r="JA1104" s="57"/>
      <c r="JB1104" s="57"/>
      <c r="JC1104" s="57"/>
      <c r="JD1104" s="57"/>
      <c r="JE1104" s="57"/>
      <c r="JF1104" s="57"/>
      <c r="JG1104" s="57"/>
      <c r="JH1104" s="57"/>
      <c r="JI1104" s="57"/>
      <c r="JJ1104" s="57"/>
      <c r="JK1104" s="57"/>
      <c r="JL1104" s="57"/>
      <c r="JM1104" s="57"/>
      <c r="JN1104" s="57"/>
      <c r="JO1104" s="57"/>
      <c r="JP1104" s="57"/>
      <c r="JQ1104" s="57"/>
      <c r="JR1104" s="57"/>
      <c r="JS1104" s="57"/>
      <c r="JT1104" s="57"/>
      <c r="JU1104" s="57"/>
      <c r="JV1104" s="57"/>
      <c r="JW1104" s="57"/>
      <c r="JX1104" s="57"/>
      <c r="JY1104" s="57"/>
      <c r="JZ1104" s="57"/>
      <c r="KA1104" s="57"/>
      <c r="KB1104" s="57"/>
      <c r="KC1104" s="57"/>
      <c r="KD1104" s="57"/>
      <c r="KE1104" s="57"/>
      <c r="KF1104" s="57"/>
      <c r="KG1104" s="57"/>
      <c r="KH1104" s="57"/>
      <c r="KI1104" s="57"/>
      <c r="KJ1104" s="57"/>
      <c r="KK1104" s="57"/>
      <c r="KL1104" s="57"/>
      <c r="KM1104" s="57"/>
      <c r="KN1104" s="57"/>
      <c r="KO1104" s="57"/>
      <c r="KP1104" s="57"/>
      <c r="KQ1104" s="57"/>
      <c r="KR1104" s="57"/>
      <c r="KS1104" s="57"/>
      <c r="KT1104" s="57"/>
      <c r="KU1104" s="57"/>
      <c r="KV1104" s="57"/>
      <c r="KW1104" s="57"/>
      <c r="KX1104" s="57"/>
      <c r="KY1104" s="57"/>
      <c r="KZ1104" s="57"/>
      <c r="LA1104" s="57"/>
      <c r="LB1104" s="57"/>
      <c r="LC1104" s="57"/>
      <c r="LD1104" s="57"/>
      <c r="LE1104" s="57"/>
      <c r="LF1104" s="57"/>
      <c r="LG1104" s="57"/>
      <c r="LH1104" s="57"/>
      <c r="LI1104" s="57"/>
      <c r="LJ1104" s="57"/>
      <c r="LK1104" s="57"/>
      <c r="LL1104" s="57"/>
      <c r="LM1104" s="57"/>
      <c r="LN1104" s="57"/>
      <c r="LO1104" s="57"/>
      <c r="LP1104" s="57"/>
      <c r="LQ1104" s="57"/>
      <c r="LR1104" s="57"/>
      <c r="LS1104" s="57"/>
      <c r="LT1104" s="57"/>
      <c r="LU1104" s="57"/>
      <c r="LV1104" s="57"/>
      <c r="LW1104" s="57"/>
      <c r="LX1104" s="57"/>
      <c r="LY1104" s="57"/>
      <c r="LZ1104" s="57"/>
      <c r="MA1104" s="57"/>
      <c r="MB1104" s="57"/>
      <c r="MC1104" s="57"/>
      <c r="MD1104" s="57"/>
      <c r="ME1104" s="57"/>
      <c r="MF1104" s="57"/>
      <c r="MG1104" s="57"/>
      <c r="MH1104" s="57"/>
      <c r="MI1104" s="57"/>
      <c r="MJ1104" s="57"/>
      <c r="MK1104" s="57"/>
      <c r="ML1104" s="57"/>
      <c r="MM1104" s="57"/>
      <c r="MN1104" s="57"/>
      <c r="MO1104" s="57"/>
      <c r="MP1104" s="57"/>
      <c r="MQ1104" s="57"/>
      <c r="MR1104" s="57"/>
      <c r="MS1104" s="57"/>
      <c r="MT1104" s="57"/>
      <c r="MU1104" s="57"/>
      <c r="MV1104" s="57"/>
      <c r="MW1104" s="57"/>
      <c r="MX1104" s="57"/>
      <c r="MY1104" s="57"/>
      <c r="MZ1104" s="57"/>
      <c r="NA1104" s="57"/>
      <c r="NB1104" s="57"/>
      <c r="NC1104" s="57"/>
      <c r="ND1104" s="57"/>
      <c r="NE1104" s="57"/>
      <c r="NF1104" s="57"/>
      <c r="NG1104" s="57"/>
      <c r="NH1104" s="57"/>
      <c r="NI1104" s="57"/>
      <c r="NJ1104" s="57"/>
      <c r="NK1104" s="57"/>
      <c r="NL1104" s="57"/>
      <c r="NM1104" s="57"/>
      <c r="NN1104" s="57"/>
      <c r="NO1104" s="57"/>
      <c r="NP1104" s="57"/>
      <c r="NQ1104" s="57"/>
      <c r="NR1104" s="57"/>
      <c r="NS1104" s="57"/>
      <c r="NT1104" s="57"/>
      <c r="NU1104" s="57"/>
      <c r="NV1104" s="57"/>
      <c r="NW1104" s="57"/>
      <c r="NX1104" s="57"/>
      <c r="NY1104" s="57"/>
      <c r="NZ1104" s="57"/>
      <c r="OA1104" s="57"/>
      <c r="OB1104" s="57"/>
      <c r="OC1104" s="57"/>
      <c r="OD1104" s="57"/>
      <c r="OE1104" s="57"/>
      <c r="OF1104" s="57"/>
      <c r="OG1104" s="57"/>
      <c r="OH1104" s="57"/>
      <c r="OI1104" s="57"/>
      <c r="OJ1104" s="57"/>
      <c r="OK1104" s="57"/>
      <c r="OL1104" s="57"/>
      <c r="OM1104" s="57"/>
      <c r="ON1104" s="57"/>
      <c r="OO1104" s="57"/>
      <c r="OP1104" s="57"/>
      <c r="OQ1104" s="57"/>
      <c r="OR1104" s="57"/>
      <c r="OS1104" s="57"/>
      <c r="OT1104" s="57"/>
      <c r="OU1104" s="57"/>
      <c r="OV1104" s="57"/>
      <c r="OW1104" s="57"/>
      <c r="OX1104" s="57"/>
      <c r="OY1104" s="57"/>
      <c r="OZ1104" s="57"/>
      <c r="PA1104" s="57"/>
      <c r="PB1104" s="57"/>
      <c r="PC1104" s="57"/>
      <c r="PD1104" s="57"/>
      <c r="PE1104" s="57"/>
      <c r="PF1104" s="57"/>
      <c r="PG1104" s="57"/>
      <c r="PH1104" s="57"/>
      <c r="PI1104" s="57"/>
      <c r="PJ1104" s="57"/>
      <c r="PK1104" s="57"/>
      <c r="PL1104" s="57"/>
      <c r="PM1104" s="57"/>
      <c r="PN1104" s="57"/>
      <c r="PO1104" s="57"/>
      <c r="PP1104" s="57"/>
      <c r="PQ1104" s="57"/>
      <c r="PR1104" s="57"/>
      <c r="PS1104" s="57"/>
      <c r="PT1104" s="57"/>
      <c r="PU1104" s="57"/>
      <c r="PV1104" s="57"/>
      <c r="PW1104" s="57"/>
      <c r="PX1104" s="57"/>
      <c r="PY1104" s="57"/>
      <c r="PZ1104" s="57"/>
      <c r="QA1104" s="57"/>
      <c r="QB1104" s="57"/>
      <c r="QC1104" s="57"/>
      <c r="QD1104" s="57"/>
      <c r="QE1104" s="57"/>
      <c r="QF1104" s="57"/>
      <c r="QG1104" s="57"/>
      <c r="QH1104" s="57"/>
      <c r="QI1104" s="57"/>
      <c r="QJ1104" s="57"/>
      <c r="QK1104" s="57"/>
      <c r="QL1104" s="57"/>
      <c r="QM1104" s="57"/>
      <c r="QN1104" s="57"/>
      <c r="QO1104" s="57"/>
      <c r="QP1104" s="57"/>
      <c r="QQ1104" s="57"/>
      <c r="QR1104" s="57"/>
      <c r="QS1104" s="57"/>
      <c r="QT1104" s="57"/>
      <c r="QU1104" s="57"/>
      <c r="QV1104" s="57"/>
      <c r="QW1104" s="57"/>
      <c r="QX1104" s="57"/>
      <c r="QY1104" s="57"/>
      <c r="QZ1104" s="57"/>
      <c r="RA1104" s="57"/>
      <c r="RB1104" s="57"/>
      <c r="RC1104" s="57"/>
      <c r="RD1104" s="57"/>
      <c r="RE1104" s="57"/>
      <c r="RF1104" s="57"/>
      <c r="RG1104" s="57"/>
      <c r="RH1104" s="57"/>
      <c r="RI1104" s="57"/>
      <c r="RJ1104" s="57"/>
      <c r="RK1104" s="57"/>
      <c r="RL1104" s="57"/>
      <c r="RM1104" s="57"/>
      <c r="RN1104" s="57"/>
      <c r="RO1104" s="57"/>
      <c r="RP1104" s="57"/>
      <c r="RQ1104" s="57"/>
      <c r="RR1104" s="57"/>
      <c r="RS1104" s="57"/>
      <c r="RT1104" s="57"/>
      <c r="RU1104" s="57"/>
      <c r="RV1104" s="57"/>
      <c r="RW1104" s="57"/>
      <c r="RX1104" s="57"/>
      <c r="RY1104" s="57"/>
      <c r="RZ1104" s="57"/>
      <c r="SA1104" s="57"/>
      <c r="SB1104" s="57"/>
      <c r="SC1104" s="57"/>
      <c r="SD1104" s="57"/>
      <c r="SE1104" s="57"/>
      <c r="SF1104" s="57"/>
      <c r="SG1104" s="57"/>
      <c r="SH1104" s="57"/>
      <c r="SI1104" s="57"/>
      <c r="SJ1104" s="57"/>
      <c r="SK1104" s="57"/>
      <c r="SL1104" s="57"/>
      <c r="SM1104" s="57"/>
      <c r="SN1104" s="57"/>
      <c r="SO1104" s="57"/>
      <c r="SP1104" s="57"/>
      <c r="SQ1104" s="57"/>
      <c r="SR1104" s="57"/>
      <c r="SS1104" s="57"/>
      <c r="ST1104" s="57"/>
      <c r="SU1104" s="57"/>
      <c r="SV1104" s="57"/>
      <c r="SW1104" s="57"/>
      <c r="SX1104" s="57"/>
    </row>
    <row r="1105" spans="1:518" s="78" customFormat="1" ht="14.55" customHeight="1" x14ac:dyDescent="0.3">
      <c r="A1105" s="82">
        <v>1101</v>
      </c>
      <c r="B1105" s="83">
        <v>369</v>
      </c>
      <c r="C1105" s="103" t="s">
        <v>4294</v>
      </c>
      <c r="D1105" s="103" t="s">
        <v>4137</v>
      </c>
      <c r="E1105" s="103" t="s">
        <v>4136</v>
      </c>
      <c r="F1105" s="83">
        <v>2019</v>
      </c>
      <c r="G1105" s="103" t="s">
        <v>3313</v>
      </c>
      <c r="H1105" s="103" t="s">
        <v>4138</v>
      </c>
      <c r="I1105" s="79" t="s">
        <v>50</v>
      </c>
      <c r="J1105" s="103" t="s">
        <v>4185</v>
      </c>
      <c r="K1105" s="6" t="s">
        <v>3566</v>
      </c>
      <c r="L1105" s="79" t="s">
        <v>38</v>
      </c>
      <c r="M1105" s="79" t="s">
        <v>86</v>
      </c>
      <c r="N1105" s="79" t="s">
        <v>205</v>
      </c>
      <c r="O1105" s="79" t="s">
        <v>25</v>
      </c>
      <c r="P1105" s="6" t="s">
        <v>56</v>
      </c>
      <c r="Q1105" s="79" t="s">
        <v>572</v>
      </c>
      <c r="R1105" s="79" t="s">
        <v>572</v>
      </c>
      <c r="S1105" s="79" t="s">
        <v>166</v>
      </c>
      <c r="T1105" s="79" t="s">
        <v>862</v>
      </c>
      <c r="U1105" s="83">
        <v>2009</v>
      </c>
      <c r="V1105" s="83">
        <v>2025</v>
      </c>
      <c r="W1105" s="71"/>
      <c r="X1105" s="79"/>
      <c r="Y1105" s="79"/>
      <c r="Z1105" s="79"/>
      <c r="AA1105" s="79"/>
      <c r="AB1105" s="79"/>
      <c r="AC1105" s="79"/>
      <c r="AD1105" s="79"/>
      <c r="AE1105" s="79"/>
      <c r="AF1105" s="71"/>
      <c r="AG1105" s="71"/>
      <c r="AH1105" s="79"/>
      <c r="AI1105" s="79"/>
      <c r="AJ1105" s="71"/>
      <c r="AK1105" s="79" t="s">
        <v>232</v>
      </c>
      <c r="AL1105" s="71"/>
      <c r="AM1105" s="79"/>
      <c r="AN1105" s="71"/>
      <c r="AO1105" s="79"/>
      <c r="AP1105" s="79"/>
      <c r="AQ1105" s="71"/>
      <c r="AR1105" s="71"/>
      <c r="AS1105" s="71"/>
      <c r="AT1105" s="79"/>
      <c r="AU1105" s="79"/>
      <c r="AV1105" s="79"/>
      <c r="AW1105" s="79" t="s">
        <v>23</v>
      </c>
      <c r="AX1105" s="71"/>
      <c r="AY1105" s="79"/>
      <c r="AZ1105" s="79"/>
      <c r="BA1105" s="79"/>
      <c r="BB1105" s="79"/>
      <c r="BC1105" s="79"/>
      <c r="BD1105" s="79"/>
      <c r="BE1105" s="79"/>
      <c r="BF1105" s="79"/>
      <c r="BG1105" s="71"/>
      <c r="BH1105" s="71"/>
      <c r="BI1105" s="79"/>
      <c r="BJ1105" s="79"/>
      <c r="BK1105" s="79" t="s">
        <v>80</v>
      </c>
      <c r="BL1105" s="71"/>
      <c r="BM1105" s="71"/>
      <c r="BN1105" s="79"/>
      <c r="BO1105" s="79"/>
      <c r="BP1105" s="71"/>
      <c r="BQ1105" s="71"/>
      <c r="BR1105" s="71"/>
      <c r="BS1105" s="79"/>
      <c r="BT1105" s="79"/>
      <c r="BU1105" s="79"/>
      <c r="BV1105" s="79" t="s">
        <v>38</v>
      </c>
      <c r="BW1105" s="71"/>
      <c r="BX1105" s="79"/>
      <c r="BY1105" s="79"/>
      <c r="BZ1105" s="79"/>
      <c r="CA1105" s="79"/>
      <c r="CB1105" s="79"/>
      <c r="CC1105" s="79"/>
      <c r="CD1105" s="79"/>
      <c r="CE1105" s="79"/>
      <c r="CF1105" s="71"/>
      <c r="CG1105" s="71"/>
      <c r="CH1105" s="79"/>
      <c r="CI1105" s="79"/>
      <c r="CJ1105" s="71"/>
      <c r="CK1105" s="79"/>
      <c r="CL1105" s="79"/>
      <c r="CM1105" s="79"/>
      <c r="CN1105" s="79"/>
      <c r="CO1105" s="71"/>
      <c r="CP1105" s="79"/>
      <c r="CQ1105" s="79"/>
      <c r="CR1105" s="79"/>
      <c r="CS1105" s="84" t="s">
        <v>38</v>
      </c>
      <c r="CT1105" s="79"/>
      <c r="CU1105" s="79"/>
      <c r="CV1105" s="79"/>
      <c r="CW1105" s="79"/>
      <c r="CX1105" s="79"/>
      <c r="CY1105" s="71"/>
      <c r="CZ1105" s="79"/>
      <c r="DA1105" s="79"/>
      <c r="DB1105" s="79"/>
      <c r="DC1105" s="79"/>
      <c r="DD1105" s="79" t="s">
        <v>38</v>
      </c>
      <c r="DE1105" s="88"/>
      <c r="DF1105" s="79"/>
      <c r="DG1105" s="79"/>
      <c r="DH1105" s="79"/>
      <c r="DI1105" s="79"/>
      <c r="DJ1105" s="79"/>
      <c r="DK1105" s="79"/>
      <c r="DL1105" s="79"/>
      <c r="DM1105" s="79"/>
      <c r="DN1105" s="79"/>
      <c r="DO1105" s="88"/>
      <c r="DP1105" s="79"/>
      <c r="DQ1105" s="88"/>
      <c r="DR1105" s="79"/>
      <c r="DS1105" s="88" t="s">
        <v>4203</v>
      </c>
      <c r="DT1105" s="85" t="s">
        <v>4198</v>
      </c>
      <c r="DU1105" s="58"/>
      <c r="DV1105" s="58"/>
      <c r="DW1105" s="58"/>
      <c r="DX1105" s="58"/>
      <c r="DY1105" s="58"/>
      <c r="DZ1105" s="58"/>
      <c r="EA1105" s="58"/>
      <c r="EB1105" s="58"/>
      <c r="EC1105" s="58"/>
      <c r="ED1105" s="58"/>
      <c r="EE1105" s="58"/>
      <c r="EF1105" s="58"/>
      <c r="EG1105" s="58"/>
      <c r="EH1105" s="58"/>
      <c r="EI1105" s="58"/>
      <c r="EJ1105" s="58"/>
      <c r="EK1105" s="58"/>
      <c r="EL1105" s="58"/>
      <c r="EM1105" s="58"/>
      <c r="EN1105" s="58"/>
      <c r="EO1105" s="58"/>
      <c r="EP1105" s="58"/>
      <c r="EQ1105" s="58"/>
      <c r="ER1105" s="58"/>
      <c r="ES1105" s="34"/>
      <c r="ET1105" s="57"/>
      <c r="EU1105" s="57"/>
      <c r="EV1105" s="57"/>
      <c r="EW1105" s="57"/>
      <c r="EX1105" s="57"/>
      <c r="EY1105" s="57"/>
      <c r="EZ1105" s="57"/>
      <c r="FA1105" s="57"/>
      <c r="FB1105" s="57"/>
      <c r="FC1105" s="57"/>
      <c r="FD1105" s="57"/>
      <c r="FE1105" s="57"/>
      <c r="FF1105" s="57"/>
      <c r="FG1105" s="57"/>
      <c r="FH1105" s="57"/>
      <c r="FI1105" s="57"/>
      <c r="FJ1105" s="57"/>
      <c r="FK1105" s="57"/>
      <c r="FL1105" s="57"/>
      <c r="FM1105" s="57"/>
      <c r="FN1105" s="57"/>
      <c r="FO1105" s="57"/>
      <c r="FP1105" s="57"/>
      <c r="FQ1105" s="57"/>
      <c r="FR1105" s="57"/>
      <c r="FS1105" s="57"/>
      <c r="FT1105" s="57"/>
      <c r="FU1105" s="57"/>
      <c r="FV1105" s="57"/>
      <c r="FW1105" s="57"/>
      <c r="FX1105" s="57"/>
      <c r="FY1105" s="57"/>
      <c r="FZ1105" s="57"/>
      <c r="GA1105" s="57"/>
      <c r="GB1105" s="57"/>
      <c r="GC1105" s="57"/>
      <c r="GD1105" s="57"/>
      <c r="GE1105" s="57"/>
      <c r="GF1105" s="57"/>
      <c r="GG1105" s="57"/>
      <c r="GH1105" s="57"/>
      <c r="GI1105" s="57"/>
      <c r="GJ1105" s="57"/>
      <c r="GK1105" s="57"/>
      <c r="GL1105" s="57"/>
      <c r="GM1105" s="57"/>
      <c r="GN1105" s="57"/>
      <c r="GO1105" s="57"/>
      <c r="GP1105" s="57"/>
      <c r="GQ1105" s="57"/>
      <c r="GR1105" s="57"/>
      <c r="GS1105" s="57"/>
      <c r="GT1105" s="57"/>
      <c r="GU1105" s="57"/>
      <c r="GV1105" s="57"/>
      <c r="GW1105" s="57"/>
      <c r="GX1105" s="57"/>
      <c r="GY1105" s="57"/>
      <c r="GZ1105" s="57"/>
      <c r="HA1105" s="57"/>
      <c r="HB1105" s="57"/>
      <c r="HC1105" s="57"/>
      <c r="HD1105" s="57"/>
      <c r="HE1105" s="57"/>
      <c r="HF1105" s="57"/>
      <c r="HG1105" s="57"/>
      <c r="HH1105" s="57"/>
      <c r="HI1105" s="57"/>
      <c r="HJ1105" s="57"/>
      <c r="HK1105" s="57"/>
      <c r="HL1105" s="57"/>
      <c r="HM1105" s="57"/>
      <c r="HN1105" s="57"/>
      <c r="HO1105" s="57"/>
      <c r="HP1105" s="57"/>
      <c r="HQ1105" s="57"/>
      <c r="HR1105" s="57"/>
      <c r="HS1105" s="57"/>
      <c r="HT1105" s="57"/>
      <c r="HU1105" s="57"/>
      <c r="HV1105" s="57"/>
      <c r="HW1105" s="57"/>
      <c r="HX1105" s="57"/>
      <c r="HY1105" s="57"/>
      <c r="HZ1105" s="57"/>
      <c r="IA1105" s="57"/>
      <c r="IB1105" s="57"/>
      <c r="IC1105" s="57"/>
      <c r="ID1105" s="57"/>
      <c r="IE1105" s="57"/>
      <c r="IF1105" s="57"/>
      <c r="IG1105" s="57"/>
      <c r="IH1105" s="57"/>
      <c r="II1105" s="57"/>
      <c r="IJ1105" s="57"/>
      <c r="IK1105" s="57"/>
      <c r="IL1105" s="57"/>
      <c r="IM1105" s="57"/>
      <c r="IN1105" s="57"/>
      <c r="IO1105" s="57"/>
      <c r="IP1105" s="57"/>
      <c r="IQ1105" s="57"/>
      <c r="IR1105" s="57"/>
      <c r="IS1105" s="57"/>
      <c r="IT1105" s="57"/>
      <c r="IU1105" s="57"/>
      <c r="IV1105" s="57"/>
      <c r="IW1105" s="57"/>
      <c r="IX1105" s="57"/>
      <c r="IY1105" s="57"/>
      <c r="IZ1105" s="57"/>
      <c r="JA1105" s="57"/>
      <c r="JB1105" s="57"/>
      <c r="JC1105" s="57"/>
      <c r="JD1105" s="57"/>
      <c r="JE1105" s="57"/>
      <c r="JF1105" s="57"/>
      <c r="JG1105" s="57"/>
      <c r="JH1105" s="57"/>
      <c r="JI1105" s="57"/>
      <c r="JJ1105" s="57"/>
      <c r="JK1105" s="57"/>
      <c r="JL1105" s="57"/>
      <c r="JM1105" s="57"/>
      <c r="JN1105" s="57"/>
      <c r="JO1105" s="57"/>
      <c r="JP1105" s="57"/>
      <c r="JQ1105" s="57"/>
      <c r="JR1105" s="57"/>
      <c r="JS1105" s="57"/>
      <c r="JT1105" s="57"/>
      <c r="JU1105" s="57"/>
      <c r="JV1105" s="57"/>
      <c r="JW1105" s="57"/>
      <c r="JX1105" s="57"/>
      <c r="JY1105" s="57"/>
      <c r="JZ1105" s="57"/>
      <c r="KA1105" s="57"/>
      <c r="KB1105" s="57"/>
      <c r="KC1105" s="57"/>
      <c r="KD1105" s="57"/>
      <c r="KE1105" s="57"/>
      <c r="KF1105" s="57"/>
      <c r="KG1105" s="57"/>
      <c r="KH1105" s="57"/>
      <c r="KI1105" s="57"/>
      <c r="KJ1105" s="57"/>
      <c r="KK1105" s="57"/>
      <c r="KL1105" s="57"/>
      <c r="KM1105" s="57"/>
      <c r="KN1105" s="57"/>
      <c r="KO1105" s="57"/>
      <c r="KP1105" s="57"/>
      <c r="KQ1105" s="57"/>
      <c r="KR1105" s="57"/>
      <c r="KS1105" s="57"/>
      <c r="KT1105" s="57"/>
      <c r="KU1105" s="57"/>
      <c r="KV1105" s="57"/>
      <c r="KW1105" s="57"/>
      <c r="KX1105" s="57"/>
      <c r="KY1105" s="57"/>
      <c r="KZ1105" s="57"/>
      <c r="LA1105" s="57"/>
      <c r="LB1105" s="57"/>
      <c r="LC1105" s="57"/>
      <c r="LD1105" s="57"/>
      <c r="LE1105" s="57"/>
      <c r="LF1105" s="57"/>
      <c r="LG1105" s="57"/>
      <c r="LH1105" s="57"/>
      <c r="LI1105" s="57"/>
      <c r="LJ1105" s="57"/>
      <c r="LK1105" s="57"/>
      <c r="LL1105" s="57"/>
      <c r="LM1105" s="57"/>
      <c r="LN1105" s="57"/>
      <c r="LO1105" s="57"/>
      <c r="LP1105" s="57"/>
      <c r="LQ1105" s="57"/>
      <c r="LR1105" s="57"/>
      <c r="LS1105" s="57"/>
      <c r="LT1105" s="57"/>
      <c r="LU1105" s="57"/>
      <c r="LV1105" s="57"/>
      <c r="LW1105" s="57"/>
      <c r="LX1105" s="57"/>
      <c r="LY1105" s="57"/>
      <c r="LZ1105" s="57"/>
      <c r="MA1105" s="57"/>
      <c r="MB1105" s="57"/>
      <c r="MC1105" s="57"/>
      <c r="MD1105" s="57"/>
      <c r="ME1105" s="57"/>
      <c r="MF1105" s="57"/>
      <c r="MG1105" s="57"/>
      <c r="MH1105" s="57"/>
      <c r="MI1105" s="57"/>
      <c r="MJ1105" s="57"/>
      <c r="MK1105" s="57"/>
      <c r="ML1105" s="57"/>
      <c r="MM1105" s="57"/>
      <c r="MN1105" s="57"/>
      <c r="MO1105" s="57"/>
      <c r="MP1105" s="57"/>
      <c r="MQ1105" s="57"/>
      <c r="MR1105" s="57"/>
      <c r="MS1105" s="57"/>
      <c r="MT1105" s="57"/>
      <c r="MU1105" s="57"/>
      <c r="MV1105" s="57"/>
      <c r="MW1105" s="57"/>
      <c r="MX1105" s="57"/>
      <c r="MY1105" s="57"/>
      <c r="MZ1105" s="57"/>
      <c r="NA1105" s="57"/>
      <c r="NB1105" s="57"/>
      <c r="NC1105" s="57"/>
      <c r="ND1105" s="57"/>
      <c r="NE1105" s="57"/>
      <c r="NF1105" s="57"/>
      <c r="NG1105" s="57"/>
      <c r="NH1105" s="57"/>
      <c r="NI1105" s="57"/>
      <c r="NJ1105" s="57"/>
      <c r="NK1105" s="57"/>
      <c r="NL1105" s="57"/>
      <c r="NM1105" s="57"/>
      <c r="NN1105" s="57"/>
      <c r="NO1105" s="57"/>
      <c r="NP1105" s="57"/>
      <c r="NQ1105" s="57"/>
      <c r="NR1105" s="57"/>
      <c r="NS1105" s="57"/>
      <c r="NT1105" s="57"/>
      <c r="NU1105" s="57"/>
      <c r="NV1105" s="57"/>
      <c r="NW1105" s="57"/>
      <c r="NX1105" s="57"/>
      <c r="NY1105" s="57"/>
      <c r="NZ1105" s="57"/>
      <c r="OA1105" s="57"/>
      <c r="OB1105" s="57"/>
      <c r="OC1105" s="57"/>
      <c r="OD1105" s="57"/>
      <c r="OE1105" s="57"/>
      <c r="OF1105" s="57"/>
      <c r="OG1105" s="57"/>
      <c r="OH1105" s="57"/>
      <c r="OI1105" s="57"/>
      <c r="OJ1105" s="57"/>
      <c r="OK1105" s="57"/>
      <c r="OL1105" s="57"/>
      <c r="OM1105" s="57"/>
      <c r="ON1105" s="57"/>
      <c r="OO1105" s="57"/>
      <c r="OP1105" s="57"/>
      <c r="OQ1105" s="57"/>
      <c r="OR1105" s="57"/>
      <c r="OS1105" s="57"/>
      <c r="OT1105" s="57"/>
      <c r="OU1105" s="57"/>
      <c r="OV1105" s="57"/>
      <c r="OW1105" s="57"/>
      <c r="OX1105" s="57"/>
      <c r="OY1105" s="57"/>
      <c r="OZ1105" s="57"/>
      <c r="PA1105" s="57"/>
      <c r="PB1105" s="57"/>
      <c r="PC1105" s="57"/>
      <c r="PD1105" s="57"/>
      <c r="PE1105" s="57"/>
      <c r="PF1105" s="57"/>
      <c r="PG1105" s="57"/>
      <c r="PH1105" s="57"/>
      <c r="PI1105" s="57"/>
      <c r="PJ1105" s="57"/>
      <c r="PK1105" s="57"/>
      <c r="PL1105" s="57"/>
      <c r="PM1105" s="57"/>
      <c r="PN1105" s="57"/>
      <c r="PO1105" s="57"/>
      <c r="PP1105" s="57"/>
      <c r="PQ1105" s="57"/>
      <c r="PR1105" s="57"/>
      <c r="PS1105" s="57"/>
      <c r="PT1105" s="57"/>
      <c r="PU1105" s="57"/>
      <c r="PV1105" s="57"/>
      <c r="PW1105" s="57"/>
      <c r="PX1105" s="57"/>
      <c r="PY1105" s="57"/>
      <c r="PZ1105" s="57"/>
      <c r="QA1105" s="57"/>
      <c r="QB1105" s="57"/>
      <c r="QC1105" s="57"/>
      <c r="QD1105" s="57"/>
      <c r="QE1105" s="57"/>
      <c r="QF1105" s="57"/>
      <c r="QG1105" s="57"/>
      <c r="QH1105" s="57"/>
      <c r="QI1105" s="57"/>
      <c r="QJ1105" s="57"/>
      <c r="QK1105" s="57"/>
      <c r="QL1105" s="57"/>
      <c r="QM1105" s="57"/>
      <c r="QN1105" s="57"/>
      <c r="QO1105" s="57"/>
      <c r="QP1105" s="57"/>
      <c r="QQ1105" s="57"/>
      <c r="QR1105" s="57"/>
      <c r="QS1105" s="57"/>
      <c r="QT1105" s="57"/>
      <c r="QU1105" s="57"/>
      <c r="QV1105" s="57"/>
      <c r="QW1105" s="57"/>
      <c r="QX1105" s="57"/>
      <c r="QY1105" s="57"/>
      <c r="QZ1105" s="57"/>
      <c r="RA1105" s="57"/>
      <c r="RB1105" s="57"/>
      <c r="RC1105" s="57"/>
      <c r="RD1105" s="57"/>
      <c r="RE1105" s="57"/>
      <c r="RF1105" s="57"/>
      <c r="RG1105" s="57"/>
      <c r="RH1105" s="57"/>
      <c r="RI1105" s="57"/>
      <c r="RJ1105" s="57"/>
      <c r="RK1105" s="57"/>
      <c r="RL1105" s="57"/>
      <c r="RM1105" s="57"/>
      <c r="RN1105" s="57"/>
      <c r="RO1105" s="57"/>
      <c r="RP1105" s="57"/>
      <c r="RQ1105" s="57"/>
      <c r="RR1105" s="57"/>
      <c r="RS1105" s="57"/>
      <c r="RT1105" s="57"/>
      <c r="RU1105" s="57"/>
      <c r="RV1105" s="57"/>
      <c r="RW1105" s="57"/>
      <c r="RX1105" s="57"/>
      <c r="RY1105" s="57"/>
      <c r="RZ1105" s="57"/>
      <c r="SA1105" s="57"/>
      <c r="SB1105" s="57"/>
      <c r="SC1105" s="57"/>
      <c r="SD1105" s="57"/>
      <c r="SE1105" s="57"/>
      <c r="SF1105" s="57"/>
      <c r="SG1105" s="57"/>
      <c r="SH1105" s="57"/>
      <c r="SI1105" s="57"/>
      <c r="SJ1105" s="57"/>
      <c r="SK1105" s="57"/>
      <c r="SL1105" s="57"/>
      <c r="SM1105" s="57"/>
      <c r="SN1105" s="57"/>
      <c r="SO1105" s="57"/>
      <c r="SP1105" s="57"/>
      <c r="SQ1105" s="57"/>
      <c r="SR1105" s="57"/>
      <c r="SS1105" s="57"/>
      <c r="ST1105" s="57"/>
      <c r="SU1105" s="57"/>
      <c r="SV1105" s="57"/>
      <c r="SW1105" s="57"/>
      <c r="SX1105" s="57"/>
    </row>
    <row r="1106" spans="1:518" s="8" customFormat="1" ht="14.55" customHeight="1" x14ac:dyDescent="0.3">
      <c r="A1106" s="81">
        <v>1102</v>
      </c>
      <c r="B1106" s="7">
        <v>369</v>
      </c>
      <c r="C1106" s="98" t="s">
        <v>4294</v>
      </c>
      <c r="D1106" s="98" t="s">
        <v>4137</v>
      </c>
      <c r="E1106" s="98" t="s">
        <v>4136</v>
      </c>
      <c r="F1106" s="7">
        <v>2019</v>
      </c>
      <c r="G1106" s="98" t="s">
        <v>3313</v>
      </c>
      <c r="H1106" s="98" t="s">
        <v>4138</v>
      </c>
      <c r="I1106" s="6" t="s">
        <v>50</v>
      </c>
      <c r="J1106" s="98" t="s">
        <v>4186</v>
      </c>
      <c r="K1106" s="6" t="s">
        <v>3566</v>
      </c>
      <c r="L1106" s="6" t="s">
        <v>38</v>
      </c>
      <c r="M1106" s="6" t="s">
        <v>86</v>
      </c>
      <c r="N1106" s="6" t="s">
        <v>205</v>
      </c>
      <c r="O1106" s="6" t="s">
        <v>25</v>
      </c>
      <c r="P1106" s="6" t="s">
        <v>56</v>
      </c>
      <c r="Q1106" s="6" t="s">
        <v>572</v>
      </c>
      <c r="R1106" s="6" t="s">
        <v>572</v>
      </c>
      <c r="S1106" s="6" t="s">
        <v>166</v>
      </c>
      <c r="T1106" s="6" t="s">
        <v>862</v>
      </c>
      <c r="U1106" s="7">
        <v>2009</v>
      </c>
      <c r="V1106" s="7">
        <v>2025</v>
      </c>
      <c r="W1106" s="56"/>
      <c r="X1106" s="6"/>
      <c r="Y1106" s="6"/>
      <c r="Z1106" s="6"/>
      <c r="AA1106" s="6"/>
      <c r="AB1106" s="6"/>
      <c r="AC1106" s="6"/>
      <c r="AD1106" s="6"/>
      <c r="AE1106" s="6"/>
      <c r="AF1106" s="56"/>
      <c r="AG1106" s="56"/>
      <c r="AH1106" s="6"/>
      <c r="AI1106" s="6"/>
      <c r="AJ1106" s="56"/>
      <c r="AK1106" s="6" t="s">
        <v>232</v>
      </c>
      <c r="AL1106" s="56"/>
      <c r="AM1106" s="6"/>
      <c r="AN1106" s="56"/>
      <c r="AO1106" s="6"/>
      <c r="AP1106" s="6"/>
      <c r="AQ1106" s="56"/>
      <c r="AR1106" s="56"/>
      <c r="AS1106" s="56"/>
      <c r="AT1106" s="6"/>
      <c r="AU1106" s="6"/>
      <c r="AV1106" s="6"/>
      <c r="AW1106" s="6" t="s">
        <v>23</v>
      </c>
      <c r="AX1106" s="56"/>
      <c r="AY1106" s="6"/>
      <c r="AZ1106" s="6"/>
      <c r="BA1106" s="6"/>
      <c r="BB1106" s="6"/>
      <c r="BC1106" s="6"/>
      <c r="BD1106" s="6"/>
      <c r="BE1106" s="6"/>
      <c r="BF1106" s="6"/>
      <c r="BG1106" s="56"/>
      <c r="BH1106" s="56"/>
      <c r="BI1106" s="6"/>
      <c r="BJ1106" s="6"/>
      <c r="BK1106" s="6" t="s">
        <v>78</v>
      </c>
      <c r="BL1106" s="56"/>
      <c r="BM1106" s="56"/>
      <c r="BN1106" s="6"/>
      <c r="BO1106" s="6"/>
      <c r="BP1106" s="56"/>
      <c r="BQ1106" s="56"/>
      <c r="BR1106" s="56"/>
      <c r="BS1106" s="6"/>
      <c r="BT1106" s="6"/>
      <c r="BU1106" s="6"/>
      <c r="BV1106" s="6" t="s">
        <v>38</v>
      </c>
      <c r="BW1106" s="56"/>
      <c r="BX1106" s="6"/>
      <c r="BY1106" s="6"/>
      <c r="BZ1106" s="6"/>
      <c r="CA1106" s="6"/>
      <c r="CB1106" s="6"/>
      <c r="CC1106" s="6"/>
      <c r="CD1106" s="6"/>
      <c r="CE1106" s="6"/>
      <c r="CF1106" s="56"/>
      <c r="CG1106" s="56"/>
      <c r="CH1106" s="6"/>
      <c r="CI1106" s="6"/>
      <c r="CJ1106" s="56"/>
      <c r="CK1106" s="6"/>
      <c r="CL1106" s="6"/>
      <c r="CM1106" s="6"/>
      <c r="CN1106" s="6"/>
      <c r="CO1106" s="56"/>
      <c r="CP1106" s="6"/>
      <c r="CQ1106" s="6"/>
      <c r="CR1106" s="6"/>
      <c r="CS1106" s="28" t="s">
        <v>38</v>
      </c>
      <c r="CT1106" s="6"/>
      <c r="CU1106" s="6"/>
      <c r="CV1106" s="6"/>
      <c r="CW1106" s="6"/>
      <c r="CX1106" s="6"/>
      <c r="CY1106" s="56"/>
      <c r="CZ1106" s="6"/>
      <c r="DA1106" s="6"/>
      <c r="DB1106" s="6"/>
      <c r="DC1106" s="6"/>
      <c r="DD1106" s="6" t="s">
        <v>38</v>
      </c>
      <c r="DE1106" s="87"/>
      <c r="DF1106" s="6"/>
      <c r="DG1106" s="6"/>
      <c r="DH1106" s="6"/>
      <c r="DI1106" s="6"/>
      <c r="DJ1106" s="6"/>
      <c r="DK1106" s="6"/>
      <c r="DL1106" s="6"/>
      <c r="DM1106" s="6"/>
      <c r="DN1106" s="6"/>
      <c r="DO1106" s="87"/>
      <c r="DP1106" s="6"/>
      <c r="DQ1106" s="87"/>
      <c r="DR1106" s="6"/>
      <c r="DS1106" s="87" t="s">
        <v>4203</v>
      </c>
      <c r="DT1106" s="17" t="s">
        <v>4198</v>
      </c>
      <c r="DU1106" s="58"/>
      <c r="DV1106" s="58"/>
      <c r="DW1106" s="58"/>
      <c r="DX1106" s="58"/>
      <c r="DY1106" s="58"/>
      <c r="DZ1106" s="58"/>
      <c r="EA1106" s="58"/>
      <c r="EB1106" s="58"/>
      <c r="EC1106" s="58"/>
      <c r="ED1106" s="58"/>
      <c r="EE1106" s="58"/>
      <c r="EF1106" s="58"/>
      <c r="EG1106" s="58"/>
      <c r="EH1106" s="58"/>
      <c r="EI1106" s="58"/>
      <c r="EJ1106" s="58"/>
      <c r="EK1106" s="58"/>
      <c r="EL1106" s="58"/>
      <c r="EM1106" s="58"/>
      <c r="EN1106" s="58"/>
      <c r="EO1106" s="58"/>
      <c r="EP1106" s="58"/>
      <c r="EQ1106" s="58"/>
      <c r="ER1106" s="58"/>
      <c r="ES1106" s="34"/>
      <c r="ET1106" s="57"/>
      <c r="EU1106" s="57"/>
      <c r="EV1106" s="57"/>
      <c r="EW1106" s="57"/>
      <c r="EX1106" s="57"/>
      <c r="EY1106" s="57"/>
      <c r="EZ1106" s="57"/>
      <c r="FA1106" s="57"/>
      <c r="FB1106" s="57"/>
      <c r="FC1106" s="57"/>
      <c r="FD1106" s="57"/>
      <c r="FE1106" s="57"/>
      <c r="FF1106" s="57"/>
      <c r="FG1106" s="57"/>
      <c r="FH1106" s="57"/>
      <c r="FI1106" s="57"/>
      <c r="FJ1106" s="57"/>
      <c r="FK1106" s="57"/>
      <c r="FL1106" s="57"/>
      <c r="FM1106" s="57"/>
      <c r="FN1106" s="57"/>
      <c r="FO1106" s="57"/>
      <c r="FP1106" s="57"/>
      <c r="FQ1106" s="57"/>
      <c r="FR1106" s="57"/>
      <c r="FS1106" s="57"/>
      <c r="FT1106" s="57"/>
      <c r="FU1106" s="57"/>
      <c r="FV1106" s="57"/>
      <c r="FW1106" s="57"/>
      <c r="FX1106" s="57"/>
      <c r="FY1106" s="57"/>
      <c r="FZ1106" s="57"/>
      <c r="GA1106" s="57"/>
      <c r="GB1106" s="57"/>
      <c r="GC1106" s="57"/>
      <c r="GD1106" s="57"/>
      <c r="GE1106" s="57"/>
      <c r="GF1106" s="57"/>
      <c r="GG1106" s="57"/>
      <c r="GH1106" s="57"/>
      <c r="GI1106" s="57"/>
      <c r="GJ1106" s="57"/>
      <c r="GK1106" s="57"/>
      <c r="GL1106" s="57"/>
      <c r="GM1106" s="57"/>
      <c r="GN1106" s="57"/>
      <c r="GO1106" s="57"/>
      <c r="GP1106" s="57"/>
      <c r="GQ1106" s="57"/>
      <c r="GR1106" s="57"/>
      <c r="GS1106" s="57"/>
      <c r="GT1106" s="57"/>
      <c r="GU1106" s="57"/>
      <c r="GV1106" s="57"/>
      <c r="GW1106" s="57"/>
      <c r="GX1106" s="57"/>
      <c r="GY1106" s="57"/>
      <c r="GZ1106" s="57"/>
      <c r="HA1106" s="57"/>
      <c r="HB1106" s="57"/>
      <c r="HC1106" s="57"/>
      <c r="HD1106" s="57"/>
      <c r="HE1106" s="57"/>
      <c r="HF1106" s="57"/>
      <c r="HG1106" s="57"/>
      <c r="HH1106" s="57"/>
      <c r="HI1106" s="57"/>
      <c r="HJ1106" s="57"/>
      <c r="HK1106" s="57"/>
      <c r="HL1106" s="57"/>
      <c r="HM1106" s="57"/>
      <c r="HN1106" s="57"/>
      <c r="HO1106" s="57"/>
      <c r="HP1106" s="57"/>
      <c r="HQ1106" s="57"/>
      <c r="HR1106" s="57"/>
      <c r="HS1106" s="57"/>
      <c r="HT1106" s="57"/>
      <c r="HU1106" s="57"/>
      <c r="HV1106" s="57"/>
      <c r="HW1106" s="57"/>
      <c r="HX1106" s="57"/>
      <c r="HY1106" s="57"/>
      <c r="HZ1106" s="57"/>
      <c r="IA1106" s="57"/>
      <c r="IB1106" s="57"/>
      <c r="IC1106" s="57"/>
      <c r="ID1106" s="57"/>
      <c r="IE1106" s="57"/>
      <c r="IF1106" s="57"/>
      <c r="IG1106" s="57"/>
      <c r="IH1106" s="57"/>
      <c r="II1106" s="57"/>
      <c r="IJ1106" s="57"/>
      <c r="IK1106" s="57"/>
      <c r="IL1106" s="57"/>
      <c r="IM1106" s="57"/>
      <c r="IN1106" s="57"/>
      <c r="IO1106" s="57"/>
      <c r="IP1106" s="57"/>
      <c r="IQ1106" s="57"/>
      <c r="IR1106" s="57"/>
      <c r="IS1106" s="57"/>
      <c r="IT1106" s="57"/>
      <c r="IU1106" s="57"/>
      <c r="IV1106" s="57"/>
      <c r="IW1106" s="57"/>
      <c r="IX1106" s="57"/>
      <c r="IY1106" s="57"/>
      <c r="IZ1106" s="57"/>
      <c r="JA1106" s="57"/>
      <c r="JB1106" s="57"/>
      <c r="JC1106" s="57"/>
      <c r="JD1106" s="57"/>
      <c r="JE1106" s="57"/>
      <c r="JF1106" s="57"/>
      <c r="JG1106" s="57"/>
      <c r="JH1106" s="57"/>
      <c r="JI1106" s="57"/>
      <c r="JJ1106" s="57"/>
      <c r="JK1106" s="57"/>
      <c r="JL1106" s="57"/>
      <c r="JM1106" s="57"/>
      <c r="JN1106" s="57"/>
      <c r="JO1106" s="57"/>
      <c r="JP1106" s="57"/>
      <c r="JQ1106" s="57"/>
      <c r="JR1106" s="57"/>
      <c r="JS1106" s="57"/>
      <c r="JT1106" s="57"/>
      <c r="JU1106" s="57"/>
      <c r="JV1106" s="57"/>
      <c r="JW1106" s="57"/>
      <c r="JX1106" s="57"/>
      <c r="JY1106" s="57"/>
      <c r="JZ1106" s="57"/>
      <c r="KA1106" s="57"/>
      <c r="KB1106" s="57"/>
      <c r="KC1106" s="57"/>
      <c r="KD1106" s="57"/>
      <c r="KE1106" s="57"/>
      <c r="KF1106" s="57"/>
      <c r="KG1106" s="57"/>
      <c r="KH1106" s="57"/>
      <c r="KI1106" s="57"/>
      <c r="KJ1106" s="57"/>
      <c r="KK1106" s="57"/>
      <c r="KL1106" s="57"/>
      <c r="KM1106" s="57"/>
      <c r="KN1106" s="57"/>
      <c r="KO1106" s="57"/>
      <c r="KP1106" s="57"/>
      <c r="KQ1106" s="57"/>
      <c r="KR1106" s="57"/>
      <c r="KS1106" s="57"/>
      <c r="KT1106" s="57"/>
      <c r="KU1106" s="57"/>
      <c r="KV1106" s="57"/>
      <c r="KW1106" s="57"/>
      <c r="KX1106" s="57"/>
      <c r="KY1106" s="57"/>
      <c r="KZ1106" s="57"/>
      <c r="LA1106" s="57"/>
      <c r="LB1106" s="57"/>
      <c r="LC1106" s="57"/>
      <c r="LD1106" s="57"/>
      <c r="LE1106" s="57"/>
      <c r="LF1106" s="57"/>
      <c r="LG1106" s="57"/>
      <c r="LH1106" s="57"/>
      <c r="LI1106" s="57"/>
      <c r="LJ1106" s="57"/>
      <c r="LK1106" s="57"/>
      <c r="LL1106" s="57"/>
      <c r="LM1106" s="57"/>
      <c r="LN1106" s="57"/>
      <c r="LO1106" s="57"/>
      <c r="LP1106" s="57"/>
      <c r="LQ1106" s="57"/>
      <c r="LR1106" s="57"/>
      <c r="LS1106" s="57"/>
      <c r="LT1106" s="57"/>
      <c r="LU1106" s="57"/>
      <c r="LV1106" s="57"/>
      <c r="LW1106" s="57"/>
      <c r="LX1106" s="57"/>
      <c r="LY1106" s="57"/>
      <c r="LZ1106" s="57"/>
      <c r="MA1106" s="57"/>
      <c r="MB1106" s="57"/>
      <c r="MC1106" s="57"/>
      <c r="MD1106" s="57"/>
      <c r="ME1106" s="57"/>
      <c r="MF1106" s="57"/>
      <c r="MG1106" s="57"/>
      <c r="MH1106" s="57"/>
      <c r="MI1106" s="57"/>
      <c r="MJ1106" s="57"/>
      <c r="MK1106" s="57"/>
      <c r="ML1106" s="57"/>
      <c r="MM1106" s="57"/>
      <c r="MN1106" s="57"/>
      <c r="MO1106" s="57"/>
      <c r="MP1106" s="57"/>
      <c r="MQ1106" s="57"/>
      <c r="MR1106" s="57"/>
      <c r="MS1106" s="57"/>
      <c r="MT1106" s="57"/>
      <c r="MU1106" s="57"/>
      <c r="MV1106" s="57"/>
      <c r="MW1106" s="57"/>
      <c r="MX1106" s="57"/>
      <c r="MY1106" s="57"/>
      <c r="MZ1106" s="57"/>
      <c r="NA1106" s="57"/>
      <c r="NB1106" s="57"/>
      <c r="NC1106" s="57"/>
      <c r="ND1106" s="57"/>
      <c r="NE1106" s="57"/>
      <c r="NF1106" s="57"/>
      <c r="NG1106" s="57"/>
      <c r="NH1106" s="57"/>
      <c r="NI1106" s="57"/>
      <c r="NJ1106" s="57"/>
      <c r="NK1106" s="57"/>
      <c r="NL1106" s="57"/>
      <c r="NM1106" s="57"/>
      <c r="NN1106" s="57"/>
      <c r="NO1106" s="57"/>
      <c r="NP1106" s="57"/>
      <c r="NQ1106" s="57"/>
      <c r="NR1106" s="57"/>
      <c r="NS1106" s="57"/>
      <c r="NT1106" s="57"/>
      <c r="NU1106" s="57"/>
      <c r="NV1106" s="57"/>
      <c r="NW1106" s="57"/>
      <c r="NX1106" s="57"/>
      <c r="NY1106" s="57"/>
      <c r="NZ1106" s="57"/>
      <c r="OA1106" s="57"/>
      <c r="OB1106" s="57"/>
      <c r="OC1106" s="57"/>
      <c r="OD1106" s="57"/>
      <c r="OE1106" s="57"/>
      <c r="OF1106" s="57"/>
      <c r="OG1106" s="57"/>
      <c r="OH1106" s="57"/>
      <c r="OI1106" s="57"/>
      <c r="OJ1106" s="57"/>
      <c r="OK1106" s="57"/>
      <c r="OL1106" s="57"/>
      <c r="OM1106" s="57"/>
      <c r="ON1106" s="57"/>
      <c r="OO1106" s="57"/>
      <c r="OP1106" s="57"/>
      <c r="OQ1106" s="57"/>
      <c r="OR1106" s="57"/>
      <c r="OS1106" s="57"/>
      <c r="OT1106" s="57"/>
      <c r="OU1106" s="57"/>
      <c r="OV1106" s="57"/>
      <c r="OW1106" s="57"/>
      <c r="OX1106" s="57"/>
      <c r="OY1106" s="57"/>
      <c r="OZ1106" s="57"/>
      <c r="PA1106" s="57"/>
      <c r="PB1106" s="57"/>
      <c r="PC1106" s="57"/>
      <c r="PD1106" s="57"/>
      <c r="PE1106" s="57"/>
      <c r="PF1106" s="57"/>
      <c r="PG1106" s="57"/>
      <c r="PH1106" s="57"/>
      <c r="PI1106" s="57"/>
      <c r="PJ1106" s="57"/>
      <c r="PK1106" s="57"/>
      <c r="PL1106" s="57"/>
      <c r="PM1106" s="57"/>
      <c r="PN1106" s="57"/>
      <c r="PO1106" s="57"/>
      <c r="PP1106" s="57"/>
      <c r="PQ1106" s="57"/>
      <c r="PR1106" s="57"/>
      <c r="PS1106" s="57"/>
      <c r="PT1106" s="57"/>
      <c r="PU1106" s="57"/>
      <c r="PV1106" s="57"/>
      <c r="PW1106" s="57"/>
      <c r="PX1106" s="57"/>
      <c r="PY1106" s="57"/>
      <c r="PZ1106" s="57"/>
      <c r="QA1106" s="57"/>
      <c r="QB1106" s="57"/>
      <c r="QC1106" s="57"/>
      <c r="QD1106" s="57"/>
      <c r="QE1106" s="57"/>
      <c r="QF1106" s="57"/>
      <c r="QG1106" s="57"/>
      <c r="QH1106" s="57"/>
      <c r="QI1106" s="57"/>
      <c r="QJ1106" s="57"/>
      <c r="QK1106" s="57"/>
      <c r="QL1106" s="57"/>
      <c r="QM1106" s="57"/>
      <c r="QN1106" s="57"/>
      <c r="QO1106" s="57"/>
      <c r="QP1106" s="57"/>
      <c r="QQ1106" s="57"/>
      <c r="QR1106" s="57"/>
      <c r="QS1106" s="57"/>
      <c r="QT1106" s="57"/>
      <c r="QU1106" s="57"/>
      <c r="QV1106" s="57"/>
      <c r="QW1106" s="57"/>
      <c r="QX1106" s="57"/>
      <c r="QY1106" s="57"/>
      <c r="QZ1106" s="57"/>
      <c r="RA1106" s="57"/>
      <c r="RB1106" s="57"/>
      <c r="RC1106" s="57"/>
      <c r="RD1106" s="57"/>
      <c r="RE1106" s="57"/>
      <c r="RF1106" s="57"/>
      <c r="RG1106" s="57"/>
      <c r="RH1106" s="57"/>
      <c r="RI1106" s="57"/>
      <c r="RJ1106" s="57"/>
      <c r="RK1106" s="57"/>
      <c r="RL1106" s="57"/>
      <c r="RM1106" s="57"/>
      <c r="RN1106" s="57"/>
      <c r="RO1106" s="57"/>
      <c r="RP1106" s="57"/>
      <c r="RQ1106" s="57"/>
      <c r="RR1106" s="57"/>
      <c r="RS1106" s="57"/>
      <c r="RT1106" s="57"/>
      <c r="RU1106" s="57"/>
      <c r="RV1106" s="57"/>
      <c r="RW1106" s="57"/>
      <c r="RX1106" s="57"/>
      <c r="RY1106" s="57"/>
      <c r="RZ1106" s="57"/>
      <c r="SA1106" s="57"/>
      <c r="SB1106" s="57"/>
      <c r="SC1106" s="57"/>
      <c r="SD1106" s="57"/>
      <c r="SE1106" s="57"/>
      <c r="SF1106" s="57"/>
      <c r="SG1106" s="57"/>
      <c r="SH1106" s="57"/>
      <c r="SI1106" s="57"/>
      <c r="SJ1106" s="57"/>
      <c r="SK1106" s="57"/>
      <c r="SL1106" s="57"/>
      <c r="SM1106" s="57"/>
      <c r="SN1106" s="57"/>
      <c r="SO1106" s="57"/>
      <c r="SP1106" s="57"/>
      <c r="SQ1106" s="57"/>
      <c r="SR1106" s="57"/>
      <c r="SS1106" s="57"/>
      <c r="ST1106" s="57"/>
      <c r="SU1106" s="57"/>
      <c r="SV1106" s="57"/>
      <c r="SW1106" s="57"/>
      <c r="SX1106" s="57"/>
    </row>
    <row r="1107" spans="1:518" s="78" customFormat="1" ht="14.55" customHeight="1" x14ac:dyDescent="0.3">
      <c r="A1107" s="82">
        <v>1103</v>
      </c>
      <c r="B1107" s="83">
        <v>369</v>
      </c>
      <c r="C1107" s="103" t="s">
        <v>4294</v>
      </c>
      <c r="D1107" s="103" t="s">
        <v>4137</v>
      </c>
      <c r="E1107" s="103" t="s">
        <v>4136</v>
      </c>
      <c r="F1107" s="83">
        <v>2019</v>
      </c>
      <c r="G1107" s="103" t="s">
        <v>3313</v>
      </c>
      <c r="H1107" s="103" t="s">
        <v>4138</v>
      </c>
      <c r="I1107" s="79" t="s">
        <v>50</v>
      </c>
      <c r="J1107" s="103" t="s">
        <v>4187</v>
      </c>
      <c r="K1107" s="6" t="s">
        <v>3566</v>
      </c>
      <c r="L1107" s="79" t="s">
        <v>38</v>
      </c>
      <c r="M1107" s="79" t="s">
        <v>86</v>
      </c>
      <c r="N1107" s="79" t="s">
        <v>205</v>
      </c>
      <c r="O1107" s="79" t="s">
        <v>25</v>
      </c>
      <c r="P1107" s="6" t="s">
        <v>56</v>
      </c>
      <c r="Q1107" s="79" t="s">
        <v>572</v>
      </c>
      <c r="R1107" s="79" t="s">
        <v>572</v>
      </c>
      <c r="S1107" s="79" t="s">
        <v>166</v>
      </c>
      <c r="T1107" s="79" t="s">
        <v>862</v>
      </c>
      <c r="U1107" s="83">
        <v>2009</v>
      </c>
      <c r="V1107" s="83">
        <v>2025</v>
      </c>
      <c r="W1107" s="71"/>
      <c r="X1107" s="79"/>
      <c r="Y1107" s="79"/>
      <c r="Z1107" s="79"/>
      <c r="AA1107" s="79"/>
      <c r="AB1107" s="79"/>
      <c r="AC1107" s="79"/>
      <c r="AD1107" s="79"/>
      <c r="AE1107" s="79"/>
      <c r="AF1107" s="71"/>
      <c r="AG1107" s="71"/>
      <c r="AH1107" s="79"/>
      <c r="AI1107" s="79"/>
      <c r="AJ1107" s="71"/>
      <c r="AK1107" s="79" t="s">
        <v>232</v>
      </c>
      <c r="AL1107" s="71"/>
      <c r="AM1107" s="79"/>
      <c r="AN1107" s="71"/>
      <c r="AO1107" s="79"/>
      <c r="AP1107" s="79"/>
      <c r="AQ1107" s="71"/>
      <c r="AR1107" s="71"/>
      <c r="AS1107" s="71"/>
      <c r="AT1107" s="79"/>
      <c r="AU1107" s="79"/>
      <c r="AV1107" s="79"/>
      <c r="AW1107" s="79" t="s">
        <v>23</v>
      </c>
      <c r="AX1107" s="71"/>
      <c r="AY1107" s="79"/>
      <c r="AZ1107" s="79"/>
      <c r="BA1107" s="79"/>
      <c r="BB1107" s="79"/>
      <c r="BC1107" s="79"/>
      <c r="BD1107" s="79"/>
      <c r="BE1107" s="79"/>
      <c r="BF1107" s="79"/>
      <c r="BG1107" s="71"/>
      <c r="BH1107" s="71"/>
      <c r="BI1107" s="79"/>
      <c r="BJ1107" s="79"/>
      <c r="BK1107" s="79" t="s">
        <v>78</v>
      </c>
      <c r="BL1107" s="71"/>
      <c r="BM1107" s="71"/>
      <c r="BN1107" s="79"/>
      <c r="BO1107" s="79"/>
      <c r="BP1107" s="71"/>
      <c r="BQ1107" s="71"/>
      <c r="BR1107" s="71"/>
      <c r="BS1107" s="79"/>
      <c r="BT1107" s="79"/>
      <c r="BU1107" s="79"/>
      <c r="BV1107" s="79" t="s">
        <v>38</v>
      </c>
      <c r="BW1107" s="71"/>
      <c r="BX1107" s="79"/>
      <c r="BY1107" s="79"/>
      <c r="BZ1107" s="79"/>
      <c r="CA1107" s="79"/>
      <c r="CB1107" s="79"/>
      <c r="CC1107" s="79"/>
      <c r="CD1107" s="79"/>
      <c r="CE1107" s="79"/>
      <c r="CF1107" s="71"/>
      <c r="CG1107" s="71"/>
      <c r="CH1107" s="79"/>
      <c r="CI1107" s="79"/>
      <c r="CJ1107" s="71"/>
      <c r="CK1107" s="79"/>
      <c r="CL1107" s="79"/>
      <c r="CM1107" s="79"/>
      <c r="CN1107" s="79"/>
      <c r="CO1107" s="71"/>
      <c r="CP1107" s="79"/>
      <c r="CQ1107" s="79"/>
      <c r="CR1107" s="79"/>
      <c r="CS1107" s="84" t="s">
        <v>38</v>
      </c>
      <c r="CT1107" s="79"/>
      <c r="CU1107" s="79"/>
      <c r="CV1107" s="79"/>
      <c r="CW1107" s="79"/>
      <c r="CX1107" s="79"/>
      <c r="CY1107" s="71"/>
      <c r="CZ1107" s="79"/>
      <c r="DA1107" s="79"/>
      <c r="DB1107" s="79"/>
      <c r="DC1107" s="79"/>
      <c r="DD1107" s="79" t="s">
        <v>38</v>
      </c>
      <c r="DE1107" s="88"/>
      <c r="DF1107" s="79"/>
      <c r="DG1107" s="79"/>
      <c r="DH1107" s="79"/>
      <c r="DI1107" s="79"/>
      <c r="DJ1107" s="79"/>
      <c r="DK1107" s="79"/>
      <c r="DL1107" s="79"/>
      <c r="DM1107" s="79"/>
      <c r="DN1107" s="79"/>
      <c r="DO1107" s="88"/>
      <c r="DP1107" s="79"/>
      <c r="DQ1107" s="88"/>
      <c r="DR1107" s="79"/>
      <c r="DS1107" s="88" t="s">
        <v>4203</v>
      </c>
      <c r="DT1107" s="85" t="s">
        <v>4198</v>
      </c>
      <c r="DU1107" s="58"/>
      <c r="DV1107" s="58"/>
      <c r="DW1107" s="58"/>
      <c r="DX1107" s="58"/>
      <c r="DY1107" s="58"/>
      <c r="DZ1107" s="58"/>
      <c r="EA1107" s="58"/>
      <c r="EB1107" s="58"/>
      <c r="EC1107" s="58"/>
      <c r="ED1107" s="58"/>
      <c r="EE1107" s="58"/>
      <c r="EF1107" s="58"/>
      <c r="EG1107" s="58"/>
      <c r="EH1107" s="58"/>
      <c r="EI1107" s="58"/>
      <c r="EJ1107" s="58"/>
      <c r="EK1107" s="58"/>
      <c r="EL1107" s="58"/>
      <c r="EM1107" s="58"/>
      <c r="EN1107" s="58"/>
      <c r="EO1107" s="58"/>
      <c r="EP1107" s="58"/>
      <c r="EQ1107" s="58"/>
      <c r="ER1107" s="58"/>
      <c r="ES1107" s="34"/>
      <c r="ET1107" s="57"/>
      <c r="EU1107" s="57"/>
      <c r="EV1107" s="57"/>
      <c r="EW1107" s="57"/>
      <c r="EX1107" s="57"/>
      <c r="EY1107" s="57"/>
      <c r="EZ1107" s="57"/>
      <c r="FA1107" s="57"/>
      <c r="FB1107" s="57"/>
      <c r="FC1107" s="57"/>
      <c r="FD1107" s="57"/>
      <c r="FE1107" s="57"/>
      <c r="FF1107" s="57"/>
      <c r="FG1107" s="57"/>
      <c r="FH1107" s="57"/>
      <c r="FI1107" s="57"/>
      <c r="FJ1107" s="57"/>
      <c r="FK1107" s="57"/>
      <c r="FL1107" s="57"/>
      <c r="FM1107" s="57"/>
      <c r="FN1107" s="57"/>
      <c r="FO1107" s="57"/>
      <c r="FP1107" s="57"/>
      <c r="FQ1107" s="57"/>
      <c r="FR1107" s="57"/>
      <c r="FS1107" s="57"/>
      <c r="FT1107" s="57"/>
      <c r="FU1107" s="57"/>
      <c r="FV1107" s="57"/>
      <c r="FW1107" s="57"/>
      <c r="FX1107" s="57"/>
      <c r="FY1107" s="57"/>
      <c r="FZ1107" s="57"/>
      <c r="GA1107" s="57"/>
      <c r="GB1107" s="57"/>
      <c r="GC1107" s="57"/>
      <c r="GD1107" s="57"/>
      <c r="GE1107" s="57"/>
      <c r="GF1107" s="57"/>
      <c r="GG1107" s="57"/>
      <c r="GH1107" s="57"/>
      <c r="GI1107" s="57"/>
      <c r="GJ1107" s="57"/>
      <c r="GK1107" s="57"/>
      <c r="GL1107" s="57"/>
      <c r="GM1107" s="57"/>
      <c r="GN1107" s="57"/>
      <c r="GO1107" s="57"/>
      <c r="GP1107" s="57"/>
      <c r="GQ1107" s="57"/>
      <c r="GR1107" s="57"/>
      <c r="GS1107" s="57"/>
      <c r="GT1107" s="57"/>
      <c r="GU1107" s="57"/>
      <c r="GV1107" s="57"/>
      <c r="GW1107" s="57"/>
      <c r="GX1107" s="57"/>
      <c r="GY1107" s="57"/>
      <c r="GZ1107" s="57"/>
      <c r="HA1107" s="57"/>
      <c r="HB1107" s="57"/>
      <c r="HC1107" s="57"/>
      <c r="HD1107" s="57"/>
      <c r="HE1107" s="57"/>
      <c r="HF1107" s="57"/>
      <c r="HG1107" s="57"/>
      <c r="HH1107" s="57"/>
      <c r="HI1107" s="57"/>
      <c r="HJ1107" s="57"/>
      <c r="HK1107" s="57"/>
      <c r="HL1107" s="57"/>
      <c r="HM1107" s="57"/>
      <c r="HN1107" s="57"/>
      <c r="HO1107" s="57"/>
      <c r="HP1107" s="57"/>
      <c r="HQ1107" s="57"/>
      <c r="HR1107" s="57"/>
      <c r="HS1107" s="57"/>
      <c r="HT1107" s="57"/>
      <c r="HU1107" s="57"/>
      <c r="HV1107" s="57"/>
      <c r="HW1107" s="57"/>
      <c r="HX1107" s="57"/>
      <c r="HY1107" s="57"/>
      <c r="HZ1107" s="57"/>
      <c r="IA1107" s="57"/>
      <c r="IB1107" s="57"/>
      <c r="IC1107" s="57"/>
      <c r="ID1107" s="57"/>
      <c r="IE1107" s="57"/>
      <c r="IF1107" s="57"/>
      <c r="IG1107" s="57"/>
      <c r="IH1107" s="57"/>
      <c r="II1107" s="57"/>
      <c r="IJ1107" s="57"/>
      <c r="IK1107" s="57"/>
      <c r="IL1107" s="57"/>
      <c r="IM1107" s="57"/>
      <c r="IN1107" s="57"/>
      <c r="IO1107" s="57"/>
      <c r="IP1107" s="57"/>
      <c r="IQ1107" s="57"/>
      <c r="IR1107" s="57"/>
      <c r="IS1107" s="57"/>
      <c r="IT1107" s="57"/>
      <c r="IU1107" s="57"/>
      <c r="IV1107" s="57"/>
      <c r="IW1107" s="57"/>
      <c r="IX1107" s="57"/>
      <c r="IY1107" s="57"/>
      <c r="IZ1107" s="57"/>
      <c r="JA1107" s="57"/>
      <c r="JB1107" s="57"/>
      <c r="JC1107" s="57"/>
      <c r="JD1107" s="57"/>
      <c r="JE1107" s="57"/>
      <c r="JF1107" s="57"/>
      <c r="JG1107" s="57"/>
      <c r="JH1107" s="57"/>
      <c r="JI1107" s="57"/>
      <c r="JJ1107" s="57"/>
      <c r="JK1107" s="57"/>
      <c r="JL1107" s="57"/>
      <c r="JM1107" s="57"/>
      <c r="JN1107" s="57"/>
      <c r="JO1107" s="57"/>
      <c r="JP1107" s="57"/>
      <c r="JQ1107" s="57"/>
      <c r="JR1107" s="57"/>
      <c r="JS1107" s="57"/>
      <c r="JT1107" s="57"/>
      <c r="JU1107" s="57"/>
      <c r="JV1107" s="57"/>
      <c r="JW1107" s="57"/>
      <c r="JX1107" s="57"/>
      <c r="JY1107" s="57"/>
      <c r="JZ1107" s="57"/>
      <c r="KA1107" s="57"/>
      <c r="KB1107" s="57"/>
      <c r="KC1107" s="57"/>
      <c r="KD1107" s="57"/>
      <c r="KE1107" s="57"/>
      <c r="KF1107" s="57"/>
      <c r="KG1107" s="57"/>
      <c r="KH1107" s="57"/>
      <c r="KI1107" s="57"/>
      <c r="KJ1107" s="57"/>
      <c r="KK1107" s="57"/>
      <c r="KL1107" s="57"/>
      <c r="KM1107" s="57"/>
      <c r="KN1107" s="57"/>
      <c r="KO1107" s="57"/>
      <c r="KP1107" s="57"/>
      <c r="KQ1107" s="57"/>
      <c r="KR1107" s="57"/>
      <c r="KS1107" s="57"/>
      <c r="KT1107" s="57"/>
      <c r="KU1107" s="57"/>
      <c r="KV1107" s="57"/>
      <c r="KW1107" s="57"/>
      <c r="KX1107" s="57"/>
      <c r="KY1107" s="57"/>
      <c r="KZ1107" s="57"/>
      <c r="LA1107" s="57"/>
      <c r="LB1107" s="57"/>
      <c r="LC1107" s="57"/>
      <c r="LD1107" s="57"/>
      <c r="LE1107" s="57"/>
      <c r="LF1107" s="57"/>
      <c r="LG1107" s="57"/>
      <c r="LH1107" s="57"/>
      <c r="LI1107" s="57"/>
      <c r="LJ1107" s="57"/>
      <c r="LK1107" s="57"/>
      <c r="LL1107" s="57"/>
      <c r="LM1107" s="57"/>
      <c r="LN1107" s="57"/>
      <c r="LO1107" s="57"/>
      <c r="LP1107" s="57"/>
      <c r="LQ1107" s="57"/>
      <c r="LR1107" s="57"/>
      <c r="LS1107" s="57"/>
      <c r="LT1107" s="57"/>
      <c r="LU1107" s="57"/>
      <c r="LV1107" s="57"/>
      <c r="LW1107" s="57"/>
      <c r="LX1107" s="57"/>
      <c r="LY1107" s="57"/>
      <c r="LZ1107" s="57"/>
      <c r="MA1107" s="57"/>
      <c r="MB1107" s="57"/>
      <c r="MC1107" s="57"/>
      <c r="MD1107" s="57"/>
      <c r="ME1107" s="57"/>
      <c r="MF1107" s="57"/>
      <c r="MG1107" s="57"/>
      <c r="MH1107" s="57"/>
      <c r="MI1107" s="57"/>
      <c r="MJ1107" s="57"/>
      <c r="MK1107" s="57"/>
      <c r="ML1107" s="57"/>
      <c r="MM1107" s="57"/>
      <c r="MN1107" s="57"/>
      <c r="MO1107" s="57"/>
      <c r="MP1107" s="57"/>
      <c r="MQ1107" s="57"/>
      <c r="MR1107" s="57"/>
      <c r="MS1107" s="57"/>
      <c r="MT1107" s="57"/>
      <c r="MU1107" s="57"/>
      <c r="MV1107" s="57"/>
      <c r="MW1107" s="57"/>
      <c r="MX1107" s="57"/>
      <c r="MY1107" s="57"/>
      <c r="MZ1107" s="57"/>
      <c r="NA1107" s="57"/>
      <c r="NB1107" s="57"/>
      <c r="NC1107" s="57"/>
      <c r="ND1107" s="57"/>
      <c r="NE1107" s="57"/>
      <c r="NF1107" s="57"/>
      <c r="NG1107" s="57"/>
      <c r="NH1107" s="57"/>
      <c r="NI1107" s="57"/>
      <c r="NJ1107" s="57"/>
      <c r="NK1107" s="57"/>
      <c r="NL1107" s="57"/>
      <c r="NM1107" s="57"/>
      <c r="NN1107" s="57"/>
      <c r="NO1107" s="57"/>
      <c r="NP1107" s="57"/>
      <c r="NQ1107" s="57"/>
      <c r="NR1107" s="57"/>
      <c r="NS1107" s="57"/>
      <c r="NT1107" s="57"/>
      <c r="NU1107" s="57"/>
      <c r="NV1107" s="57"/>
      <c r="NW1107" s="57"/>
      <c r="NX1107" s="57"/>
      <c r="NY1107" s="57"/>
      <c r="NZ1107" s="57"/>
      <c r="OA1107" s="57"/>
      <c r="OB1107" s="57"/>
      <c r="OC1107" s="57"/>
      <c r="OD1107" s="57"/>
      <c r="OE1107" s="57"/>
      <c r="OF1107" s="57"/>
      <c r="OG1107" s="57"/>
      <c r="OH1107" s="57"/>
      <c r="OI1107" s="57"/>
      <c r="OJ1107" s="57"/>
      <c r="OK1107" s="57"/>
      <c r="OL1107" s="57"/>
      <c r="OM1107" s="57"/>
      <c r="ON1107" s="57"/>
      <c r="OO1107" s="57"/>
      <c r="OP1107" s="57"/>
      <c r="OQ1107" s="57"/>
      <c r="OR1107" s="57"/>
      <c r="OS1107" s="57"/>
      <c r="OT1107" s="57"/>
      <c r="OU1107" s="57"/>
      <c r="OV1107" s="57"/>
      <c r="OW1107" s="57"/>
      <c r="OX1107" s="57"/>
      <c r="OY1107" s="57"/>
      <c r="OZ1107" s="57"/>
      <c r="PA1107" s="57"/>
      <c r="PB1107" s="57"/>
      <c r="PC1107" s="57"/>
      <c r="PD1107" s="57"/>
      <c r="PE1107" s="57"/>
      <c r="PF1107" s="57"/>
      <c r="PG1107" s="57"/>
      <c r="PH1107" s="57"/>
      <c r="PI1107" s="57"/>
      <c r="PJ1107" s="57"/>
      <c r="PK1107" s="57"/>
      <c r="PL1107" s="57"/>
      <c r="PM1107" s="57"/>
      <c r="PN1107" s="57"/>
      <c r="PO1107" s="57"/>
      <c r="PP1107" s="57"/>
      <c r="PQ1107" s="57"/>
      <c r="PR1107" s="57"/>
      <c r="PS1107" s="57"/>
      <c r="PT1107" s="57"/>
      <c r="PU1107" s="57"/>
      <c r="PV1107" s="57"/>
      <c r="PW1107" s="57"/>
      <c r="PX1107" s="57"/>
      <c r="PY1107" s="57"/>
      <c r="PZ1107" s="57"/>
      <c r="QA1107" s="57"/>
      <c r="QB1107" s="57"/>
      <c r="QC1107" s="57"/>
      <c r="QD1107" s="57"/>
      <c r="QE1107" s="57"/>
      <c r="QF1107" s="57"/>
      <c r="QG1107" s="57"/>
      <c r="QH1107" s="57"/>
      <c r="QI1107" s="57"/>
      <c r="QJ1107" s="57"/>
      <c r="QK1107" s="57"/>
      <c r="QL1107" s="57"/>
      <c r="QM1107" s="57"/>
      <c r="QN1107" s="57"/>
      <c r="QO1107" s="57"/>
      <c r="QP1107" s="57"/>
      <c r="QQ1107" s="57"/>
      <c r="QR1107" s="57"/>
      <c r="QS1107" s="57"/>
      <c r="QT1107" s="57"/>
      <c r="QU1107" s="57"/>
      <c r="QV1107" s="57"/>
      <c r="QW1107" s="57"/>
      <c r="QX1107" s="57"/>
      <c r="QY1107" s="57"/>
      <c r="QZ1107" s="57"/>
      <c r="RA1107" s="57"/>
      <c r="RB1107" s="57"/>
      <c r="RC1107" s="57"/>
      <c r="RD1107" s="57"/>
      <c r="RE1107" s="57"/>
      <c r="RF1107" s="57"/>
      <c r="RG1107" s="57"/>
      <c r="RH1107" s="57"/>
      <c r="RI1107" s="57"/>
      <c r="RJ1107" s="57"/>
      <c r="RK1107" s="57"/>
      <c r="RL1107" s="57"/>
      <c r="RM1107" s="57"/>
      <c r="RN1107" s="57"/>
      <c r="RO1107" s="57"/>
      <c r="RP1107" s="57"/>
      <c r="RQ1107" s="57"/>
      <c r="RR1107" s="57"/>
      <c r="RS1107" s="57"/>
      <c r="RT1107" s="57"/>
      <c r="RU1107" s="57"/>
      <c r="RV1107" s="57"/>
      <c r="RW1107" s="57"/>
      <c r="RX1107" s="57"/>
      <c r="RY1107" s="57"/>
      <c r="RZ1107" s="57"/>
      <c r="SA1107" s="57"/>
      <c r="SB1107" s="57"/>
      <c r="SC1107" s="57"/>
      <c r="SD1107" s="57"/>
      <c r="SE1107" s="57"/>
      <c r="SF1107" s="57"/>
      <c r="SG1107" s="57"/>
      <c r="SH1107" s="57"/>
      <c r="SI1107" s="57"/>
      <c r="SJ1107" s="57"/>
      <c r="SK1107" s="57"/>
      <c r="SL1107" s="57"/>
      <c r="SM1107" s="57"/>
      <c r="SN1107" s="57"/>
      <c r="SO1107" s="57"/>
      <c r="SP1107" s="57"/>
      <c r="SQ1107" s="57"/>
      <c r="SR1107" s="57"/>
      <c r="SS1107" s="57"/>
      <c r="ST1107" s="57"/>
      <c r="SU1107" s="57"/>
      <c r="SV1107" s="57"/>
      <c r="SW1107" s="57"/>
      <c r="SX1107" s="57"/>
    </row>
    <row r="1108" spans="1:518" s="8" customFormat="1" ht="14.55" customHeight="1" x14ac:dyDescent="0.3">
      <c r="A1108" s="81">
        <v>1104</v>
      </c>
      <c r="B1108" s="7">
        <v>369</v>
      </c>
      <c r="C1108" s="98" t="s">
        <v>4294</v>
      </c>
      <c r="D1108" s="98" t="s">
        <v>4137</v>
      </c>
      <c r="E1108" s="98" t="s">
        <v>4136</v>
      </c>
      <c r="F1108" s="7">
        <v>2019</v>
      </c>
      <c r="G1108" s="98" t="s">
        <v>3313</v>
      </c>
      <c r="H1108" s="98" t="s">
        <v>4138</v>
      </c>
      <c r="I1108" s="6" t="s">
        <v>50</v>
      </c>
      <c r="J1108" s="98" t="s">
        <v>4188</v>
      </c>
      <c r="K1108" s="6" t="s">
        <v>3566</v>
      </c>
      <c r="L1108" s="6" t="s">
        <v>38</v>
      </c>
      <c r="M1108" s="6" t="s">
        <v>86</v>
      </c>
      <c r="N1108" s="6" t="s">
        <v>205</v>
      </c>
      <c r="O1108" s="6" t="s">
        <v>25</v>
      </c>
      <c r="P1108" s="6" t="s">
        <v>56</v>
      </c>
      <c r="Q1108" s="6" t="s">
        <v>572</v>
      </c>
      <c r="R1108" s="6" t="s">
        <v>572</v>
      </c>
      <c r="S1108" s="6" t="s">
        <v>166</v>
      </c>
      <c r="T1108" s="6" t="s">
        <v>862</v>
      </c>
      <c r="U1108" s="7">
        <v>2009</v>
      </c>
      <c r="V1108" s="7">
        <v>2025</v>
      </c>
      <c r="W1108" s="56"/>
      <c r="X1108" s="6"/>
      <c r="Y1108" s="6"/>
      <c r="Z1108" s="6"/>
      <c r="AA1108" s="6"/>
      <c r="AB1108" s="6"/>
      <c r="AC1108" s="6"/>
      <c r="AD1108" s="6"/>
      <c r="AE1108" s="6"/>
      <c r="AF1108" s="56"/>
      <c r="AG1108" s="56"/>
      <c r="AH1108" s="6"/>
      <c r="AI1108" s="6"/>
      <c r="AJ1108" s="56"/>
      <c r="AK1108" s="6" t="s">
        <v>232</v>
      </c>
      <c r="AL1108" s="56"/>
      <c r="AM1108" s="6"/>
      <c r="AN1108" s="56"/>
      <c r="AO1108" s="6"/>
      <c r="AP1108" s="6"/>
      <c r="AQ1108" s="56"/>
      <c r="AR1108" s="56"/>
      <c r="AS1108" s="56"/>
      <c r="AT1108" s="6"/>
      <c r="AU1108" s="6"/>
      <c r="AV1108" s="6"/>
      <c r="AW1108" s="6" t="s">
        <v>23</v>
      </c>
      <c r="AX1108" s="56"/>
      <c r="AY1108" s="6"/>
      <c r="AZ1108" s="6"/>
      <c r="BA1108" s="6"/>
      <c r="BB1108" s="6"/>
      <c r="BC1108" s="6"/>
      <c r="BD1108" s="6"/>
      <c r="BE1108" s="6"/>
      <c r="BF1108" s="6"/>
      <c r="BG1108" s="56"/>
      <c r="BH1108" s="56"/>
      <c r="BI1108" s="6"/>
      <c r="BJ1108" s="6"/>
      <c r="BK1108" s="6" t="s">
        <v>78</v>
      </c>
      <c r="BL1108" s="56"/>
      <c r="BM1108" s="56"/>
      <c r="BN1108" s="6"/>
      <c r="BO1108" s="6"/>
      <c r="BP1108" s="56"/>
      <c r="BQ1108" s="56"/>
      <c r="BR1108" s="56"/>
      <c r="BS1108" s="6"/>
      <c r="BT1108" s="6"/>
      <c r="BU1108" s="6"/>
      <c r="BV1108" s="6" t="s">
        <v>38</v>
      </c>
      <c r="BW1108" s="56"/>
      <c r="BX1108" s="6"/>
      <c r="BY1108" s="6"/>
      <c r="BZ1108" s="6"/>
      <c r="CA1108" s="6"/>
      <c r="CB1108" s="6"/>
      <c r="CC1108" s="6"/>
      <c r="CD1108" s="6"/>
      <c r="CE1108" s="6"/>
      <c r="CF1108" s="56"/>
      <c r="CG1108" s="56"/>
      <c r="CH1108" s="6"/>
      <c r="CI1108" s="6"/>
      <c r="CJ1108" s="56"/>
      <c r="CK1108" s="6"/>
      <c r="CL1108" s="6"/>
      <c r="CM1108" s="6"/>
      <c r="CN1108" s="6"/>
      <c r="CO1108" s="56"/>
      <c r="CP1108" s="6"/>
      <c r="CQ1108" s="6"/>
      <c r="CR1108" s="6"/>
      <c r="CS1108" s="28" t="s">
        <v>38</v>
      </c>
      <c r="CT1108" s="6"/>
      <c r="CU1108" s="6"/>
      <c r="CV1108" s="6"/>
      <c r="CW1108" s="6"/>
      <c r="CX1108" s="6"/>
      <c r="CY1108" s="56"/>
      <c r="CZ1108" s="6"/>
      <c r="DA1108" s="6"/>
      <c r="DB1108" s="6"/>
      <c r="DC1108" s="6"/>
      <c r="DD1108" s="6" t="s">
        <v>38</v>
      </c>
      <c r="DE1108" s="87"/>
      <c r="DF1108" s="6"/>
      <c r="DG1108" s="6"/>
      <c r="DH1108" s="6"/>
      <c r="DI1108" s="6"/>
      <c r="DJ1108" s="6"/>
      <c r="DK1108" s="6"/>
      <c r="DL1108" s="6"/>
      <c r="DM1108" s="6"/>
      <c r="DN1108" s="6"/>
      <c r="DO1108" s="87"/>
      <c r="DP1108" s="6"/>
      <c r="DQ1108" s="87"/>
      <c r="DR1108" s="6"/>
      <c r="DS1108" s="87" t="s">
        <v>4203</v>
      </c>
      <c r="DT1108" s="17" t="s">
        <v>4198</v>
      </c>
      <c r="DU1108" s="58"/>
      <c r="DV1108" s="58"/>
      <c r="DW1108" s="58"/>
      <c r="DX1108" s="58"/>
      <c r="DY1108" s="58"/>
      <c r="DZ1108" s="58"/>
      <c r="EA1108" s="58"/>
      <c r="EB1108" s="58"/>
      <c r="EC1108" s="58"/>
      <c r="ED1108" s="58"/>
      <c r="EE1108" s="58"/>
      <c r="EF1108" s="58"/>
      <c r="EG1108" s="58"/>
      <c r="EH1108" s="58"/>
      <c r="EI1108" s="58"/>
      <c r="EJ1108" s="58"/>
      <c r="EK1108" s="58"/>
      <c r="EL1108" s="58"/>
      <c r="EM1108" s="58"/>
      <c r="EN1108" s="58"/>
      <c r="EO1108" s="58"/>
      <c r="EP1108" s="58"/>
      <c r="EQ1108" s="58"/>
      <c r="ER1108" s="58"/>
      <c r="ES1108" s="34"/>
      <c r="ET1108" s="57"/>
      <c r="EU1108" s="57"/>
      <c r="EV1108" s="57"/>
      <c r="EW1108" s="57"/>
      <c r="EX1108" s="57"/>
      <c r="EY1108" s="57"/>
      <c r="EZ1108" s="57"/>
      <c r="FA1108" s="57"/>
      <c r="FB1108" s="57"/>
      <c r="FC1108" s="57"/>
      <c r="FD1108" s="57"/>
      <c r="FE1108" s="57"/>
      <c r="FF1108" s="57"/>
      <c r="FG1108" s="57"/>
      <c r="FH1108" s="57"/>
      <c r="FI1108" s="57"/>
      <c r="FJ1108" s="57"/>
      <c r="FK1108" s="57"/>
      <c r="FL1108" s="57"/>
      <c r="FM1108" s="57"/>
      <c r="FN1108" s="57"/>
      <c r="FO1108" s="57"/>
      <c r="FP1108" s="57"/>
      <c r="FQ1108" s="57"/>
      <c r="FR1108" s="57"/>
      <c r="FS1108" s="57"/>
      <c r="FT1108" s="57"/>
      <c r="FU1108" s="57"/>
      <c r="FV1108" s="57"/>
      <c r="FW1108" s="57"/>
      <c r="FX1108" s="57"/>
      <c r="FY1108" s="57"/>
      <c r="FZ1108" s="57"/>
      <c r="GA1108" s="57"/>
      <c r="GB1108" s="57"/>
      <c r="GC1108" s="57"/>
      <c r="GD1108" s="57"/>
      <c r="GE1108" s="57"/>
      <c r="GF1108" s="57"/>
      <c r="GG1108" s="57"/>
      <c r="GH1108" s="57"/>
      <c r="GI1108" s="57"/>
      <c r="GJ1108" s="57"/>
      <c r="GK1108" s="57"/>
      <c r="GL1108" s="57"/>
      <c r="GM1108" s="57"/>
      <c r="GN1108" s="57"/>
      <c r="GO1108" s="57"/>
      <c r="GP1108" s="57"/>
      <c r="GQ1108" s="57"/>
      <c r="GR1108" s="57"/>
      <c r="GS1108" s="57"/>
      <c r="GT1108" s="57"/>
      <c r="GU1108" s="57"/>
      <c r="GV1108" s="57"/>
      <c r="GW1108" s="57"/>
      <c r="GX1108" s="57"/>
      <c r="GY1108" s="57"/>
      <c r="GZ1108" s="57"/>
      <c r="HA1108" s="57"/>
      <c r="HB1108" s="57"/>
      <c r="HC1108" s="57"/>
      <c r="HD1108" s="57"/>
      <c r="HE1108" s="57"/>
      <c r="HF1108" s="57"/>
      <c r="HG1108" s="57"/>
      <c r="HH1108" s="57"/>
      <c r="HI1108" s="57"/>
      <c r="HJ1108" s="57"/>
      <c r="HK1108" s="57"/>
      <c r="HL1108" s="57"/>
      <c r="HM1108" s="57"/>
      <c r="HN1108" s="57"/>
      <c r="HO1108" s="57"/>
      <c r="HP1108" s="57"/>
      <c r="HQ1108" s="57"/>
      <c r="HR1108" s="57"/>
      <c r="HS1108" s="57"/>
      <c r="HT1108" s="57"/>
      <c r="HU1108" s="57"/>
      <c r="HV1108" s="57"/>
      <c r="HW1108" s="57"/>
      <c r="HX1108" s="57"/>
      <c r="HY1108" s="57"/>
      <c r="HZ1108" s="57"/>
      <c r="IA1108" s="57"/>
      <c r="IB1108" s="57"/>
      <c r="IC1108" s="57"/>
      <c r="ID1108" s="57"/>
      <c r="IE1108" s="57"/>
      <c r="IF1108" s="57"/>
      <c r="IG1108" s="57"/>
      <c r="IH1108" s="57"/>
      <c r="II1108" s="57"/>
      <c r="IJ1108" s="57"/>
      <c r="IK1108" s="57"/>
      <c r="IL1108" s="57"/>
      <c r="IM1108" s="57"/>
      <c r="IN1108" s="57"/>
      <c r="IO1108" s="57"/>
      <c r="IP1108" s="57"/>
      <c r="IQ1108" s="57"/>
      <c r="IR1108" s="57"/>
      <c r="IS1108" s="57"/>
      <c r="IT1108" s="57"/>
      <c r="IU1108" s="57"/>
      <c r="IV1108" s="57"/>
      <c r="IW1108" s="57"/>
      <c r="IX1108" s="57"/>
      <c r="IY1108" s="57"/>
      <c r="IZ1108" s="57"/>
      <c r="JA1108" s="57"/>
      <c r="JB1108" s="57"/>
      <c r="JC1108" s="57"/>
      <c r="JD1108" s="57"/>
      <c r="JE1108" s="57"/>
      <c r="JF1108" s="57"/>
      <c r="JG1108" s="57"/>
      <c r="JH1108" s="57"/>
      <c r="JI1108" s="57"/>
      <c r="JJ1108" s="57"/>
      <c r="JK1108" s="57"/>
      <c r="JL1108" s="57"/>
      <c r="JM1108" s="57"/>
      <c r="JN1108" s="57"/>
      <c r="JO1108" s="57"/>
      <c r="JP1108" s="57"/>
      <c r="JQ1108" s="57"/>
      <c r="JR1108" s="57"/>
      <c r="JS1108" s="57"/>
      <c r="JT1108" s="57"/>
      <c r="JU1108" s="57"/>
      <c r="JV1108" s="57"/>
      <c r="JW1108" s="57"/>
      <c r="JX1108" s="57"/>
      <c r="JY1108" s="57"/>
      <c r="JZ1108" s="57"/>
      <c r="KA1108" s="57"/>
      <c r="KB1108" s="57"/>
      <c r="KC1108" s="57"/>
      <c r="KD1108" s="57"/>
      <c r="KE1108" s="57"/>
      <c r="KF1108" s="57"/>
      <c r="KG1108" s="57"/>
      <c r="KH1108" s="57"/>
      <c r="KI1108" s="57"/>
      <c r="KJ1108" s="57"/>
      <c r="KK1108" s="57"/>
      <c r="KL1108" s="57"/>
      <c r="KM1108" s="57"/>
      <c r="KN1108" s="57"/>
      <c r="KO1108" s="57"/>
      <c r="KP1108" s="57"/>
      <c r="KQ1108" s="57"/>
      <c r="KR1108" s="57"/>
      <c r="KS1108" s="57"/>
      <c r="KT1108" s="57"/>
      <c r="KU1108" s="57"/>
      <c r="KV1108" s="57"/>
      <c r="KW1108" s="57"/>
      <c r="KX1108" s="57"/>
      <c r="KY1108" s="57"/>
      <c r="KZ1108" s="57"/>
      <c r="LA1108" s="57"/>
      <c r="LB1108" s="57"/>
      <c r="LC1108" s="57"/>
      <c r="LD1108" s="57"/>
      <c r="LE1108" s="57"/>
      <c r="LF1108" s="57"/>
      <c r="LG1108" s="57"/>
      <c r="LH1108" s="57"/>
      <c r="LI1108" s="57"/>
      <c r="LJ1108" s="57"/>
      <c r="LK1108" s="57"/>
      <c r="LL1108" s="57"/>
      <c r="LM1108" s="57"/>
      <c r="LN1108" s="57"/>
      <c r="LO1108" s="57"/>
      <c r="LP1108" s="57"/>
      <c r="LQ1108" s="57"/>
      <c r="LR1108" s="57"/>
      <c r="LS1108" s="57"/>
      <c r="LT1108" s="57"/>
      <c r="LU1108" s="57"/>
      <c r="LV1108" s="57"/>
      <c r="LW1108" s="57"/>
      <c r="LX1108" s="57"/>
      <c r="LY1108" s="57"/>
      <c r="LZ1108" s="57"/>
      <c r="MA1108" s="57"/>
      <c r="MB1108" s="57"/>
      <c r="MC1108" s="57"/>
      <c r="MD1108" s="57"/>
      <c r="ME1108" s="57"/>
      <c r="MF1108" s="57"/>
      <c r="MG1108" s="57"/>
      <c r="MH1108" s="57"/>
      <c r="MI1108" s="57"/>
      <c r="MJ1108" s="57"/>
      <c r="MK1108" s="57"/>
      <c r="ML1108" s="57"/>
      <c r="MM1108" s="57"/>
      <c r="MN1108" s="57"/>
      <c r="MO1108" s="57"/>
      <c r="MP1108" s="57"/>
      <c r="MQ1108" s="57"/>
      <c r="MR1108" s="57"/>
      <c r="MS1108" s="57"/>
      <c r="MT1108" s="57"/>
      <c r="MU1108" s="57"/>
      <c r="MV1108" s="57"/>
      <c r="MW1108" s="57"/>
      <c r="MX1108" s="57"/>
      <c r="MY1108" s="57"/>
      <c r="MZ1108" s="57"/>
      <c r="NA1108" s="57"/>
      <c r="NB1108" s="57"/>
      <c r="NC1108" s="57"/>
      <c r="ND1108" s="57"/>
      <c r="NE1108" s="57"/>
      <c r="NF1108" s="57"/>
      <c r="NG1108" s="57"/>
      <c r="NH1108" s="57"/>
      <c r="NI1108" s="57"/>
      <c r="NJ1108" s="57"/>
      <c r="NK1108" s="57"/>
      <c r="NL1108" s="57"/>
      <c r="NM1108" s="57"/>
      <c r="NN1108" s="57"/>
      <c r="NO1108" s="57"/>
      <c r="NP1108" s="57"/>
      <c r="NQ1108" s="57"/>
      <c r="NR1108" s="57"/>
      <c r="NS1108" s="57"/>
      <c r="NT1108" s="57"/>
      <c r="NU1108" s="57"/>
      <c r="NV1108" s="57"/>
      <c r="NW1108" s="57"/>
      <c r="NX1108" s="57"/>
      <c r="NY1108" s="57"/>
      <c r="NZ1108" s="57"/>
      <c r="OA1108" s="57"/>
      <c r="OB1108" s="57"/>
      <c r="OC1108" s="57"/>
      <c r="OD1108" s="57"/>
      <c r="OE1108" s="57"/>
      <c r="OF1108" s="57"/>
      <c r="OG1108" s="57"/>
      <c r="OH1108" s="57"/>
      <c r="OI1108" s="57"/>
      <c r="OJ1108" s="57"/>
      <c r="OK1108" s="57"/>
      <c r="OL1108" s="57"/>
      <c r="OM1108" s="57"/>
      <c r="ON1108" s="57"/>
      <c r="OO1108" s="57"/>
      <c r="OP1108" s="57"/>
      <c r="OQ1108" s="57"/>
      <c r="OR1108" s="57"/>
      <c r="OS1108" s="57"/>
      <c r="OT1108" s="57"/>
      <c r="OU1108" s="57"/>
      <c r="OV1108" s="57"/>
      <c r="OW1108" s="57"/>
      <c r="OX1108" s="57"/>
      <c r="OY1108" s="57"/>
      <c r="OZ1108" s="57"/>
      <c r="PA1108" s="57"/>
      <c r="PB1108" s="57"/>
      <c r="PC1108" s="57"/>
      <c r="PD1108" s="57"/>
      <c r="PE1108" s="57"/>
      <c r="PF1108" s="57"/>
      <c r="PG1108" s="57"/>
      <c r="PH1108" s="57"/>
      <c r="PI1108" s="57"/>
      <c r="PJ1108" s="57"/>
      <c r="PK1108" s="57"/>
      <c r="PL1108" s="57"/>
      <c r="PM1108" s="57"/>
      <c r="PN1108" s="57"/>
      <c r="PO1108" s="57"/>
      <c r="PP1108" s="57"/>
      <c r="PQ1108" s="57"/>
      <c r="PR1108" s="57"/>
      <c r="PS1108" s="57"/>
      <c r="PT1108" s="57"/>
      <c r="PU1108" s="57"/>
      <c r="PV1108" s="57"/>
      <c r="PW1108" s="57"/>
      <c r="PX1108" s="57"/>
      <c r="PY1108" s="57"/>
      <c r="PZ1108" s="57"/>
      <c r="QA1108" s="57"/>
      <c r="QB1108" s="57"/>
      <c r="QC1108" s="57"/>
      <c r="QD1108" s="57"/>
      <c r="QE1108" s="57"/>
      <c r="QF1108" s="57"/>
      <c r="QG1108" s="57"/>
      <c r="QH1108" s="57"/>
      <c r="QI1108" s="57"/>
      <c r="QJ1108" s="57"/>
      <c r="QK1108" s="57"/>
      <c r="QL1108" s="57"/>
      <c r="QM1108" s="57"/>
      <c r="QN1108" s="57"/>
      <c r="QO1108" s="57"/>
      <c r="QP1108" s="57"/>
      <c r="QQ1108" s="57"/>
      <c r="QR1108" s="57"/>
      <c r="QS1108" s="57"/>
      <c r="QT1108" s="57"/>
      <c r="QU1108" s="57"/>
      <c r="QV1108" s="57"/>
      <c r="QW1108" s="57"/>
      <c r="QX1108" s="57"/>
      <c r="QY1108" s="57"/>
      <c r="QZ1108" s="57"/>
      <c r="RA1108" s="57"/>
      <c r="RB1108" s="57"/>
      <c r="RC1108" s="57"/>
      <c r="RD1108" s="57"/>
      <c r="RE1108" s="57"/>
      <c r="RF1108" s="57"/>
      <c r="RG1108" s="57"/>
      <c r="RH1108" s="57"/>
      <c r="RI1108" s="57"/>
      <c r="RJ1108" s="57"/>
      <c r="RK1108" s="57"/>
      <c r="RL1108" s="57"/>
      <c r="RM1108" s="57"/>
      <c r="RN1108" s="57"/>
      <c r="RO1108" s="57"/>
      <c r="RP1108" s="57"/>
      <c r="RQ1108" s="57"/>
      <c r="RR1108" s="57"/>
      <c r="RS1108" s="57"/>
      <c r="RT1108" s="57"/>
      <c r="RU1108" s="57"/>
      <c r="RV1108" s="57"/>
      <c r="RW1108" s="57"/>
      <c r="RX1108" s="57"/>
      <c r="RY1108" s="57"/>
      <c r="RZ1108" s="57"/>
      <c r="SA1108" s="57"/>
      <c r="SB1108" s="57"/>
      <c r="SC1108" s="57"/>
      <c r="SD1108" s="57"/>
      <c r="SE1108" s="57"/>
      <c r="SF1108" s="57"/>
      <c r="SG1108" s="57"/>
      <c r="SH1108" s="57"/>
      <c r="SI1108" s="57"/>
      <c r="SJ1108" s="57"/>
      <c r="SK1108" s="57"/>
      <c r="SL1108" s="57"/>
      <c r="SM1108" s="57"/>
      <c r="SN1108" s="57"/>
      <c r="SO1108" s="57"/>
      <c r="SP1108" s="57"/>
      <c r="SQ1108" s="57"/>
      <c r="SR1108" s="57"/>
      <c r="SS1108" s="57"/>
      <c r="ST1108" s="57"/>
      <c r="SU1108" s="57"/>
      <c r="SV1108" s="57"/>
      <c r="SW1108" s="57"/>
      <c r="SX1108" s="57"/>
    </row>
    <row r="1109" spans="1:518" s="78" customFormat="1" ht="14.55" customHeight="1" x14ac:dyDescent="0.3">
      <c r="A1109" s="82">
        <v>1105</v>
      </c>
      <c r="B1109" s="83">
        <v>369</v>
      </c>
      <c r="C1109" s="103" t="s">
        <v>4294</v>
      </c>
      <c r="D1109" s="103" t="s">
        <v>4137</v>
      </c>
      <c r="E1109" s="103" t="s">
        <v>4136</v>
      </c>
      <c r="F1109" s="83">
        <v>2019</v>
      </c>
      <c r="G1109" s="103" t="s">
        <v>3313</v>
      </c>
      <c r="H1109" s="103" t="s">
        <v>4138</v>
      </c>
      <c r="I1109" s="79" t="s">
        <v>50</v>
      </c>
      <c r="J1109" s="103" t="s">
        <v>4189</v>
      </c>
      <c r="K1109" s="6" t="s">
        <v>3566</v>
      </c>
      <c r="L1109" s="79" t="s">
        <v>38</v>
      </c>
      <c r="M1109" s="79" t="s">
        <v>86</v>
      </c>
      <c r="N1109" s="79" t="s">
        <v>205</v>
      </c>
      <c r="O1109" s="79" t="s">
        <v>25</v>
      </c>
      <c r="P1109" s="6" t="s">
        <v>56</v>
      </c>
      <c r="Q1109" s="79" t="s">
        <v>572</v>
      </c>
      <c r="R1109" s="79" t="s">
        <v>572</v>
      </c>
      <c r="S1109" s="79" t="s">
        <v>166</v>
      </c>
      <c r="T1109" s="79" t="s">
        <v>862</v>
      </c>
      <c r="U1109" s="83">
        <v>2009</v>
      </c>
      <c r="V1109" s="83">
        <v>2025</v>
      </c>
      <c r="W1109" s="71"/>
      <c r="X1109" s="79"/>
      <c r="Y1109" s="79"/>
      <c r="Z1109" s="79"/>
      <c r="AA1109" s="79"/>
      <c r="AB1109" s="79"/>
      <c r="AC1109" s="79"/>
      <c r="AD1109" s="79"/>
      <c r="AE1109" s="79"/>
      <c r="AF1109" s="71"/>
      <c r="AG1109" s="71"/>
      <c r="AH1109" s="79"/>
      <c r="AI1109" s="79"/>
      <c r="AJ1109" s="71"/>
      <c r="AK1109" s="79" t="s">
        <v>232</v>
      </c>
      <c r="AL1109" s="71"/>
      <c r="AM1109" s="79"/>
      <c r="AN1109" s="71"/>
      <c r="AO1109" s="79"/>
      <c r="AP1109" s="79"/>
      <c r="AQ1109" s="71"/>
      <c r="AR1109" s="71"/>
      <c r="AS1109" s="71"/>
      <c r="AT1109" s="79"/>
      <c r="AU1109" s="79"/>
      <c r="AV1109" s="79"/>
      <c r="AW1109" s="79" t="s">
        <v>23</v>
      </c>
      <c r="AX1109" s="71"/>
      <c r="AY1109" s="79"/>
      <c r="AZ1109" s="79"/>
      <c r="BA1109" s="79"/>
      <c r="BB1109" s="79"/>
      <c r="BC1109" s="79"/>
      <c r="BD1109" s="79"/>
      <c r="BE1109" s="79"/>
      <c r="BF1109" s="79"/>
      <c r="BG1109" s="71"/>
      <c r="BH1109" s="71"/>
      <c r="BI1109" s="79"/>
      <c r="BJ1109" s="79"/>
      <c r="BK1109" s="79" t="s">
        <v>78</v>
      </c>
      <c r="BL1109" s="71"/>
      <c r="BM1109" s="71"/>
      <c r="BN1109" s="79"/>
      <c r="BO1109" s="79"/>
      <c r="BP1109" s="71"/>
      <c r="BQ1109" s="71"/>
      <c r="BR1109" s="71"/>
      <c r="BS1109" s="79"/>
      <c r="BT1109" s="79"/>
      <c r="BU1109" s="79"/>
      <c r="BV1109" s="79" t="s">
        <v>38</v>
      </c>
      <c r="BW1109" s="71"/>
      <c r="BX1109" s="79"/>
      <c r="BY1109" s="79"/>
      <c r="BZ1109" s="79"/>
      <c r="CA1109" s="79"/>
      <c r="CB1109" s="79"/>
      <c r="CC1109" s="79"/>
      <c r="CD1109" s="79"/>
      <c r="CE1109" s="79"/>
      <c r="CF1109" s="71"/>
      <c r="CG1109" s="71"/>
      <c r="CH1109" s="79"/>
      <c r="CI1109" s="79"/>
      <c r="CJ1109" s="71"/>
      <c r="CK1109" s="79"/>
      <c r="CL1109" s="79"/>
      <c r="CM1109" s="79"/>
      <c r="CN1109" s="79"/>
      <c r="CO1109" s="71"/>
      <c r="CP1109" s="79"/>
      <c r="CQ1109" s="79"/>
      <c r="CR1109" s="79"/>
      <c r="CS1109" s="84" t="s">
        <v>38</v>
      </c>
      <c r="CT1109" s="79"/>
      <c r="CU1109" s="79"/>
      <c r="CV1109" s="79"/>
      <c r="CW1109" s="79"/>
      <c r="CX1109" s="79"/>
      <c r="CY1109" s="71"/>
      <c r="CZ1109" s="79"/>
      <c r="DA1109" s="79"/>
      <c r="DB1109" s="79"/>
      <c r="DC1109" s="79"/>
      <c r="DD1109" s="79" t="s">
        <v>38</v>
      </c>
      <c r="DE1109" s="88"/>
      <c r="DF1109" s="79"/>
      <c r="DG1109" s="79"/>
      <c r="DH1109" s="79"/>
      <c r="DI1109" s="79"/>
      <c r="DJ1109" s="79"/>
      <c r="DK1109" s="79"/>
      <c r="DL1109" s="79"/>
      <c r="DM1109" s="79"/>
      <c r="DN1109" s="79"/>
      <c r="DO1109" s="88"/>
      <c r="DP1109" s="79"/>
      <c r="DQ1109" s="88"/>
      <c r="DR1109" s="79"/>
      <c r="DS1109" s="88" t="s">
        <v>4203</v>
      </c>
      <c r="DT1109" s="85" t="s">
        <v>4198</v>
      </c>
      <c r="DU1109" s="58"/>
      <c r="DV1109" s="58"/>
      <c r="DW1109" s="58"/>
      <c r="DX1109" s="58"/>
      <c r="DY1109" s="58"/>
      <c r="DZ1109" s="58"/>
      <c r="EA1109" s="58"/>
      <c r="EB1109" s="58"/>
      <c r="EC1109" s="58"/>
      <c r="ED1109" s="58"/>
      <c r="EE1109" s="58"/>
      <c r="EF1109" s="58"/>
      <c r="EG1109" s="58"/>
      <c r="EH1109" s="58"/>
      <c r="EI1109" s="58"/>
      <c r="EJ1109" s="58"/>
      <c r="EK1109" s="58"/>
      <c r="EL1109" s="58"/>
      <c r="EM1109" s="58"/>
      <c r="EN1109" s="58"/>
      <c r="EO1109" s="58"/>
      <c r="EP1109" s="58"/>
      <c r="EQ1109" s="58"/>
      <c r="ER1109" s="58"/>
      <c r="ES1109" s="34"/>
      <c r="ET1109" s="57"/>
      <c r="EU1109" s="57"/>
      <c r="EV1109" s="57"/>
      <c r="EW1109" s="57"/>
      <c r="EX1109" s="57"/>
      <c r="EY1109" s="57"/>
      <c r="EZ1109" s="57"/>
      <c r="FA1109" s="57"/>
      <c r="FB1109" s="57"/>
      <c r="FC1109" s="57"/>
      <c r="FD1109" s="57"/>
      <c r="FE1109" s="57"/>
      <c r="FF1109" s="57"/>
      <c r="FG1109" s="57"/>
      <c r="FH1109" s="57"/>
      <c r="FI1109" s="57"/>
      <c r="FJ1109" s="57"/>
      <c r="FK1109" s="57"/>
      <c r="FL1109" s="57"/>
      <c r="FM1109" s="57"/>
      <c r="FN1109" s="57"/>
      <c r="FO1109" s="57"/>
      <c r="FP1109" s="57"/>
      <c r="FQ1109" s="57"/>
      <c r="FR1109" s="57"/>
      <c r="FS1109" s="57"/>
      <c r="FT1109" s="57"/>
      <c r="FU1109" s="57"/>
      <c r="FV1109" s="57"/>
      <c r="FW1109" s="57"/>
      <c r="FX1109" s="57"/>
      <c r="FY1109" s="57"/>
      <c r="FZ1109" s="57"/>
      <c r="GA1109" s="57"/>
      <c r="GB1109" s="57"/>
      <c r="GC1109" s="57"/>
      <c r="GD1109" s="57"/>
      <c r="GE1109" s="57"/>
      <c r="GF1109" s="57"/>
      <c r="GG1109" s="57"/>
      <c r="GH1109" s="57"/>
      <c r="GI1109" s="57"/>
      <c r="GJ1109" s="57"/>
      <c r="GK1109" s="57"/>
      <c r="GL1109" s="57"/>
      <c r="GM1109" s="57"/>
      <c r="GN1109" s="57"/>
      <c r="GO1109" s="57"/>
      <c r="GP1109" s="57"/>
      <c r="GQ1109" s="57"/>
      <c r="GR1109" s="57"/>
      <c r="GS1109" s="57"/>
      <c r="GT1109" s="57"/>
      <c r="GU1109" s="57"/>
      <c r="GV1109" s="57"/>
      <c r="GW1109" s="57"/>
      <c r="GX1109" s="57"/>
      <c r="GY1109" s="57"/>
      <c r="GZ1109" s="57"/>
      <c r="HA1109" s="57"/>
      <c r="HB1109" s="57"/>
      <c r="HC1109" s="57"/>
      <c r="HD1109" s="57"/>
      <c r="HE1109" s="57"/>
      <c r="HF1109" s="57"/>
      <c r="HG1109" s="57"/>
      <c r="HH1109" s="57"/>
      <c r="HI1109" s="57"/>
      <c r="HJ1109" s="57"/>
      <c r="HK1109" s="57"/>
      <c r="HL1109" s="57"/>
      <c r="HM1109" s="57"/>
      <c r="HN1109" s="57"/>
      <c r="HO1109" s="57"/>
      <c r="HP1109" s="57"/>
      <c r="HQ1109" s="57"/>
      <c r="HR1109" s="57"/>
      <c r="HS1109" s="57"/>
      <c r="HT1109" s="57"/>
      <c r="HU1109" s="57"/>
      <c r="HV1109" s="57"/>
      <c r="HW1109" s="57"/>
      <c r="HX1109" s="57"/>
      <c r="HY1109" s="57"/>
      <c r="HZ1109" s="57"/>
      <c r="IA1109" s="57"/>
      <c r="IB1109" s="57"/>
      <c r="IC1109" s="57"/>
      <c r="ID1109" s="57"/>
      <c r="IE1109" s="57"/>
      <c r="IF1109" s="57"/>
      <c r="IG1109" s="57"/>
      <c r="IH1109" s="57"/>
      <c r="II1109" s="57"/>
      <c r="IJ1109" s="57"/>
      <c r="IK1109" s="57"/>
      <c r="IL1109" s="57"/>
      <c r="IM1109" s="57"/>
      <c r="IN1109" s="57"/>
      <c r="IO1109" s="57"/>
      <c r="IP1109" s="57"/>
      <c r="IQ1109" s="57"/>
      <c r="IR1109" s="57"/>
      <c r="IS1109" s="57"/>
      <c r="IT1109" s="57"/>
      <c r="IU1109" s="57"/>
      <c r="IV1109" s="57"/>
      <c r="IW1109" s="57"/>
      <c r="IX1109" s="57"/>
      <c r="IY1109" s="57"/>
      <c r="IZ1109" s="57"/>
      <c r="JA1109" s="57"/>
      <c r="JB1109" s="57"/>
      <c r="JC1109" s="57"/>
      <c r="JD1109" s="57"/>
      <c r="JE1109" s="57"/>
      <c r="JF1109" s="57"/>
      <c r="JG1109" s="57"/>
      <c r="JH1109" s="57"/>
      <c r="JI1109" s="57"/>
      <c r="JJ1109" s="57"/>
      <c r="JK1109" s="57"/>
      <c r="JL1109" s="57"/>
      <c r="JM1109" s="57"/>
      <c r="JN1109" s="57"/>
      <c r="JO1109" s="57"/>
      <c r="JP1109" s="57"/>
      <c r="JQ1109" s="57"/>
      <c r="JR1109" s="57"/>
      <c r="JS1109" s="57"/>
      <c r="JT1109" s="57"/>
      <c r="JU1109" s="57"/>
      <c r="JV1109" s="57"/>
      <c r="JW1109" s="57"/>
      <c r="JX1109" s="57"/>
      <c r="JY1109" s="57"/>
      <c r="JZ1109" s="57"/>
      <c r="KA1109" s="57"/>
      <c r="KB1109" s="57"/>
      <c r="KC1109" s="57"/>
      <c r="KD1109" s="57"/>
      <c r="KE1109" s="57"/>
      <c r="KF1109" s="57"/>
      <c r="KG1109" s="57"/>
      <c r="KH1109" s="57"/>
      <c r="KI1109" s="57"/>
      <c r="KJ1109" s="57"/>
      <c r="KK1109" s="57"/>
      <c r="KL1109" s="57"/>
      <c r="KM1109" s="57"/>
      <c r="KN1109" s="57"/>
      <c r="KO1109" s="57"/>
      <c r="KP1109" s="57"/>
      <c r="KQ1109" s="57"/>
      <c r="KR1109" s="57"/>
      <c r="KS1109" s="57"/>
      <c r="KT1109" s="57"/>
      <c r="KU1109" s="57"/>
      <c r="KV1109" s="57"/>
      <c r="KW1109" s="57"/>
      <c r="KX1109" s="57"/>
      <c r="KY1109" s="57"/>
      <c r="KZ1109" s="57"/>
      <c r="LA1109" s="57"/>
      <c r="LB1109" s="57"/>
      <c r="LC1109" s="57"/>
      <c r="LD1109" s="57"/>
      <c r="LE1109" s="57"/>
      <c r="LF1109" s="57"/>
      <c r="LG1109" s="57"/>
      <c r="LH1109" s="57"/>
      <c r="LI1109" s="57"/>
      <c r="LJ1109" s="57"/>
      <c r="LK1109" s="57"/>
      <c r="LL1109" s="57"/>
      <c r="LM1109" s="57"/>
      <c r="LN1109" s="57"/>
      <c r="LO1109" s="57"/>
      <c r="LP1109" s="57"/>
      <c r="LQ1109" s="57"/>
      <c r="LR1109" s="57"/>
      <c r="LS1109" s="57"/>
      <c r="LT1109" s="57"/>
      <c r="LU1109" s="57"/>
      <c r="LV1109" s="57"/>
      <c r="LW1109" s="57"/>
      <c r="LX1109" s="57"/>
      <c r="LY1109" s="57"/>
      <c r="LZ1109" s="57"/>
      <c r="MA1109" s="57"/>
      <c r="MB1109" s="57"/>
      <c r="MC1109" s="57"/>
      <c r="MD1109" s="57"/>
      <c r="ME1109" s="57"/>
      <c r="MF1109" s="57"/>
      <c r="MG1109" s="57"/>
      <c r="MH1109" s="57"/>
      <c r="MI1109" s="57"/>
      <c r="MJ1109" s="57"/>
      <c r="MK1109" s="57"/>
      <c r="ML1109" s="57"/>
      <c r="MM1109" s="57"/>
      <c r="MN1109" s="57"/>
      <c r="MO1109" s="57"/>
      <c r="MP1109" s="57"/>
      <c r="MQ1109" s="57"/>
      <c r="MR1109" s="57"/>
      <c r="MS1109" s="57"/>
      <c r="MT1109" s="57"/>
      <c r="MU1109" s="57"/>
      <c r="MV1109" s="57"/>
      <c r="MW1109" s="57"/>
      <c r="MX1109" s="57"/>
      <c r="MY1109" s="57"/>
      <c r="MZ1109" s="57"/>
      <c r="NA1109" s="57"/>
      <c r="NB1109" s="57"/>
      <c r="NC1109" s="57"/>
      <c r="ND1109" s="57"/>
      <c r="NE1109" s="57"/>
      <c r="NF1109" s="57"/>
      <c r="NG1109" s="57"/>
      <c r="NH1109" s="57"/>
      <c r="NI1109" s="57"/>
      <c r="NJ1109" s="57"/>
      <c r="NK1109" s="57"/>
      <c r="NL1109" s="57"/>
      <c r="NM1109" s="57"/>
      <c r="NN1109" s="57"/>
      <c r="NO1109" s="57"/>
      <c r="NP1109" s="57"/>
      <c r="NQ1109" s="57"/>
      <c r="NR1109" s="57"/>
      <c r="NS1109" s="57"/>
      <c r="NT1109" s="57"/>
      <c r="NU1109" s="57"/>
      <c r="NV1109" s="57"/>
      <c r="NW1109" s="57"/>
      <c r="NX1109" s="57"/>
      <c r="NY1109" s="57"/>
      <c r="NZ1109" s="57"/>
      <c r="OA1109" s="57"/>
      <c r="OB1109" s="57"/>
      <c r="OC1109" s="57"/>
      <c r="OD1109" s="57"/>
      <c r="OE1109" s="57"/>
      <c r="OF1109" s="57"/>
      <c r="OG1109" s="57"/>
      <c r="OH1109" s="57"/>
      <c r="OI1109" s="57"/>
      <c r="OJ1109" s="57"/>
      <c r="OK1109" s="57"/>
      <c r="OL1109" s="57"/>
      <c r="OM1109" s="57"/>
      <c r="ON1109" s="57"/>
      <c r="OO1109" s="57"/>
      <c r="OP1109" s="57"/>
      <c r="OQ1109" s="57"/>
      <c r="OR1109" s="57"/>
      <c r="OS1109" s="57"/>
      <c r="OT1109" s="57"/>
      <c r="OU1109" s="57"/>
      <c r="OV1109" s="57"/>
      <c r="OW1109" s="57"/>
      <c r="OX1109" s="57"/>
      <c r="OY1109" s="57"/>
      <c r="OZ1109" s="57"/>
      <c r="PA1109" s="57"/>
      <c r="PB1109" s="57"/>
      <c r="PC1109" s="57"/>
      <c r="PD1109" s="57"/>
      <c r="PE1109" s="57"/>
      <c r="PF1109" s="57"/>
      <c r="PG1109" s="57"/>
      <c r="PH1109" s="57"/>
      <c r="PI1109" s="57"/>
      <c r="PJ1109" s="57"/>
      <c r="PK1109" s="57"/>
      <c r="PL1109" s="57"/>
      <c r="PM1109" s="57"/>
      <c r="PN1109" s="57"/>
      <c r="PO1109" s="57"/>
      <c r="PP1109" s="57"/>
      <c r="PQ1109" s="57"/>
      <c r="PR1109" s="57"/>
      <c r="PS1109" s="57"/>
      <c r="PT1109" s="57"/>
      <c r="PU1109" s="57"/>
      <c r="PV1109" s="57"/>
      <c r="PW1109" s="57"/>
      <c r="PX1109" s="57"/>
      <c r="PY1109" s="57"/>
      <c r="PZ1109" s="57"/>
      <c r="QA1109" s="57"/>
      <c r="QB1109" s="57"/>
      <c r="QC1109" s="57"/>
      <c r="QD1109" s="57"/>
      <c r="QE1109" s="57"/>
      <c r="QF1109" s="57"/>
      <c r="QG1109" s="57"/>
      <c r="QH1109" s="57"/>
      <c r="QI1109" s="57"/>
      <c r="QJ1109" s="57"/>
      <c r="QK1109" s="57"/>
      <c r="QL1109" s="57"/>
      <c r="QM1109" s="57"/>
      <c r="QN1109" s="57"/>
      <c r="QO1109" s="57"/>
      <c r="QP1109" s="57"/>
      <c r="QQ1109" s="57"/>
      <c r="QR1109" s="57"/>
      <c r="QS1109" s="57"/>
      <c r="QT1109" s="57"/>
      <c r="QU1109" s="57"/>
      <c r="QV1109" s="57"/>
      <c r="QW1109" s="57"/>
      <c r="QX1109" s="57"/>
      <c r="QY1109" s="57"/>
      <c r="QZ1109" s="57"/>
      <c r="RA1109" s="57"/>
      <c r="RB1109" s="57"/>
      <c r="RC1109" s="57"/>
      <c r="RD1109" s="57"/>
      <c r="RE1109" s="57"/>
      <c r="RF1109" s="57"/>
      <c r="RG1109" s="57"/>
      <c r="RH1109" s="57"/>
      <c r="RI1109" s="57"/>
      <c r="RJ1109" s="57"/>
      <c r="RK1109" s="57"/>
      <c r="RL1109" s="57"/>
      <c r="RM1109" s="57"/>
      <c r="RN1109" s="57"/>
      <c r="RO1109" s="57"/>
      <c r="RP1109" s="57"/>
      <c r="RQ1109" s="57"/>
      <c r="RR1109" s="57"/>
      <c r="RS1109" s="57"/>
      <c r="RT1109" s="57"/>
      <c r="RU1109" s="57"/>
      <c r="RV1109" s="57"/>
      <c r="RW1109" s="57"/>
      <c r="RX1109" s="57"/>
      <c r="RY1109" s="57"/>
      <c r="RZ1109" s="57"/>
      <c r="SA1109" s="57"/>
      <c r="SB1109" s="57"/>
      <c r="SC1109" s="57"/>
      <c r="SD1109" s="57"/>
      <c r="SE1109" s="57"/>
      <c r="SF1109" s="57"/>
      <c r="SG1109" s="57"/>
      <c r="SH1109" s="57"/>
      <c r="SI1109" s="57"/>
      <c r="SJ1109" s="57"/>
      <c r="SK1109" s="57"/>
      <c r="SL1109" s="57"/>
      <c r="SM1109" s="57"/>
      <c r="SN1109" s="57"/>
      <c r="SO1109" s="57"/>
      <c r="SP1109" s="57"/>
      <c r="SQ1109" s="57"/>
      <c r="SR1109" s="57"/>
      <c r="SS1109" s="57"/>
      <c r="ST1109" s="57"/>
      <c r="SU1109" s="57"/>
      <c r="SV1109" s="57"/>
      <c r="SW1109" s="57"/>
      <c r="SX1109" s="57"/>
    </row>
    <row r="1110" spans="1:518" s="8" customFormat="1" ht="14.55" customHeight="1" x14ac:dyDescent="0.3">
      <c r="A1110" s="81">
        <v>1106</v>
      </c>
      <c r="B1110" s="7">
        <v>369</v>
      </c>
      <c r="C1110" s="98" t="s">
        <v>4294</v>
      </c>
      <c r="D1110" s="98" t="s">
        <v>4137</v>
      </c>
      <c r="E1110" s="98" t="s">
        <v>4136</v>
      </c>
      <c r="F1110" s="7">
        <v>2019</v>
      </c>
      <c r="G1110" s="98" t="s">
        <v>3313</v>
      </c>
      <c r="H1110" s="98" t="s">
        <v>4138</v>
      </c>
      <c r="I1110" s="6" t="s">
        <v>50</v>
      </c>
      <c r="J1110" s="98" t="s">
        <v>4190</v>
      </c>
      <c r="K1110" s="6" t="s">
        <v>3566</v>
      </c>
      <c r="L1110" s="6" t="s">
        <v>38</v>
      </c>
      <c r="M1110" s="6" t="s">
        <v>86</v>
      </c>
      <c r="N1110" s="6" t="s">
        <v>205</v>
      </c>
      <c r="O1110" s="6" t="s">
        <v>25</v>
      </c>
      <c r="P1110" s="6" t="s">
        <v>56</v>
      </c>
      <c r="Q1110" s="6" t="s">
        <v>572</v>
      </c>
      <c r="R1110" s="6" t="s">
        <v>572</v>
      </c>
      <c r="S1110" s="6" t="s">
        <v>166</v>
      </c>
      <c r="T1110" s="6" t="s">
        <v>862</v>
      </c>
      <c r="U1110" s="7">
        <v>2009</v>
      </c>
      <c r="V1110" s="7">
        <v>2025</v>
      </c>
      <c r="W1110" s="56"/>
      <c r="X1110" s="6"/>
      <c r="Y1110" s="6"/>
      <c r="Z1110" s="6"/>
      <c r="AA1110" s="6"/>
      <c r="AB1110" s="6"/>
      <c r="AC1110" s="6"/>
      <c r="AD1110" s="6"/>
      <c r="AE1110" s="6"/>
      <c r="AF1110" s="56"/>
      <c r="AG1110" s="56"/>
      <c r="AH1110" s="6"/>
      <c r="AI1110" s="6"/>
      <c r="AJ1110" s="56"/>
      <c r="AK1110" s="6" t="s">
        <v>232</v>
      </c>
      <c r="AL1110" s="56"/>
      <c r="AM1110" s="6"/>
      <c r="AN1110" s="56"/>
      <c r="AO1110" s="6"/>
      <c r="AP1110" s="6"/>
      <c r="AQ1110" s="56"/>
      <c r="AR1110" s="56"/>
      <c r="AS1110" s="56"/>
      <c r="AT1110" s="6"/>
      <c r="AU1110" s="6"/>
      <c r="AV1110" s="6"/>
      <c r="AW1110" s="6" t="s">
        <v>23</v>
      </c>
      <c r="AX1110" s="56"/>
      <c r="AY1110" s="6"/>
      <c r="AZ1110" s="6"/>
      <c r="BA1110" s="6"/>
      <c r="BB1110" s="6"/>
      <c r="BC1110" s="6"/>
      <c r="BD1110" s="6"/>
      <c r="BE1110" s="6"/>
      <c r="BF1110" s="6"/>
      <c r="BG1110" s="56"/>
      <c r="BH1110" s="56"/>
      <c r="BI1110" s="6"/>
      <c r="BJ1110" s="6"/>
      <c r="BK1110" s="6" t="s">
        <v>78</v>
      </c>
      <c r="BL1110" s="56"/>
      <c r="BM1110" s="56"/>
      <c r="BN1110" s="6"/>
      <c r="BO1110" s="6"/>
      <c r="BP1110" s="56"/>
      <c r="BQ1110" s="56"/>
      <c r="BR1110" s="56"/>
      <c r="BS1110" s="6"/>
      <c r="BT1110" s="6"/>
      <c r="BU1110" s="6"/>
      <c r="BV1110" s="6" t="s">
        <v>38</v>
      </c>
      <c r="BW1110" s="56"/>
      <c r="BX1110" s="6"/>
      <c r="BY1110" s="6"/>
      <c r="BZ1110" s="6"/>
      <c r="CA1110" s="6"/>
      <c r="CB1110" s="6"/>
      <c r="CC1110" s="6"/>
      <c r="CD1110" s="6"/>
      <c r="CE1110" s="6"/>
      <c r="CF1110" s="56"/>
      <c r="CG1110" s="56"/>
      <c r="CH1110" s="6"/>
      <c r="CI1110" s="6"/>
      <c r="CJ1110" s="56"/>
      <c r="CK1110" s="6"/>
      <c r="CL1110" s="6"/>
      <c r="CM1110" s="6"/>
      <c r="CN1110" s="6"/>
      <c r="CO1110" s="56"/>
      <c r="CP1110" s="6"/>
      <c r="CQ1110" s="6"/>
      <c r="CR1110" s="6"/>
      <c r="CS1110" s="28" t="s">
        <v>38</v>
      </c>
      <c r="CT1110" s="6"/>
      <c r="CU1110" s="6"/>
      <c r="CV1110" s="6"/>
      <c r="CW1110" s="6"/>
      <c r="CX1110" s="6"/>
      <c r="CY1110" s="56"/>
      <c r="CZ1110" s="6"/>
      <c r="DA1110" s="6"/>
      <c r="DB1110" s="6"/>
      <c r="DC1110" s="6"/>
      <c r="DD1110" s="6" t="s">
        <v>38</v>
      </c>
      <c r="DE1110" s="87"/>
      <c r="DF1110" s="6"/>
      <c r="DG1110" s="6"/>
      <c r="DH1110" s="6"/>
      <c r="DI1110" s="6"/>
      <c r="DJ1110" s="6"/>
      <c r="DK1110" s="6"/>
      <c r="DL1110" s="6"/>
      <c r="DM1110" s="6"/>
      <c r="DN1110" s="6"/>
      <c r="DO1110" s="87"/>
      <c r="DP1110" s="6"/>
      <c r="DQ1110" s="87"/>
      <c r="DR1110" s="6"/>
      <c r="DS1110" s="87" t="s">
        <v>4203</v>
      </c>
      <c r="DT1110" s="17" t="s">
        <v>4198</v>
      </c>
      <c r="DU1110" s="58"/>
      <c r="DV1110" s="58"/>
      <c r="DW1110" s="58"/>
      <c r="DX1110" s="58"/>
      <c r="DY1110" s="58"/>
      <c r="DZ1110" s="58"/>
      <c r="EA1110" s="58"/>
      <c r="EB1110" s="58"/>
      <c r="EC1110" s="58"/>
      <c r="ED1110" s="58"/>
      <c r="EE1110" s="58"/>
      <c r="EF1110" s="58"/>
      <c r="EG1110" s="58"/>
      <c r="EH1110" s="58"/>
      <c r="EI1110" s="58"/>
      <c r="EJ1110" s="58"/>
      <c r="EK1110" s="58"/>
      <c r="EL1110" s="58"/>
      <c r="EM1110" s="58"/>
      <c r="EN1110" s="58"/>
      <c r="EO1110" s="58"/>
      <c r="EP1110" s="58"/>
      <c r="EQ1110" s="58"/>
      <c r="ER1110" s="58"/>
      <c r="ES1110" s="34"/>
      <c r="ET1110" s="57"/>
      <c r="EU1110" s="57"/>
      <c r="EV1110" s="57"/>
      <c r="EW1110" s="57"/>
      <c r="EX1110" s="57"/>
      <c r="EY1110" s="57"/>
      <c r="EZ1110" s="57"/>
      <c r="FA1110" s="57"/>
      <c r="FB1110" s="57"/>
      <c r="FC1110" s="57"/>
      <c r="FD1110" s="57"/>
      <c r="FE1110" s="57"/>
      <c r="FF1110" s="57"/>
      <c r="FG1110" s="57"/>
      <c r="FH1110" s="57"/>
      <c r="FI1110" s="57"/>
      <c r="FJ1110" s="57"/>
      <c r="FK1110" s="57"/>
      <c r="FL1110" s="57"/>
      <c r="FM1110" s="57"/>
      <c r="FN1110" s="57"/>
      <c r="FO1110" s="57"/>
      <c r="FP1110" s="57"/>
      <c r="FQ1110" s="57"/>
      <c r="FR1110" s="57"/>
      <c r="FS1110" s="57"/>
      <c r="FT1110" s="57"/>
      <c r="FU1110" s="57"/>
      <c r="FV1110" s="57"/>
      <c r="FW1110" s="57"/>
      <c r="FX1110" s="57"/>
      <c r="FY1110" s="57"/>
      <c r="FZ1110" s="57"/>
      <c r="GA1110" s="57"/>
      <c r="GB1110" s="57"/>
      <c r="GC1110" s="57"/>
      <c r="GD1110" s="57"/>
      <c r="GE1110" s="57"/>
      <c r="GF1110" s="57"/>
      <c r="GG1110" s="57"/>
      <c r="GH1110" s="57"/>
      <c r="GI1110" s="57"/>
      <c r="GJ1110" s="57"/>
      <c r="GK1110" s="57"/>
      <c r="GL1110" s="57"/>
      <c r="GM1110" s="57"/>
      <c r="GN1110" s="57"/>
      <c r="GO1110" s="57"/>
      <c r="GP1110" s="57"/>
      <c r="GQ1110" s="57"/>
      <c r="GR1110" s="57"/>
      <c r="GS1110" s="57"/>
      <c r="GT1110" s="57"/>
      <c r="GU1110" s="57"/>
      <c r="GV1110" s="57"/>
      <c r="GW1110" s="57"/>
      <c r="GX1110" s="57"/>
      <c r="GY1110" s="57"/>
      <c r="GZ1110" s="57"/>
      <c r="HA1110" s="57"/>
      <c r="HB1110" s="57"/>
      <c r="HC1110" s="57"/>
      <c r="HD1110" s="57"/>
      <c r="HE1110" s="57"/>
      <c r="HF1110" s="57"/>
      <c r="HG1110" s="57"/>
      <c r="HH1110" s="57"/>
      <c r="HI1110" s="57"/>
      <c r="HJ1110" s="57"/>
      <c r="HK1110" s="57"/>
      <c r="HL1110" s="57"/>
      <c r="HM1110" s="57"/>
      <c r="HN1110" s="57"/>
      <c r="HO1110" s="57"/>
      <c r="HP1110" s="57"/>
      <c r="HQ1110" s="57"/>
      <c r="HR1110" s="57"/>
      <c r="HS1110" s="57"/>
      <c r="HT1110" s="57"/>
      <c r="HU1110" s="57"/>
      <c r="HV1110" s="57"/>
      <c r="HW1110" s="57"/>
      <c r="HX1110" s="57"/>
      <c r="HY1110" s="57"/>
      <c r="HZ1110" s="57"/>
      <c r="IA1110" s="57"/>
      <c r="IB1110" s="57"/>
      <c r="IC1110" s="57"/>
      <c r="ID1110" s="57"/>
      <c r="IE1110" s="57"/>
      <c r="IF1110" s="57"/>
      <c r="IG1110" s="57"/>
      <c r="IH1110" s="57"/>
      <c r="II1110" s="57"/>
      <c r="IJ1110" s="57"/>
      <c r="IK1110" s="57"/>
      <c r="IL1110" s="57"/>
      <c r="IM1110" s="57"/>
      <c r="IN1110" s="57"/>
      <c r="IO1110" s="57"/>
      <c r="IP1110" s="57"/>
      <c r="IQ1110" s="57"/>
      <c r="IR1110" s="57"/>
      <c r="IS1110" s="57"/>
      <c r="IT1110" s="57"/>
      <c r="IU1110" s="57"/>
      <c r="IV1110" s="57"/>
      <c r="IW1110" s="57"/>
      <c r="IX1110" s="57"/>
      <c r="IY1110" s="57"/>
      <c r="IZ1110" s="57"/>
      <c r="JA1110" s="57"/>
      <c r="JB1110" s="57"/>
      <c r="JC1110" s="57"/>
      <c r="JD1110" s="57"/>
      <c r="JE1110" s="57"/>
      <c r="JF1110" s="57"/>
      <c r="JG1110" s="57"/>
      <c r="JH1110" s="57"/>
      <c r="JI1110" s="57"/>
      <c r="JJ1110" s="57"/>
      <c r="JK1110" s="57"/>
      <c r="JL1110" s="57"/>
      <c r="JM1110" s="57"/>
      <c r="JN1110" s="57"/>
      <c r="JO1110" s="57"/>
      <c r="JP1110" s="57"/>
      <c r="JQ1110" s="57"/>
      <c r="JR1110" s="57"/>
      <c r="JS1110" s="57"/>
      <c r="JT1110" s="57"/>
      <c r="JU1110" s="57"/>
      <c r="JV1110" s="57"/>
      <c r="JW1110" s="57"/>
      <c r="JX1110" s="57"/>
      <c r="JY1110" s="57"/>
      <c r="JZ1110" s="57"/>
      <c r="KA1110" s="57"/>
      <c r="KB1110" s="57"/>
      <c r="KC1110" s="57"/>
      <c r="KD1110" s="57"/>
      <c r="KE1110" s="57"/>
      <c r="KF1110" s="57"/>
      <c r="KG1110" s="57"/>
      <c r="KH1110" s="57"/>
      <c r="KI1110" s="57"/>
      <c r="KJ1110" s="57"/>
      <c r="KK1110" s="57"/>
      <c r="KL1110" s="57"/>
      <c r="KM1110" s="57"/>
      <c r="KN1110" s="57"/>
      <c r="KO1110" s="57"/>
      <c r="KP1110" s="57"/>
      <c r="KQ1110" s="57"/>
      <c r="KR1110" s="57"/>
      <c r="KS1110" s="57"/>
      <c r="KT1110" s="57"/>
      <c r="KU1110" s="57"/>
      <c r="KV1110" s="57"/>
      <c r="KW1110" s="57"/>
      <c r="KX1110" s="57"/>
      <c r="KY1110" s="57"/>
      <c r="KZ1110" s="57"/>
      <c r="LA1110" s="57"/>
      <c r="LB1110" s="57"/>
      <c r="LC1110" s="57"/>
      <c r="LD1110" s="57"/>
      <c r="LE1110" s="57"/>
      <c r="LF1110" s="57"/>
      <c r="LG1110" s="57"/>
      <c r="LH1110" s="57"/>
      <c r="LI1110" s="57"/>
      <c r="LJ1110" s="57"/>
      <c r="LK1110" s="57"/>
      <c r="LL1110" s="57"/>
      <c r="LM1110" s="57"/>
      <c r="LN1110" s="57"/>
      <c r="LO1110" s="57"/>
      <c r="LP1110" s="57"/>
      <c r="LQ1110" s="57"/>
      <c r="LR1110" s="57"/>
      <c r="LS1110" s="57"/>
      <c r="LT1110" s="57"/>
      <c r="LU1110" s="57"/>
      <c r="LV1110" s="57"/>
      <c r="LW1110" s="57"/>
      <c r="LX1110" s="57"/>
      <c r="LY1110" s="57"/>
      <c r="LZ1110" s="57"/>
      <c r="MA1110" s="57"/>
      <c r="MB1110" s="57"/>
      <c r="MC1110" s="57"/>
      <c r="MD1110" s="57"/>
      <c r="ME1110" s="57"/>
      <c r="MF1110" s="57"/>
      <c r="MG1110" s="57"/>
      <c r="MH1110" s="57"/>
      <c r="MI1110" s="57"/>
      <c r="MJ1110" s="57"/>
      <c r="MK1110" s="57"/>
      <c r="ML1110" s="57"/>
      <c r="MM1110" s="57"/>
      <c r="MN1110" s="57"/>
      <c r="MO1110" s="57"/>
      <c r="MP1110" s="57"/>
      <c r="MQ1110" s="57"/>
      <c r="MR1110" s="57"/>
      <c r="MS1110" s="57"/>
      <c r="MT1110" s="57"/>
      <c r="MU1110" s="57"/>
      <c r="MV1110" s="57"/>
      <c r="MW1110" s="57"/>
      <c r="MX1110" s="57"/>
      <c r="MY1110" s="57"/>
      <c r="MZ1110" s="57"/>
      <c r="NA1110" s="57"/>
      <c r="NB1110" s="57"/>
      <c r="NC1110" s="57"/>
      <c r="ND1110" s="57"/>
      <c r="NE1110" s="57"/>
      <c r="NF1110" s="57"/>
      <c r="NG1110" s="57"/>
      <c r="NH1110" s="57"/>
      <c r="NI1110" s="57"/>
      <c r="NJ1110" s="57"/>
      <c r="NK1110" s="57"/>
      <c r="NL1110" s="57"/>
      <c r="NM1110" s="57"/>
      <c r="NN1110" s="57"/>
      <c r="NO1110" s="57"/>
      <c r="NP1110" s="57"/>
      <c r="NQ1110" s="57"/>
      <c r="NR1110" s="57"/>
      <c r="NS1110" s="57"/>
      <c r="NT1110" s="57"/>
      <c r="NU1110" s="57"/>
      <c r="NV1110" s="57"/>
      <c r="NW1110" s="57"/>
      <c r="NX1110" s="57"/>
      <c r="NY1110" s="57"/>
      <c r="NZ1110" s="57"/>
      <c r="OA1110" s="57"/>
      <c r="OB1110" s="57"/>
      <c r="OC1110" s="57"/>
      <c r="OD1110" s="57"/>
      <c r="OE1110" s="57"/>
      <c r="OF1110" s="57"/>
      <c r="OG1110" s="57"/>
      <c r="OH1110" s="57"/>
      <c r="OI1110" s="57"/>
      <c r="OJ1110" s="57"/>
      <c r="OK1110" s="57"/>
      <c r="OL1110" s="57"/>
      <c r="OM1110" s="57"/>
      <c r="ON1110" s="57"/>
      <c r="OO1110" s="57"/>
      <c r="OP1110" s="57"/>
      <c r="OQ1110" s="57"/>
      <c r="OR1110" s="57"/>
      <c r="OS1110" s="57"/>
      <c r="OT1110" s="57"/>
      <c r="OU1110" s="57"/>
      <c r="OV1110" s="57"/>
      <c r="OW1110" s="57"/>
      <c r="OX1110" s="57"/>
      <c r="OY1110" s="57"/>
      <c r="OZ1110" s="57"/>
      <c r="PA1110" s="57"/>
      <c r="PB1110" s="57"/>
      <c r="PC1110" s="57"/>
      <c r="PD1110" s="57"/>
      <c r="PE1110" s="57"/>
      <c r="PF1110" s="57"/>
      <c r="PG1110" s="57"/>
      <c r="PH1110" s="57"/>
      <c r="PI1110" s="57"/>
      <c r="PJ1110" s="57"/>
      <c r="PK1110" s="57"/>
      <c r="PL1110" s="57"/>
      <c r="PM1110" s="57"/>
      <c r="PN1110" s="57"/>
      <c r="PO1110" s="57"/>
      <c r="PP1110" s="57"/>
      <c r="PQ1110" s="57"/>
      <c r="PR1110" s="57"/>
      <c r="PS1110" s="57"/>
      <c r="PT1110" s="57"/>
      <c r="PU1110" s="57"/>
      <c r="PV1110" s="57"/>
      <c r="PW1110" s="57"/>
      <c r="PX1110" s="57"/>
      <c r="PY1110" s="57"/>
      <c r="PZ1110" s="57"/>
      <c r="QA1110" s="57"/>
      <c r="QB1110" s="57"/>
      <c r="QC1110" s="57"/>
      <c r="QD1110" s="57"/>
      <c r="QE1110" s="57"/>
      <c r="QF1110" s="57"/>
      <c r="QG1110" s="57"/>
      <c r="QH1110" s="57"/>
      <c r="QI1110" s="57"/>
      <c r="QJ1110" s="57"/>
      <c r="QK1110" s="57"/>
      <c r="QL1110" s="57"/>
      <c r="QM1110" s="57"/>
      <c r="QN1110" s="57"/>
      <c r="QO1110" s="57"/>
      <c r="QP1110" s="57"/>
      <c r="QQ1110" s="57"/>
      <c r="QR1110" s="57"/>
      <c r="QS1110" s="57"/>
      <c r="QT1110" s="57"/>
      <c r="QU1110" s="57"/>
      <c r="QV1110" s="57"/>
      <c r="QW1110" s="57"/>
      <c r="QX1110" s="57"/>
      <c r="QY1110" s="57"/>
      <c r="QZ1110" s="57"/>
      <c r="RA1110" s="57"/>
      <c r="RB1110" s="57"/>
      <c r="RC1110" s="57"/>
      <c r="RD1110" s="57"/>
      <c r="RE1110" s="57"/>
      <c r="RF1110" s="57"/>
      <c r="RG1110" s="57"/>
      <c r="RH1110" s="57"/>
      <c r="RI1110" s="57"/>
      <c r="RJ1110" s="57"/>
      <c r="RK1110" s="57"/>
      <c r="RL1110" s="57"/>
      <c r="RM1110" s="57"/>
      <c r="RN1110" s="57"/>
      <c r="RO1110" s="57"/>
      <c r="RP1110" s="57"/>
      <c r="RQ1110" s="57"/>
      <c r="RR1110" s="57"/>
      <c r="RS1110" s="57"/>
      <c r="RT1110" s="57"/>
      <c r="RU1110" s="57"/>
      <c r="RV1110" s="57"/>
      <c r="RW1110" s="57"/>
      <c r="RX1110" s="57"/>
      <c r="RY1110" s="57"/>
      <c r="RZ1110" s="57"/>
      <c r="SA1110" s="57"/>
      <c r="SB1110" s="57"/>
      <c r="SC1110" s="57"/>
      <c r="SD1110" s="57"/>
      <c r="SE1110" s="57"/>
      <c r="SF1110" s="57"/>
      <c r="SG1110" s="57"/>
      <c r="SH1110" s="57"/>
      <c r="SI1110" s="57"/>
      <c r="SJ1110" s="57"/>
      <c r="SK1110" s="57"/>
      <c r="SL1110" s="57"/>
      <c r="SM1110" s="57"/>
      <c r="SN1110" s="57"/>
      <c r="SO1110" s="57"/>
      <c r="SP1110" s="57"/>
      <c r="SQ1110" s="57"/>
      <c r="SR1110" s="57"/>
      <c r="SS1110" s="57"/>
      <c r="ST1110" s="57"/>
      <c r="SU1110" s="57"/>
      <c r="SV1110" s="57"/>
      <c r="SW1110" s="57"/>
      <c r="SX1110" s="57"/>
    </row>
    <row r="1111" spans="1:518" s="78" customFormat="1" ht="14.55" customHeight="1" x14ac:dyDescent="0.3">
      <c r="A1111" s="82">
        <v>1107</v>
      </c>
      <c r="B1111" s="83">
        <v>369</v>
      </c>
      <c r="C1111" s="103" t="s">
        <v>4294</v>
      </c>
      <c r="D1111" s="103" t="s">
        <v>4137</v>
      </c>
      <c r="E1111" s="103" t="s">
        <v>4136</v>
      </c>
      <c r="F1111" s="83">
        <v>2019</v>
      </c>
      <c r="G1111" s="103" t="s">
        <v>3313</v>
      </c>
      <c r="H1111" s="103" t="s">
        <v>4138</v>
      </c>
      <c r="I1111" s="79" t="s">
        <v>50</v>
      </c>
      <c r="J1111" s="103" t="s">
        <v>4191</v>
      </c>
      <c r="K1111" s="6" t="s">
        <v>3566</v>
      </c>
      <c r="L1111" s="79" t="s">
        <v>38</v>
      </c>
      <c r="M1111" s="79" t="s">
        <v>86</v>
      </c>
      <c r="N1111" s="79" t="s">
        <v>205</v>
      </c>
      <c r="O1111" s="79" t="s">
        <v>25</v>
      </c>
      <c r="P1111" s="6" t="s">
        <v>56</v>
      </c>
      <c r="Q1111" s="79" t="s">
        <v>572</v>
      </c>
      <c r="R1111" s="79" t="s">
        <v>572</v>
      </c>
      <c r="S1111" s="79" t="s">
        <v>166</v>
      </c>
      <c r="T1111" s="79" t="s">
        <v>862</v>
      </c>
      <c r="U1111" s="83">
        <v>2009</v>
      </c>
      <c r="V1111" s="83">
        <v>2025</v>
      </c>
      <c r="W1111" s="71"/>
      <c r="X1111" s="79"/>
      <c r="Y1111" s="79"/>
      <c r="Z1111" s="79"/>
      <c r="AA1111" s="79"/>
      <c r="AB1111" s="79"/>
      <c r="AC1111" s="79"/>
      <c r="AD1111" s="79"/>
      <c r="AE1111" s="79"/>
      <c r="AF1111" s="71"/>
      <c r="AG1111" s="71"/>
      <c r="AH1111" s="79"/>
      <c r="AI1111" s="79"/>
      <c r="AJ1111" s="71"/>
      <c r="AK1111" s="79" t="s">
        <v>232</v>
      </c>
      <c r="AL1111" s="71"/>
      <c r="AM1111" s="79"/>
      <c r="AN1111" s="71"/>
      <c r="AO1111" s="79"/>
      <c r="AP1111" s="79"/>
      <c r="AQ1111" s="71"/>
      <c r="AR1111" s="71"/>
      <c r="AS1111" s="71"/>
      <c r="AT1111" s="79"/>
      <c r="AU1111" s="79"/>
      <c r="AV1111" s="79"/>
      <c r="AW1111" s="79" t="s">
        <v>23</v>
      </c>
      <c r="AX1111" s="71"/>
      <c r="AY1111" s="79"/>
      <c r="AZ1111" s="79"/>
      <c r="BA1111" s="79"/>
      <c r="BB1111" s="79"/>
      <c r="BC1111" s="79"/>
      <c r="BD1111" s="79"/>
      <c r="BE1111" s="79"/>
      <c r="BF1111" s="79"/>
      <c r="BG1111" s="71"/>
      <c r="BH1111" s="71"/>
      <c r="BI1111" s="79"/>
      <c r="BJ1111" s="79"/>
      <c r="BK1111" s="79" t="s">
        <v>78</v>
      </c>
      <c r="BL1111" s="71"/>
      <c r="BM1111" s="71"/>
      <c r="BN1111" s="79"/>
      <c r="BO1111" s="79"/>
      <c r="BP1111" s="71"/>
      <c r="BQ1111" s="71"/>
      <c r="BR1111" s="71"/>
      <c r="BS1111" s="79"/>
      <c r="BT1111" s="79"/>
      <c r="BU1111" s="79"/>
      <c r="BV1111" s="79" t="s">
        <v>38</v>
      </c>
      <c r="BW1111" s="71"/>
      <c r="BX1111" s="79"/>
      <c r="BY1111" s="79"/>
      <c r="BZ1111" s="79"/>
      <c r="CA1111" s="79"/>
      <c r="CB1111" s="79"/>
      <c r="CC1111" s="79"/>
      <c r="CD1111" s="79"/>
      <c r="CE1111" s="79"/>
      <c r="CF1111" s="71"/>
      <c r="CG1111" s="71"/>
      <c r="CH1111" s="79"/>
      <c r="CI1111" s="79"/>
      <c r="CJ1111" s="71"/>
      <c r="CK1111" s="79"/>
      <c r="CL1111" s="79"/>
      <c r="CM1111" s="79"/>
      <c r="CN1111" s="79"/>
      <c r="CO1111" s="71"/>
      <c r="CP1111" s="79"/>
      <c r="CQ1111" s="79"/>
      <c r="CR1111" s="79"/>
      <c r="CS1111" s="84" t="s">
        <v>38</v>
      </c>
      <c r="CT1111" s="79"/>
      <c r="CU1111" s="79"/>
      <c r="CV1111" s="79"/>
      <c r="CW1111" s="79"/>
      <c r="CX1111" s="79"/>
      <c r="CY1111" s="71"/>
      <c r="CZ1111" s="79"/>
      <c r="DA1111" s="79"/>
      <c r="DB1111" s="79"/>
      <c r="DC1111" s="79"/>
      <c r="DD1111" s="79" t="s">
        <v>38</v>
      </c>
      <c r="DE1111" s="88"/>
      <c r="DF1111" s="79"/>
      <c r="DG1111" s="79"/>
      <c r="DH1111" s="79"/>
      <c r="DI1111" s="79"/>
      <c r="DJ1111" s="79"/>
      <c r="DK1111" s="79"/>
      <c r="DL1111" s="79"/>
      <c r="DM1111" s="79"/>
      <c r="DN1111" s="79"/>
      <c r="DO1111" s="88"/>
      <c r="DP1111" s="79"/>
      <c r="DQ1111" s="88"/>
      <c r="DR1111" s="79"/>
      <c r="DS1111" s="88" t="s">
        <v>4203</v>
      </c>
      <c r="DT1111" s="85" t="s">
        <v>4198</v>
      </c>
      <c r="DU1111" s="58"/>
      <c r="DV1111" s="58"/>
      <c r="DW1111" s="58"/>
      <c r="DX1111" s="58"/>
      <c r="DY1111" s="58"/>
      <c r="DZ1111" s="58"/>
      <c r="EA1111" s="58"/>
      <c r="EB1111" s="58"/>
      <c r="EC1111" s="58"/>
      <c r="ED1111" s="58"/>
      <c r="EE1111" s="58"/>
      <c r="EF1111" s="58"/>
      <c r="EG1111" s="58"/>
      <c r="EH1111" s="58"/>
      <c r="EI1111" s="58"/>
      <c r="EJ1111" s="58"/>
      <c r="EK1111" s="58"/>
      <c r="EL1111" s="58"/>
      <c r="EM1111" s="58"/>
      <c r="EN1111" s="58"/>
      <c r="EO1111" s="58"/>
      <c r="EP1111" s="58"/>
      <c r="EQ1111" s="58"/>
      <c r="ER1111" s="58"/>
      <c r="ES1111" s="34"/>
      <c r="ET1111" s="57"/>
      <c r="EU1111" s="57"/>
      <c r="EV1111" s="57"/>
      <c r="EW1111" s="57"/>
      <c r="EX1111" s="57"/>
      <c r="EY1111" s="57"/>
      <c r="EZ1111" s="57"/>
      <c r="FA1111" s="57"/>
      <c r="FB1111" s="57"/>
      <c r="FC1111" s="57"/>
      <c r="FD1111" s="57"/>
      <c r="FE1111" s="57"/>
      <c r="FF1111" s="57"/>
      <c r="FG1111" s="57"/>
      <c r="FH1111" s="57"/>
      <c r="FI1111" s="57"/>
      <c r="FJ1111" s="57"/>
      <c r="FK1111" s="57"/>
      <c r="FL1111" s="57"/>
      <c r="FM1111" s="57"/>
      <c r="FN1111" s="57"/>
      <c r="FO1111" s="57"/>
      <c r="FP1111" s="57"/>
      <c r="FQ1111" s="57"/>
      <c r="FR1111" s="57"/>
      <c r="FS1111" s="57"/>
      <c r="FT1111" s="57"/>
      <c r="FU1111" s="57"/>
      <c r="FV1111" s="57"/>
      <c r="FW1111" s="57"/>
      <c r="FX1111" s="57"/>
      <c r="FY1111" s="57"/>
      <c r="FZ1111" s="57"/>
      <c r="GA1111" s="57"/>
      <c r="GB1111" s="57"/>
      <c r="GC1111" s="57"/>
      <c r="GD1111" s="57"/>
      <c r="GE1111" s="57"/>
      <c r="GF1111" s="57"/>
      <c r="GG1111" s="57"/>
      <c r="GH1111" s="57"/>
      <c r="GI1111" s="57"/>
      <c r="GJ1111" s="57"/>
      <c r="GK1111" s="57"/>
      <c r="GL1111" s="57"/>
      <c r="GM1111" s="57"/>
      <c r="GN1111" s="57"/>
      <c r="GO1111" s="57"/>
      <c r="GP1111" s="57"/>
      <c r="GQ1111" s="57"/>
      <c r="GR1111" s="57"/>
      <c r="GS1111" s="57"/>
      <c r="GT1111" s="57"/>
      <c r="GU1111" s="57"/>
      <c r="GV1111" s="57"/>
      <c r="GW1111" s="57"/>
      <c r="GX1111" s="57"/>
      <c r="GY1111" s="57"/>
      <c r="GZ1111" s="57"/>
      <c r="HA1111" s="57"/>
      <c r="HB1111" s="57"/>
      <c r="HC1111" s="57"/>
      <c r="HD1111" s="57"/>
      <c r="HE1111" s="57"/>
      <c r="HF1111" s="57"/>
      <c r="HG1111" s="57"/>
      <c r="HH1111" s="57"/>
      <c r="HI1111" s="57"/>
      <c r="HJ1111" s="57"/>
      <c r="HK1111" s="57"/>
      <c r="HL1111" s="57"/>
      <c r="HM1111" s="57"/>
      <c r="HN1111" s="57"/>
      <c r="HO1111" s="57"/>
      <c r="HP1111" s="57"/>
      <c r="HQ1111" s="57"/>
      <c r="HR1111" s="57"/>
      <c r="HS1111" s="57"/>
      <c r="HT1111" s="57"/>
      <c r="HU1111" s="57"/>
      <c r="HV1111" s="57"/>
      <c r="HW1111" s="57"/>
      <c r="HX1111" s="57"/>
      <c r="HY1111" s="57"/>
      <c r="HZ1111" s="57"/>
      <c r="IA1111" s="57"/>
      <c r="IB1111" s="57"/>
      <c r="IC1111" s="57"/>
      <c r="ID1111" s="57"/>
      <c r="IE1111" s="57"/>
      <c r="IF1111" s="57"/>
      <c r="IG1111" s="57"/>
      <c r="IH1111" s="57"/>
      <c r="II1111" s="57"/>
      <c r="IJ1111" s="57"/>
      <c r="IK1111" s="57"/>
      <c r="IL1111" s="57"/>
      <c r="IM1111" s="57"/>
      <c r="IN1111" s="57"/>
      <c r="IO1111" s="57"/>
      <c r="IP1111" s="57"/>
      <c r="IQ1111" s="57"/>
      <c r="IR1111" s="57"/>
      <c r="IS1111" s="57"/>
      <c r="IT1111" s="57"/>
      <c r="IU1111" s="57"/>
      <c r="IV1111" s="57"/>
      <c r="IW1111" s="57"/>
      <c r="IX1111" s="57"/>
      <c r="IY1111" s="57"/>
      <c r="IZ1111" s="57"/>
      <c r="JA1111" s="57"/>
      <c r="JB1111" s="57"/>
      <c r="JC1111" s="57"/>
      <c r="JD1111" s="57"/>
      <c r="JE1111" s="57"/>
      <c r="JF1111" s="57"/>
      <c r="JG1111" s="57"/>
      <c r="JH1111" s="57"/>
      <c r="JI1111" s="57"/>
      <c r="JJ1111" s="57"/>
      <c r="JK1111" s="57"/>
      <c r="JL1111" s="57"/>
      <c r="JM1111" s="57"/>
      <c r="JN1111" s="57"/>
      <c r="JO1111" s="57"/>
      <c r="JP1111" s="57"/>
      <c r="JQ1111" s="57"/>
      <c r="JR1111" s="57"/>
      <c r="JS1111" s="57"/>
      <c r="JT1111" s="57"/>
      <c r="JU1111" s="57"/>
      <c r="JV1111" s="57"/>
      <c r="JW1111" s="57"/>
      <c r="JX1111" s="57"/>
      <c r="JY1111" s="57"/>
      <c r="JZ1111" s="57"/>
      <c r="KA1111" s="57"/>
      <c r="KB1111" s="57"/>
      <c r="KC1111" s="57"/>
      <c r="KD1111" s="57"/>
      <c r="KE1111" s="57"/>
      <c r="KF1111" s="57"/>
      <c r="KG1111" s="57"/>
      <c r="KH1111" s="57"/>
      <c r="KI1111" s="57"/>
      <c r="KJ1111" s="57"/>
      <c r="KK1111" s="57"/>
      <c r="KL1111" s="57"/>
      <c r="KM1111" s="57"/>
      <c r="KN1111" s="57"/>
      <c r="KO1111" s="57"/>
      <c r="KP1111" s="57"/>
      <c r="KQ1111" s="57"/>
      <c r="KR1111" s="57"/>
      <c r="KS1111" s="57"/>
      <c r="KT1111" s="57"/>
      <c r="KU1111" s="57"/>
      <c r="KV1111" s="57"/>
      <c r="KW1111" s="57"/>
      <c r="KX1111" s="57"/>
      <c r="KY1111" s="57"/>
      <c r="KZ1111" s="57"/>
      <c r="LA1111" s="57"/>
      <c r="LB1111" s="57"/>
      <c r="LC1111" s="57"/>
      <c r="LD1111" s="57"/>
      <c r="LE1111" s="57"/>
      <c r="LF1111" s="57"/>
      <c r="LG1111" s="57"/>
      <c r="LH1111" s="57"/>
      <c r="LI1111" s="57"/>
      <c r="LJ1111" s="57"/>
      <c r="LK1111" s="57"/>
      <c r="LL1111" s="57"/>
      <c r="LM1111" s="57"/>
      <c r="LN1111" s="57"/>
      <c r="LO1111" s="57"/>
      <c r="LP1111" s="57"/>
      <c r="LQ1111" s="57"/>
      <c r="LR1111" s="57"/>
      <c r="LS1111" s="57"/>
      <c r="LT1111" s="57"/>
      <c r="LU1111" s="57"/>
      <c r="LV1111" s="57"/>
      <c r="LW1111" s="57"/>
      <c r="LX1111" s="57"/>
      <c r="LY1111" s="57"/>
      <c r="LZ1111" s="57"/>
      <c r="MA1111" s="57"/>
      <c r="MB1111" s="57"/>
      <c r="MC1111" s="57"/>
      <c r="MD1111" s="57"/>
      <c r="ME1111" s="57"/>
      <c r="MF1111" s="57"/>
      <c r="MG1111" s="57"/>
      <c r="MH1111" s="57"/>
      <c r="MI1111" s="57"/>
      <c r="MJ1111" s="57"/>
      <c r="MK1111" s="57"/>
      <c r="ML1111" s="57"/>
      <c r="MM1111" s="57"/>
      <c r="MN1111" s="57"/>
      <c r="MO1111" s="57"/>
      <c r="MP1111" s="57"/>
      <c r="MQ1111" s="57"/>
      <c r="MR1111" s="57"/>
      <c r="MS1111" s="57"/>
      <c r="MT1111" s="57"/>
      <c r="MU1111" s="57"/>
      <c r="MV1111" s="57"/>
      <c r="MW1111" s="57"/>
      <c r="MX1111" s="57"/>
      <c r="MY1111" s="57"/>
      <c r="MZ1111" s="57"/>
      <c r="NA1111" s="57"/>
      <c r="NB1111" s="57"/>
      <c r="NC1111" s="57"/>
      <c r="ND1111" s="57"/>
      <c r="NE1111" s="57"/>
      <c r="NF1111" s="57"/>
      <c r="NG1111" s="57"/>
      <c r="NH1111" s="57"/>
      <c r="NI1111" s="57"/>
      <c r="NJ1111" s="57"/>
      <c r="NK1111" s="57"/>
      <c r="NL1111" s="57"/>
      <c r="NM1111" s="57"/>
      <c r="NN1111" s="57"/>
      <c r="NO1111" s="57"/>
      <c r="NP1111" s="57"/>
      <c r="NQ1111" s="57"/>
      <c r="NR1111" s="57"/>
      <c r="NS1111" s="57"/>
      <c r="NT1111" s="57"/>
      <c r="NU1111" s="57"/>
      <c r="NV1111" s="57"/>
      <c r="NW1111" s="57"/>
      <c r="NX1111" s="57"/>
      <c r="NY1111" s="57"/>
      <c r="NZ1111" s="57"/>
      <c r="OA1111" s="57"/>
      <c r="OB1111" s="57"/>
      <c r="OC1111" s="57"/>
      <c r="OD1111" s="57"/>
      <c r="OE1111" s="57"/>
      <c r="OF1111" s="57"/>
      <c r="OG1111" s="57"/>
      <c r="OH1111" s="57"/>
      <c r="OI1111" s="57"/>
      <c r="OJ1111" s="57"/>
      <c r="OK1111" s="57"/>
      <c r="OL1111" s="57"/>
      <c r="OM1111" s="57"/>
      <c r="ON1111" s="57"/>
      <c r="OO1111" s="57"/>
      <c r="OP1111" s="57"/>
      <c r="OQ1111" s="57"/>
      <c r="OR1111" s="57"/>
      <c r="OS1111" s="57"/>
      <c r="OT1111" s="57"/>
      <c r="OU1111" s="57"/>
      <c r="OV1111" s="57"/>
      <c r="OW1111" s="57"/>
      <c r="OX1111" s="57"/>
      <c r="OY1111" s="57"/>
      <c r="OZ1111" s="57"/>
      <c r="PA1111" s="57"/>
      <c r="PB1111" s="57"/>
      <c r="PC1111" s="57"/>
      <c r="PD1111" s="57"/>
      <c r="PE1111" s="57"/>
      <c r="PF1111" s="57"/>
      <c r="PG1111" s="57"/>
      <c r="PH1111" s="57"/>
      <c r="PI1111" s="57"/>
      <c r="PJ1111" s="57"/>
      <c r="PK1111" s="57"/>
      <c r="PL1111" s="57"/>
      <c r="PM1111" s="57"/>
      <c r="PN1111" s="57"/>
      <c r="PO1111" s="57"/>
      <c r="PP1111" s="57"/>
      <c r="PQ1111" s="57"/>
      <c r="PR1111" s="57"/>
      <c r="PS1111" s="57"/>
      <c r="PT1111" s="57"/>
      <c r="PU1111" s="57"/>
      <c r="PV1111" s="57"/>
      <c r="PW1111" s="57"/>
      <c r="PX1111" s="57"/>
      <c r="PY1111" s="57"/>
      <c r="PZ1111" s="57"/>
      <c r="QA1111" s="57"/>
      <c r="QB1111" s="57"/>
      <c r="QC1111" s="57"/>
      <c r="QD1111" s="57"/>
      <c r="QE1111" s="57"/>
      <c r="QF1111" s="57"/>
      <c r="QG1111" s="57"/>
      <c r="QH1111" s="57"/>
      <c r="QI1111" s="57"/>
      <c r="QJ1111" s="57"/>
      <c r="QK1111" s="57"/>
      <c r="QL1111" s="57"/>
      <c r="QM1111" s="57"/>
      <c r="QN1111" s="57"/>
      <c r="QO1111" s="57"/>
      <c r="QP1111" s="57"/>
      <c r="QQ1111" s="57"/>
      <c r="QR1111" s="57"/>
      <c r="QS1111" s="57"/>
      <c r="QT1111" s="57"/>
      <c r="QU1111" s="57"/>
      <c r="QV1111" s="57"/>
      <c r="QW1111" s="57"/>
      <c r="QX1111" s="57"/>
      <c r="QY1111" s="57"/>
      <c r="QZ1111" s="57"/>
      <c r="RA1111" s="57"/>
      <c r="RB1111" s="57"/>
      <c r="RC1111" s="57"/>
      <c r="RD1111" s="57"/>
      <c r="RE1111" s="57"/>
      <c r="RF1111" s="57"/>
      <c r="RG1111" s="57"/>
      <c r="RH1111" s="57"/>
      <c r="RI1111" s="57"/>
      <c r="RJ1111" s="57"/>
      <c r="RK1111" s="57"/>
      <c r="RL1111" s="57"/>
      <c r="RM1111" s="57"/>
      <c r="RN1111" s="57"/>
      <c r="RO1111" s="57"/>
      <c r="RP1111" s="57"/>
      <c r="RQ1111" s="57"/>
      <c r="RR1111" s="57"/>
      <c r="RS1111" s="57"/>
      <c r="RT1111" s="57"/>
      <c r="RU1111" s="57"/>
      <c r="RV1111" s="57"/>
      <c r="RW1111" s="57"/>
      <c r="RX1111" s="57"/>
      <c r="RY1111" s="57"/>
      <c r="RZ1111" s="57"/>
      <c r="SA1111" s="57"/>
      <c r="SB1111" s="57"/>
      <c r="SC1111" s="57"/>
      <c r="SD1111" s="57"/>
      <c r="SE1111" s="57"/>
      <c r="SF1111" s="57"/>
      <c r="SG1111" s="57"/>
      <c r="SH1111" s="57"/>
      <c r="SI1111" s="57"/>
      <c r="SJ1111" s="57"/>
      <c r="SK1111" s="57"/>
      <c r="SL1111" s="57"/>
      <c r="SM1111" s="57"/>
      <c r="SN1111" s="57"/>
      <c r="SO1111" s="57"/>
      <c r="SP1111" s="57"/>
      <c r="SQ1111" s="57"/>
      <c r="SR1111" s="57"/>
      <c r="SS1111" s="57"/>
      <c r="ST1111" s="57"/>
      <c r="SU1111" s="57"/>
      <c r="SV1111" s="57"/>
      <c r="SW1111" s="57"/>
      <c r="SX1111" s="57"/>
    </row>
    <row r="1112" spans="1:518" s="8" customFormat="1" ht="14.55" customHeight="1" x14ac:dyDescent="0.3">
      <c r="A1112" s="81">
        <v>1108</v>
      </c>
      <c r="B1112" s="7">
        <v>369</v>
      </c>
      <c r="C1112" s="98" t="s">
        <v>4294</v>
      </c>
      <c r="D1112" s="98" t="s">
        <v>4137</v>
      </c>
      <c r="E1112" s="98" t="s">
        <v>4136</v>
      </c>
      <c r="F1112" s="7">
        <v>2019</v>
      </c>
      <c r="G1112" s="98" t="s">
        <v>3313</v>
      </c>
      <c r="H1112" s="98" t="s">
        <v>4138</v>
      </c>
      <c r="I1112" s="6" t="s">
        <v>50</v>
      </c>
      <c r="J1112" s="98" t="s">
        <v>4140</v>
      </c>
      <c r="K1112" s="6" t="s">
        <v>3566</v>
      </c>
      <c r="L1112" s="6" t="s">
        <v>38</v>
      </c>
      <c r="M1112" s="6" t="s">
        <v>86</v>
      </c>
      <c r="N1112" s="6" t="s">
        <v>205</v>
      </c>
      <c r="O1112" s="6" t="s">
        <v>25</v>
      </c>
      <c r="P1112" s="6" t="s">
        <v>56</v>
      </c>
      <c r="Q1112" s="6" t="s">
        <v>572</v>
      </c>
      <c r="R1112" s="6" t="s">
        <v>572</v>
      </c>
      <c r="S1112" s="6" t="s">
        <v>166</v>
      </c>
      <c r="T1112" s="6" t="s">
        <v>862</v>
      </c>
      <c r="U1112" s="7">
        <v>2009</v>
      </c>
      <c r="V1112" s="7">
        <v>2020</v>
      </c>
      <c r="W1112" s="56"/>
      <c r="X1112" s="6"/>
      <c r="Y1112" s="6"/>
      <c r="Z1112" s="6"/>
      <c r="AA1112" s="6"/>
      <c r="AB1112" s="6"/>
      <c r="AC1112" s="6"/>
      <c r="AD1112" s="6"/>
      <c r="AE1112" s="6"/>
      <c r="AF1112" s="56"/>
      <c r="AG1112" s="56"/>
      <c r="AH1112" s="6"/>
      <c r="AI1112" s="6"/>
      <c r="AJ1112" s="56"/>
      <c r="AK1112" s="6" t="s">
        <v>232</v>
      </c>
      <c r="AL1112" s="56"/>
      <c r="AM1112" s="6"/>
      <c r="AN1112" s="56"/>
      <c r="AO1112" s="6"/>
      <c r="AP1112" s="6"/>
      <c r="AQ1112" s="56"/>
      <c r="AR1112" s="56"/>
      <c r="AS1112" s="56"/>
      <c r="AT1112" s="6"/>
      <c r="AU1112" s="6"/>
      <c r="AV1112" s="6"/>
      <c r="AW1112" s="6" t="s">
        <v>23</v>
      </c>
      <c r="AX1112" s="56"/>
      <c r="AY1112" s="6"/>
      <c r="AZ1112" s="6"/>
      <c r="BA1112" s="6"/>
      <c r="BB1112" s="6"/>
      <c r="BC1112" s="6"/>
      <c r="BD1112" s="6"/>
      <c r="BE1112" s="6"/>
      <c r="BF1112" s="6"/>
      <c r="BG1112" s="56"/>
      <c r="BH1112" s="56"/>
      <c r="BI1112" s="6"/>
      <c r="BJ1112" s="6"/>
      <c r="BK1112" s="6" t="s">
        <v>78</v>
      </c>
      <c r="BL1112" s="56"/>
      <c r="BM1112" s="56"/>
      <c r="BN1112" s="6"/>
      <c r="BO1112" s="6"/>
      <c r="BP1112" s="56"/>
      <c r="BQ1112" s="56"/>
      <c r="BR1112" s="56"/>
      <c r="BS1112" s="6"/>
      <c r="BT1112" s="6"/>
      <c r="BU1112" s="6"/>
      <c r="BV1112" s="6" t="s">
        <v>38</v>
      </c>
      <c r="BW1112" s="56"/>
      <c r="BX1112" s="6"/>
      <c r="BY1112" s="6"/>
      <c r="BZ1112" s="6"/>
      <c r="CA1112" s="6"/>
      <c r="CB1112" s="6"/>
      <c r="CC1112" s="6"/>
      <c r="CD1112" s="6"/>
      <c r="CE1112" s="6"/>
      <c r="CF1112" s="56"/>
      <c r="CG1112" s="56"/>
      <c r="CH1112" s="6"/>
      <c r="CI1112" s="6"/>
      <c r="CJ1112" s="56"/>
      <c r="CK1112" s="6"/>
      <c r="CL1112" s="6"/>
      <c r="CM1112" s="6"/>
      <c r="CN1112" s="6"/>
      <c r="CO1112" s="56"/>
      <c r="CP1112" s="6"/>
      <c r="CQ1112" s="6"/>
      <c r="CR1112" s="6"/>
      <c r="CS1112" s="28" t="s">
        <v>38</v>
      </c>
      <c r="CT1112" s="6"/>
      <c r="CU1112" s="6"/>
      <c r="CV1112" s="6"/>
      <c r="CW1112" s="6"/>
      <c r="CX1112" s="6"/>
      <c r="CY1112" s="56"/>
      <c r="CZ1112" s="6"/>
      <c r="DA1112" s="6"/>
      <c r="DB1112" s="6"/>
      <c r="DC1112" s="6"/>
      <c r="DD1112" s="6" t="s">
        <v>38</v>
      </c>
      <c r="DE1112" s="87"/>
      <c r="DF1112" s="6"/>
      <c r="DG1112" s="6"/>
      <c r="DH1112" s="6"/>
      <c r="DI1112" s="6"/>
      <c r="DJ1112" s="6"/>
      <c r="DK1112" s="6"/>
      <c r="DL1112" s="6"/>
      <c r="DM1112" s="6"/>
      <c r="DN1112" s="6"/>
      <c r="DO1112" s="87"/>
      <c r="DP1112" s="6"/>
      <c r="DQ1112" s="87"/>
      <c r="DR1112" s="6"/>
      <c r="DS1112" s="87" t="s">
        <v>4203</v>
      </c>
      <c r="DT1112" s="17" t="s">
        <v>4198</v>
      </c>
      <c r="DU1112" s="58"/>
      <c r="DV1112" s="58"/>
      <c r="DW1112" s="58"/>
      <c r="DX1112" s="58"/>
      <c r="DY1112" s="58"/>
      <c r="DZ1112" s="58"/>
      <c r="EA1112" s="58"/>
      <c r="EB1112" s="58"/>
      <c r="EC1112" s="58"/>
      <c r="ED1112" s="58"/>
      <c r="EE1112" s="58"/>
      <c r="EF1112" s="58"/>
      <c r="EG1112" s="58"/>
      <c r="EH1112" s="58"/>
      <c r="EI1112" s="58"/>
      <c r="EJ1112" s="58"/>
      <c r="EK1112" s="58"/>
      <c r="EL1112" s="58"/>
      <c r="EM1112" s="58"/>
      <c r="EN1112" s="58"/>
      <c r="EO1112" s="58"/>
      <c r="EP1112" s="58"/>
      <c r="EQ1112" s="58"/>
      <c r="ER1112" s="58"/>
      <c r="ES1112" s="34"/>
      <c r="ET1112" s="57"/>
      <c r="EU1112" s="57"/>
      <c r="EV1112" s="57"/>
      <c r="EW1112" s="57"/>
      <c r="EX1112" s="57"/>
      <c r="EY1112" s="57"/>
      <c r="EZ1112" s="57"/>
      <c r="FA1112" s="57"/>
      <c r="FB1112" s="57"/>
      <c r="FC1112" s="57"/>
      <c r="FD1112" s="57"/>
      <c r="FE1112" s="57"/>
      <c r="FF1112" s="57"/>
      <c r="FG1112" s="57"/>
      <c r="FH1112" s="57"/>
      <c r="FI1112" s="57"/>
      <c r="FJ1112" s="57"/>
      <c r="FK1112" s="57"/>
      <c r="FL1112" s="57"/>
      <c r="FM1112" s="57"/>
      <c r="FN1112" s="57"/>
      <c r="FO1112" s="57"/>
      <c r="FP1112" s="57"/>
      <c r="FQ1112" s="57"/>
      <c r="FR1112" s="57"/>
      <c r="FS1112" s="57"/>
      <c r="FT1112" s="57"/>
      <c r="FU1112" s="57"/>
      <c r="FV1112" s="57"/>
      <c r="FW1112" s="57"/>
      <c r="FX1112" s="57"/>
      <c r="FY1112" s="57"/>
      <c r="FZ1112" s="57"/>
      <c r="GA1112" s="57"/>
      <c r="GB1112" s="57"/>
      <c r="GC1112" s="57"/>
      <c r="GD1112" s="57"/>
      <c r="GE1112" s="57"/>
      <c r="GF1112" s="57"/>
      <c r="GG1112" s="57"/>
      <c r="GH1112" s="57"/>
      <c r="GI1112" s="57"/>
      <c r="GJ1112" s="57"/>
      <c r="GK1112" s="57"/>
      <c r="GL1112" s="57"/>
      <c r="GM1112" s="57"/>
      <c r="GN1112" s="57"/>
      <c r="GO1112" s="57"/>
      <c r="GP1112" s="57"/>
      <c r="GQ1112" s="57"/>
      <c r="GR1112" s="57"/>
      <c r="GS1112" s="57"/>
      <c r="GT1112" s="57"/>
      <c r="GU1112" s="57"/>
      <c r="GV1112" s="57"/>
      <c r="GW1112" s="57"/>
      <c r="GX1112" s="57"/>
      <c r="GY1112" s="57"/>
      <c r="GZ1112" s="57"/>
      <c r="HA1112" s="57"/>
      <c r="HB1112" s="57"/>
      <c r="HC1112" s="57"/>
      <c r="HD1112" s="57"/>
      <c r="HE1112" s="57"/>
      <c r="HF1112" s="57"/>
      <c r="HG1112" s="57"/>
      <c r="HH1112" s="57"/>
      <c r="HI1112" s="57"/>
      <c r="HJ1112" s="57"/>
      <c r="HK1112" s="57"/>
      <c r="HL1112" s="57"/>
      <c r="HM1112" s="57"/>
      <c r="HN1112" s="57"/>
      <c r="HO1112" s="57"/>
      <c r="HP1112" s="57"/>
      <c r="HQ1112" s="57"/>
      <c r="HR1112" s="57"/>
      <c r="HS1112" s="57"/>
      <c r="HT1112" s="57"/>
      <c r="HU1112" s="57"/>
      <c r="HV1112" s="57"/>
      <c r="HW1112" s="57"/>
      <c r="HX1112" s="57"/>
      <c r="HY1112" s="57"/>
      <c r="HZ1112" s="57"/>
      <c r="IA1112" s="57"/>
      <c r="IB1112" s="57"/>
      <c r="IC1112" s="57"/>
      <c r="ID1112" s="57"/>
      <c r="IE1112" s="57"/>
      <c r="IF1112" s="57"/>
      <c r="IG1112" s="57"/>
      <c r="IH1112" s="57"/>
      <c r="II1112" s="57"/>
      <c r="IJ1112" s="57"/>
      <c r="IK1112" s="57"/>
      <c r="IL1112" s="57"/>
      <c r="IM1112" s="57"/>
      <c r="IN1112" s="57"/>
      <c r="IO1112" s="57"/>
      <c r="IP1112" s="57"/>
      <c r="IQ1112" s="57"/>
      <c r="IR1112" s="57"/>
      <c r="IS1112" s="57"/>
      <c r="IT1112" s="57"/>
      <c r="IU1112" s="57"/>
      <c r="IV1112" s="57"/>
      <c r="IW1112" s="57"/>
      <c r="IX1112" s="57"/>
      <c r="IY1112" s="57"/>
      <c r="IZ1112" s="57"/>
      <c r="JA1112" s="57"/>
      <c r="JB1112" s="57"/>
      <c r="JC1112" s="57"/>
      <c r="JD1112" s="57"/>
      <c r="JE1112" s="57"/>
      <c r="JF1112" s="57"/>
      <c r="JG1112" s="57"/>
      <c r="JH1112" s="57"/>
      <c r="JI1112" s="57"/>
      <c r="JJ1112" s="57"/>
      <c r="JK1112" s="57"/>
      <c r="JL1112" s="57"/>
      <c r="JM1112" s="57"/>
      <c r="JN1112" s="57"/>
      <c r="JO1112" s="57"/>
      <c r="JP1112" s="57"/>
      <c r="JQ1112" s="57"/>
      <c r="JR1112" s="57"/>
      <c r="JS1112" s="57"/>
      <c r="JT1112" s="57"/>
      <c r="JU1112" s="57"/>
      <c r="JV1112" s="57"/>
      <c r="JW1112" s="57"/>
      <c r="JX1112" s="57"/>
      <c r="JY1112" s="57"/>
      <c r="JZ1112" s="57"/>
      <c r="KA1112" s="57"/>
      <c r="KB1112" s="57"/>
      <c r="KC1112" s="57"/>
      <c r="KD1112" s="57"/>
      <c r="KE1112" s="57"/>
      <c r="KF1112" s="57"/>
      <c r="KG1112" s="57"/>
      <c r="KH1112" s="57"/>
      <c r="KI1112" s="57"/>
      <c r="KJ1112" s="57"/>
      <c r="KK1112" s="57"/>
      <c r="KL1112" s="57"/>
      <c r="KM1112" s="57"/>
      <c r="KN1112" s="57"/>
      <c r="KO1112" s="57"/>
      <c r="KP1112" s="57"/>
      <c r="KQ1112" s="57"/>
      <c r="KR1112" s="57"/>
      <c r="KS1112" s="57"/>
      <c r="KT1112" s="57"/>
      <c r="KU1112" s="57"/>
      <c r="KV1112" s="57"/>
      <c r="KW1112" s="57"/>
      <c r="KX1112" s="57"/>
      <c r="KY1112" s="57"/>
      <c r="KZ1112" s="57"/>
      <c r="LA1112" s="57"/>
      <c r="LB1112" s="57"/>
      <c r="LC1112" s="57"/>
      <c r="LD1112" s="57"/>
      <c r="LE1112" s="57"/>
      <c r="LF1112" s="57"/>
      <c r="LG1112" s="57"/>
      <c r="LH1112" s="57"/>
      <c r="LI1112" s="57"/>
      <c r="LJ1112" s="57"/>
      <c r="LK1112" s="57"/>
      <c r="LL1112" s="57"/>
      <c r="LM1112" s="57"/>
      <c r="LN1112" s="57"/>
      <c r="LO1112" s="57"/>
      <c r="LP1112" s="57"/>
      <c r="LQ1112" s="57"/>
      <c r="LR1112" s="57"/>
      <c r="LS1112" s="57"/>
      <c r="LT1112" s="57"/>
      <c r="LU1112" s="57"/>
      <c r="LV1112" s="57"/>
      <c r="LW1112" s="57"/>
      <c r="LX1112" s="57"/>
      <c r="LY1112" s="57"/>
      <c r="LZ1112" s="57"/>
      <c r="MA1112" s="57"/>
      <c r="MB1112" s="57"/>
      <c r="MC1112" s="57"/>
      <c r="MD1112" s="57"/>
      <c r="ME1112" s="57"/>
      <c r="MF1112" s="57"/>
      <c r="MG1112" s="57"/>
      <c r="MH1112" s="57"/>
      <c r="MI1112" s="57"/>
      <c r="MJ1112" s="57"/>
      <c r="MK1112" s="57"/>
      <c r="ML1112" s="57"/>
      <c r="MM1112" s="57"/>
      <c r="MN1112" s="57"/>
      <c r="MO1112" s="57"/>
      <c r="MP1112" s="57"/>
      <c r="MQ1112" s="57"/>
      <c r="MR1112" s="57"/>
      <c r="MS1112" s="57"/>
      <c r="MT1112" s="57"/>
      <c r="MU1112" s="57"/>
      <c r="MV1112" s="57"/>
      <c r="MW1112" s="57"/>
      <c r="MX1112" s="57"/>
      <c r="MY1112" s="57"/>
      <c r="MZ1112" s="57"/>
      <c r="NA1112" s="57"/>
      <c r="NB1112" s="57"/>
      <c r="NC1112" s="57"/>
      <c r="ND1112" s="57"/>
      <c r="NE1112" s="57"/>
      <c r="NF1112" s="57"/>
      <c r="NG1112" s="57"/>
      <c r="NH1112" s="57"/>
      <c r="NI1112" s="57"/>
      <c r="NJ1112" s="57"/>
      <c r="NK1112" s="57"/>
      <c r="NL1112" s="57"/>
      <c r="NM1112" s="57"/>
      <c r="NN1112" s="57"/>
      <c r="NO1112" s="57"/>
      <c r="NP1112" s="57"/>
      <c r="NQ1112" s="57"/>
      <c r="NR1112" s="57"/>
      <c r="NS1112" s="57"/>
      <c r="NT1112" s="57"/>
      <c r="NU1112" s="57"/>
      <c r="NV1112" s="57"/>
      <c r="NW1112" s="57"/>
      <c r="NX1112" s="57"/>
      <c r="NY1112" s="57"/>
      <c r="NZ1112" s="57"/>
      <c r="OA1112" s="57"/>
      <c r="OB1112" s="57"/>
      <c r="OC1112" s="57"/>
      <c r="OD1112" s="57"/>
      <c r="OE1112" s="57"/>
      <c r="OF1112" s="57"/>
      <c r="OG1112" s="57"/>
      <c r="OH1112" s="57"/>
      <c r="OI1112" s="57"/>
      <c r="OJ1112" s="57"/>
      <c r="OK1112" s="57"/>
      <c r="OL1112" s="57"/>
      <c r="OM1112" s="57"/>
      <c r="ON1112" s="57"/>
      <c r="OO1112" s="57"/>
      <c r="OP1112" s="57"/>
      <c r="OQ1112" s="57"/>
      <c r="OR1112" s="57"/>
      <c r="OS1112" s="57"/>
      <c r="OT1112" s="57"/>
      <c r="OU1112" s="57"/>
      <c r="OV1112" s="57"/>
      <c r="OW1112" s="57"/>
      <c r="OX1112" s="57"/>
      <c r="OY1112" s="57"/>
      <c r="OZ1112" s="57"/>
      <c r="PA1112" s="57"/>
      <c r="PB1112" s="57"/>
      <c r="PC1112" s="57"/>
      <c r="PD1112" s="57"/>
      <c r="PE1112" s="57"/>
      <c r="PF1112" s="57"/>
      <c r="PG1112" s="57"/>
      <c r="PH1112" s="57"/>
      <c r="PI1112" s="57"/>
      <c r="PJ1112" s="57"/>
      <c r="PK1112" s="57"/>
      <c r="PL1112" s="57"/>
      <c r="PM1112" s="57"/>
      <c r="PN1112" s="57"/>
      <c r="PO1112" s="57"/>
      <c r="PP1112" s="57"/>
      <c r="PQ1112" s="57"/>
      <c r="PR1112" s="57"/>
      <c r="PS1112" s="57"/>
      <c r="PT1112" s="57"/>
      <c r="PU1112" s="57"/>
      <c r="PV1112" s="57"/>
      <c r="PW1112" s="57"/>
      <c r="PX1112" s="57"/>
      <c r="PY1112" s="57"/>
      <c r="PZ1112" s="57"/>
      <c r="QA1112" s="57"/>
      <c r="QB1112" s="57"/>
      <c r="QC1112" s="57"/>
      <c r="QD1112" s="57"/>
      <c r="QE1112" s="57"/>
      <c r="QF1112" s="57"/>
      <c r="QG1112" s="57"/>
      <c r="QH1112" s="57"/>
      <c r="QI1112" s="57"/>
      <c r="QJ1112" s="57"/>
      <c r="QK1112" s="57"/>
      <c r="QL1112" s="57"/>
      <c r="QM1112" s="57"/>
      <c r="QN1112" s="57"/>
      <c r="QO1112" s="57"/>
      <c r="QP1112" s="57"/>
      <c r="QQ1112" s="57"/>
      <c r="QR1112" s="57"/>
      <c r="QS1112" s="57"/>
      <c r="QT1112" s="57"/>
      <c r="QU1112" s="57"/>
      <c r="QV1112" s="57"/>
      <c r="QW1112" s="57"/>
      <c r="QX1112" s="57"/>
      <c r="QY1112" s="57"/>
      <c r="QZ1112" s="57"/>
      <c r="RA1112" s="57"/>
      <c r="RB1112" s="57"/>
      <c r="RC1112" s="57"/>
      <c r="RD1112" s="57"/>
      <c r="RE1112" s="57"/>
      <c r="RF1112" s="57"/>
      <c r="RG1112" s="57"/>
      <c r="RH1112" s="57"/>
      <c r="RI1112" s="57"/>
      <c r="RJ1112" s="57"/>
      <c r="RK1112" s="57"/>
      <c r="RL1112" s="57"/>
      <c r="RM1112" s="57"/>
      <c r="RN1112" s="57"/>
      <c r="RO1112" s="57"/>
      <c r="RP1112" s="57"/>
      <c r="RQ1112" s="57"/>
      <c r="RR1112" s="57"/>
      <c r="RS1112" s="57"/>
      <c r="RT1112" s="57"/>
      <c r="RU1112" s="57"/>
      <c r="RV1112" s="57"/>
      <c r="RW1112" s="57"/>
      <c r="RX1112" s="57"/>
      <c r="RY1112" s="57"/>
      <c r="RZ1112" s="57"/>
      <c r="SA1112" s="57"/>
      <c r="SB1112" s="57"/>
      <c r="SC1112" s="57"/>
      <c r="SD1112" s="57"/>
      <c r="SE1112" s="57"/>
      <c r="SF1112" s="57"/>
      <c r="SG1112" s="57"/>
      <c r="SH1112" s="57"/>
      <c r="SI1112" s="57"/>
      <c r="SJ1112" s="57"/>
      <c r="SK1112" s="57"/>
      <c r="SL1112" s="57"/>
      <c r="SM1112" s="57"/>
      <c r="SN1112" s="57"/>
      <c r="SO1112" s="57"/>
      <c r="SP1112" s="57"/>
      <c r="SQ1112" s="57"/>
      <c r="SR1112" s="57"/>
      <c r="SS1112" s="57"/>
      <c r="ST1112" s="57"/>
      <c r="SU1112" s="57"/>
      <c r="SV1112" s="57"/>
      <c r="SW1112" s="57"/>
      <c r="SX1112" s="57"/>
    </row>
    <row r="1113" spans="1:518" s="78" customFormat="1" ht="14.55" customHeight="1" x14ac:dyDescent="0.3">
      <c r="A1113" s="82">
        <v>1109</v>
      </c>
      <c r="B1113" s="83">
        <v>369</v>
      </c>
      <c r="C1113" s="103" t="s">
        <v>4294</v>
      </c>
      <c r="D1113" s="103" t="s">
        <v>4137</v>
      </c>
      <c r="E1113" s="103" t="s">
        <v>4136</v>
      </c>
      <c r="F1113" s="83">
        <v>2019</v>
      </c>
      <c r="G1113" s="103" t="s">
        <v>3313</v>
      </c>
      <c r="H1113" s="103" t="s">
        <v>4138</v>
      </c>
      <c r="I1113" s="79" t="s">
        <v>50</v>
      </c>
      <c r="J1113" s="103" t="s">
        <v>4192</v>
      </c>
      <c r="K1113" s="6" t="s">
        <v>4139</v>
      </c>
      <c r="L1113" s="79" t="s">
        <v>23</v>
      </c>
      <c r="M1113" s="79" t="s">
        <v>86</v>
      </c>
      <c r="N1113" s="79" t="s">
        <v>205</v>
      </c>
      <c r="O1113" s="79" t="s">
        <v>25</v>
      </c>
      <c r="P1113" s="6" t="s">
        <v>56</v>
      </c>
      <c r="Q1113" s="79" t="s">
        <v>572</v>
      </c>
      <c r="R1113" s="79" t="s">
        <v>572</v>
      </c>
      <c r="S1113" s="79" t="s">
        <v>166</v>
      </c>
      <c r="T1113" s="79" t="s">
        <v>862</v>
      </c>
      <c r="U1113" s="83">
        <v>2009</v>
      </c>
      <c r="V1113" s="83">
        <v>2020</v>
      </c>
      <c r="W1113" s="71"/>
      <c r="X1113" s="79"/>
      <c r="Y1113" s="79"/>
      <c r="Z1113" s="79"/>
      <c r="AA1113" s="79"/>
      <c r="AB1113" s="79"/>
      <c r="AC1113" s="79"/>
      <c r="AD1113" s="79"/>
      <c r="AE1113" s="79"/>
      <c r="AF1113" s="71"/>
      <c r="AG1113" s="71"/>
      <c r="AH1113" s="79"/>
      <c r="AI1113" s="79"/>
      <c r="AJ1113" s="71"/>
      <c r="AK1113" s="79" t="s">
        <v>232</v>
      </c>
      <c r="AL1113" s="71"/>
      <c r="AM1113" s="79"/>
      <c r="AN1113" s="71"/>
      <c r="AO1113" s="79"/>
      <c r="AP1113" s="79"/>
      <c r="AQ1113" s="71"/>
      <c r="AR1113" s="71"/>
      <c r="AS1113" s="71"/>
      <c r="AT1113" s="79"/>
      <c r="AU1113" s="79"/>
      <c r="AV1113" s="79"/>
      <c r="AW1113" s="79" t="s">
        <v>23</v>
      </c>
      <c r="AX1113" s="71"/>
      <c r="AY1113" s="79"/>
      <c r="AZ1113" s="79"/>
      <c r="BA1113" s="79"/>
      <c r="BB1113" s="79"/>
      <c r="BC1113" s="79"/>
      <c r="BD1113" s="79"/>
      <c r="BE1113" s="79"/>
      <c r="BF1113" s="79"/>
      <c r="BG1113" s="71"/>
      <c r="BH1113" s="71"/>
      <c r="BI1113" s="79"/>
      <c r="BJ1113" s="79"/>
      <c r="BK1113" s="79" t="s">
        <v>78</v>
      </c>
      <c r="BL1113" s="71"/>
      <c r="BM1113" s="71"/>
      <c r="BN1113" s="79"/>
      <c r="BO1113" s="79"/>
      <c r="BP1113" s="71"/>
      <c r="BQ1113" s="71"/>
      <c r="BR1113" s="71"/>
      <c r="BS1113" s="79"/>
      <c r="BT1113" s="79"/>
      <c r="BU1113" s="79"/>
      <c r="BV1113" s="79" t="s">
        <v>38</v>
      </c>
      <c r="BW1113" s="71"/>
      <c r="BX1113" s="79"/>
      <c r="BY1113" s="79"/>
      <c r="BZ1113" s="79"/>
      <c r="CA1113" s="79"/>
      <c r="CB1113" s="79"/>
      <c r="CC1113" s="79"/>
      <c r="CD1113" s="79"/>
      <c r="CE1113" s="79"/>
      <c r="CF1113" s="71"/>
      <c r="CG1113" s="71"/>
      <c r="CH1113" s="79"/>
      <c r="CI1113" s="79"/>
      <c r="CJ1113" s="71"/>
      <c r="CK1113" s="79"/>
      <c r="CL1113" s="79"/>
      <c r="CM1113" s="79"/>
      <c r="CN1113" s="79"/>
      <c r="CO1113" s="71"/>
      <c r="CP1113" s="79"/>
      <c r="CQ1113" s="79"/>
      <c r="CR1113" s="79"/>
      <c r="CS1113" s="84" t="s">
        <v>38</v>
      </c>
      <c r="CT1113" s="79"/>
      <c r="CU1113" s="79"/>
      <c r="CV1113" s="79"/>
      <c r="CW1113" s="79"/>
      <c r="CX1113" s="79"/>
      <c r="CY1113" s="71"/>
      <c r="CZ1113" s="79"/>
      <c r="DA1113" s="79"/>
      <c r="DB1113" s="79"/>
      <c r="DC1113" s="79"/>
      <c r="DD1113" s="79" t="s">
        <v>38</v>
      </c>
      <c r="DE1113" s="88"/>
      <c r="DF1113" s="79"/>
      <c r="DG1113" s="79"/>
      <c r="DH1113" s="79"/>
      <c r="DI1113" s="79"/>
      <c r="DJ1113" s="79"/>
      <c r="DK1113" s="79"/>
      <c r="DL1113" s="79"/>
      <c r="DM1113" s="79"/>
      <c r="DN1113" s="79"/>
      <c r="DO1113" s="88"/>
      <c r="DP1113" s="79"/>
      <c r="DQ1113" s="88"/>
      <c r="DR1113" s="79"/>
      <c r="DS1113" s="88" t="s">
        <v>4201</v>
      </c>
      <c r="DT1113" s="85" t="s">
        <v>4202</v>
      </c>
      <c r="DU1113" s="58"/>
      <c r="DV1113" s="58"/>
      <c r="DW1113" s="58"/>
      <c r="DX1113" s="58"/>
      <c r="DY1113" s="58"/>
      <c r="DZ1113" s="58"/>
      <c r="EA1113" s="58"/>
      <c r="EB1113" s="58"/>
      <c r="EC1113" s="58"/>
      <c r="ED1113" s="58"/>
      <c r="EE1113" s="58"/>
      <c r="EF1113" s="58"/>
      <c r="EG1113" s="58"/>
      <c r="EH1113" s="58"/>
      <c r="EI1113" s="58"/>
      <c r="EJ1113" s="58"/>
      <c r="EK1113" s="58"/>
      <c r="EL1113" s="58"/>
      <c r="EM1113" s="58"/>
      <c r="EN1113" s="58"/>
      <c r="EO1113" s="58"/>
      <c r="EP1113" s="58"/>
      <c r="EQ1113" s="58"/>
      <c r="ER1113" s="58"/>
      <c r="ES1113" s="34"/>
      <c r="ET1113" s="57"/>
      <c r="EU1113" s="57"/>
      <c r="EV1113" s="57"/>
      <c r="EW1113" s="57"/>
      <c r="EX1113" s="57"/>
      <c r="EY1113" s="57"/>
      <c r="EZ1113" s="57"/>
      <c r="FA1113" s="57"/>
      <c r="FB1113" s="57"/>
      <c r="FC1113" s="57"/>
      <c r="FD1113" s="57"/>
      <c r="FE1113" s="57"/>
      <c r="FF1113" s="57"/>
      <c r="FG1113" s="57"/>
      <c r="FH1113" s="57"/>
      <c r="FI1113" s="57"/>
      <c r="FJ1113" s="57"/>
      <c r="FK1113" s="57"/>
      <c r="FL1113" s="57"/>
      <c r="FM1113" s="57"/>
      <c r="FN1113" s="57"/>
      <c r="FO1113" s="57"/>
      <c r="FP1113" s="57"/>
      <c r="FQ1113" s="57"/>
      <c r="FR1113" s="57"/>
      <c r="FS1113" s="57"/>
      <c r="FT1113" s="57"/>
      <c r="FU1113" s="57"/>
      <c r="FV1113" s="57"/>
      <c r="FW1113" s="57"/>
      <c r="FX1113" s="57"/>
      <c r="FY1113" s="57"/>
      <c r="FZ1113" s="57"/>
      <c r="GA1113" s="57"/>
      <c r="GB1113" s="57"/>
      <c r="GC1113" s="57"/>
      <c r="GD1113" s="57"/>
      <c r="GE1113" s="57"/>
      <c r="GF1113" s="57"/>
      <c r="GG1113" s="57"/>
      <c r="GH1113" s="57"/>
      <c r="GI1113" s="57"/>
      <c r="GJ1113" s="57"/>
      <c r="GK1113" s="57"/>
      <c r="GL1113" s="57"/>
      <c r="GM1113" s="57"/>
      <c r="GN1113" s="57"/>
      <c r="GO1113" s="57"/>
      <c r="GP1113" s="57"/>
      <c r="GQ1113" s="57"/>
      <c r="GR1113" s="57"/>
      <c r="GS1113" s="57"/>
      <c r="GT1113" s="57"/>
      <c r="GU1113" s="57"/>
      <c r="GV1113" s="57"/>
      <c r="GW1113" s="57"/>
      <c r="GX1113" s="57"/>
      <c r="GY1113" s="57"/>
      <c r="GZ1113" s="57"/>
      <c r="HA1113" s="57"/>
      <c r="HB1113" s="57"/>
      <c r="HC1113" s="57"/>
      <c r="HD1113" s="57"/>
      <c r="HE1113" s="57"/>
      <c r="HF1113" s="57"/>
      <c r="HG1113" s="57"/>
      <c r="HH1113" s="57"/>
      <c r="HI1113" s="57"/>
      <c r="HJ1113" s="57"/>
      <c r="HK1113" s="57"/>
      <c r="HL1113" s="57"/>
      <c r="HM1113" s="57"/>
      <c r="HN1113" s="57"/>
      <c r="HO1113" s="57"/>
      <c r="HP1113" s="57"/>
      <c r="HQ1113" s="57"/>
      <c r="HR1113" s="57"/>
      <c r="HS1113" s="57"/>
      <c r="HT1113" s="57"/>
      <c r="HU1113" s="57"/>
      <c r="HV1113" s="57"/>
      <c r="HW1113" s="57"/>
      <c r="HX1113" s="57"/>
      <c r="HY1113" s="57"/>
      <c r="HZ1113" s="57"/>
      <c r="IA1113" s="57"/>
      <c r="IB1113" s="57"/>
      <c r="IC1113" s="57"/>
      <c r="ID1113" s="57"/>
      <c r="IE1113" s="57"/>
      <c r="IF1113" s="57"/>
      <c r="IG1113" s="57"/>
      <c r="IH1113" s="57"/>
      <c r="II1113" s="57"/>
      <c r="IJ1113" s="57"/>
      <c r="IK1113" s="57"/>
      <c r="IL1113" s="57"/>
      <c r="IM1113" s="57"/>
      <c r="IN1113" s="57"/>
      <c r="IO1113" s="57"/>
      <c r="IP1113" s="57"/>
      <c r="IQ1113" s="57"/>
      <c r="IR1113" s="57"/>
      <c r="IS1113" s="57"/>
      <c r="IT1113" s="57"/>
      <c r="IU1113" s="57"/>
      <c r="IV1113" s="57"/>
      <c r="IW1113" s="57"/>
      <c r="IX1113" s="57"/>
      <c r="IY1113" s="57"/>
      <c r="IZ1113" s="57"/>
      <c r="JA1113" s="57"/>
      <c r="JB1113" s="57"/>
      <c r="JC1113" s="57"/>
      <c r="JD1113" s="57"/>
      <c r="JE1113" s="57"/>
      <c r="JF1113" s="57"/>
      <c r="JG1113" s="57"/>
      <c r="JH1113" s="57"/>
      <c r="JI1113" s="57"/>
      <c r="JJ1113" s="57"/>
      <c r="JK1113" s="57"/>
      <c r="JL1113" s="57"/>
      <c r="JM1113" s="57"/>
      <c r="JN1113" s="57"/>
      <c r="JO1113" s="57"/>
      <c r="JP1113" s="57"/>
      <c r="JQ1113" s="57"/>
      <c r="JR1113" s="57"/>
      <c r="JS1113" s="57"/>
      <c r="JT1113" s="57"/>
      <c r="JU1113" s="57"/>
      <c r="JV1113" s="57"/>
      <c r="JW1113" s="57"/>
      <c r="JX1113" s="57"/>
      <c r="JY1113" s="57"/>
      <c r="JZ1113" s="57"/>
      <c r="KA1113" s="57"/>
      <c r="KB1113" s="57"/>
      <c r="KC1113" s="57"/>
      <c r="KD1113" s="57"/>
      <c r="KE1113" s="57"/>
      <c r="KF1113" s="57"/>
      <c r="KG1113" s="57"/>
      <c r="KH1113" s="57"/>
      <c r="KI1113" s="57"/>
      <c r="KJ1113" s="57"/>
      <c r="KK1113" s="57"/>
      <c r="KL1113" s="57"/>
      <c r="KM1113" s="57"/>
      <c r="KN1113" s="57"/>
      <c r="KO1113" s="57"/>
      <c r="KP1113" s="57"/>
      <c r="KQ1113" s="57"/>
      <c r="KR1113" s="57"/>
      <c r="KS1113" s="57"/>
      <c r="KT1113" s="57"/>
      <c r="KU1113" s="57"/>
      <c r="KV1113" s="57"/>
      <c r="KW1113" s="57"/>
      <c r="KX1113" s="57"/>
      <c r="KY1113" s="57"/>
      <c r="KZ1113" s="57"/>
      <c r="LA1113" s="57"/>
      <c r="LB1113" s="57"/>
      <c r="LC1113" s="57"/>
      <c r="LD1113" s="57"/>
      <c r="LE1113" s="57"/>
      <c r="LF1113" s="57"/>
      <c r="LG1113" s="57"/>
      <c r="LH1113" s="57"/>
      <c r="LI1113" s="57"/>
      <c r="LJ1113" s="57"/>
      <c r="LK1113" s="57"/>
      <c r="LL1113" s="57"/>
      <c r="LM1113" s="57"/>
      <c r="LN1113" s="57"/>
      <c r="LO1113" s="57"/>
      <c r="LP1113" s="57"/>
      <c r="LQ1113" s="57"/>
      <c r="LR1113" s="57"/>
      <c r="LS1113" s="57"/>
      <c r="LT1113" s="57"/>
      <c r="LU1113" s="57"/>
      <c r="LV1113" s="57"/>
      <c r="LW1113" s="57"/>
      <c r="LX1113" s="57"/>
      <c r="LY1113" s="57"/>
      <c r="LZ1113" s="57"/>
      <c r="MA1113" s="57"/>
      <c r="MB1113" s="57"/>
      <c r="MC1113" s="57"/>
      <c r="MD1113" s="57"/>
      <c r="ME1113" s="57"/>
      <c r="MF1113" s="57"/>
      <c r="MG1113" s="57"/>
      <c r="MH1113" s="57"/>
      <c r="MI1113" s="57"/>
      <c r="MJ1113" s="57"/>
      <c r="MK1113" s="57"/>
      <c r="ML1113" s="57"/>
      <c r="MM1113" s="57"/>
      <c r="MN1113" s="57"/>
      <c r="MO1113" s="57"/>
      <c r="MP1113" s="57"/>
      <c r="MQ1113" s="57"/>
      <c r="MR1113" s="57"/>
      <c r="MS1113" s="57"/>
      <c r="MT1113" s="57"/>
      <c r="MU1113" s="57"/>
      <c r="MV1113" s="57"/>
      <c r="MW1113" s="57"/>
      <c r="MX1113" s="57"/>
      <c r="MY1113" s="57"/>
      <c r="MZ1113" s="57"/>
      <c r="NA1113" s="57"/>
      <c r="NB1113" s="57"/>
      <c r="NC1113" s="57"/>
      <c r="ND1113" s="57"/>
      <c r="NE1113" s="57"/>
      <c r="NF1113" s="57"/>
      <c r="NG1113" s="57"/>
      <c r="NH1113" s="57"/>
      <c r="NI1113" s="57"/>
      <c r="NJ1113" s="57"/>
      <c r="NK1113" s="57"/>
      <c r="NL1113" s="57"/>
      <c r="NM1113" s="57"/>
      <c r="NN1113" s="57"/>
      <c r="NO1113" s="57"/>
      <c r="NP1113" s="57"/>
      <c r="NQ1113" s="57"/>
      <c r="NR1113" s="57"/>
      <c r="NS1113" s="57"/>
      <c r="NT1113" s="57"/>
      <c r="NU1113" s="57"/>
      <c r="NV1113" s="57"/>
      <c r="NW1113" s="57"/>
      <c r="NX1113" s="57"/>
      <c r="NY1113" s="57"/>
      <c r="NZ1113" s="57"/>
      <c r="OA1113" s="57"/>
      <c r="OB1113" s="57"/>
      <c r="OC1113" s="57"/>
      <c r="OD1113" s="57"/>
      <c r="OE1113" s="57"/>
      <c r="OF1113" s="57"/>
      <c r="OG1113" s="57"/>
      <c r="OH1113" s="57"/>
      <c r="OI1113" s="57"/>
      <c r="OJ1113" s="57"/>
      <c r="OK1113" s="57"/>
      <c r="OL1113" s="57"/>
      <c r="OM1113" s="57"/>
      <c r="ON1113" s="57"/>
      <c r="OO1113" s="57"/>
      <c r="OP1113" s="57"/>
      <c r="OQ1113" s="57"/>
      <c r="OR1113" s="57"/>
      <c r="OS1113" s="57"/>
      <c r="OT1113" s="57"/>
      <c r="OU1113" s="57"/>
      <c r="OV1113" s="57"/>
      <c r="OW1113" s="57"/>
      <c r="OX1113" s="57"/>
      <c r="OY1113" s="57"/>
      <c r="OZ1113" s="57"/>
      <c r="PA1113" s="57"/>
      <c r="PB1113" s="57"/>
      <c r="PC1113" s="57"/>
      <c r="PD1113" s="57"/>
      <c r="PE1113" s="57"/>
      <c r="PF1113" s="57"/>
      <c r="PG1113" s="57"/>
      <c r="PH1113" s="57"/>
      <c r="PI1113" s="57"/>
      <c r="PJ1113" s="57"/>
      <c r="PK1113" s="57"/>
      <c r="PL1113" s="57"/>
      <c r="PM1113" s="57"/>
      <c r="PN1113" s="57"/>
      <c r="PO1113" s="57"/>
      <c r="PP1113" s="57"/>
      <c r="PQ1113" s="57"/>
      <c r="PR1113" s="57"/>
      <c r="PS1113" s="57"/>
      <c r="PT1113" s="57"/>
      <c r="PU1113" s="57"/>
      <c r="PV1113" s="57"/>
      <c r="PW1113" s="57"/>
      <c r="PX1113" s="57"/>
      <c r="PY1113" s="57"/>
      <c r="PZ1113" s="57"/>
      <c r="QA1113" s="57"/>
      <c r="QB1113" s="57"/>
      <c r="QC1113" s="57"/>
      <c r="QD1113" s="57"/>
      <c r="QE1113" s="57"/>
      <c r="QF1113" s="57"/>
      <c r="QG1113" s="57"/>
      <c r="QH1113" s="57"/>
      <c r="QI1113" s="57"/>
      <c r="QJ1113" s="57"/>
      <c r="QK1113" s="57"/>
      <c r="QL1113" s="57"/>
      <c r="QM1113" s="57"/>
      <c r="QN1113" s="57"/>
      <c r="QO1113" s="57"/>
      <c r="QP1113" s="57"/>
      <c r="QQ1113" s="57"/>
      <c r="QR1113" s="57"/>
      <c r="QS1113" s="57"/>
      <c r="QT1113" s="57"/>
      <c r="QU1113" s="57"/>
      <c r="QV1113" s="57"/>
      <c r="QW1113" s="57"/>
      <c r="QX1113" s="57"/>
      <c r="QY1113" s="57"/>
      <c r="QZ1113" s="57"/>
      <c r="RA1113" s="57"/>
      <c r="RB1113" s="57"/>
      <c r="RC1113" s="57"/>
      <c r="RD1113" s="57"/>
      <c r="RE1113" s="57"/>
      <c r="RF1113" s="57"/>
      <c r="RG1113" s="57"/>
      <c r="RH1113" s="57"/>
      <c r="RI1113" s="57"/>
      <c r="RJ1113" s="57"/>
      <c r="RK1113" s="57"/>
      <c r="RL1113" s="57"/>
      <c r="RM1113" s="57"/>
      <c r="RN1113" s="57"/>
      <c r="RO1113" s="57"/>
      <c r="RP1113" s="57"/>
      <c r="RQ1113" s="57"/>
      <c r="RR1113" s="57"/>
      <c r="RS1113" s="57"/>
      <c r="RT1113" s="57"/>
      <c r="RU1113" s="57"/>
      <c r="RV1113" s="57"/>
      <c r="RW1113" s="57"/>
      <c r="RX1113" s="57"/>
      <c r="RY1113" s="57"/>
      <c r="RZ1113" s="57"/>
      <c r="SA1113" s="57"/>
      <c r="SB1113" s="57"/>
      <c r="SC1113" s="57"/>
      <c r="SD1113" s="57"/>
      <c r="SE1113" s="57"/>
      <c r="SF1113" s="57"/>
      <c r="SG1113" s="57"/>
      <c r="SH1113" s="57"/>
      <c r="SI1113" s="57"/>
      <c r="SJ1113" s="57"/>
      <c r="SK1113" s="57"/>
      <c r="SL1113" s="57"/>
      <c r="SM1113" s="57"/>
      <c r="SN1113" s="57"/>
      <c r="SO1113" s="57"/>
      <c r="SP1113" s="57"/>
      <c r="SQ1113" s="57"/>
      <c r="SR1113" s="57"/>
      <c r="SS1113" s="57"/>
      <c r="ST1113" s="57"/>
      <c r="SU1113" s="57"/>
      <c r="SV1113" s="57"/>
      <c r="SW1113" s="57"/>
      <c r="SX1113" s="57"/>
    </row>
    <row r="1114" spans="1:518" s="8" customFormat="1" ht="14.55" customHeight="1" x14ac:dyDescent="0.3">
      <c r="A1114" s="81">
        <v>1110</v>
      </c>
      <c r="B1114" s="7">
        <v>369</v>
      </c>
      <c r="C1114" s="98" t="s">
        <v>4294</v>
      </c>
      <c r="D1114" s="98" t="s">
        <v>4137</v>
      </c>
      <c r="E1114" s="98" t="s">
        <v>4136</v>
      </c>
      <c r="F1114" s="7">
        <v>2019</v>
      </c>
      <c r="G1114" s="98" t="s">
        <v>3313</v>
      </c>
      <c r="H1114" s="98" t="s">
        <v>4138</v>
      </c>
      <c r="I1114" s="6" t="s">
        <v>50</v>
      </c>
      <c r="J1114" s="98" t="s">
        <v>4193</v>
      </c>
      <c r="K1114" s="6" t="s">
        <v>4139</v>
      </c>
      <c r="L1114" s="6" t="s">
        <v>23</v>
      </c>
      <c r="M1114" s="6" t="s">
        <v>86</v>
      </c>
      <c r="N1114" s="6" t="s">
        <v>205</v>
      </c>
      <c r="O1114" s="6" t="s">
        <v>25</v>
      </c>
      <c r="P1114" s="6" t="s">
        <v>56</v>
      </c>
      <c r="Q1114" s="6" t="s">
        <v>572</v>
      </c>
      <c r="R1114" s="6" t="s">
        <v>572</v>
      </c>
      <c r="S1114" s="6" t="s">
        <v>166</v>
      </c>
      <c r="T1114" s="6" t="s">
        <v>862</v>
      </c>
      <c r="U1114" s="7">
        <v>2009</v>
      </c>
      <c r="V1114" s="7">
        <v>2020</v>
      </c>
      <c r="W1114" s="56"/>
      <c r="X1114" s="6"/>
      <c r="Y1114" s="6"/>
      <c r="Z1114" s="6"/>
      <c r="AA1114" s="6"/>
      <c r="AB1114" s="6"/>
      <c r="AC1114" s="6"/>
      <c r="AD1114" s="6"/>
      <c r="AE1114" s="6"/>
      <c r="AF1114" s="56"/>
      <c r="AG1114" s="56"/>
      <c r="AH1114" s="6"/>
      <c r="AI1114" s="6"/>
      <c r="AJ1114" s="56"/>
      <c r="AK1114" s="6" t="s">
        <v>232</v>
      </c>
      <c r="AL1114" s="56"/>
      <c r="AM1114" s="6"/>
      <c r="AN1114" s="56"/>
      <c r="AO1114" s="6"/>
      <c r="AP1114" s="6"/>
      <c r="AQ1114" s="56"/>
      <c r="AR1114" s="56"/>
      <c r="AS1114" s="56"/>
      <c r="AT1114" s="6"/>
      <c r="AU1114" s="6"/>
      <c r="AV1114" s="6"/>
      <c r="AW1114" s="6" t="s">
        <v>23</v>
      </c>
      <c r="AX1114" s="56"/>
      <c r="AY1114" s="6"/>
      <c r="AZ1114" s="6"/>
      <c r="BA1114" s="6"/>
      <c r="BB1114" s="6"/>
      <c r="BC1114" s="6"/>
      <c r="BD1114" s="6"/>
      <c r="BE1114" s="6"/>
      <c r="BF1114" s="6"/>
      <c r="BG1114" s="56"/>
      <c r="BH1114" s="56"/>
      <c r="BI1114" s="6"/>
      <c r="BJ1114" s="6"/>
      <c r="BK1114" s="6" t="s">
        <v>78</v>
      </c>
      <c r="BL1114" s="56"/>
      <c r="BM1114" s="56"/>
      <c r="BN1114" s="6"/>
      <c r="BO1114" s="6"/>
      <c r="BP1114" s="56"/>
      <c r="BQ1114" s="56"/>
      <c r="BR1114" s="56"/>
      <c r="BS1114" s="6"/>
      <c r="BT1114" s="6"/>
      <c r="BU1114" s="6"/>
      <c r="BV1114" s="6" t="s">
        <v>38</v>
      </c>
      <c r="BW1114" s="56"/>
      <c r="BX1114" s="6"/>
      <c r="BY1114" s="6"/>
      <c r="BZ1114" s="6"/>
      <c r="CA1114" s="6"/>
      <c r="CB1114" s="6"/>
      <c r="CC1114" s="6"/>
      <c r="CD1114" s="6"/>
      <c r="CE1114" s="6"/>
      <c r="CF1114" s="56"/>
      <c r="CG1114" s="56"/>
      <c r="CH1114" s="6"/>
      <c r="CI1114" s="6"/>
      <c r="CJ1114" s="56"/>
      <c r="CK1114" s="6"/>
      <c r="CL1114" s="6"/>
      <c r="CM1114" s="6"/>
      <c r="CN1114" s="6"/>
      <c r="CO1114" s="56"/>
      <c r="CP1114" s="6"/>
      <c r="CQ1114" s="6"/>
      <c r="CR1114" s="6"/>
      <c r="CS1114" s="28" t="s">
        <v>38</v>
      </c>
      <c r="CT1114" s="6"/>
      <c r="CU1114" s="6"/>
      <c r="CV1114" s="6"/>
      <c r="CW1114" s="6"/>
      <c r="CX1114" s="6"/>
      <c r="CY1114" s="56"/>
      <c r="CZ1114" s="6"/>
      <c r="DA1114" s="6"/>
      <c r="DB1114" s="6"/>
      <c r="DC1114" s="6"/>
      <c r="DD1114" s="6" t="s">
        <v>38</v>
      </c>
      <c r="DE1114" s="87"/>
      <c r="DF1114" s="6"/>
      <c r="DG1114" s="6"/>
      <c r="DH1114" s="6"/>
      <c r="DI1114" s="6"/>
      <c r="DJ1114" s="6"/>
      <c r="DK1114" s="6"/>
      <c r="DL1114" s="6"/>
      <c r="DM1114" s="6"/>
      <c r="DN1114" s="6"/>
      <c r="DO1114" s="87"/>
      <c r="DP1114" s="6"/>
      <c r="DQ1114" s="87"/>
      <c r="DR1114" s="6"/>
      <c r="DS1114" s="87" t="s">
        <v>4201</v>
      </c>
      <c r="DT1114" s="17" t="s">
        <v>4202</v>
      </c>
      <c r="DU1114" s="58"/>
      <c r="DV1114" s="58"/>
      <c r="DW1114" s="58"/>
      <c r="DX1114" s="58"/>
      <c r="DY1114" s="58"/>
      <c r="DZ1114" s="58"/>
      <c r="EA1114" s="58"/>
      <c r="EB1114" s="58"/>
      <c r="EC1114" s="58"/>
      <c r="ED1114" s="58"/>
      <c r="EE1114" s="58"/>
      <c r="EF1114" s="58"/>
      <c r="EG1114" s="58"/>
      <c r="EH1114" s="58"/>
      <c r="EI1114" s="58"/>
      <c r="EJ1114" s="58"/>
      <c r="EK1114" s="58"/>
      <c r="EL1114" s="58"/>
      <c r="EM1114" s="58"/>
      <c r="EN1114" s="58"/>
      <c r="EO1114" s="58"/>
      <c r="EP1114" s="58"/>
      <c r="EQ1114" s="58"/>
      <c r="ER1114" s="58"/>
      <c r="ES1114" s="34"/>
      <c r="ET1114" s="57"/>
      <c r="EU1114" s="57"/>
      <c r="EV1114" s="57"/>
      <c r="EW1114" s="57"/>
      <c r="EX1114" s="57"/>
      <c r="EY1114" s="57"/>
      <c r="EZ1114" s="57"/>
      <c r="FA1114" s="57"/>
      <c r="FB1114" s="57"/>
      <c r="FC1114" s="57"/>
      <c r="FD1114" s="57"/>
      <c r="FE1114" s="57"/>
      <c r="FF1114" s="57"/>
      <c r="FG1114" s="57"/>
      <c r="FH1114" s="57"/>
      <c r="FI1114" s="57"/>
      <c r="FJ1114" s="57"/>
      <c r="FK1114" s="57"/>
      <c r="FL1114" s="57"/>
      <c r="FM1114" s="57"/>
      <c r="FN1114" s="57"/>
      <c r="FO1114" s="57"/>
      <c r="FP1114" s="57"/>
      <c r="FQ1114" s="57"/>
      <c r="FR1114" s="57"/>
      <c r="FS1114" s="57"/>
      <c r="FT1114" s="57"/>
      <c r="FU1114" s="57"/>
      <c r="FV1114" s="57"/>
      <c r="FW1114" s="57"/>
      <c r="FX1114" s="57"/>
      <c r="FY1114" s="57"/>
      <c r="FZ1114" s="57"/>
      <c r="GA1114" s="57"/>
      <c r="GB1114" s="57"/>
      <c r="GC1114" s="57"/>
      <c r="GD1114" s="57"/>
      <c r="GE1114" s="57"/>
      <c r="GF1114" s="57"/>
      <c r="GG1114" s="57"/>
      <c r="GH1114" s="57"/>
      <c r="GI1114" s="57"/>
      <c r="GJ1114" s="57"/>
      <c r="GK1114" s="57"/>
      <c r="GL1114" s="57"/>
      <c r="GM1114" s="57"/>
      <c r="GN1114" s="57"/>
      <c r="GO1114" s="57"/>
      <c r="GP1114" s="57"/>
      <c r="GQ1114" s="57"/>
      <c r="GR1114" s="57"/>
      <c r="GS1114" s="57"/>
      <c r="GT1114" s="57"/>
      <c r="GU1114" s="57"/>
      <c r="GV1114" s="57"/>
      <c r="GW1114" s="57"/>
      <c r="GX1114" s="57"/>
      <c r="GY1114" s="57"/>
      <c r="GZ1114" s="57"/>
      <c r="HA1114" s="57"/>
      <c r="HB1114" s="57"/>
      <c r="HC1114" s="57"/>
      <c r="HD1114" s="57"/>
      <c r="HE1114" s="57"/>
      <c r="HF1114" s="57"/>
      <c r="HG1114" s="57"/>
      <c r="HH1114" s="57"/>
      <c r="HI1114" s="57"/>
      <c r="HJ1114" s="57"/>
      <c r="HK1114" s="57"/>
      <c r="HL1114" s="57"/>
      <c r="HM1114" s="57"/>
      <c r="HN1114" s="57"/>
      <c r="HO1114" s="57"/>
      <c r="HP1114" s="57"/>
      <c r="HQ1114" s="57"/>
      <c r="HR1114" s="57"/>
      <c r="HS1114" s="57"/>
      <c r="HT1114" s="57"/>
      <c r="HU1114" s="57"/>
      <c r="HV1114" s="57"/>
      <c r="HW1114" s="57"/>
      <c r="HX1114" s="57"/>
      <c r="HY1114" s="57"/>
      <c r="HZ1114" s="57"/>
      <c r="IA1114" s="57"/>
      <c r="IB1114" s="57"/>
      <c r="IC1114" s="57"/>
      <c r="ID1114" s="57"/>
      <c r="IE1114" s="57"/>
      <c r="IF1114" s="57"/>
      <c r="IG1114" s="57"/>
      <c r="IH1114" s="57"/>
      <c r="II1114" s="57"/>
      <c r="IJ1114" s="57"/>
      <c r="IK1114" s="57"/>
      <c r="IL1114" s="57"/>
      <c r="IM1114" s="57"/>
      <c r="IN1114" s="57"/>
      <c r="IO1114" s="57"/>
      <c r="IP1114" s="57"/>
      <c r="IQ1114" s="57"/>
      <c r="IR1114" s="57"/>
      <c r="IS1114" s="57"/>
      <c r="IT1114" s="57"/>
      <c r="IU1114" s="57"/>
      <c r="IV1114" s="57"/>
      <c r="IW1114" s="57"/>
      <c r="IX1114" s="57"/>
      <c r="IY1114" s="57"/>
      <c r="IZ1114" s="57"/>
      <c r="JA1114" s="57"/>
      <c r="JB1114" s="57"/>
      <c r="JC1114" s="57"/>
      <c r="JD1114" s="57"/>
      <c r="JE1114" s="57"/>
      <c r="JF1114" s="57"/>
      <c r="JG1114" s="57"/>
      <c r="JH1114" s="57"/>
      <c r="JI1114" s="57"/>
      <c r="JJ1114" s="57"/>
      <c r="JK1114" s="57"/>
      <c r="JL1114" s="57"/>
      <c r="JM1114" s="57"/>
      <c r="JN1114" s="57"/>
      <c r="JO1114" s="57"/>
      <c r="JP1114" s="57"/>
      <c r="JQ1114" s="57"/>
      <c r="JR1114" s="57"/>
      <c r="JS1114" s="57"/>
      <c r="JT1114" s="57"/>
      <c r="JU1114" s="57"/>
      <c r="JV1114" s="57"/>
      <c r="JW1114" s="57"/>
      <c r="JX1114" s="57"/>
      <c r="JY1114" s="57"/>
      <c r="JZ1114" s="57"/>
      <c r="KA1114" s="57"/>
      <c r="KB1114" s="57"/>
      <c r="KC1114" s="57"/>
      <c r="KD1114" s="57"/>
      <c r="KE1114" s="57"/>
      <c r="KF1114" s="57"/>
      <c r="KG1114" s="57"/>
      <c r="KH1114" s="57"/>
      <c r="KI1114" s="57"/>
      <c r="KJ1114" s="57"/>
      <c r="KK1114" s="57"/>
      <c r="KL1114" s="57"/>
      <c r="KM1114" s="57"/>
      <c r="KN1114" s="57"/>
      <c r="KO1114" s="57"/>
      <c r="KP1114" s="57"/>
      <c r="KQ1114" s="57"/>
      <c r="KR1114" s="57"/>
      <c r="KS1114" s="57"/>
      <c r="KT1114" s="57"/>
      <c r="KU1114" s="57"/>
      <c r="KV1114" s="57"/>
      <c r="KW1114" s="57"/>
      <c r="KX1114" s="57"/>
      <c r="KY1114" s="57"/>
      <c r="KZ1114" s="57"/>
      <c r="LA1114" s="57"/>
      <c r="LB1114" s="57"/>
      <c r="LC1114" s="57"/>
      <c r="LD1114" s="57"/>
      <c r="LE1114" s="57"/>
      <c r="LF1114" s="57"/>
      <c r="LG1114" s="57"/>
      <c r="LH1114" s="57"/>
      <c r="LI1114" s="57"/>
      <c r="LJ1114" s="57"/>
      <c r="LK1114" s="57"/>
      <c r="LL1114" s="57"/>
      <c r="LM1114" s="57"/>
      <c r="LN1114" s="57"/>
      <c r="LO1114" s="57"/>
      <c r="LP1114" s="57"/>
      <c r="LQ1114" s="57"/>
      <c r="LR1114" s="57"/>
      <c r="LS1114" s="57"/>
      <c r="LT1114" s="57"/>
      <c r="LU1114" s="57"/>
      <c r="LV1114" s="57"/>
      <c r="LW1114" s="57"/>
      <c r="LX1114" s="57"/>
      <c r="LY1114" s="57"/>
      <c r="LZ1114" s="57"/>
      <c r="MA1114" s="57"/>
      <c r="MB1114" s="57"/>
      <c r="MC1114" s="57"/>
      <c r="MD1114" s="57"/>
      <c r="ME1114" s="57"/>
      <c r="MF1114" s="57"/>
      <c r="MG1114" s="57"/>
      <c r="MH1114" s="57"/>
      <c r="MI1114" s="57"/>
      <c r="MJ1114" s="57"/>
      <c r="MK1114" s="57"/>
      <c r="ML1114" s="57"/>
      <c r="MM1114" s="57"/>
      <c r="MN1114" s="57"/>
      <c r="MO1114" s="57"/>
      <c r="MP1114" s="57"/>
      <c r="MQ1114" s="57"/>
      <c r="MR1114" s="57"/>
      <c r="MS1114" s="57"/>
      <c r="MT1114" s="57"/>
      <c r="MU1114" s="57"/>
      <c r="MV1114" s="57"/>
      <c r="MW1114" s="57"/>
      <c r="MX1114" s="57"/>
      <c r="MY1114" s="57"/>
      <c r="MZ1114" s="57"/>
      <c r="NA1114" s="57"/>
      <c r="NB1114" s="57"/>
      <c r="NC1114" s="57"/>
      <c r="ND1114" s="57"/>
      <c r="NE1114" s="57"/>
      <c r="NF1114" s="57"/>
      <c r="NG1114" s="57"/>
      <c r="NH1114" s="57"/>
      <c r="NI1114" s="57"/>
      <c r="NJ1114" s="57"/>
      <c r="NK1114" s="57"/>
      <c r="NL1114" s="57"/>
      <c r="NM1114" s="57"/>
      <c r="NN1114" s="57"/>
      <c r="NO1114" s="57"/>
      <c r="NP1114" s="57"/>
      <c r="NQ1114" s="57"/>
      <c r="NR1114" s="57"/>
      <c r="NS1114" s="57"/>
      <c r="NT1114" s="57"/>
      <c r="NU1114" s="57"/>
      <c r="NV1114" s="57"/>
      <c r="NW1114" s="57"/>
      <c r="NX1114" s="57"/>
      <c r="NY1114" s="57"/>
      <c r="NZ1114" s="57"/>
      <c r="OA1114" s="57"/>
      <c r="OB1114" s="57"/>
      <c r="OC1114" s="57"/>
      <c r="OD1114" s="57"/>
      <c r="OE1114" s="57"/>
      <c r="OF1114" s="57"/>
      <c r="OG1114" s="57"/>
      <c r="OH1114" s="57"/>
      <c r="OI1114" s="57"/>
      <c r="OJ1114" s="57"/>
      <c r="OK1114" s="57"/>
      <c r="OL1114" s="57"/>
      <c r="OM1114" s="57"/>
      <c r="ON1114" s="57"/>
      <c r="OO1114" s="57"/>
      <c r="OP1114" s="57"/>
      <c r="OQ1114" s="57"/>
      <c r="OR1114" s="57"/>
      <c r="OS1114" s="57"/>
      <c r="OT1114" s="57"/>
      <c r="OU1114" s="57"/>
      <c r="OV1114" s="57"/>
      <c r="OW1114" s="57"/>
      <c r="OX1114" s="57"/>
      <c r="OY1114" s="57"/>
      <c r="OZ1114" s="57"/>
      <c r="PA1114" s="57"/>
      <c r="PB1114" s="57"/>
      <c r="PC1114" s="57"/>
      <c r="PD1114" s="57"/>
      <c r="PE1114" s="57"/>
      <c r="PF1114" s="57"/>
      <c r="PG1114" s="57"/>
      <c r="PH1114" s="57"/>
      <c r="PI1114" s="57"/>
      <c r="PJ1114" s="57"/>
      <c r="PK1114" s="57"/>
      <c r="PL1114" s="57"/>
      <c r="PM1114" s="57"/>
      <c r="PN1114" s="57"/>
      <c r="PO1114" s="57"/>
      <c r="PP1114" s="57"/>
      <c r="PQ1114" s="57"/>
      <c r="PR1114" s="57"/>
      <c r="PS1114" s="57"/>
      <c r="PT1114" s="57"/>
      <c r="PU1114" s="57"/>
      <c r="PV1114" s="57"/>
      <c r="PW1114" s="57"/>
      <c r="PX1114" s="57"/>
      <c r="PY1114" s="57"/>
      <c r="PZ1114" s="57"/>
      <c r="QA1114" s="57"/>
      <c r="QB1114" s="57"/>
      <c r="QC1114" s="57"/>
      <c r="QD1114" s="57"/>
      <c r="QE1114" s="57"/>
      <c r="QF1114" s="57"/>
      <c r="QG1114" s="57"/>
      <c r="QH1114" s="57"/>
      <c r="QI1114" s="57"/>
      <c r="QJ1114" s="57"/>
      <c r="QK1114" s="57"/>
      <c r="QL1114" s="57"/>
      <c r="QM1114" s="57"/>
      <c r="QN1114" s="57"/>
      <c r="QO1114" s="57"/>
      <c r="QP1114" s="57"/>
      <c r="QQ1114" s="57"/>
      <c r="QR1114" s="57"/>
      <c r="QS1114" s="57"/>
      <c r="QT1114" s="57"/>
      <c r="QU1114" s="57"/>
      <c r="QV1114" s="57"/>
      <c r="QW1114" s="57"/>
      <c r="QX1114" s="57"/>
      <c r="QY1114" s="57"/>
      <c r="QZ1114" s="57"/>
      <c r="RA1114" s="57"/>
      <c r="RB1114" s="57"/>
      <c r="RC1114" s="57"/>
      <c r="RD1114" s="57"/>
      <c r="RE1114" s="57"/>
      <c r="RF1114" s="57"/>
      <c r="RG1114" s="57"/>
      <c r="RH1114" s="57"/>
      <c r="RI1114" s="57"/>
      <c r="RJ1114" s="57"/>
      <c r="RK1114" s="57"/>
      <c r="RL1114" s="57"/>
      <c r="RM1114" s="57"/>
      <c r="RN1114" s="57"/>
      <c r="RO1114" s="57"/>
      <c r="RP1114" s="57"/>
      <c r="RQ1114" s="57"/>
      <c r="RR1114" s="57"/>
      <c r="RS1114" s="57"/>
      <c r="RT1114" s="57"/>
      <c r="RU1114" s="57"/>
      <c r="RV1114" s="57"/>
      <c r="RW1114" s="57"/>
      <c r="RX1114" s="57"/>
      <c r="RY1114" s="57"/>
      <c r="RZ1114" s="57"/>
      <c r="SA1114" s="57"/>
      <c r="SB1114" s="57"/>
      <c r="SC1114" s="57"/>
      <c r="SD1114" s="57"/>
      <c r="SE1114" s="57"/>
      <c r="SF1114" s="57"/>
      <c r="SG1114" s="57"/>
      <c r="SH1114" s="57"/>
      <c r="SI1114" s="57"/>
      <c r="SJ1114" s="57"/>
      <c r="SK1114" s="57"/>
      <c r="SL1114" s="57"/>
      <c r="SM1114" s="57"/>
      <c r="SN1114" s="57"/>
      <c r="SO1114" s="57"/>
      <c r="SP1114" s="57"/>
      <c r="SQ1114" s="57"/>
      <c r="SR1114" s="57"/>
      <c r="SS1114" s="57"/>
      <c r="ST1114" s="57"/>
      <c r="SU1114" s="57"/>
      <c r="SV1114" s="57"/>
      <c r="SW1114" s="57"/>
      <c r="SX1114" s="57"/>
    </row>
    <row r="1115" spans="1:518" s="78" customFormat="1" ht="14.55" customHeight="1" x14ac:dyDescent="0.3">
      <c r="A1115" s="82">
        <v>1111</v>
      </c>
      <c r="B1115" s="83">
        <v>369</v>
      </c>
      <c r="C1115" s="103" t="s">
        <v>4294</v>
      </c>
      <c r="D1115" s="103" t="s">
        <v>4137</v>
      </c>
      <c r="E1115" s="103" t="s">
        <v>4136</v>
      </c>
      <c r="F1115" s="83">
        <v>2019</v>
      </c>
      <c r="G1115" s="103" t="s">
        <v>3313</v>
      </c>
      <c r="H1115" s="103" t="s">
        <v>4138</v>
      </c>
      <c r="I1115" s="79" t="s">
        <v>50</v>
      </c>
      <c r="J1115" s="103" t="s">
        <v>4194</v>
      </c>
      <c r="K1115" s="6" t="s">
        <v>3566</v>
      </c>
      <c r="L1115" s="79" t="s">
        <v>38</v>
      </c>
      <c r="M1115" s="79" t="s">
        <v>86</v>
      </c>
      <c r="N1115" s="79" t="s">
        <v>205</v>
      </c>
      <c r="O1115" s="79" t="s">
        <v>25</v>
      </c>
      <c r="P1115" s="6" t="s">
        <v>56</v>
      </c>
      <c r="Q1115" s="79" t="s">
        <v>572</v>
      </c>
      <c r="R1115" s="79" t="s">
        <v>572</v>
      </c>
      <c r="S1115" s="79" t="s">
        <v>166</v>
      </c>
      <c r="T1115" s="79" t="s">
        <v>862</v>
      </c>
      <c r="U1115" s="83">
        <v>2009</v>
      </c>
      <c r="V1115" s="83">
        <v>2025</v>
      </c>
      <c r="W1115" s="71"/>
      <c r="X1115" s="79"/>
      <c r="Y1115" s="79"/>
      <c r="Z1115" s="79"/>
      <c r="AA1115" s="79"/>
      <c r="AB1115" s="79"/>
      <c r="AC1115" s="79"/>
      <c r="AD1115" s="79"/>
      <c r="AE1115" s="79" t="s">
        <v>126</v>
      </c>
      <c r="AF1115" s="71"/>
      <c r="AG1115" s="71"/>
      <c r="AH1115" s="79"/>
      <c r="AI1115" s="79"/>
      <c r="AJ1115" s="71"/>
      <c r="AK1115" s="79"/>
      <c r="AL1115" s="71"/>
      <c r="AM1115" s="79"/>
      <c r="AN1115" s="71"/>
      <c r="AO1115" s="79"/>
      <c r="AP1115" s="79"/>
      <c r="AQ1115" s="71"/>
      <c r="AR1115" s="71"/>
      <c r="AS1115" s="71"/>
      <c r="AT1115" s="79"/>
      <c r="AU1115" s="79"/>
      <c r="AV1115" s="79"/>
      <c r="AW1115" s="79" t="s">
        <v>23</v>
      </c>
      <c r="AX1115" s="71"/>
      <c r="AY1115" s="79"/>
      <c r="AZ1115" s="79"/>
      <c r="BA1115" s="79"/>
      <c r="BB1115" s="79"/>
      <c r="BC1115" s="79"/>
      <c r="BD1115" s="79"/>
      <c r="BE1115" s="79"/>
      <c r="BF1115" s="79" t="s">
        <v>80</v>
      </c>
      <c r="BG1115" s="71"/>
      <c r="BH1115" s="71"/>
      <c r="BI1115" s="79"/>
      <c r="BJ1115" s="79"/>
      <c r="BK1115" s="79"/>
      <c r="BL1115" s="71"/>
      <c r="BM1115" s="71"/>
      <c r="BN1115" s="79"/>
      <c r="BO1115" s="79"/>
      <c r="BP1115" s="71"/>
      <c r="BQ1115" s="71"/>
      <c r="BR1115" s="71"/>
      <c r="BS1115" s="79"/>
      <c r="BT1115" s="79"/>
      <c r="BU1115" s="79"/>
      <c r="BV1115" s="79" t="s">
        <v>38</v>
      </c>
      <c r="BW1115" s="71"/>
      <c r="BX1115" s="79"/>
      <c r="BY1115" s="79"/>
      <c r="BZ1115" s="79"/>
      <c r="CA1115" s="79"/>
      <c r="CB1115" s="79"/>
      <c r="CC1115" s="79"/>
      <c r="CD1115" s="79"/>
      <c r="CE1115" s="79"/>
      <c r="CF1115" s="71"/>
      <c r="CG1115" s="71"/>
      <c r="CH1115" s="79"/>
      <c r="CI1115" s="79"/>
      <c r="CJ1115" s="71"/>
      <c r="CK1115" s="79"/>
      <c r="CL1115" s="79"/>
      <c r="CM1115" s="79"/>
      <c r="CN1115" s="79"/>
      <c r="CO1115" s="71"/>
      <c r="CP1115" s="79"/>
      <c r="CQ1115" s="79"/>
      <c r="CR1115" s="79"/>
      <c r="CS1115" s="84" t="s">
        <v>38</v>
      </c>
      <c r="CT1115" s="79"/>
      <c r="CU1115" s="79"/>
      <c r="CV1115" s="79"/>
      <c r="CW1115" s="79"/>
      <c r="CX1115" s="79"/>
      <c r="CY1115" s="71"/>
      <c r="CZ1115" s="79"/>
      <c r="DA1115" s="79"/>
      <c r="DB1115" s="79"/>
      <c r="DC1115" s="79"/>
      <c r="DD1115" s="79" t="s">
        <v>38</v>
      </c>
      <c r="DE1115" s="88"/>
      <c r="DF1115" s="79"/>
      <c r="DG1115" s="79"/>
      <c r="DH1115" s="79"/>
      <c r="DI1115" s="79"/>
      <c r="DJ1115" s="79"/>
      <c r="DK1115" s="79"/>
      <c r="DL1115" s="79"/>
      <c r="DM1115" s="79"/>
      <c r="DN1115" s="79"/>
      <c r="DO1115" s="88"/>
      <c r="DP1115" s="79"/>
      <c r="DQ1115" s="88"/>
      <c r="DR1115" s="79"/>
      <c r="DS1115" s="88" t="s">
        <v>4203</v>
      </c>
      <c r="DT1115" s="85" t="s">
        <v>4198</v>
      </c>
      <c r="DU1115" s="58"/>
      <c r="DV1115" s="58"/>
      <c r="DW1115" s="58"/>
      <c r="DX1115" s="58"/>
      <c r="DY1115" s="58"/>
      <c r="DZ1115" s="58"/>
      <c r="EA1115" s="58"/>
      <c r="EB1115" s="58"/>
      <c r="EC1115" s="58"/>
      <c r="ED1115" s="58"/>
      <c r="EE1115" s="58"/>
      <c r="EF1115" s="58"/>
      <c r="EG1115" s="58"/>
      <c r="EH1115" s="58"/>
      <c r="EI1115" s="58"/>
      <c r="EJ1115" s="58"/>
      <c r="EK1115" s="58"/>
      <c r="EL1115" s="58"/>
      <c r="EM1115" s="58"/>
      <c r="EN1115" s="58"/>
      <c r="EO1115" s="58"/>
      <c r="EP1115" s="58"/>
      <c r="EQ1115" s="58"/>
      <c r="ER1115" s="58"/>
      <c r="ES1115" s="34"/>
      <c r="ET1115" s="57"/>
      <c r="EU1115" s="57"/>
      <c r="EV1115" s="57"/>
      <c r="EW1115" s="57"/>
      <c r="EX1115" s="57"/>
      <c r="EY1115" s="57"/>
      <c r="EZ1115" s="57"/>
      <c r="FA1115" s="57"/>
      <c r="FB1115" s="57"/>
      <c r="FC1115" s="57"/>
      <c r="FD1115" s="57"/>
      <c r="FE1115" s="57"/>
      <c r="FF1115" s="57"/>
      <c r="FG1115" s="57"/>
      <c r="FH1115" s="57"/>
      <c r="FI1115" s="57"/>
      <c r="FJ1115" s="57"/>
      <c r="FK1115" s="57"/>
      <c r="FL1115" s="57"/>
      <c r="FM1115" s="57"/>
      <c r="FN1115" s="57"/>
      <c r="FO1115" s="57"/>
      <c r="FP1115" s="57"/>
      <c r="FQ1115" s="57"/>
      <c r="FR1115" s="57"/>
      <c r="FS1115" s="57"/>
      <c r="FT1115" s="57"/>
      <c r="FU1115" s="57"/>
      <c r="FV1115" s="57"/>
      <c r="FW1115" s="57"/>
      <c r="FX1115" s="57"/>
      <c r="FY1115" s="57"/>
      <c r="FZ1115" s="57"/>
      <c r="GA1115" s="57"/>
      <c r="GB1115" s="57"/>
      <c r="GC1115" s="57"/>
      <c r="GD1115" s="57"/>
      <c r="GE1115" s="57"/>
      <c r="GF1115" s="57"/>
      <c r="GG1115" s="57"/>
      <c r="GH1115" s="57"/>
      <c r="GI1115" s="57"/>
      <c r="GJ1115" s="57"/>
      <c r="GK1115" s="57"/>
      <c r="GL1115" s="57"/>
      <c r="GM1115" s="57"/>
      <c r="GN1115" s="57"/>
      <c r="GO1115" s="57"/>
      <c r="GP1115" s="57"/>
      <c r="GQ1115" s="57"/>
      <c r="GR1115" s="57"/>
      <c r="GS1115" s="57"/>
      <c r="GT1115" s="57"/>
      <c r="GU1115" s="57"/>
      <c r="GV1115" s="57"/>
      <c r="GW1115" s="57"/>
      <c r="GX1115" s="57"/>
      <c r="GY1115" s="57"/>
      <c r="GZ1115" s="57"/>
      <c r="HA1115" s="57"/>
      <c r="HB1115" s="57"/>
      <c r="HC1115" s="57"/>
      <c r="HD1115" s="57"/>
      <c r="HE1115" s="57"/>
      <c r="HF1115" s="57"/>
      <c r="HG1115" s="57"/>
      <c r="HH1115" s="57"/>
      <c r="HI1115" s="57"/>
      <c r="HJ1115" s="57"/>
      <c r="HK1115" s="57"/>
      <c r="HL1115" s="57"/>
      <c r="HM1115" s="57"/>
      <c r="HN1115" s="57"/>
      <c r="HO1115" s="57"/>
      <c r="HP1115" s="57"/>
      <c r="HQ1115" s="57"/>
      <c r="HR1115" s="57"/>
      <c r="HS1115" s="57"/>
      <c r="HT1115" s="57"/>
      <c r="HU1115" s="57"/>
      <c r="HV1115" s="57"/>
      <c r="HW1115" s="57"/>
      <c r="HX1115" s="57"/>
      <c r="HY1115" s="57"/>
      <c r="HZ1115" s="57"/>
      <c r="IA1115" s="57"/>
      <c r="IB1115" s="57"/>
      <c r="IC1115" s="57"/>
      <c r="ID1115" s="57"/>
      <c r="IE1115" s="57"/>
      <c r="IF1115" s="57"/>
      <c r="IG1115" s="57"/>
      <c r="IH1115" s="57"/>
      <c r="II1115" s="57"/>
      <c r="IJ1115" s="57"/>
      <c r="IK1115" s="57"/>
      <c r="IL1115" s="57"/>
      <c r="IM1115" s="57"/>
      <c r="IN1115" s="57"/>
      <c r="IO1115" s="57"/>
      <c r="IP1115" s="57"/>
      <c r="IQ1115" s="57"/>
      <c r="IR1115" s="57"/>
      <c r="IS1115" s="57"/>
      <c r="IT1115" s="57"/>
      <c r="IU1115" s="57"/>
      <c r="IV1115" s="57"/>
      <c r="IW1115" s="57"/>
      <c r="IX1115" s="57"/>
      <c r="IY1115" s="57"/>
      <c r="IZ1115" s="57"/>
      <c r="JA1115" s="57"/>
      <c r="JB1115" s="57"/>
      <c r="JC1115" s="57"/>
      <c r="JD1115" s="57"/>
      <c r="JE1115" s="57"/>
      <c r="JF1115" s="57"/>
      <c r="JG1115" s="57"/>
      <c r="JH1115" s="57"/>
      <c r="JI1115" s="57"/>
      <c r="JJ1115" s="57"/>
      <c r="JK1115" s="57"/>
      <c r="JL1115" s="57"/>
      <c r="JM1115" s="57"/>
      <c r="JN1115" s="57"/>
      <c r="JO1115" s="57"/>
      <c r="JP1115" s="57"/>
      <c r="JQ1115" s="57"/>
      <c r="JR1115" s="57"/>
      <c r="JS1115" s="57"/>
      <c r="JT1115" s="57"/>
      <c r="JU1115" s="57"/>
      <c r="JV1115" s="57"/>
      <c r="JW1115" s="57"/>
      <c r="JX1115" s="57"/>
      <c r="JY1115" s="57"/>
      <c r="JZ1115" s="57"/>
      <c r="KA1115" s="57"/>
      <c r="KB1115" s="57"/>
      <c r="KC1115" s="57"/>
      <c r="KD1115" s="57"/>
      <c r="KE1115" s="57"/>
      <c r="KF1115" s="57"/>
      <c r="KG1115" s="57"/>
      <c r="KH1115" s="57"/>
      <c r="KI1115" s="57"/>
      <c r="KJ1115" s="57"/>
      <c r="KK1115" s="57"/>
      <c r="KL1115" s="57"/>
      <c r="KM1115" s="57"/>
      <c r="KN1115" s="57"/>
      <c r="KO1115" s="57"/>
      <c r="KP1115" s="57"/>
      <c r="KQ1115" s="57"/>
      <c r="KR1115" s="57"/>
      <c r="KS1115" s="57"/>
      <c r="KT1115" s="57"/>
      <c r="KU1115" s="57"/>
      <c r="KV1115" s="57"/>
      <c r="KW1115" s="57"/>
      <c r="KX1115" s="57"/>
      <c r="KY1115" s="57"/>
      <c r="KZ1115" s="57"/>
      <c r="LA1115" s="57"/>
      <c r="LB1115" s="57"/>
      <c r="LC1115" s="57"/>
      <c r="LD1115" s="57"/>
      <c r="LE1115" s="57"/>
      <c r="LF1115" s="57"/>
      <c r="LG1115" s="57"/>
      <c r="LH1115" s="57"/>
      <c r="LI1115" s="57"/>
      <c r="LJ1115" s="57"/>
      <c r="LK1115" s="57"/>
      <c r="LL1115" s="57"/>
      <c r="LM1115" s="57"/>
      <c r="LN1115" s="57"/>
      <c r="LO1115" s="57"/>
      <c r="LP1115" s="57"/>
      <c r="LQ1115" s="57"/>
      <c r="LR1115" s="57"/>
      <c r="LS1115" s="57"/>
      <c r="LT1115" s="57"/>
      <c r="LU1115" s="57"/>
      <c r="LV1115" s="57"/>
      <c r="LW1115" s="57"/>
      <c r="LX1115" s="57"/>
      <c r="LY1115" s="57"/>
      <c r="LZ1115" s="57"/>
      <c r="MA1115" s="57"/>
      <c r="MB1115" s="57"/>
      <c r="MC1115" s="57"/>
      <c r="MD1115" s="57"/>
      <c r="ME1115" s="57"/>
      <c r="MF1115" s="57"/>
      <c r="MG1115" s="57"/>
      <c r="MH1115" s="57"/>
      <c r="MI1115" s="57"/>
      <c r="MJ1115" s="57"/>
      <c r="MK1115" s="57"/>
      <c r="ML1115" s="57"/>
      <c r="MM1115" s="57"/>
      <c r="MN1115" s="57"/>
      <c r="MO1115" s="57"/>
      <c r="MP1115" s="57"/>
      <c r="MQ1115" s="57"/>
      <c r="MR1115" s="57"/>
      <c r="MS1115" s="57"/>
      <c r="MT1115" s="57"/>
      <c r="MU1115" s="57"/>
      <c r="MV1115" s="57"/>
      <c r="MW1115" s="57"/>
      <c r="MX1115" s="57"/>
      <c r="MY1115" s="57"/>
      <c r="MZ1115" s="57"/>
      <c r="NA1115" s="57"/>
      <c r="NB1115" s="57"/>
      <c r="NC1115" s="57"/>
      <c r="ND1115" s="57"/>
      <c r="NE1115" s="57"/>
      <c r="NF1115" s="57"/>
      <c r="NG1115" s="57"/>
      <c r="NH1115" s="57"/>
      <c r="NI1115" s="57"/>
      <c r="NJ1115" s="57"/>
      <c r="NK1115" s="57"/>
      <c r="NL1115" s="57"/>
      <c r="NM1115" s="57"/>
      <c r="NN1115" s="57"/>
      <c r="NO1115" s="57"/>
      <c r="NP1115" s="57"/>
      <c r="NQ1115" s="57"/>
      <c r="NR1115" s="57"/>
      <c r="NS1115" s="57"/>
      <c r="NT1115" s="57"/>
      <c r="NU1115" s="57"/>
      <c r="NV1115" s="57"/>
      <c r="NW1115" s="57"/>
      <c r="NX1115" s="57"/>
      <c r="NY1115" s="57"/>
      <c r="NZ1115" s="57"/>
      <c r="OA1115" s="57"/>
      <c r="OB1115" s="57"/>
      <c r="OC1115" s="57"/>
      <c r="OD1115" s="57"/>
      <c r="OE1115" s="57"/>
      <c r="OF1115" s="57"/>
      <c r="OG1115" s="57"/>
      <c r="OH1115" s="57"/>
      <c r="OI1115" s="57"/>
      <c r="OJ1115" s="57"/>
      <c r="OK1115" s="57"/>
      <c r="OL1115" s="57"/>
      <c r="OM1115" s="57"/>
      <c r="ON1115" s="57"/>
      <c r="OO1115" s="57"/>
      <c r="OP1115" s="57"/>
      <c r="OQ1115" s="57"/>
      <c r="OR1115" s="57"/>
      <c r="OS1115" s="57"/>
      <c r="OT1115" s="57"/>
      <c r="OU1115" s="57"/>
      <c r="OV1115" s="57"/>
      <c r="OW1115" s="57"/>
      <c r="OX1115" s="57"/>
      <c r="OY1115" s="57"/>
      <c r="OZ1115" s="57"/>
      <c r="PA1115" s="57"/>
      <c r="PB1115" s="57"/>
      <c r="PC1115" s="57"/>
      <c r="PD1115" s="57"/>
      <c r="PE1115" s="57"/>
      <c r="PF1115" s="57"/>
      <c r="PG1115" s="57"/>
      <c r="PH1115" s="57"/>
      <c r="PI1115" s="57"/>
      <c r="PJ1115" s="57"/>
      <c r="PK1115" s="57"/>
      <c r="PL1115" s="57"/>
      <c r="PM1115" s="57"/>
      <c r="PN1115" s="57"/>
      <c r="PO1115" s="57"/>
      <c r="PP1115" s="57"/>
      <c r="PQ1115" s="57"/>
      <c r="PR1115" s="57"/>
      <c r="PS1115" s="57"/>
      <c r="PT1115" s="57"/>
      <c r="PU1115" s="57"/>
      <c r="PV1115" s="57"/>
      <c r="PW1115" s="57"/>
      <c r="PX1115" s="57"/>
      <c r="PY1115" s="57"/>
      <c r="PZ1115" s="57"/>
      <c r="QA1115" s="57"/>
      <c r="QB1115" s="57"/>
      <c r="QC1115" s="57"/>
      <c r="QD1115" s="57"/>
      <c r="QE1115" s="57"/>
      <c r="QF1115" s="57"/>
      <c r="QG1115" s="57"/>
      <c r="QH1115" s="57"/>
      <c r="QI1115" s="57"/>
      <c r="QJ1115" s="57"/>
      <c r="QK1115" s="57"/>
      <c r="QL1115" s="57"/>
      <c r="QM1115" s="57"/>
      <c r="QN1115" s="57"/>
      <c r="QO1115" s="57"/>
      <c r="QP1115" s="57"/>
      <c r="QQ1115" s="57"/>
      <c r="QR1115" s="57"/>
      <c r="QS1115" s="57"/>
      <c r="QT1115" s="57"/>
      <c r="QU1115" s="57"/>
      <c r="QV1115" s="57"/>
      <c r="QW1115" s="57"/>
      <c r="QX1115" s="57"/>
      <c r="QY1115" s="57"/>
      <c r="QZ1115" s="57"/>
      <c r="RA1115" s="57"/>
      <c r="RB1115" s="57"/>
      <c r="RC1115" s="57"/>
      <c r="RD1115" s="57"/>
      <c r="RE1115" s="57"/>
      <c r="RF1115" s="57"/>
      <c r="RG1115" s="57"/>
      <c r="RH1115" s="57"/>
      <c r="RI1115" s="57"/>
      <c r="RJ1115" s="57"/>
      <c r="RK1115" s="57"/>
      <c r="RL1115" s="57"/>
      <c r="RM1115" s="57"/>
      <c r="RN1115" s="57"/>
      <c r="RO1115" s="57"/>
      <c r="RP1115" s="57"/>
      <c r="RQ1115" s="57"/>
      <c r="RR1115" s="57"/>
      <c r="RS1115" s="57"/>
      <c r="RT1115" s="57"/>
      <c r="RU1115" s="57"/>
      <c r="RV1115" s="57"/>
      <c r="RW1115" s="57"/>
      <c r="RX1115" s="57"/>
      <c r="RY1115" s="57"/>
      <c r="RZ1115" s="57"/>
      <c r="SA1115" s="57"/>
      <c r="SB1115" s="57"/>
      <c r="SC1115" s="57"/>
      <c r="SD1115" s="57"/>
      <c r="SE1115" s="57"/>
      <c r="SF1115" s="57"/>
      <c r="SG1115" s="57"/>
      <c r="SH1115" s="57"/>
      <c r="SI1115" s="57"/>
      <c r="SJ1115" s="57"/>
      <c r="SK1115" s="57"/>
      <c r="SL1115" s="57"/>
      <c r="SM1115" s="57"/>
      <c r="SN1115" s="57"/>
      <c r="SO1115" s="57"/>
      <c r="SP1115" s="57"/>
      <c r="SQ1115" s="57"/>
      <c r="SR1115" s="57"/>
      <c r="SS1115" s="57"/>
      <c r="ST1115" s="57"/>
      <c r="SU1115" s="57"/>
      <c r="SV1115" s="57"/>
      <c r="SW1115" s="57"/>
      <c r="SX1115" s="57"/>
    </row>
    <row r="1116" spans="1:518" s="8" customFormat="1" ht="14.55" customHeight="1" x14ac:dyDescent="0.3">
      <c r="A1116" s="81">
        <v>1112</v>
      </c>
      <c r="B1116" s="7">
        <v>369</v>
      </c>
      <c r="C1116" s="98" t="s">
        <v>4294</v>
      </c>
      <c r="D1116" s="98" t="s">
        <v>4137</v>
      </c>
      <c r="E1116" s="98" t="s">
        <v>4136</v>
      </c>
      <c r="F1116" s="7">
        <v>2019</v>
      </c>
      <c r="G1116" s="98" t="s">
        <v>3313</v>
      </c>
      <c r="H1116" s="98" t="s">
        <v>4138</v>
      </c>
      <c r="I1116" s="6" t="s">
        <v>50</v>
      </c>
      <c r="J1116" s="98" t="s">
        <v>4195</v>
      </c>
      <c r="K1116" s="6" t="s">
        <v>3566</v>
      </c>
      <c r="L1116" s="6" t="s">
        <v>38</v>
      </c>
      <c r="M1116" s="6" t="s">
        <v>86</v>
      </c>
      <c r="N1116" s="6" t="s">
        <v>205</v>
      </c>
      <c r="O1116" s="6" t="s">
        <v>25</v>
      </c>
      <c r="P1116" s="6" t="s">
        <v>56</v>
      </c>
      <c r="Q1116" s="6" t="s">
        <v>572</v>
      </c>
      <c r="R1116" s="6" t="s">
        <v>572</v>
      </c>
      <c r="S1116" s="6" t="s">
        <v>166</v>
      </c>
      <c r="T1116" s="6" t="s">
        <v>862</v>
      </c>
      <c r="U1116" s="7">
        <v>2009</v>
      </c>
      <c r="V1116" s="7">
        <v>2025</v>
      </c>
      <c r="W1116" s="56"/>
      <c r="X1116" s="6"/>
      <c r="Y1116" s="6"/>
      <c r="Z1116" s="6"/>
      <c r="AA1116" s="6"/>
      <c r="AB1116" s="6"/>
      <c r="AC1116" s="6"/>
      <c r="AD1116" s="6"/>
      <c r="AE1116" s="6" t="s">
        <v>126</v>
      </c>
      <c r="AF1116" s="56"/>
      <c r="AG1116" s="56"/>
      <c r="AH1116" s="6"/>
      <c r="AI1116" s="6"/>
      <c r="AJ1116" s="56"/>
      <c r="AK1116" s="6"/>
      <c r="AL1116" s="56"/>
      <c r="AM1116" s="6"/>
      <c r="AN1116" s="56"/>
      <c r="AO1116" s="6"/>
      <c r="AP1116" s="6"/>
      <c r="AQ1116" s="56"/>
      <c r="AR1116" s="56"/>
      <c r="AS1116" s="56"/>
      <c r="AT1116" s="6"/>
      <c r="AU1116" s="6"/>
      <c r="AV1116" s="6"/>
      <c r="AW1116" s="6" t="s">
        <v>23</v>
      </c>
      <c r="AX1116" s="56"/>
      <c r="AY1116" s="6"/>
      <c r="AZ1116" s="6"/>
      <c r="BA1116" s="6"/>
      <c r="BB1116" s="6"/>
      <c r="BC1116" s="6"/>
      <c r="BD1116" s="6"/>
      <c r="BE1116" s="6"/>
      <c r="BF1116" s="6" t="s">
        <v>106</v>
      </c>
      <c r="BG1116" s="56"/>
      <c r="BH1116" s="56"/>
      <c r="BI1116" s="6"/>
      <c r="BJ1116" s="6"/>
      <c r="BK1116" s="6"/>
      <c r="BL1116" s="56"/>
      <c r="BM1116" s="56"/>
      <c r="BN1116" s="6"/>
      <c r="BO1116" s="6"/>
      <c r="BP1116" s="56"/>
      <c r="BQ1116" s="56"/>
      <c r="BR1116" s="56"/>
      <c r="BS1116" s="6"/>
      <c r="BT1116" s="6"/>
      <c r="BU1116" s="6"/>
      <c r="BV1116" s="6" t="s">
        <v>38</v>
      </c>
      <c r="BW1116" s="56"/>
      <c r="BX1116" s="6"/>
      <c r="BY1116" s="6"/>
      <c r="BZ1116" s="6"/>
      <c r="CA1116" s="6"/>
      <c r="CB1116" s="6"/>
      <c r="CC1116" s="6"/>
      <c r="CD1116" s="6"/>
      <c r="CE1116" s="6"/>
      <c r="CF1116" s="56"/>
      <c r="CG1116" s="56"/>
      <c r="CH1116" s="6"/>
      <c r="CI1116" s="6"/>
      <c r="CJ1116" s="56"/>
      <c r="CK1116" s="6"/>
      <c r="CL1116" s="6"/>
      <c r="CM1116" s="6"/>
      <c r="CN1116" s="6"/>
      <c r="CO1116" s="56"/>
      <c r="CP1116" s="6"/>
      <c r="CQ1116" s="6"/>
      <c r="CR1116" s="6"/>
      <c r="CS1116" s="28" t="s">
        <v>38</v>
      </c>
      <c r="CT1116" s="6"/>
      <c r="CU1116" s="6"/>
      <c r="CV1116" s="6"/>
      <c r="CW1116" s="6"/>
      <c r="CX1116" s="6"/>
      <c r="CY1116" s="56"/>
      <c r="CZ1116" s="6"/>
      <c r="DA1116" s="6"/>
      <c r="DB1116" s="6"/>
      <c r="DC1116" s="6"/>
      <c r="DD1116" s="6" t="s">
        <v>38</v>
      </c>
      <c r="DE1116" s="87"/>
      <c r="DF1116" s="6"/>
      <c r="DG1116" s="6"/>
      <c r="DH1116" s="6"/>
      <c r="DI1116" s="6"/>
      <c r="DJ1116" s="6"/>
      <c r="DK1116" s="6"/>
      <c r="DL1116" s="6"/>
      <c r="DM1116" s="6"/>
      <c r="DN1116" s="6"/>
      <c r="DO1116" s="87"/>
      <c r="DP1116" s="6"/>
      <c r="DQ1116" s="87"/>
      <c r="DR1116" s="6"/>
      <c r="DS1116" s="87" t="s">
        <v>4203</v>
      </c>
      <c r="DT1116" s="17" t="s">
        <v>4198</v>
      </c>
      <c r="DU1116" s="58"/>
      <c r="DV1116" s="58"/>
      <c r="DW1116" s="58"/>
      <c r="DX1116" s="58"/>
      <c r="DY1116" s="58"/>
      <c r="DZ1116" s="58"/>
      <c r="EA1116" s="58"/>
      <c r="EB1116" s="58"/>
      <c r="EC1116" s="58"/>
      <c r="ED1116" s="58"/>
      <c r="EE1116" s="58"/>
      <c r="EF1116" s="58"/>
      <c r="EG1116" s="58"/>
      <c r="EH1116" s="58"/>
      <c r="EI1116" s="58"/>
      <c r="EJ1116" s="58"/>
      <c r="EK1116" s="58"/>
      <c r="EL1116" s="58"/>
      <c r="EM1116" s="58"/>
      <c r="EN1116" s="58"/>
      <c r="EO1116" s="58"/>
      <c r="EP1116" s="58"/>
      <c r="EQ1116" s="58"/>
      <c r="ER1116" s="58"/>
      <c r="ES1116" s="34"/>
      <c r="ET1116" s="57"/>
      <c r="EU1116" s="57"/>
      <c r="EV1116" s="57"/>
      <c r="EW1116" s="57"/>
      <c r="EX1116" s="57"/>
      <c r="EY1116" s="57"/>
      <c r="EZ1116" s="57"/>
      <c r="FA1116" s="57"/>
      <c r="FB1116" s="57"/>
      <c r="FC1116" s="57"/>
      <c r="FD1116" s="57"/>
      <c r="FE1116" s="57"/>
      <c r="FF1116" s="57"/>
      <c r="FG1116" s="57"/>
      <c r="FH1116" s="57"/>
      <c r="FI1116" s="57"/>
      <c r="FJ1116" s="57"/>
      <c r="FK1116" s="57"/>
      <c r="FL1116" s="57"/>
      <c r="FM1116" s="57"/>
      <c r="FN1116" s="57"/>
      <c r="FO1116" s="57"/>
      <c r="FP1116" s="57"/>
      <c r="FQ1116" s="57"/>
      <c r="FR1116" s="57"/>
      <c r="FS1116" s="57"/>
      <c r="FT1116" s="57"/>
      <c r="FU1116" s="57"/>
      <c r="FV1116" s="57"/>
      <c r="FW1116" s="57"/>
      <c r="FX1116" s="57"/>
      <c r="FY1116" s="57"/>
      <c r="FZ1116" s="57"/>
      <c r="GA1116" s="57"/>
      <c r="GB1116" s="57"/>
      <c r="GC1116" s="57"/>
      <c r="GD1116" s="57"/>
      <c r="GE1116" s="57"/>
      <c r="GF1116" s="57"/>
      <c r="GG1116" s="57"/>
      <c r="GH1116" s="57"/>
      <c r="GI1116" s="57"/>
      <c r="GJ1116" s="57"/>
      <c r="GK1116" s="57"/>
      <c r="GL1116" s="57"/>
      <c r="GM1116" s="57"/>
      <c r="GN1116" s="57"/>
      <c r="GO1116" s="57"/>
      <c r="GP1116" s="57"/>
      <c r="GQ1116" s="57"/>
      <c r="GR1116" s="57"/>
      <c r="GS1116" s="57"/>
      <c r="GT1116" s="57"/>
      <c r="GU1116" s="57"/>
      <c r="GV1116" s="57"/>
      <c r="GW1116" s="57"/>
      <c r="GX1116" s="57"/>
      <c r="GY1116" s="57"/>
      <c r="GZ1116" s="57"/>
      <c r="HA1116" s="57"/>
      <c r="HB1116" s="57"/>
      <c r="HC1116" s="57"/>
      <c r="HD1116" s="57"/>
      <c r="HE1116" s="57"/>
      <c r="HF1116" s="57"/>
      <c r="HG1116" s="57"/>
      <c r="HH1116" s="57"/>
      <c r="HI1116" s="57"/>
      <c r="HJ1116" s="57"/>
      <c r="HK1116" s="57"/>
      <c r="HL1116" s="57"/>
      <c r="HM1116" s="57"/>
      <c r="HN1116" s="57"/>
      <c r="HO1116" s="57"/>
      <c r="HP1116" s="57"/>
      <c r="HQ1116" s="57"/>
      <c r="HR1116" s="57"/>
      <c r="HS1116" s="57"/>
      <c r="HT1116" s="57"/>
      <c r="HU1116" s="57"/>
      <c r="HV1116" s="57"/>
      <c r="HW1116" s="57"/>
      <c r="HX1116" s="57"/>
      <c r="HY1116" s="57"/>
      <c r="HZ1116" s="57"/>
      <c r="IA1116" s="57"/>
      <c r="IB1116" s="57"/>
      <c r="IC1116" s="57"/>
      <c r="ID1116" s="57"/>
      <c r="IE1116" s="57"/>
      <c r="IF1116" s="57"/>
      <c r="IG1116" s="57"/>
      <c r="IH1116" s="57"/>
      <c r="II1116" s="57"/>
      <c r="IJ1116" s="57"/>
      <c r="IK1116" s="57"/>
      <c r="IL1116" s="57"/>
      <c r="IM1116" s="57"/>
      <c r="IN1116" s="57"/>
      <c r="IO1116" s="57"/>
      <c r="IP1116" s="57"/>
      <c r="IQ1116" s="57"/>
      <c r="IR1116" s="57"/>
      <c r="IS1116" s="57"/>
      <c r="IT1116" s="57"/>
      <c r="IU1116" s="57"/>
      <c r="IV1116" s="57"/>
      <c r="IW1116" s="57"/>
      <c r="IX1116" s="57"/>
      <c r="IY1116" s="57"/>
      <c r="IZ1116" s="57"/>
      <c r="JA1116" s="57"/>
      <c r="JB1116" s="57"/>
      <c r="JC1116" s="57"/>
      <c r="JD1116" s="57"/>
      <c r="JE1116" s="57"/>
      <c r="JF1116" s="57"/>
      <c r="JG1116" s="57"/>
      <c r="JH1116" s="57"/>
      <c r="JI1116" s="57"/>
      <c r="JJ1116" s="57"/>
      <c r="JK1116" s="57"/>
      <c r="JL1116" s="57"/>
      <c r="JM1116" s="57"/>
      <c r="JN1116" s="57"/>
      <c r="JO1116" s="57"/>
      <c r="JP1116" s="57"/>
      <c r="JQ1116" s="57"/>
      <c r="JR1116" s="57"/>
      <c r="JS1116" s="57"/>
      <c r="JT1116" s="57"/>
      <c r="JU1116" s="57"/>
      <c r="JV1116" s="57"/>
      <c r="JW1116" s="57"/>
      <c r="JX1116" s="57"/>
      <c r="JY1116" s="57"/>
      <c r="JZ1116" s="57"/>
      <c r="KA1116" s="57"/>
      <c r="KB1116" s="57"/>
      <c r="KC1116" s="57"/>
      <c r="KD1116" s="57"/>
      <c r="KE1116" s="57"/>
      <c r="KF1116" s="57"/>
      <c r="KG1116" s="57"/>
      <c r="KH1116" s="57"/>
      <c r="KI1116" s="57"/>
      <c r="KJ1116" s="57"/>
      <c r="KK1116" s="57"/>
      <c r="KL1116" s="57"/>
      <c r="KM1116" s="57"/>
      <c r="KN1116" s="57"/>
      <c r="KO1116" s="57"/>
      <c r="KP1116" s="57"/>
      <c r="KQ1116" s="57"/>
      <c r="KR1116" s="57"/>
      <c r="KS1116" s="57"/>
      <c r="KT1116" s="57"/>
      <c r="KU1116" s="57"/>
      <c r="KV1116" s="57"/>
      <c r="KW1116" s="57"/>
      <c r="KX1116" s="57"/>
      <c r="KY1116" s="57"/>
      <c r="KZ1116" s="57"/>
      <c r="LA1116" s="57"/>
      <c r="LB1116" s="57"/>
      <c r="LC1116" s="57"/>
      <c r="LD1116" s="57"/>
      <c r="LE1116" s="57"/>
      <c r="LF1116" s="57"/>
      <c r="LG1116" s="57"/>
      <c r="LH1116" s="57"/>
      <c r="LI1116" s="57"/>
      <c r="LJ1116" s="57"/>
      <c r="LK1116" s="57"/>
      <c r="LL1116" s="57"/>
      <c r="LM1116" s="57"/>
      <c r="LN1116" s="57"/>
      <c r="LO1116" s="57"/>
      <c r="LP1116" s="57"/>
      <c r="LQ1116" s="57"/>
      <c r="LR1116" s="57"/>
      <c r="LS1116" s="57"/>
      <c r="LT1116" s="57"/>
      <c r="LU1116" s="57"/>
      <c r="LV1116" s="57"/>
      <c r="LW1116" s="57"/>
      <c r="LX1116" s="57"/>
      <c r="LY1116" s="57"/>
      <c r="LZ1116" s="57"/>
      <c r="MA1116" s="57"/>
      <c r="MB1116" s="57"/>
      <c r="MC1116" s="57"/>
      <c r="MD1116" s="57"/>
      <c r="ME1116" s="57"/>
      <c r="MF1116" s="57"/>
      <c r="MG1116" s="57"/>
      <c r="MH1116" s="57"/>
      <c r="MI1116" s="57"/>
      <c r="MJ1116" s="57"/>
      <c r="MK1116" s="57"/>
      <c r="ML1116" s="57"/>
      <c r="MM1116" s="57"/>
      <c r="MN1116" s="57"/>
      <c r="MO1116" s="57"/>
      <c r="MP1116" s="57"/>
      <c r="MQ1116" s="57"/>
      <c r="MR1116" s="57"/>
      <c r="MS1116" s="57"/>
      <c r="MT1116" s="57"/>
      <c r="MU1116" s="57"/>
      <c r="MV1116" s="57"/>
      <c r="MW1116" s="57"/>
      <c r="MX1116" s="57"/>
      <c r="MY1116" s="57"/>
      <c r="MZ1116" s="57"/>
      <c r="NA1116" s="57"/>
      <c r="NB1116" s="57"/>
      <c r="NC1116" s="57"/>
      <c r="ND1116" s="57"/>
      <c r="NE1116" s="57"/>
      <c r="NF1116" s="57"/>
      <c r="NG1116" s="57"/>
      <c r="NH1116" s="57"/>
      <c r="NI1116" s="57"/>
      <c r="NJ1116" s="57"/>
      <c r="NK1116" s="57"/>
      <c r="NL1116" s="57"/>
      <c r="NM1116" s="57"/>
      <c r="NN1116" s="57"/>
      <c r="NO1116" s="57"/>
      <c r="NP1116" s="57"/>
      <c r="NQ1116" s="57"/>
      <c r="NR1116" s="57"/>
      <c r="NS1116" s="57"/>
      <c r="NT1116" s="57"/>
      <c r="NU1116" s="57"/>
      <c r="NV1116" s="57"/>
      <c r="NW1116" s="57"/>
      <c r="NX1116" s="57"/>
      <c r="NY1116" s="57"/>
      <c r="NZ1116" s="57"/>
      <c r="OA1116" s="57"/>
      <c r="OB1116" s="57"/>
      <c r="OC1116" s="57"/>
      <c r="OD1116" s="57"/>
      <c r="OE1116" s="57"/>
      <c r="OF1116" s="57"/>
      <c r="OG1116" s="57"/>
      <c r="OH1116" s="57"/>
      <c r="OI1116" s="57"/>
      <c r="OJ1116" s="57"/>
      <c r="OK1116" s="57"/>
      <c r="OL1116" s="57"/>
      <c r="OM1116" s="57"/>
      <c r="ON1116" s="57"/>
      <c r="OO1116" s="57"/>
      <c r="OP1116" s="57"/>
      <c r="OQ1116" s="57"/>
      <c r="OR1116" s="57"/>
      <c r="OS1116" s="57"/>
      <c r="OT1116" s="57"/>
      <c r="OU1116" s="57"/>
      <c r="OV1116" s="57"/>
      <c r="OW1116" s="57"/>
      <c r="OX1116" s="57"/>
      <c r="OY1116" s="57"/>
      <c r="OZ1116" s="57"/>
      <c r="PA1116" s="57"/>
      <c r="PB1116" s="57"/>
      <c r="PC1116" s="57"/>
      <c r="PD1116" s="57"/>
      <c r="PE1116" s="57"/>
      <c r="PF1116" s="57"/>
      <c r="PG1116" s="57"/>
      <c r="PH1116" s="57"/>
      <c r="PI1116" s="57"/>
      <c r="PJ1116" s="57"/>
      <c r="PK1116" s="57"/>
      <c r="PL1116" s="57"/>
      <c r="PM1116" s="57"/>
      <c r="PN1116" s="57"/>
      <c r="PO1116" s="57"/>
      <c r="PP1116" s="57"/>
      <c r="PQ1116" s="57"/>
      <c r="PR1116" s="57"/>
      <c r="PS1116" s="57"/>
      <c r="PT1116" s="57"/>
      <c r="PU1116" s="57"/>
      <c r="PV1116" s="57"/>
      <c r="PW1116" s="57"/>
      <c r="PX1116" s="57"/>
      <c r="PY1116" s="57"/>
      <c r="PZ1116" s="57"/>
      <c r="QA1116" s="57"/>
      <c r="QB1116" s="57"/>
      <c r="QC1116" s="57"/>
      <c r="QD1116" s="57"/>
      <c r="QE1116" s="57"/>
      <c r="QF1116" s="57"/>
      <c r="QG1116" s="57"/>
      <c r="QH1116" s="57"/>
      <c r="QI1116" s="57"/>
      <c r="QJ1116" s="57"/>
      <c r="QK1116" s="57"/>
      <c r="QL1116" s="57"/>
      <c r="QM1116" s="57"/>
      <c r="QN1116" s="57"/>
      <c r="QO1116" s="57"/>
      <c r="QP1116" s="57"/>
      <c r="QQ1116" s="57"/>
      <c r="QR1116" s="57"/>
      <c r="QS1116" s="57"/>
      <c r="QT1116" s="57"/>
      <c r="QU1116" s="57"/>
      <c r="QV1116" s="57"/>
      <c r="QW1116" s="57"/>
      <c r="QX1116" s="57"/>
      <c r="QY1116" s="57"/>
      <c r="QZ1116" s="57"/>
      <c r="RA1116" s="57"/>
      <c r="RB1116" s="57"/>
      <c r="RC1116" s="57"/>
      <c r="RD1116" s="57"/>
      <c r="RE1116" s="57"/>
      <c r="RF1116" s="57"/>
      <c r="RG1116" s="57"/>
      <c r="RH1116" s="57"/>
      <c r="RI1116" s="57"/>
      <c r="RJ1116" s="57"/>
      <c r="RK1116" s="57"/>
      <c r="RL1116" s="57"/>
      <c r="RM1116" s="57"/>
      <c r="RN1116" s="57"/>
      <c r="RO1116" s="57"/>
      <c r="RP1116" s="57"/>
      <c r="RQ1116" s="57"/>
      <c r="RR1116" s="57"/>
      <c r="RS1116" s="57"/>
      <c r="RT1116" s="57"/>
      <c r="RU1116" s="57"/>
      <c r="RV1116" s="57"/>
      <c r="RW1116" s="57"/>
      <c r="RX1116" s="57"/>
      <c r="RY1116" s="57"/>
      <c r="RZ1116" s="57"/>
      <c r="SA1116" s="57"/>
      <c r="SB1116" s="57"/>
      <c r="SC1116" s="57"/>
      <c r="SD1116" s="57"/>
      <c r="SE1116" s="57"/>
      <c r="SF1116" s="57"/>
      <c r="SG1116" s="57"/>
      <c r="SH1116" s="57"/>
      <c r="SI1116" s="57"/>
      <c r="SJ1116" s="57"/>
      <c r="SK1116" s="57"/>
      <c r="SL1116" s="57"/>
      <c r="SM1116" s="57"/>
      <c r="SN1116" s="57"/>
      <c r="SO1116" s="57"/>
      <c r="SP1116" s="57"/>
      <c r="SQ1116" s="57"/>
      <c r="SR1116" s="57"/>
      <c r="SS1116" s="57"/>
      <c r="ST1116" s="57"/>
      <c r="SU1116" s="57"/>
      <c r="SV1116" s="57"/>
      <c r="SW1116" s="57"/>
      <c r="SX1116" s="57"/>
    </row>
    <row r="1117" spans="1:518" s="78" customFormat="1" ht="14.55" customHeight="1" x14ac:dyDescent="0.3">
      <c r="A1117" s="82">
        <v>1113</v>
      </c>
      <c r="B1117" s="83">
        <v>369</v>
      </c>
      <c r="C1117" s="103" t="s">
        <v>4294</v>
      </c>
      <c r="D1117" s="103" t="s">
        <v>4137</v>
      </c>
      <c r="E1117" s="103" t="s">
        <v>4136</v>
      </c>
      <c r="F1117" s="83">
        <v>2019</v>
      </c>
      <c r="G1117" s="103" t="s">
        <v>3313</v>
      </c>
      <c r="H1117" s="103" t="s">
        <v>4138</v>
      </c>
      <c r="I1117" s="79" t="s">
        <v>50</v>
      </c>
      <c r="J1117" s="103" t="s">
        <v>4196</v>
      </c>
      <c r="K1117" s="6" t="s">
        <v>4139</v>
      </c>
      <c r="L1117" s="79" t="s">
        <v>23</v>
      </c>
      <c r="M1117" s="79" t="s">
        <v>86</v>
      </c>
      <c r="N1117" s="79" t="s">
        <v>205</v>
      </c>
      <c r="O1117" s="79" t="s">
        <v>25</v>
      </c>
      <c r="P1117" s="6" t="s">
        <v>56</v>
      </c>
      <c r="Q1117" s="79" t="s">
        <v>572</v>
      </c>
      <c r="R1117" s="79" t="s">
        <v>572</v>
      </c>
      <c r="S1117" s="79" t="s">
        <v>166</v>
      </c>
      <c r="T1117" s="79" t="s">
        <v>862</v>
      </c>
      <c r="U1117" s="83">
        <v>2009</v>
      </c>
      <c r="V1117" s="83">
        <v>2025</v>
      </c>
      <c r="W1117" s="71"/>
      <c r="X1117" s="79"/>
      <c r="Y1117" s="79"/>
      <c r="Z1117" s="79"/>
      <c r="AA1117" s="79"/>
      <c r="AB1117" s="79"/>
      <c r="AC1117" s="79"/>
      <c r="AD1117" s="79"/>
      <c r="AE1117" s="79" t="s">
        <v>126</v>
      </c>
      <c r="AF1117" s="71"/>
      <c r="AG1117" s="71"/>
      <c r="AH1117" s="79"/>
      <c r="AI1117" s="79"/>
      <c r="AJ1117" s="71"/>
      <c r="AK1117" s="79"/>
      <c r="AL1117" s="71"/>
      <c r="AM1117" s="79"/>
      <c r="AN1117" s="71"/>
      <c r="AO1117" s="79"/>
      <c r="AP1117" s="79"/>
      <c r="AQ1117" s="71"/>
      <c r="AR1117" s="71"/>
      <c r="AS1117" s="71"/>
      <c r="AT1117" s="79"/>
      <c r="AU1117" s="79"/>
      <c r="AV1117" s="79"/>
      <c r="AW1117" s="79" t="s">
        <v>23</v>
      </c>
      <c r="AX1117" s="71"/>
      <c r="AY1117" s="79"/>
      <c r="AZ1117" s="79"/>
      <c r="BA1117" s="79"/>
      <c r="BB1117" s="79"/>
      <c r="BC1117" s="79"/>
      <c r="BD1117" s="79"/>
      <c r="BE1117" s="79"/>
      <c r="BF1117" s="79" t="s">
        <v>80</v>
      </c>
      <c r="BG1117" s="71"/>
      <c r="BH1117" s="71"/>
      <c r="BI1117" s="79"/>
      <c r="BJ1117" s="79"/>
      <c r="BK1117" s="79"/>
      <c r="BL1117" s="71"/>
      <c r="BM1117" s="71"/>
      <c r="BN1117" s="79"/>
      <c r="BO1117" s="79"/>
      <c r="BP1117" s="71"/>
      <c r="BQ1117" s="71"/>
      <c r="BR1117" s="71"/>
      <c r="BS1117" s="79"/>
      <c r="BT1117" s="79"/>
      <c r="BU1117" s="79"/>
      <c r="BV1117" s="79" t="s">
        <v>38</v>
      </c>
      <c r="BW1117" s="71"/>
      <c r="BX1117" s="79"/>
      <c r="BY1117" s="79"/>
      <c r="BZ1117" s="79"/>
      <c r="CA1117" s="79"/>
      <c r="CB1117" s="79"/>
      <c r="CC1117" s="79"/>
      <c r="CD1117" s="79"/>
      <c r="CE1117" s="79"/>
      <c r="CF1117" s="71"/>
      <c r="CG1117" s="71"/>
      <c r="CH1117" s="79"/>
      <c r="CI1117" s="79"/>
      <c r="CJ1117" s="71"/>
      <c r="CK1117" s="79"/>
      <c r="CL1117" s="79"/>
      <c r="CM1117" s="79"/>
      <c r="CN1117" s="79"/>
      <c r="CO1117" s="71"/>
      <c r="CP1117" s="79"/>
      <c r="CQ1117" s="79"/>
      <c r="CR1117" s="79"/>
      <c r="CS1117" s="84" t="s">
        <v>38</v>
      </c>
      <c r="CT1117" s="79"/>
      <c r="CU1117" s="79"/>
      <c r="CV1117" s="79"/>
      <c r="CW1117" s="79"/>
      <c r="CX1117" s="79"/>
      <c r="CY1117" s="71"/>
      <c r="CZ1117" s="79"/>
      <c r="DA1117" s="79"/>
      <c r="DB1117" s="79"/>
      <c r="DC1117" s="79"/>
      <c r="DD1117" s="79" t="s">
        <v>38</v>
      </c>
      <c r="DE1117" s="88"/>
      <c r="DF1117" s="79"/>
      <c r="DG1117" s="79"/>
      <c r="DH1117" s="79"/>
      <c r="DI1117" s="79"/>
      <c r="DJ1117" s="79"/>
      <c r="DK1117" s="79"/>
      <c r="DL1117" s="79"/>
      <c r="DM1117" s="79"/>
      <c r="DN1117" s="79"/>
      <c r="DO1117" s="88"/>
      <c r="DP1117" s="79"/>
      <c r="DQ1117" s="88"/>
      <c r="DR1117" s="79"/>
      <c r="DS1117" s="88" t="s">
        <v>4201</v>
      </c>
      <c r="DT1117" s="85" t="s">
        <v>4202</v>
      </c>
      <c r="DU1117" s="58"/>
      <c r="DV1117" s="58"/>
      <c r="DW1117" s="58"/>
      <c r="DX1117" s="58"/>
      <c r="DY1117" s="58"/>
      <c r="DZ1117" s="58"/>
      <c r="EA1117" s="58"/>
      <c r="EB1117" s="58"/>
      <c r="EC1117" s="58"/>
      <c r="ED1117" s="58"/>
      <c r="EE1117" s="58"/>
      <c r="EF1117" s="58"/>
      <c r="EG1117" s="58"/>
      <c r="EH1117" s="58"/>
      <c r="EI1117" s="58"/>
      <c r="EJ1117" s="58"/>
      <c r="EK1117" s="58"/>
      <c r="EL1117" s="58"/>
      <c r="EM1117" s="58"/>
      <c r="EN1117" s="58"/>
      <c r="EO1117" s="58"/>
      <c r="EP1117" s="58"/>
      <c r="EQ1117" s="58"/>
      <c r="ER1117" s="58"/>
      <c r="ES1117" s="34"/>
      <c r="ET1117" s="57"/>
      <c r="EU1117" s="57"/>
      <c r="EV1117" s="57"/>
      <c r="EW1117" s="57"/>
      <c r="EX1117" s="57"/>
      <c r="EY1117" s="57"/>
      <c r="EZ1117" s="57"/>
      <c r="FA1117" s="57"/>
      <c r="FB1117" s="57"/>
      <c r="FC1117" s="57"/>
      <c r="FD1117" s="57"/>
      <c r="FE1117" s="57"/>
      <c r="FF1117" s="57"/>
      <c r="FG1117" s="57"/>
      <c r="FH1117" s="57"/>
      <c r="FI1117" s="57"/>
      <c r="FJ1117" s="57"/>
      <c r="FK1117" s="57"/>
      <c r="FL1117" s="57"/>
      <c r="FM1117" s="57"/>
      <c r="FN1117" s="57"/>
      <c r="FO1117" s="57"/>
      <c r="FP1117" s="57"/>
      <c r="FQ1117" s="57"/>
      <c r="FR1117" s="57"/>
      <c r="FS1117" s="57"/>
      <c r="FT1117" s="57"/>
      <c r="FU1117" s="57"/>
      <c r="FV1117" s="57"/>
      <c r="FW1117" s="57"/>
      <c r="FX1117" s="57"/>
      <c r="FY1117" s="57"/>
      <c r="FZ1117" s="57"/>
      <c r="GA1117" s="57"/>
      <c r="GB1117" s="57"/>
      <c r="GC1117" s="57"/>
      <c r="GD1117" s="57"/>
      <c r="GE1117" s="57"/>
      <c r="GF1117" s="57"/>
      <c r="GG1117" s="57"/>
      <c r="GH1117" s="57"/>
      <c r="GI1117" s="57"/>
      <c r="GJ1117" s="57"/>
      <c r="GK1117" s="57"/>
      <c r="GL1117" s="57"/>
      <c r="GM1117" s="57"/>
      <c r="GN1117" s="57"/>
      <c r="GO1117" s="57"/>
      <c r="GP1117" s="57"/>
      <c r="GQ1117" s="57"/>
      <c r="GR1117" s="57"/>
      <c r="GS1117" s="57"/>
      <c r="GT1117" s="57"/>
      <c r="GU1117" s="57"/>
      <c r="GV1117" s="57"/>
      <c r="GW1117" s="57"/>
      <c r="GX1117" s="57"/>
      <c r="GY1117" s="57"/>
      <c r="GZ1117" s="57"/>
      <c r="HA1117" s="57"/>
      <c r="HB1117" s="57"/>
      <c r="HC1117" s="57"/>
      <c r="HD1117" s="57"/>
      <c r="HE1117" s="57"/>
      <c r="HF1117" s="57"/>
      <c r="HG1117" s="57"/>
      <c r="HH1117" s="57"/>
      <c r="HI1117" s="57"/>
      <c r="HJ1117" s="57"/>
      <c r="HK1117" s="57"/>
      <c r="HL1117" s="57"/>
      <c r="HM1117" s="57"/>
      <c r="HN1117" s="57"/>
      <c r="HO1117" s="57"/>
      <c r="HP1117" s="57"/>
      <c r="HQ1117" s="57"/>
      <c r="HR1117" s="57"/>
      <c r="HS1117" s="57"/>
      <c r="HT1117" s="57"/>
      <c r="HU1117" s="57"/>
      <c r="HV1117" s="57"/>
      <c r="HW1117" s="57"/>
      <c r="HX1117" s="57"/>
      <c r="HY1117" s="57"/>
      <c r="HZ1117" s="57"/>
      <c r="IA1117" s="57"/>
      <c r="IB1117" s="57"/>
      <c r="IC1117" s="57"/>
      <c r="ID1117" s="57"/>
      <c r="IE1117" s="57"/>
      <c r="IF1117" s="57"/>
      <c r="IG1117" s="57"/>
      <c r="IH1117" s="57"/>
      <c r="II1117" s="57"/>
      <c r="IJ1117" s="57"/>
      <c r="IK1117" s="57"/>
      <c r="IL1117" s="57"/>
      <c r="IM1117" s="57"/>
      <c r="IN1117" s="57"/>
      <c r="IO1117" s="57"/>
      <c r="IP1117" s="57"/>
      <c r="IQ1117" s="57"/>
      <c r="IR1117" s="57"/>
      <c r="IS1117" s="57"/>
      <c r="IT1117" s="57"/>
      <c r="IU1117" s="57"/>
      <c r="IV1117" s="57"/>
      <c r="IW1117" s="57"/>
      <c r="IX1117" s="57"/>
      <c r="IY1117" s="57"/>
      <c r="IZ1117" s="57"/>
      <c r="JA1117" s="57"/>
      <c r="JB1117" s="57"/>
      <c r="JC1117" s="57"/>
      <c r="JD1117" s="57"/>
      <c r="JE1117" s="57"/>
      <c r="JF1117" s="57"/>
      <c r="JG1117" s="57"/>
      <c r="JH1117" s="57"/>
      <c r="JI1117" s="57"/>
      <c r="JJ1117" s="57"/>
      <c r="JK1117" s="57"/>
      <c r="JL1117" s="57"/>
      <c r="JM1117" s="57"/>
      <c r="JN1117" s="57"/>
      <c r="JO1117" s="57"/>
      <c r="JP1117" s="57"/>
      <c r="JQ1117" s="57"/>
      <c r="JR1117" s="57"/>
      <c r="JS1117" s="57"/>
      <c r="JT1117" s="57"/>
      <c r="JU1117" s="57"/>
      <c r="JV1117" s="57"/>
      <c r="JW1117" s="57"/>
      <c r="JX1117" s="57"/>
      <c r="JY1117" s="57"/>
      <c r="JZ1117" s="57"/>
      <c r="KA1117" s="57"/>
      <c r="KB1117" s="57"/>
      <c r="KC1117" s="57"/>
      <c r="KD1117" s="57"/>
      <c r="KE1117" s="57"/>
      <c r="KF1117" s="57"/>
      <c r="KG1117" s="57"/>
      <c r="KH1117" s="57"/>
      <c r="KI1117" s="57"/>
      <c r="KJ1117" s="57"/>
      <c r="KK1117" s="57"/>
      <c r="KL1117" s="57"/>
      <c r="KM1117" s="57"/>
      <c r="KN1117" s="57"/>
      <c r="KO1117" s="57"/>
      <c r="KP1117" s="57"/>
      <c r="KQ1117" s="57"/>
      <c r="KR1117" s="57"/>
      <c r="KS1117" s="57"/>
      <c r="KT1117" s="57"/>
      <c r="KU1117" s="57"/>
      <c r="KV1117" s="57"/>
      <c r="KW1117" s="57"/>
      <c r="KX1117" s="57"/>
      <c r="KY1117" s="57"/>
      <c r="KZ1117" s="57"/>
      <c r="LA1117" s="57"/>
      <c r="LB1117" s="57"/>
      <c r="LC1117" s="57"/>
      <c r="LD1117" s="57"/>
      <c r="LE1117" s="57"/>
      <c r="LF1117" s="57"/>
      <c r="LG1117" s="57"/>
      <c r="LH1117" s="57"/>
      <c r="LI1117" s="57"/>
      <c r="LJ1117" s="57"/>
      <c r="LK1117" s="57"/>
      <c r="LL1117" s="57"/>
      <c r="LM1117" s="57"/>
      <c r="LN1117" s="57"/>
      <c r="LO1117" s="57"/>
      <c r="LP1117" s="57"/>
      <c r="LQ1117" s="57"/>
      <c r="LR1117" s="57"/>
      <c r="LS1117" s="57"/>
      <c r="LT1117" s="57"/>
      <c r="LU1117" s="57"/>
      <c r="LV1117" s="57"/>
      <c r="LW1117" s="57"/>
      <c r="LX1117" s="57"/>
      <c r="LY1117" s="57"/>
      <c r="LZ1117" s="57"/>
      <c r="MA1117" s="57"/>
      <c r="MB1117" s="57"/>
      <c r="MC1117" s="57"/>
      <c r="MD1117" s="57"/>
      <c r="ME1117" s="57"/>
      <c r="MF1117" s="57"/>
      <c r="MG1117" s="57"/>
      <c r="MH1117" s="57"/>
      <c r="MI1117" s="57"/>
      <c r="MJ1117" s="57"/>
      <c r="MK1117" s="57"/>
      <c r="ML1117" s="57"/>
      <c r="MM1117" s="57"/>
      <c r="MN1117" s="57"/>
      <c r="MO1117" s="57"/>
      <c r="MP1117" s="57"/>
      <c r="MQ1117" s="57"/>
      <c r="MR1117" s="57"/>
      <c r="MS1117" s="57"/>
      <c r="MT1117" s="57"/>
      <c r="MU1117" s="57"/>
      <c r="MV1117" s="57"/>
      <c r="MW1117" s="57"/>
      <c r="MX1117" s="57"/>
      <c r="MY1117" s="57"/>
      <c r="MZ1117" s="57"/>
      <c r="NA1117" s="57"/>
      <c r="NB1117" s="57"/>
      <c r="NC1117" s="57"/>
      <c r="ND1117" s="57"/>
      <c r="NE1117" s="57"/>
      <c r="NF1117" s="57"/>
      <c r="NG1117" s="57"/>
      <c r="NH1117" s="57"/>
      <c r="NI1117" s="57"/>
      <c r="NJ1117" s="57"/>
      <c r="NK1117" s="57"/>
      <c r="NL1117" s="57"/>
      <c r="NM1117" s="57"/>
      <c r="NN1117" s="57"/>
      <c r="NO1117" s="57"/>
      <c r="NP1117" s="57"/>
      <c r="NQ1117" s="57"/>
      <c r="NR1117" s="57"/>
      <c r="NS1117" s="57"/>
      <c r="NT1117" s="57"/>
      <c r="NU1117" s="57"/>
      <c r="NV1117" s="57"/>
      <c r="NW1117" s="57"/>
      <c r="NX1117" s="57"/>
      <c r="NY1117" s="57"/>
      <c r="NZ1117" s="57"/>
      <c r="OA1117" s="57"/>
      <c r="OB1117" s="57"/>
      <c r="OC1117" s="57"/>
      <c r="OD1117" s="57"/>
      <c r="OE1117" s="57"/>
      <c r="OF1117" s="57"/>
      <c r="OG1117" s="57"/>
      <c r="OH1117" s="57"/>
      <c r="OI1117" s="57"/>
      <c r="OJ1117" s="57"/>
      <c r="OK1117" s="57"/>
      <c r="OL1117" s="57"/>
      <c r="OM1117" s="57"/>
      <c r="ON1117" s="57"/>
      <c r="OO1117" s="57"/>
      <c r="OP1117" s="57"/>
      <c r="OQ1117" s="57"/>
      <c r="OR1117" s="57"/>
      <c r="OS1117" s="57"/>
      <c r="OT1117" s="57"/>
      <c r="OU1117" s="57"/>
      <c r="OV1117" s="57"/>
      <c r="OW1117" s="57"/>
      <c r="OX1117" s="57"/>
      <c r="OY1117" s="57"/>
      <c r="OZ1117" s="57"/>
      <c r="PA1117" s="57"/>
      <c r="PB1117" s="57"/>
      <c r="PC1117" s="57"/>
      <c r="PD1117" s="57"/>
      <c r="PE1117" s="57"/>
      <c r="PF1117" s="57"/>
      <c r="PG1117" s="57"/>
      <c r="PH1117" s="57"/>
      <c r="PI1117" s="57"/>
      <c r="PJ1117" s="57"/>
      <c r="PK1117" s="57"/>
      <c r="PL1117" s="57"/>
      <c r="PM1117" s="57"/>
      <c r="PN1117" s="57"/>
      <c r="PO1117" s="57"/>
      <c r="PP1117" s="57"/>
      <c r="PQ1117" s="57"/>
      <c r="PR1117" s="57"/>
      <c r="PS1117" s="57"/>
      <c r="PT1117" s="57"/>
      <c r="PU1117" s="57"/>
      <c r="PV1117" s="57"/>
      <c r="PW1117" s="57"/>
      <c r="PX1117" s="57"/>
      <c r="PY1117" s="57"/>
      <c r="PZ1117" s="57"/>
      <c r="QA1117" s="57"/>
      <c r="QB1117" s="57"/>
      <c r="QC1117" s="57"/>
      <c r="QD1117" s="57"/>
      <c r="QE1117" s="57"/>
      <c r="QF1117" s="57"/>
      <c r="QG1117" s="57"/>
      <c r="QH1117" s="57"/>
      <c r="QI1117" s="57"/>
      <c r="QJ1117" s="57"/>
      <c r="QK1117" s="57"/>
      <c r="QL1117" s="57"/>
      <c r="QM1117" s="57"/>
      <c r="QN1117" s="57"/>
      <c r="QO1117" s="57"/>
      <c r="QP1117" s="57"/>
      <c r="QQ1117" s="57"/>
      <c r="QR1117" s="57"/>
      <c r="QS1117" s="57"/>
      <c r="QT1117" s="57"/>
      <c r="QU1117" s="57"/>
      <c r="QV1117" s="57"/>
      <c r="QW1117" s="57"/>
      <c r="QX1117" s="57"/>
      <c r="QY1117" s="57"/>
      <c r="QZ1117" s="57"/>
      <c r="RA1117" s="57"/>
      <c r="RB1117" s="57"/>
      <c r="RC1117" s="57"/>
      <c r="RD1117" s="57"/>
      <c r="RE1117" s="57"/>
      <c r="RF1117" s="57"/>
      <c r="RG1117" s="57"/>
      <c r="RH1117" s="57"/>
      <c r="RI1117" s="57"/>
      <c r="RJ1117" s="57"/>
      <c r="RK1117" s="57"/>
      <c r="RL1117" s="57"/>
      <c r="RM1117" s="57"/>
      <c r="RN1117" s="57"/>
      <c r="RO1117" s="57"/>
      <c r="RP1117" s="57"/>
      <c r="RQ1117" s="57"/>
      <c r="RR1117" s="57"/>
      <c r="RS1117" s="57"/>
      <c r="RT1117" s="57"/>
      <c r="RU1117" s="57"/>
      <c r="RV1117" s="57"/>
      <c r="RW1117" s="57"/>
      <c r="RX1117" s="57"/>
      <c r="RY1117" s="57"/>
      <c r="RZ1117" s="57"/>
      <c r="SA1117" s="57"/>
      <c r="SB1117" s="57"/>
      <c r="SC1117" s="57"/>
      <c r="SD1117" s="57"/>
      <c r="SE1117" s="57"/>
      <c r="SF1117" s="57"/>
      <c r="SG1117" s="57"/>
      <c r="SH1117" s="57"/>
      <c r="SI1117" s="57"/>
      <c r="SJ1117" s="57"/>
      <c r="SK1117" s="57"/>
      <c r="SL1117" s="57"/>
      <c r="SM1117" s="57"/>
      <c r="SN1117" s="57"/>
      <c r="SO1117" s="57"/>
      <c r="SP1117" s="57"/>
      <c r="SQ1117" s="57"/>
      <c r="SR1117" s="57"/>
      <c r="SS1117" s="57"/>
      <c r="ST1117" s="57"/>
      <c r="SU1117" s="57"/>
      <c r="SV1117" s="57"/>
      <c r="SW1117" s="57"/>
      <c r="SX1117" s="57"/>
    </row>
    <row r="1118" spans="1:518" s="8" customFormat="1" ht="14.55" customHeight="1" x14ac:dyDescent="0.3">
      <c r="A1118" s="81">
        <v>1114</v>
      </c>
      <c r="B1118" s="7">
        <v>369</v>
      </c>
      <c r="C1118" s="98" t="s">
        <v>4294</v>
      </c>
      <c r="D1118" s="98" t="s">
        <v>4137</v>
      </c>
      <c r="E1118" s="98" t="s">
        <v>4136</v>
      </c>
      <c r="F1118" s="7">
        <v>2019</v>
      </c>
      <c r="G1118" s="98" t="s">
        <v>3313</v>
      </c>
      <c r="H1118" s="98" t="s">
        <v>4138</v>
      </c>
      <c r="I1118" s="6" t="s">
        <v>50</v>
      </c>
      <c r="J1118" s="98" t="s">
        <v>4197</v>
      </c>
      <c r="K1118" s="6" t="s">
        <v>4139</v>
      </c>
      <c r="L1118" s="6" t="s">
        <v>23</v>
      </c>
      <c r="M1118" s="6" t="s">
        <v>86</v>
      </c>
      <c r="N1118" s="6" t="s">
        <v>205</v>
      </c>
      <c r="O1118" s="6" t="s">
        <v>25</v>
      </c>
      <c r="P1118" s="6" t="s">
        <v>56</v>
      </c>
      <c r="Q1118" s="6" t="s">
        <v>572</v>
      </c>
      <c r="R1118" s="6" t="s">
        <v>572</v>
      </c>
      <c r="S1118" s="6" t="s">
        <v>166</v>
      </c>
      <c r="T1118" s="6" t="s">
        <v>862</v>
      </c>
      <c r="U1118" s="7">
        <v>2009</v>
      </c>
      <c r="V1118" s="7">
        <v>2025</v>
      </c>
      <c r="W1118" s="56"/>
      <c r="X1118" s="6"/>
      <c r="Y1118" s="6"/>
      <c r="Z1118" s="6"/>
      <c r="AA1118" s="6"/>
      <c r="AB1118" s="6"/>
      <c r="AC1118" s="6"/>
      <c r="AD1118" s="6"/>
      <c r="AE1118" s="6" t="s">
        <v>126</v>
      </c>
      <c r="AF1118" s="56"/>
      <c r="AG1118" s="56"/>
      <c r="AH1118" s="6"/>
      <c r="AI1118" s="6"/>
      <c r="AJ1118" s="56"/>
      <c r="AK1118" s="6"/>
      <c r="AL1118" s="56"/>
      <c r="AM1118" s="6"/>
      <c r="AN1118" s="56"/>
      <c r="AO1118" s="6"/>
      <c r="AP1118" s="6"/>
      <c r="AQ1118" s="56"/>
      <c r="AR1118" s="56"/>
      <c r="AS1118" s="56"/>
      <c r="AT1118" s="6"/>
      <c r="AU1118" s="6"/>
      <c r="AV1118" s="6"/>
      <c r="AW1118" s="6" t="s">
        <v>23</v>
      </c>
      <c r="AX1118" s="56"/>
      <c r="AY1118" s="6"/>
      <c r="AZ1118" s="6"/>
      <c r="BA1118" s="6"/>
      <c r="BB1118" s="6"/>
      <c r="BC1118" s="6"/>
      <c r="BD1118" s="6"/>
      <c r="BE1118" s="6"/>
      <c r="BF1118" s="6" t="s">
        <v>106</v>
      </c>
      <c r="BG1118" s="56"/>
      <c r="BH1118" s="56"/>
      <c r="BI1118" s="6"/>
      <c r="BJ1118" s="6"/>
      <c r="BK1118" s="6"/>
      <c r="BL1118" s="56"/>
      <c r="BM1118" s="56"/>
      <c r="BN1118" s="6"/>
      <c r="BO1118" s="6"/>
      <c r="BP1118" s="56"/>
      <c r="BQ1118" s="56"/>
      <c r="BR1118" s="56"/>
      <c r="BS1118" s="6"/>
      <c r="BT1118" s="6"/>
      <c r="BU1118" s="6"/>
      <c r="BV1118" s="6" t="s">
        <v>38</v>
      </c>
      <c r="BW1118" s="56"/>
      <c r="BX1118" s="6"/>
      <c r="BY1118" s="6"/>
      <c r="BZ1118" s="6"/>
      <c r="CA1118" s="6"/>
      <c r="CB1118" s="6"/>
      <c r="CC1118" s="6"/>
      <c r="CD1118" s="6"/>
      <c r="CE1118" s="6"/>
      <c r="CF1118" s="56"/>
      <c r="CG1118" s="56"/>
      <c r="CH1118" s="6"/>
      <c r="CI1118" s="6"/>
      <c r="CJ1118" s="56"/>
      <c r="CK1118" s="6"/>
      <c r="CL1118" s="6"/>
      <c r="CM1118" s="6"/>
      <c r="CN1118" s="6"/>
      <c r="CO1118" s="56"/>
      <c r="CP1118" s="6"/>
      <c r="CQ1118" s="6"/>
      <c r="CR1118" s="6"/>
      <c r="CS1118" s="28" t="s">
        <v>38</v>
      </c>
      <c r="CT1118" s="6"/>
      <c r="CU1118" s="6"/>
      <c r="CV1118" s="6"/>
      <c r="CW1118" s="6"/>
      <c r="CX1118" s="6"/>
      <c r="CY1118" s="56"/>
      <c r="CZ1118" s="6"/>
      <c r="DA1118" s="6"/>
      <c r="DB1118" s="6"/>
      <c r="DC1118" s="6"/>
      <c r="DD1118" s="6" t="s">
        <v>38</v>
      </c>
      <c r="DE1118" s="87"/>
      <c r="DF1118" s="6"/>
      <c r="DG1118" s="6"/>
      <c r="DH1118" s="6"/>
      <c r="DI1118" s="6"/>
      <c r="DJ1118" s="6"/>
      <c r="DK1118" s="6"/>
      <c r="DL1118" s="6"/>
      <c r="DM1118" s="6"/>
      <c r="DN1118" s="6"/>
      <c r="DO1118" s="87"/>
      <c r="DP1118" s="6"/>
      <c r="DQ1118" s="87"/>
      <c r="DR1118" s="6"/>
      <c r="DS1118" s="87" t="s">
        <v>4201</v>
      </c>
      <c r="DT1118" s="17" t="s">
        <v>4202</v>
      </c>
      <c r="DU1118" s="58"/>
      <c r="DV1118" s="58"/>
      <c r="DW1118" s="58"/>
      <c r="DX1118" s="58"/>
      <c r="DY1118" s="58"/>
      <c r="DZ1118" s="58"/>
      <c r="EA1118" s="58"/>
      <c r="EB1118" s="58"/>
      <c r="EC1118" s="58"/>
      <c r="ED1118" s="58"/>
      <c r="EE1118" s="58"/>
      <c r="EF1118" s="58"/>
      <c r="EG1118" s="58"/>
      <c r="EH1118" s="58"/>
      <c r="EI1118" s="58"/>
      <c r="EJ1118" s="58"/>
      <c r="EK1118" s="58"/>
      <c r="EL1118" s="58"/>
      <c r="EM1118" s="58"/>
      <c r="EN1118" s="58"/>
      <c r="EO1118" s="58"/>
      <c r="EP1118" s="58"/>
      <c r="EQ1118" s="58"/>
      <c r="ER1118" s="58"/>
      <c r="ES1118" s="34"/>
      <c r="ET1118" s="57"/>
      <c r="EU1118" s="57"/>
      <c r="EV1118" s="57"/>
      <c r="EW1118" s="57"/>
      <c r="EX1118" s="57"/>
      <c r="EY1118" s="57"/>
      <c r="EZ1118" s="57"/>
      <c r="FA1118" s="57"/>
      <c r="FB1118" s="57"/>
      <c r="FC1118" s="57"/>
      <c r="FD1118" s="57"/>
      <c r="FE1118" s="57"/>
      <c r="FF1118" s="57"/>
      <c r="FG1118" s="57"/>
      <c r="FH1118" s="57"/>
      <c r="FI1118" s="57"/>
      <c r="FJ1118" s="57"/>
      <c r="FK1118" s="57"/>
      <c r="FL1118" s="57"/>
      <c r="FM1118" s="57"/>
      <c r="FN1118" s="57"/>
      <c r="FO1118" s="57"/>
      <c r="FP1118" s="57"/>
      <c r="FQ1118" s="57"/>
      <c r="FR1118" s="57"/>
      <c r="FS1118" s="57"/>
      <c r="FT1118" s="57"/>
      <c r="FU1118" s="57"/>
      <c r="FV1118" s="57"/>
      <c r="FW1118" s="57"/>
      <c r="FX1118" s="57"/>
      <c r="FY1118" s="57"/>
      <c r="FZ1118" s="57"/>
      <c r="GA1118" s="57"/>
      <c r="GB1118" s="57"/>
      <c r="GC1118" s="57"/>
      <c r="GD1118" s="57"/>
      <c r="GE1118" s="57"/>
      <c r="GF1118" s="57"/>
      <c r="GG1118" s="57"/>
      <c r="GH1118" s="57"/>
      <c r="GI1118" s="57"/>
      <c r="GJ1118" s="57"/>
      <c r="GK1118" s="57"/>
      <c r="GL1118" s="57"/>
      <c r="GM1118" s="57"/>
      <c r="GN1118" s="57"/>
      <c r="GO1118" s="57"/>
      <c r="GP1118" s="57"/>
      <c r="GQ1118" s="57"/>
      <c r="GR1118" s="57"/>
      <c r="GS1118" s="57"/>
      <c r="GT1118" s="57"/>
      <c r="GU1118" s="57"/>
      <c r="GV1118" s="57"/>
      <c r="GW1118" s="57"/>
      <c r="GX1118" s="57"/>
      <c r="GY1118" s="57"/>
      <c r="GZ1118" s="57"/>
      <c r="HA1118" s="57"/>
      <c r="HB1118" s="57"/>
      <c r="HC1118" s="57"/>
      <c r="HD1118" s="57"/>
      <c r="HE1118" s="57"/>
      <c r="HF1118" s="57"/>
      <c r="HG1118" s="57"/>
      <c r="HH1118" s="57"/>
      <c r="HI1118" s="57"/>
      <c r="HJ1118" s="57"/>
      <c r="HK1118" s="57"/>
      <c r="HL1118" s="57"/>
      <c r="HM1118" s="57"/>
      <c r="HN1118" s="57"/>
      <c r="HO1118" s="57"/>
      <c r="HP1118" s="57"/>
      <c r="HQ1118" s="57"/>
      <c r="HR1118" s="57"/>
      <c r="HS1118" s="57"/>
      <c r="HT1118" s="57"/>
      <c r="HU1118" s="57"/>
      <c r="HV1118" s="57"/>
      <c r="HW1118" s="57"/>
      <c r="HX1118" s="57"/>
      <c r="HY1118" s="57"/>
      <c r="HZ1118" s="57"/>
      <c r="IA1118" s="57"/>
      <c r="IB1118" s="57"/>
      <c r="IC1118" s="57"/>
      <c r="ID1118" s="57"/>
      <c r="IE1118" s="57"/>
      <c r="IF1118" s="57"/>
      <c r="IG1118" s="57"/>
      <c r="IH1118" s="57"/>
      <c r="II1118" s="57"/>
      <c r="IJ1118" s="57"/>
      <c r="IK1118" s="57"/>
      <c r="IL1118" s="57"/>
      <c r="IM1118" s="57"/>
      <c r="IN1118" s="57"/>
      <c r="IO1118" s="57"/>
      <c r="IP1118" s="57"/>
      <c r="IQ1118" s="57"/>
      <c r="IR1118" s="57"/>
      <c r="IS1118" s="57"/>
      <c r="IT1118" s="57"/>
      <c r="IU1118" s="57"/>
      <c r="IV1118" s="57"/>
      <c r="IW1118" s="57"/>
      <c r="IX1118" s="57"/>
      <c r="IY1118" s="57"/>
      <c r="IZ1118" s="57"/>
      <c r="JA1118" s="57"/>
      <c r="JB1118" s="57"/>
      <c r="JC1118" s="57"/>
      <c r="JD1118" s="57"/>
      <c r="JE1118" s="57"/>
      <c r="JF1118" s="57"/>
      <c r="JG1118" s="57"/>
      <c r="JH1118" s="57"/>
      <c r="JI1118" s="57"/>
      <c r="JJ1118" s="57"/>
      <c r="JK1118" s="57"/>
      <c r="JL1118" s="57"/>
      <c r="JM1118" s="57"/>
      <c r="JN1118" s="57"/>
      <c r="JO1118" s="57"/>
      <c r="JP1118" s="57"/>
      <c r="JQ1118" s="57"/>
      <c r="JR1118" s="57"/>
      <c r="JS1118" s="57"/>
      <c r="JT1118" s="57"/>
      <c r="JU1118" s="57"/>
      <c r="JV1118" s="57"/>
      <c r="JW1118" s="57"/>
      <c r="JX1118" s="57"/>
      <c r="JY1118" s="57"/>
      <c r="JZ1118" s="57"/>
      <c r="KA1118" s="57"/>
      <c r="KB1118" s="57"/>
      <c r="KC1118" s="57"/>
      <c r="KD1118" s="57"/>
      <c r="KE1118" s="57"/>
      <c r="KF1118" s="57"/>
      <c r="KG1118" s="57"/>
      <c r="KH1118" s="57"/>
      <c r="KI1118" s="57"/>
      <c r="KJ1118" s="57"/>
      <c r="KK1118" s="57"/>
      <c r="KL1118" s="57"/>
      <c r="KM1118" s="57"/>
      <c r="KN1118" s="57"/>
      <c r="KO1118" s="57"/>
      <c r="KP1118" s="57"/>
      <c r="KQ1118" s="57"/>
      <c r="KR1118" s="57"/>
      <c r="KS1118" s="57"/>
      <c r="KT1118" s="57"/>
      <c r="KU1118" s="57"/>
      <c r="KV1118" s="57"/>
      <c r="KW1118" s="57"/>
      <c r="KX1118" s="57"/>
      <c r="KY1118" s="57"/>
      <c r="KZ1118" s="57"/>
      <c r="LA1118" s="57"/>
      <c r="LB1118" s="57"/>
      <c r="LC1118" s="57"/>
      <c r="LD1118" s="57"/>
      <c r="LE1118" s="57"/>
      <c r="LF1118" s="57"/>
      <c r="LG1118" s="57"/>
      <c r="LH1118" s="57"/>
      <c r="LI1118" s="57"/>
      <c r="LJ1118" s="57"/>
      <c r="LK1118" s="57"/>
      <c r="LL1118" s="57"/>
      <c r="LM1118" s="57"/>
      <c r="LN1118" s="57"/>
      <c r="LO1118" s="57"/>
      <c r="LP1118" s="57"/>
      <c r="LQ1118" s="57"/>
      <c r="LR1118" s="57"/>
      <c r="LS1118" s="57"/>
      <c r="LT1118" s="57"/>
      <c r="LU1118" s="57"/>
      <c r="LV1118" s="57"/>
      <c r="LW1118" s="57"/>
      <c r="LX1118" s="57"/>
      <c r="LY1118" s="57"/>
      <c r="LZ1118" s="57"/>
      <c r="MA1118" s="57"/>
      <c r="MB1118" s="57"/>
      <c r="MC1118" s="57"/>
      <c r="MD1118" s="57"/>
      <c r="ME1118" s="57"/>
      <c r="MF1118" s="57"/>
      <c r="MG1118" s="57"/>
      <c r="MH1118" s="57"/>
      <c r="MI1118" s="57"/>
      <c r="MJ1118" s="57"/>
      <c r="MK1118" s="57"/>
      <c r="ML1118" s="57"/>
      <c r="MM1118" s="57"/>
      <c r="MN1118" s="57"/>
      <c r="MO1118" s="57"/>
      <c r="MP1118" s="57"/>
      <c r="MQ1118" s="57"/>
      <c r="MR1118" s="57"/>
      <c r="MS1118" s="57"/>
      <c r="MT1118" s="57"/>
      <c r="MU1118" s="57"/>
      <c r="MV1118" s="57"/>
      <c r="MW1118" s="57"/>
      <c r="MX1118" s="57"/>
      <c r="MY1118" s="57"/>
      <c r="MZ1118" s="57"/>
      <c r="NA1118" s="57"/>
      <c r="NB1118" s="57"/>
      <c r="NC1118" s="57"/>
      <c r="ND1118" s="57"/>
      <c r="NE1118" s="57"/>
      <c r="NF1118" s="57"/>
      <c r="NG1118" s="57"/>
      <c r="NH1118" s="57"/>
      <c r="NI1118" s="57"/>
      <c r="NJ1118" s="57"/>
      <c r="NK1118" s="57"/>
      <c r="NL1118" s="57"/>
      <c r="NM1118" s="57"/>
      <c r="NN1118" s="57"/>
      <c r="NO1118" s="57"/>
      <c r="NP1118" s="57"/>
      <c r="NQ1118" s="57"/>
      <c r="NR1118" s="57"/>
      <c r="NS1118" s="57"/>
      <c r="NT1118" s="57"/>
      <c r="NU1118" s="57"/>
      <c r="NV1118" s="57"/>
      <c r="NW1118" s="57"/>
      <c r="NX1118" s="57"/>
      <c r="NY1118" s="57"/>
      <c r="NZ1118" s="57"/>
      <c r="OA1118" s="57"/>
      <c r="OB1118" s="57"/>
      <c r="OC1118" s="57"/>
      <c r="OD1118" s="57"/>
      <c r="OE1118" s="57"/>
      <c r="OF1118" s="57"/>
      <c r="OG1118" s="57"/>
      <c r="OH1118" s="57"/>
      <c r="OI1118" s="57"/>
      <c r="OJ1118" s="57"/>
      <c r="OK1118" s="57"/>
      <c r="OL1118" s="57"/>
      <c r="OM1118" s="57"/>
      <c r="ON1118" s="57"/>
      <c r="OO1118" s="57"/>
      <c r="OP1118" s="57"/>
      <c r="OQ1118" s="57"/>
      <c r="OR1118" s="57"/>
      <c r="OS1118" s="57"/>
      <c r="OT1118" s="57"/>
      <c r="OU1118" s="57"/>
      <c r="OV1118" s="57"/>
      <c r="OW1118" s="57"/>
      <c r="OX1118" s="57"/>
      <c r="OY1118" s="57"/>
      <c r="OZ1118" s="57"/>
      <c r="PA1118" s="57"/>
      <c r="PB1118" s="57"/>
      <c r="PC1118" s="57"/>
      <c r="PD1118" s="57"/>
      <c r="PE1118" s="57"/>
      <c r="PF1118" s="57"/>
      <c r="PG1118" s="57"/>
      <c r="PH1118" s="57"/>
      <c r="PI1118" s="57"/>
      <c r="PJ1118" s="57"/>
      <c r="PK1118" s="57"/>
      <c r="PL1118" s="57"/>
      <c r="PM1118" s="57"/>
      <c r="PN1118" s="57"/>
      <c r="PO1118" s="57"/>
      <c r="PP1118" s="57"/>
      <c r="PQ1118" s="57"/>
      <c r="PR1118" s="57"/>
      <c r="PS1118" s="57"/>
      <c r="PT1118" s="57"/>
      <c r="PU1118" s="57"/>
      <c r="PV1118" s="57"/>
      <c r="PW1118" s="57"/>
      <c r="PX1118" s="57"/>
      <c r="PY1118" s="57"/>
      <c r="PZ1118" s="57"/>
      <c r="QA1118" s="57"/>
      <c r="QB1118" s="57"/>
      <c r="QC1118" s="57"/>
      <c r="QD1118" s="57"/>
      <c r="QE1118" s="57"/>
      <c r="QF1118" s="57"/>
      <c r="QG1118" s="57"/>
      <c r="QH1118" s="57"/>
      <c r="QI1118" s="57"/>
      <c r="QJ1118" s="57"/>
      <c r="QK1118" s="57"/>
      <c r="QL1118" s="57"/>
      <c r="QM1118" s="57"/>
      <c r="QN1118" s="57"/>
      <c r="QO1118" s="57"/>
      <c r="QP1118" s="57"/>
      <c r="QQ1118" s="57"/>
      <c r="QR1118" s="57"/>
      <c r="QS1118" s="57"/>
      <c r="QT1118" s="57"/>
      <c r="QU1118" s="57"/>
      <c r="QV1118" s="57"/>
      <c r="QW1118" s="57"/>
      <c r="QX1118" s="57"/>
      <c r="QY1118" s="57"/>
      <c r="QZ1118" s="57"/>
      <c r="RA1118" s="57"/>
      <c r="RB1118" s="57"/>
      <c r="RC1118" s="57"/>
      <c r="RD1118" s="57"/>
      <c r="RE1118" s="57"/>
      <c r="RF1118" s="57"/>
      <c r="RG1118" s="57"/>
      <c r="RH1118" s="57"/>
      <c r="RI1118" s="57"/>
      <c r="RJ1118" s="57"/>
      <c r="RK1118" s="57"/>
      <c r="RL1118" s="57"/>
      <c r="RM1118" s="57"/>
      <c r="RN1118" s="57"/>
      <c r="RO1118" s="57"/>
      <c r="RP1118" s="57"/>
      <c r="RQ1118" s="57"/>
      <c r="RR1118" s="57"/>
      <c r="RS1118" s="57"/>
      <c r="RT1118" s="57"/>
      <c r="RU1118" s="57"/>
      <c r="RV1118" s="57"/>
      <c r="RW1118" s="57"/>
      <c r="RX1118" s="57"/>
      <c r="RY1118" s="57"/>
      <c r="RZ1118" s="57"/>
      <c r="SA1118" s="57"/>
      <c r="SB1118" s="57"/>
      <c r="SC1118" s="57"/>
      <c r="SD1118" s="57"/>
      <c r="SE1118" s="57"/>
      <c r="SF1118" s="57"/>
      <c r="SG1118" s="57"/>
      <c r="SH1118" s="57"/>
      <c r="SI1118" s="57"/>
      <c r="SJ1118" s="57"/>
      <c r="SK1118" s="57"/>
      <c r="SL1118" s="57"/>
      <c r="SM1118" s="57"/>
      <c r="SN1118" s="57"/>
      <c r="SO1118" s="57"/>
      <c r="SP1118" s="57"/>
      <c r="SQ1118" s="57"/>
      <c r="SR1118" s="57"/>
      <c r="SS1118" s="57"/>
      <c r="ST1118" s="57"/>
      <c r="SU1118" s="57"/>
      <c r="SV1118" s="57"/>
      <c r="SW1118" s="57"/>
      <c r="SX1118" s="57"/>
    </row>
    <row r="1119" spans="1:518" s="78" customFormat="1" ht="14.55" customHeight="1" x14ac:dyDescent="0.3">
      <c r="A1119" s="82">
        <v>1115</v>
      </c>
      <c r="B1119" s="83">
        <v>370</v>
      </c>
      <c r="C1119" s="103" t="s">
        <v>4205</v>
      </c>
      <c r="D1119" s="103" t="s">
        <v>4204</v>
      </c>
      <c r="E1119" s="103" t="s">
        <v>4206</v>
      </c>
      <c r="F1119" s="83">
        <v>2019</v>
      </c>
      <c r="G1119" s="103" t="s">
        <v>3313</v>
      </c>
      <c r="H1119" s="130" t="s">
        <v>4207</v>
      </c>
      <c r="I1119" s="79" t="s">
        <v>50</v>
      </c>
      <c r="J1119" s="103" t="s">
        <v>4209</v>
      </c>
      <c r="K1119" s="6" t="s">
        <v>616</v>
      </c>
      <c r="L1119" s="79" t="s">
        <v>38</v>
      </c>
      <c r="M1119" s="79" t="s">
        <v>86</v>
      </c>
      <c r="N1119" s="79" t="s">
        <v>205</v>
      </c>
      <c r="O1119" s="79" t="s">
        <v>25</v>
      </c>
      <c r="P1119" s="6" t="s">
        <v>56</v>
      </c>
      <c r="Q1119" s="79" t="s">
        <v>572</v>
      </c>
      <c r="R1119" s="79" t="s">
        <v>572</v>
      </c>
      <c r="S1119" s="79" t="s">
        <v>321</v>
      </c>
      <c r="T1119" s="79" t="s">
        <v>4208</v>
      </c>
      <c r="U1119" s="83" t="s">
        <v>572</v>
      </c>
      <c r="V1119" s="83" t="s">
        <v>572</v>
      </c>
      <c r="W1119" s="71"/>
      <c r="X1119" s="79"/>
      <c r="Y1119" s="79"/>
      <c r="Z1119" s="79" t="s">
        <v>76</v>
      </c>
      <c r="AA1119" s="79"/>
      <c r="AB1119" s="79" t="s">
        <v>107</v>
      </c>
      <c r="AC1119" s="79"/>
      <c r="AD1119" s="79"/>
      <c r="AE1119" s="79" t="s">
        <v>126</v>
      </c>
      <c r="AF1119" s="71"/>
      <c r="AG1119" s="71"/>
      <c r="AH1119" s="79"/>
      <c r="AI1119" s="79"/>
      <c r="AJ1119" s="71"/>
      <c r="AK1119" s="79"/>
      <c r="AL1119" s="71"/>
      <c r="AM1119" s="79"/>
      <c r="AN1119" s="71"/>
      <c r="AO1119" s="79"/>
      <c r="AP1119" s="79"/>
      <c r="AQ1119" s="71"/>
      <c r="AR1119" s="71"/>
      <c r="AS1119" s="71"/>
      <c r="AT1119" s="79"/>
      <c r="AU1119" s="79"/>
      <c r="AV1119" s="79"/>
      <c r="AW1119" s="79" t="s">
        <v>23</v>
      </c>
      <c r="AX1119" s="71"/>
      <c r="AY1119" s="79"/>
      <c r="AZ1119" s="79"/>
      <c r="BA1119" s="79" t="s">
        <v>78</v>
      </c>
      <c r="BB1119" s="79"/>
      <c r="BC1119" s="79" t="s">
        <v>78</v>
      </c>
      <c r="BD1119" s="79"/>
      <c r="BE1119" s="79"/>
      <c r="BF1119" s="79" t="s">
        <v>78</v>
      </c>
      <c r="BG1119" s="71"/>
      <c r="BH1119" s="71"/>
      <c r="BI1119" s="79"/>
      <c r="BJ1119" s="79"/>
      <c r="BK1119" s="79"/>
      <c r="BL1119" s="71"/>
      <c r="BM1119" s="71"/>
      <c r="BN1119" s="79"/>
      <c r="BO1119" s="79"/>
      <c r="BP1119" s="71"/>
      <c r="BQ1119" s="71"/>
      <c r="BR1119" s="71"/>
      <c r="BS1119" s="79"/>
      <c r="BT1119" s="79"/>
      <c r="BU1119" s="79"/>
      <c r="BV1119" s="79" t="s">
        <v>38</v>
      </c>
      <c r="BW1119" s="71"/>
      <c r="BX1119" s="79"/>
      <c r="BY1119" s="79"/>
      <c r="BZ1119" s="79"/>
      <c r="CA1119" s="79"/>
      <c r="CB1119" s="79"/>
      <c r="CC1119" s="79"/>
      <c r="CD1119" s="79"/>
      <c r="CE1119" s="79"/>
      <c r="CF1119" s="71"/>
      <c r="CG1119" s="71"/>
      <c r="CH1119" s="79"/>
      <c r="CI1119" s="79"/>
      <c r="CJ1119" s="71"/>
      <c r="CK1119" s="79"/>
      <c r="CL1119" s="79"/>
      <c r="CM1119" s="79"/>
      <c r="CN1119" s="79"/>
      <c r="CO1119" s="71"/>
      <c r="CP1119" s="79"/>
      <c r="CQ1119" s="79"/>
      <c r="CR1119" s="79"/>
      <c r="CS1119" s="84" t="s">
        <v>38</v>
      </c>
      <c r="CT1119" s="79"/>
      <c r="CU1119" s="79"/>
      <c r="CV1119" s="79"/>
      <c r="CW1119" s="79"/>
      <c r="CX1119" s="79"/>
      <c r="CY1119" s="71"/>
      <c r="CZ1119" s="79"/>
      <c r="DA1119" s="79"/>
      <c r="DB1119" s="79"/>
      <c r="DC1119" s="79"/>
      <c r="DD1119" s="79" t="s">
        <v>38</v>
      </c>
      <c r="DE1119" s="88"/>
      <c r="DF1119" s="79"/>
      <c r="DG1119" s="79"/>
      <c r="DH1119" s="79"/>
      <c r="DI1119" s="79"/>
      <c r="DJ1119" s="79"/>
      <c r="DK1119" s="79"/>
      <c r="DL1119" s="79"/>
      <c r="DM1119" s="79"/>
      <c r="DN1119" s="79"/>
      <c r="DO1119" s="88"/>
      <c r="DP1119" s="79"/>
      <c r="DQ1119" s="88"/>
      <c r="DR1119" s="79"/>
      <c r="DS1119" s="88" t="s">
        <v>4211</v>
      </c>
      <c r="DT1119" s="85" t="s">
        <v>630</v>
      </c>
      <c r="DU1119" s="58"/>
      <c r="DV1119" s="58"/>
      <c r="DW1119" s="58"/>
      <c r="DX1119" s="58"/>
      <c r="DY1119" s="58"/>
      <c r="DZ1119" s="58"/>
      <c r="EA1119" s="58"/>
      <c r="EB1119" s="58"/>
      <c r="EC1119" s="58"/>
      <c r="ED1119" s="58"/>
      <c r="EE1119" s="58"/>
      <c r="EF1119" s="58"/>
      <c r="EG1119" s="58"/>
      <c r="EH1119" s="58"/>
      <c r="EI1119" s="58"/>
      <c r="EJ1119" s="58"/>
      <c r="EK1119" s="58"/>
      <c r="EL1119" s="58"/>
      <c r="EM1119" s="58"/>
      <c r="EN1119" s="58"/>
      <c r="EO1119" s="58"/>
      <c r="EP1119" s="58"/>
      <c r="EQ1119" s="58"/>
      <c r="ER1119" s="58"/>
      <c r="ES1119" s="34"/>
      <c r="ET1119" s="57"/>
      <c r="EU1119" s="57"/>
      <c r="EV1119" s="57"/>
      <c r="EW1119" s="57"/>
      <c r="EX1119" s="57"/>
      <c r="EY1119" s="57"/>
      <c r="EZ1119" s="57"/>
      <c r="FA1119" s="57"/>
      <c r="FB1119" s="57"/>
      <c r="FC1119" s="57"/>
      <c r="FD1119" s="57"/>
      <c r="FE1119" s="57"/>
      <c r="FF1119" s="57"/>
      <c r="FG1119" s="57"/>
      <c r="FH1119" s="57"/>
      <c r="FI1119" s="57"/>
      <c r="FJ1119" s="57"/>
      <c r="FK1119" s="57"/>
      <c r="FL1119" s="57"/>
      <c r="FM1119" s="57"/>
      <c r="FN1119" s="57"/>
      <c r="FO1119" s="57"/>
      <c r="FP1119" s="57"/>
      <c r="FQ1119" s="57"/>
      <c r="FR1119" s="57"/>
      <c r="FS1119" s="57"/>
      <c r="FT1119" s="57"/>
      <c r="FU1119" s="57"/>
      <c r="FV1119" s="57"/>
      <c r="FW1119" s="57"/>
      <c r="FX1119" s="57"/>
      <c r="FY1119" s="57"/>
      <c r="FZ1119" s="57"/>
      <c r="GA1119" s="57"/>
      <c r="GB1119" s="57"/>
      <c r="GC1119" s="57"/>
      <c r="GD1119" s="57"/>
      <c r="GE1119" s="57"/>
      <c r="GF1119" s="57"/>
      <c r="GG1119" s="57"/>
      <c r="GH1119" s="57"/>
      <c r="GI1119" s="57"/>
      <c r="GJ1119" s="57"/>
      <c r="GK1119" s="57"/>
      <c r="GL1119" s="57"/>
      <c r="GM1119" s="57"/>
      <c r="GN1119" s="57"/>
      <c r="GO1119" s="57"/>
      <c r="GP1119" s="57"/>
      <c r="GQ1119" s="57"/>
      <c r="GR1119" s="57"/>
      <c r="GS1119" s="57"/>
      <c r="GT1119" s="57"/>
      <c r="GU1119" s="57"/>
      <c r="GV1119" s="57"/>
      <c r="GW1119" s="57"/>
      <c r="GX1119" s="57"/>
      <c r="GY1119" s="57"/>
      <c r="GZ1119" s="57"/>
      <c r="HA1119" s="57"/>
      <c r="HB1119" s="57"/>
      <c r="HC1119" s="57"/>
      <c r="HD1119" s="57"/>
      <c r="HE1119" s="57"/>
      <c r="HF1119" s="57"/>
      <c r="HG1119" s="57"/>
      <c r="HH1119" s="57"/>
      <c r="HI1119" s="57"/>
      <c r="HJ1119" s="57"/>
      <c r="HK1119" s="57"/>
      <c r="HL1119" s="57"/>
      <c r="HM1119" s="57"/>
      <c r="HN1119" s="57"/>
      <c r="HO1119" s="57"/>
      <c r="HP1119" s="57"/>
      <c r="HQ1119" s="57"/>
      <c r="HR1119" s="57"/>
      <c r="HS1119" s="57"/>
      <c r="HT1119" s="57"/>
      <c r="HU1119" s="57"/>
      <c r="HV1119" s="57"/>
      <c r="HW1119" s="57"/>
      <c r="HX1119" s="57"/>
      <c r="HY1119" s="57"/>
      <c r="HZ1119" s="57"/>
      <c r="IA1119" s="57"/>
      <c r="IB1119" s="57"/>
      <c r="IC1119" s="57"/>
      <c r="ID1119" s="57"/>
      <c r="IE1119" s="57"/>
      <c r="IF1119" s="57"/>
      <c r="IG1119" s="57"/>
      <c r="IH1119" s="57"/>
      <c r="II1119" s="57"/>
      <c r="IJ1119" s="57"/>
      <c r="IK1119" s="57"/>
      <c r="IL1119" s="57"/>
      <c r="IM1119" s="57"/>
      <c r="IN1119" s="57"/>
      <c r="IO1119" s="57"/>
      <c r="IP1119" s="57"/>
      <c r="IQ1119" s="57"/>
      <c r="IR1119" s="57"/>
      <c r="IS1119" s="57"/>
      <c r="IT1119" s="57"/>
      <c r="IU1119" s="57"/>
      <c r="IV1119" s="57"/>
      <c r="IW1119" s="57"/>
      <c r="IX1119" s="57"/>
      <c r="IY1119" s="57"/>
      <c r="IZ1119" s="57"/>
      <c r="JA1119" s="57"/>
      <c r="JB1119" s="57"/>
      <c r="JC1119" s="57"/>
      <c r="JD1119" s="57"/>
      <c r="JE1119" s="57"/>
      <c r="JF1119" s="57"/>
      <c r="JG1119" s="57"/>
      <c r="JH1119" s="57"/>
      <c r="JI1119" s="57"/>
      <c r="JJ1119" s="57"/>
      <c r="JK1119" s="57"/>
      <c r="JL1119" s="57"/>
      <c r="JM1119" s="57"/>
      <c r="JN1119" s="57"/>
      <c r="JO1119" s="57"/>
      <c r="JP1119" s="57"/>
      <c r="JQ1119" s="57"/>
      <c r="JR1119" s="57"/>
      <c r="JS1119" s="57"/>
      <c r="JT1119" s="57"/>
      <c r="JU1119" s="57"/>
      <c r="JV1119" s="57"/>
      <c r="JW1119" s="57"/>
      <c r="JX1119" s="57"/>
      <c r="JY1119" s="57"/>
      <c r="JZ1119" s="57"/>
      <c r="KA1119" s="57"/>
      <c r="KB1119" s="57"/>
      <c r="KC1119" s="57"/>
      <c r="KD1119" s="57"/>
      <c r="KE1119" s="57"/>
      <c r="KF1119" s="57"/>
      <c r="KG1119" s="57"/>
      <c r="KH1119" s="57"/>
      <c r="KI1119" s="57"/>
      <c r="KJ1119" s="57"/>
      <c r="KK1119" s="57"/>
      <c r="KL1119" s="57"/>
      <c r="KM1119" s="57"/>
      <c r="KN1119" s="57"/>
      <c r="KO1119" s="57"/>
      <c r="KP1119" s="57"/>
      <c r="KQ1119" s="57"/>
      <c r="KR1119" s="57"/>
      <c r="KS1119" s="57"/>
      <c r="KT1119" s="57"/>
      <c r="KU1119" s="57"/>
      <c r="KV1119" s="57"/>
      <c r="KW1119" s="57"/>
      <c r="KX1119" s="57"/>
      <c r="KY1119" s="57"/>
      <c r="KZ1119" s="57"/>
      <c r="LA1119" s="57"/>
      <c r="LB1119" s="57"/>
      <c r="LC1119" s="57"/>
      <c r="LD1119" s="57"/>
      <c r="LE1119" s="57"/>
      <c r="LF1119" s="57"/>
      <c r="LG1119" s="57"/>
      <c r="LH1119" s="57"/>
      <c r="LI1119" s="57"/>
      <c r="LJ1119" s="57"/>
      <c r="LK1119" s="57"/>
      <c r="LL1119" s="57"/>
      <c r="LM1119" s="57"/>
      <c r="LN1119" s="57"/>
      <c r="LO1119" s="57"/>
      <c r="LP1119" s="57"/>
      <c r="LQ1119" s="57"/>
      <c r="LR1119" s="57"/>
      <c r="LS1119" s="57"/>
      <c r="LT1119" s="57"/>
      <c r="LU1119" s="57"/>
      <c r="LV1119" s="57"/>
      <c r="LW1119" s="57"/>
      <c r="LX1119" s="57"/>
      <c r="LY1119" s="57"/>
      <c r="LZ1119" s="57"/>
      <c r="MA1119" s="57"/>
      <c r="MB1119" s="57"/>
      <c r="MC1119" s="57"/>
      <c r="MD1119" s="57"/>
      <c r="ME1119" s="57"/>
      <c r="MF1119" s="57"/>
      <c r="MG1119" s="57"/>
      <c r="MH1119" s="57"/>
      <c r="MI1119" s="57"/>
      <c r="MJ1119" s="57"/>
      <c r="MK1119" s="57"/>
      <c r="ML1119" s="57"/>
      <c r="MM1119" s="57"/>
      <c r="MN1119" s="57"/>
      <c r="MO1119" s="57"/>
      <c r="MP1119" s="57"/>
      <c r="MQ1119" s="57"/>
      <c r="MR1119" s="57"/>
      <c r="MS1119" s="57"/>
      <c r="MT1119" s="57"/>
      <c r="MU1119" s="57"/>
      <c r="MV1119" s="57"/>
      <c r="MW1119" s="57"/>
      <c r="MX1119" s="57"/>
      <c r="MY1119" s="57"/>
      <c r="MZ1119" s="57"/>
      <c r="NA1119" s="57"/>
      <c r="NB1119" s="57"/>
      <c r="NC1119" s="57"/>
      <c r="ND1119" s="57"/>
      <c r="NE1119" s="57"/>
      <c r="NF1119" s="57"/>
      <c r="NG1119" s="57"/>
      <c r="NH1119" s="57"/>
      <c r="NI1119" s="57"/>
      <c r="NJ1119" s="57"/>
      <c r="NK1119" s="57"/>
      <c r="NL1119" s="57"/>
      <c r="NM1119" s="57"/>
      <c r="NN1119" s="57"/>
      <c r="NO1119" s="57"/>
      <c r="NP1119" s="57"/>
      <c r="NQ1119" s="57"/>
      <c r="NR1119" s="57"/>
      <c r="NS1119" s="57"/>
      <c r="NT1119" s="57"/>
      <c r="NU1119" s="57"/>
      <c r="NV1119" s="57"/>
      <c r="NW1119" s="57"/>
      <c r="NX1119" s="57"/>
      <c r="NY1119" s="57"/>
      <c r="NZ1119" s="57"/>
      <c r="OA1119" s="57"/>
      <c r="OB1119" s="57"/>
      <c r="OC1119" s="57"/>
      <c r="OD1119" s="57"/>
      <c r="OE1119" s="57"/>
      <c r="OF1119" s="57"/>
      <c r="OG1119" s="57"/>
      <c r="OH1119" s="57"/>
      <c r="OI1119" s="57"/>
      <c r="OJ1119" s="57"/>
      <c r="OK1119" s="57"/>
      <c r="OL1119" s="57"/>
      <c r="OM1119" s="57"/>
      <c r="ON1119" s="57"/>
      <c r="OO1119" s="57"/>
      <c r="OP1119" s="57"/>
      <c r="OQ1119" s="57"/>
      <c r="OR1119" s="57"/>
      <c r="OS1119" s="57"/>
      <c r="OT1119" s="57"/>
      <c r="OU1119" s="57"/>
      <c r="OV1119" s="57"/>
      <c r="OW1119" s="57"/>
      <c r="OX1119" s="57"/>
      <c r="OY1119" s="57"/>
      <c r="OZ1119" s="57"/>
      <c r="PA1119" s="57"/>
      <c r="PB1119" s="57"/>
      <c r="PC1119" s="57"/>
      <c r="PD1119" s="57"/>
      <c r="PE1119" s="57"/>
      <c r="PF1119" s="57"/>
      <c r="PG1119" s="57"/>
      <c r="PH1119" s="57"/>
      <c r="PI1119" s="57"/>
      <c r="PJ1119" s="57"/>
      <c r="PK1119" s="57"/>
      <c r="PL1119" s="57"/>
      <c r="PM1119" s="57"/>
      <c r="PN1119" s="57"/>
      <c r="PO1119" s="57"/>
      <c r="PP1119" s="57"/>
      <c r="PQ1119" s="57"/>
      <c r="PR1119" s="57"/>
      <c r="PS1119" s="57"/>
      <c r="PT1119" s="57"/>
      <c r="PU1119" s="57"/>
      <c r="PV1119" s="57"/>
      <c r="PW1119" s="57"/>
      <c r="PX1119" s="57"/>
      <c r="PY1119" s="57"/>
      <c r="PZ1119" s="57"/>
      <c r="QA1119" s="57"/>
      <c r="QB1119" s="57"/>
      <c r="QC1119" s="57"/>
      <c r="QD1119" s="57"/>
      <c r="QE1119" s="57"/>
      <c r="QF1119" s="57"/>
      <c r="QG1119" s="57"/>
      <c r="QH1119" s="57"/>
      <c r="QI1119" s="57"/>
      <c r="QJ1119" s="57"/>
      <c r="QK1119" s="57"/>
      <c r="QL1119" s="57"/>
      <c r="QM1119" s="57"/>
      <c r="QN1119" s="57"/>
      <c r="QO1119" s="57"/>
      <c r="QP1119" s="57"/>
      <c r="QQ1119" s="57"/>
      <c r="QR1119" s="57"/>
      <c r="QS1119" s="57"/>
      <c r="QT1119" s="57"/>
      <c r="QU1119" s="57"/>
      <c r="QV1119" s="57"/>
      <c r="QW1119" s="57"/>
      <c r="QX1119" s="57"/>
      <c r="QY1119" s="57"/>
      <c r="QZ1119" s="57"/>
      <c r="RA1119" s="57"/>
      <c r="RB1119" s="57"/>
      <c r="RC1119" s="57"/>
      <c r="RD1119" s="57"/>
      <c r="RE1119" s="57"/>
      <c r="RF1119" s="57"/>
      <c r="RG1119" s="57"/>
      <c r="RH1119" s="57"/>
      <c r="RI1119" s="57"/>
      <c r="RJ1119" s="57"/>
      <c r="RK1119" s="57"/>
      <c r="RL1119" s="57"/>
      <c r="RM1119" s="57"/>
      <c r="RN1119" s="57"/>
      <c r="RO1119" s="57"/>
      <c r="RP1119" s="57"/>
      <c r="RQ1119" s="57"/>
      <c r="RR1119" s="57"/>
      <c r="RS1119" s="57"/>
      <c r="RT1119" s="57"/>
      <c r="RU1119" s="57"/>
      <c r="RV1119" s="57"/>
      <c r="RW1119" s="57"/>
      <c r="RX1119" s="57"/>
      <c r="RY1119" s="57"/>
      <c r="RZ1119" s="57"/>
      <c r="SA1119" s="57"/>
      <c r="SB1119" s="57"/>
      <c r="SC1119" s="57"/>
      <c r="SD1119" s="57"/>
      <c r="SE1119" s="57"/>
      <c r="SF1119" s="57"/>
      <c r="SG1119" s="57"/>
      <c r="SH1119" s="57"/>
      <c r="SI1119" s="57"/>
      <c r="SJ1119" s="57"/>
      <c r="SK1119" s="57"/>
      <c r="SL1119" s="57"/>
      <c r="SM1119" s="57"/>
      <c r="SN1119" s="57"/>
      <c r="SO1119" s="57"/>
      <c r="SP1119" s="57"/>
      <c r="SQ1119" s="57"/>
      <c r="SR1119" s="57"/>
      <c r="SS1119" s="57"/>
      <c r="ST1119" s="57"/>
      <c r="SU1119" s="57"/>
      <c r="SV1119" s="57"/>
      <c r="SW1119" s="57"/>
      <c r="SX1119" s="57"/>
    </row>
    <row r="1120" spans="1:518" s="8" customFormat="1" ht="14.55" customHeight="1" x14ac:dyDescent="0.3">
      <c r="A1120" s="81">
        <v>1116</v>
      </c>
      <c r="B1120" s="7">
        <v>370</v>
      </c>
      <c r="C1120" s="98" t="s">
        <v>4205</v>
      </c>
      <c r="D1120" s="98" t="s">
        <v>4204</v>
      </c>
      <c r="E1120" s="98" t="s">
        <v>4206</v>
      </c>
      <c r="F1120" s="7">
        <v>2019</v>
      </c>
      <c r="G1120" s="98" t="s">
        <v>3313</v>
      </c>
      <c r="H1120" s="98" t="s">
        <v>4207</v>
      </c>
      <c r="I1120" s="6" t="s">
        <v>50</v>
      </c>
      <c r="J1120" s="98" t="s">
        <v>4210</v>
      </c>
      <c r="K1120" s="6" t="s">
        <v>718</v>
      </c>
      <c r="L1120" s="6" t="s">
        <v>38</v>
      </c>
      <c r="M1120" s="6" t="s">
        <v>86</v>
      </c>
      <c r="N1120" s="6" t="s">
        <v>205</v>
      </c>
      <c r="O1120" s="6" t="s">
        <v>25</v>
      </c>
      <c r="P1120" s="6" t="s">
        <v>56</v>
      </c>
      <c r="Q1120" s="6" t="s">
        <v>572</v>
      </c>
      <c r="R1120" s="6" t="s">
        <v>572</v>
      </c>
      <c r="S1120" s="6" t="s">
        <v>321</v>
      </c>
      <c r="T1120" s="6" t="s">
        <v>4208</v>
      </c>
      <c r="U1120" s="7" t="s">
        <v>572</v>
      </c>
      <c r="V1120" s="7" t="s">
        <v>572</v>
      </c>
      <c r="W1120" s="56"/>
      <c r="X1120" s="6"/>
      <c r="Y1120" s="6"/>
      <c r="Z1120" s="6" t="s">
        <v>76</v>
      </c>
      <c r="AA1120" s="6"/>
      <c r="AB1120" s="6" t="s">
        <v>107</v>
      </c>
      <c r="AC1120" s="6"/>
      <c r="AD1120" s="6"/>
      <c r="AE1120" s="6" t="s">
        <v>126</v>
      </c>
      <c r="AF1120" s="56"/>
      <c r="AG1120" s="56"/>
      <c r="AH1120" s="6"/>
      <c r="AI1120" s="6"/>
      <c r="AJ1120" s="56"/>
      <c r="AK1120" s="6"/>
      <c r="AL1120" s="56"/>
      <c r="AM1120" s="6"/>
      <c r="AN1120" s="56"/>
      <c r="AO1120" s="6"/>
      <c r="AP1120" s="6"/>
      <c r="AQ1120" s="56"/>
      <c r="AR1120" s="56"/>
      <c r="AS1120" s="56"/>
      <c r="AT1120" s="6"/>
      <c r="AU1120" s="6"/>
      <c r="AV1120" s="6"/>
      <c r="AW1120" s="6" t="s">
        <v>23</v>
      </c>
      <c r="AX1120" s="56"/>
      <c r="AY1120" s="6"/>
      <c r="AZ1120" s="6"/>
      <c r="BA1120" s="6" t="s">
        <v>78</v>
      </c>
      <c r="BB1120" s="6"/>
      <c r="BC1120" s="6" t="s">
        <v>78</v>
      </c>
      <c r="BD1120" s="6"/>
      <c r="BE1120" s="6"/>
      <c r="BF1120" s="6" t="s">
        <v>78</v>
      </c>
      <c r="BG1120" s="56"/>
      <c r="BH1120" s="56"/>
      <c r="BI1120" s="6"/>
      <c r="BJ1120" s="6"/>
      <c r="BK1120" s="6"/>
      <c r="BL1120" s="56"/>
      <c r="BM1120" s="56"/>
      <c r="BN1120" s="6"/>
      <c r="BO1120" s="6"/>
      <c r="BP1120" s="56"/>
      <c r="BQ1120" s="56"/>
      <c r="BR1120" s="56"/>
      <c r="BS1120" s="6"/>
      <c r="BT1120" s="6"/>
      <c r="BU1120" s="6"/>
      <c r="BV1120" s="6" t="s">
        <v>38</v>
      </c>
      <c r="BW1120" s="56"/>
      <c r="BX1120" s="6"/>
      <c r="BY1120" s="6"/>
      <c r="BZ1120" s="6"/>
      <c r="CA1120" s="6"/>
      <c r="CB1120" s="6"/>
      <c r="CC1120" s="6"/>
      <c r="CD1120" s="6"/>
      <c r="CE1120" s="6"/>
      <c r="CF1120" s="56"/>
      <c r="CG1120" s="56"/>
      <c r="CH1120" s="6"/>
      <c r="CI1120" s="6"/>
      <c r="CJ1120" s="56"/>
      <c r="CK1120" s="6"/>
      <c r="CL1120" s="6"/>
      <c r="CM1120" s="6"/>
      <c r="CN1120" s="6"/>
      <c r="CO1120" s="56"/>
      <c r="CP1120" s="6"/>
      <c r="CQ1120" s="6"/>
      <c r="CR1120" s="6"/>
      <c r="CS1120" s="28" t="s">
        <v>38</v>
      </c>
      <c r="CT1120" s="6"/>
      <c r="CU1120" s="6"/>
      <c r="CV1120" s="6"/>
      <c r="CW1120" s="6"/>
      <c r="CX1120" s="6"/>
      <c r="CY1120" s="56"/>
      <c r="CZ1120" s="6"/>
      <c r="DA1120" s="6"/>
      <c r="DB1120" s="6"/>
      <c r="DC1120" s="6"/>
      <c r="DD1120" s="6" t="s">
        <v>38</v>
      </c>
      <c r="DE1120" s="87"/>
      <c r="DF1120" s="6"/>
      <c r="DG1120" s="6"/>
      <c r="DH1120" s="6"/>
      <c r="DI1120" s="6"/>
      <c r="DJ1120" s="6"/>
      <c r="DK1120" s="6"/>
      <c r="DL1120" s="6"/>
      <c r="DM1120" s="6"/>
      <c r="DN1120" s="6"/>
      <c r="DO1120" s="87"/>
      <c r="DP1120" s="6"/>
      <c r="DQ1120" s="87"/>
      <c r="DR1120" s="6"/>
      <c r="DS1120" s="87" t="s">
        <v>4212</v>
      </c>
      <c r="DT1120" s="17" t="s">
        <v>630</v>
      </c>
      <c r="DU1120" s="58"/>
      <c r="DV1120" s="58"/>
      <c r="DW1120" s="58"/>
      <c r="DX1120" s="58"/>
      <c r="DY1120" s="58"/>
      <c r="DZ1120" s="58"/>
      <c r="EA1120" s="58"/>
      <c r="EB1120" s="58"/>
      <c r="EC1120" s="58"/>
      <c r="ED1120" s="58"/>
      <c r="EE1120" s="58"/>
      <c r="EF1120" s="58"/>
      <c r="EG1120" s="58"/>
      <c r="EH1120" s="58"/>
      <c r="EI1120" s="58"/>
      <c r="EJ1120" s="58"/>
      <c r="EK1120" s="58"/>
      <c r="EL1120" s="58"/>
      <c r="EM1120" s="58"/>
      <c r="EN1120" s="58"/>
      <c r="EO1120" s="58"/>
      <c r="EP1120" s="58"/>
      <c r="EQ1120" s="58"/>
      <c r="ER1120" s="58"/>
      <c r="ES1120" s="34"/>
      <c r="ET1120" s="57"/>
      <c r="EU1120" s="57"/>
      <c r="EV1120" s="57"/>
      <c r="EW1120" s="57"/>
      <c r="EX1120" s="57"/>
      <c r="EY1120" s="57"/>
      <c r="EZ1120" s="57"/>
      <c r="FA1120" s="57"/>
      <c r="FB1120" s="57"/>
      <c r="FC1120" s="57"/>
      <c r="FD1120" s="57"/>
      <c r="FE1120" s="57"/>
      <c r="FF1120" s="57"/>
      <c r="FG1120" s="57"/>
      <c r="FH1120" s="57"/>
      <c r="FI1120" s="57"/>
      <c r="FJ1120" s="57"/>
      <c r="FK1120" s="57"/>
      <c r="FL1120" s="57"/>
      <c r="FM1120" s="57"/>
      <c r="FN1120" s="57"/>
      <c r="FO1120" s="57"/>
      <c r="FP1120" s="57"/>
      <c r="FQ1120" s="57"/>
      <c r="FR1120" s="57"/>
      <c r="FS1120" s="57"/>
      <c r="FT1120" s="57"/>
      <c r="FU1120" s="57"/>
      <c r="FV1120" s="57"/>
      <c r="FW1120" s="57"/>
      <c r="FX1120" s="57"/>
      <c r="FY1120" s="57"/>
      <c r="FZ1120" s="57"/>
      <c r="GA1120" s="57"/>
      <c r="GB1120" s="57"/>
      <c r="GC1120" s="57"/>
      <c r="GD1120" s="57"/>
      <c r="GE1120" s="57"/>
      <c r="GF1120" s="57"/>
      <c r="GG1120" s="57"/>
      <c r="GH1120" s="57"/>
      <c r="GI1120" s="57"/>
      <c r="GJ1120" s="57"/>
      <c r="GK1120" s="57"/>
      <c r="GL1120" s="57"/>
      <c r="GM1120" s="57"/>
      <c r="GN1120" s="57"/>
      <c r="GO1120" s="57"/>
      <c r="GP1120" s="57"/>
      <c r="GQ1120" s="57"/>
      <c r="GR1120" s="57"/>
      <c r="GS1120" s="57"/>
      <c r="GT1120" s="57"/>
      <c r="GU1120" s="57"/>
      <c r="GV1120" s="57"/>
      <c r="GW1120" s="57"/>
      <c r="GX1120" s="57"/>
      <c r="GY1120" s="57"/>
      <c r="GZ1120" s="57"/>
      <c r="HA1120" s="57"/>
      <c r="HB1120" s="57"/>
      <c r="HC1120" s="57"/>
      <c r="HD1120" s="57"/>
      <c r="HE1120" s="57"/>
      <c r="HF1120" s="57"/>
      <c r="HG1120" s="57"/>
      <c r="HH1120" s="57"/>
      <c r="HI1120" s="57"/>
      <c r="HJ1120" s="57"/>
      <c r="HK1120" s="57"/>
      <c r="HL1120" s="57"/>
      <c r="HM1120" s="57"/>
      <c r="HN1120" s="57"/>
      <c r="HO1120" s="57"/>
      <c r="HP1120" s="57"/>
      <c r="HQ1120" s="57"/>
      <c r="HR1120" s="57"/>
      <c r="HS1120" s="57"/>
      <c r="HT1120" s="57"/>
      <c r="HU1120" s="57"/>
      <c r="HV1120" s="57"/>
      <c r="HW1120" s="57"/>
      <c r="HX1120" s="57"/>
      <c r="HY1120" s="57"/>
      <c r="HZ1120" s="57"/>
      <c r="IA1120" s="57"/>
      <c r="IB1120" s="57"/>
      <c r="IC1120" s="57"/>
      <c r="ID1120" s="57"/>
      <c r="IE1120" s="57"/>
      <c r="IF1120" s="57"/>
      <c r="IG1120" s="57"/>
      <c r="IH1120" s="57"/>
      <c r="II1120" s="57"/>
      <c r="IJ1120" s="57"/>
      <c r="IK1120" s="57"/>
      <c r="IL1120" s="57"/>
      <c r="IM1120" s="57"/>
      <c r="IN1120" s="57"/>
      <c r="IO1120" s="57"/>
      <c r="IP1120" s="57"/>
      <c r="IQ1120" s="57"/>
      <c r="IR1120" s="57"/>
      <c r="IS1120" s="57"/>
      <c r="IT1120" s="57"/>
      <c r="IU1120" s="57"/>
      <c r="IV1120" s="57"/>
      <c r="IW1120" s="57"/>
      <c r="IX1120" s="57"/>
      <c r="IY1120" s="57"/>
      <c r="IZ1120" s="57"/>
      <c r="JA1120" s="57"/>
      <c r="JB1120" s="57"/>
      <c r="JC1120" s="57"/>
      <c r="JD1120" s="57"/>
      <c r="JE1120" s="57"/>
      <c r="JF1120" s="57"/>
      <c r="JG1120" s="57"/>
      <c r="JH1120" s="57"/>
      <c r="JI1120" s="57"/>
      <c r="JJ1120" s="57"/>
      <c r="JK1120" s="57"/>
      <c r="JL1120" s="57"/>
      <c r="JM1120" s="57"/>
      <c r="JN1120" s="57"/>
      <c r="JO1120" s="57"/>
      <c r="JP1120" s="57"/>
      <c r="JQ1120" s="57"/>
      <c r="JR1120" s="57"/>
      <c r="JS1120" s="57"/>
      <c r="JT1120" s="57"/>
      <c r="JU1120" s="57"/>
      <c r="JV1120" s="57"/>
      <c r="JW1120" s="57"/>
      <c r="JX1120" s="57"/>
      <c r="JY1120" s="57"/>
      <c r="JZ1120" s="57"/>
      <c r="KA1120" s="57"/>
      <c r="KB1120" s="57"/>
      <c r="KC1120" s="57"/>
      <c r="KD1120" s="57"/>
      <c r="KE1120" s="57"/>
      <c r="KF1120" s="57"/>
      <c r="KG1120" s="57"/>
      <c r="KH1120" s="57"/>
      <c r="KI1120" s="57"/>
      <c r="KJ1120" s="57"/>
      <c r="KK1120" s="57"/>
      <c r="KL1120" s="57"/>
      <c r="KM1120" s="57"/>
      <c r="KN1120" s="57"/>
      <c r="KO1120" s="57"/>
      <c r="KP1120" s="57"/>
      <c r="KQ1120" s="57"/>
      <c r="KR1120" s="57"/>
      <c r="KS1120" s="57"/>
      <c r="KT1120" s="57"/>
      <c r="KU1120" s="57"/>
      <c r="KV1120" s="57"/>
      <c r="KW1120" s="57"/>
      <c r="KX1120" s="57"/>
      <c r="KY1120" s="57"/>
      <c r="KZ1120" s="57"/>
      <c r="LA1120" s="57"/>
      <c r="LB1120" s="57"/>
      <c r="LC1120" s="57"/>
      <c r="LD1120" s="57"/>
      <c r="LE1120" s="57"/>
      <c r="LF1120" s="57"/>
      <c r="LG1120" s="57"/>
      <c r="LH1120" s="57"/>
      <c r="LI1120" s="57"/>
      <c r="LJ1120" s="57"/>
      <c r="LK1120" s="57"/>
      <c r="LL1120" s="57"/>
      <c r="LM1120" s="57"/>
      <c r="LN1120" s="57"/>
      <c r="LO1120" s="57"/>
      <c r="LP1120" s="57"/>
      <c r="LQ1120" s="57"/>
      <c r="LR1120" s="57"/>
      <c r="LS1120" s="57"/>
      <c r="LT1120" s="57"/>
      <c r="LU1120" s="57"/>
      <c r="LV1120" s="57"/>
      <c r="LW1120" s="57"/>
      <c r="LX1120" s="57"/>
      <c r="LY1120" s="57"/>
      <c r="LZ1120" s="57"/>
      <c r="MA1120" s="57"/>
      <c r="MB1120" s="57"/>
      <c r="MC1120" s="57"/>
      <c r="MD1120" s="57"/>
      <c r="ME1120" s="57"/>
      <c r="MF1120" s="57"/>
      <c r="MG1120" s="57"/>
      <c r="MH1120" s="57"/>
      <c r="MI1120" s="57"/>
      <c r="MJ1120" s="57"/>
      <c r="MK1120" s="57"/>
      <c r="ML1120" s="57"/>
      <c r="MM1120" s="57"/>
      <c r="MN1120" s="57"/>
      <c r="MO1120" s="57"/>
      <c r="MP1120" s="57"/>
      <c r="MQ1120" s="57"/>
      <c r="MR1120" s="57"/>
      <c r="MS1120" s="57"/>
      <c r="MT1120" s="57"/>
      <c r="MU1120" s="57"/>
      <c r="MV1120" s="57"/>
      <c r="MW1120" s="57"/>
      <c r="MX1120" s="57"/>
      <c r="MY1120" s="57"/>
      <c r="MZ1120" s="57"/>
      <c r="NA1120" s="57"/>
      <c r="NB1120" s="57"/>
      <c r="NC1120" s="57"/>
      <c r="ND1120" s="57"/>
      <c r="NE1120" s="57"/>
      <c r="NF1120" s="57"/>
      <c r="NG1120" s="57"/>
      <c r="NH1120" s="57"/>
      <c r="NI1120" s="57"/>
      <c r="NJ1120" s="57"/>
      <c r="NK1120" s="57"/>
      <c r="NL1120" s="57"/>
      <c r="NM1120" s="57"/>
      <c r="NN1120" s="57"/>
      <c r="NO1120" s="57"/>
      <c r="NP1120" s="57"/>
      <c r="NQ1120" s="57"/>
      <c r="NR1120" s="57"/>
      <c r="NS1120" s="57"/>
      <c r="NT1120" s="57"/>
      <c r="NU1120" s="57"/>
      <c r="NV1120" s="57"/>
      <c r="NW1120" s="57"/>
      <c r="NX1120" s="57"/>
      <c r="NY1120" s="57"/>
      <c r="NZ1120" s="57"/>
      <c r="OA1120" s="57"/>
      <c r="OB1120" s="57"/>
      <c r="OC1120" s="57"/>
      <c r="OD1120" s="57"/>
      <c r="OE1120" s="57"/>
      <c r="OF1120" s="57"/>
      <c r="OG1120" s="57"/>
      <c r="OH1120" s="57"/>
      <c r="OI1120" s="57"/>
      <c r="OJ1120" s="57"/>
      <c r="OK1120" s="57"/>
      <c r="OL1120" s="57"/>
      <c r="OM1120" s="57"/>
      <c r="ON1120" s="57"/>
      <c r="OO1120" s="57"/>
      <c r="OP1120" s="57"/>
      <c r="OQ1120" s="57"/>
      <c r="OR1120" s="57"/>
      <c r="OS1120" s="57"/>
      <c r="OT1120" s="57"/>
      <c r="OU1120" s="57"/>
      <c r="OV1120" s="57"/>
      <c r="OW1120" s="57"/>
      <c r="OX1120" s="57"/>
      <c r="OY1120" s="57"/>
      <c r="OZ1120" s="57"/>
      <c r="PA1120" s="57"/>
      <c r="PB1120" s="57"/>
      <c r="PC1120" s="57"/>
      <c r="PD1120" s="57"/>
      <c r="PE1120" s="57"/>
      <c r="PF1120" s="57"/>
      <c r="PG1120" s="57"/>
      <c r="PH1120" s="57"/>
      <c r="PI1120" s="57"/>
      <c r="PJ1120" s="57"/>
      <c r="PK1120" s="57"/>
      <c r="PL1120" s="57"/>
      <c r="PM1120" s="57"/>
      <c r="PN1120" s="57"/>
      <c r="PO1120" s="57"/>
      <c r="PP1120" s="57"/>
      <c r="PQ1120" s="57"/>
      <c r="PR1120" s="57"/>
      <c r="PS1120" s="57"/>
      <c r="PT1120" s="57"/>
      <c r="PU1120" s="57"/>
      <c r="PV1120" s="57"/>
      <c r="PW1120" s="57"/>
      <c r="PX1120" s="57"/>
      <c r="PY1120" s="57"/>
      <c r="PZ1120" s="57"/>
      <c r="QA1120" s="57"/>
      <c r="QB1120" s="57"/>
      <c r="QC1120" s="57"/>
      <c r="QD1120" s="57"/>
      <c r="QE1120" s="57"/>
      <c r="QF1120" s="57"/>
      <c r="QG1120" s="57"/>
      <c r="QH1120" s="57"/>
      <c r="QI1120" s="57"/>
      <c r="QJ1120" s="57"/>
      <c r="QK1120" s="57"/>
      <c r="QL1120" s="57"/>
      <c r="QM1120" s="57"/>
      <c r="QN1120" s="57"/>
      <c r="QO1120" s="57"/>
      <c r="QP1120" s="57"/>
      <c r="QQ1120" s="57"/>
      <c r="QR1120" s="57"/>
      <c r="QS1120" s="57"/>
      <c r="QT1120" s="57"/>
      <c r="QU1120" s="57"/>
      <c r="QV1120" s="57"/>
      <c r="QW1120" s="57"/>
      <c r="QX1120" s="57"/>
      <c r="QY1120" s="57"/>
      <c r="QZ1120" s="57"/>
      <c r="RA1120" s="57"/>
      <c r="RB1120" s="57"/>
      <c r="RC1120" s="57"/>
      <c r="RD1120" s="57"/>
      <c r="RE1120" s="57"/>
      <c r="RF1120" s="57"/>
      <c r="RG1120" s="57"/>
      <c r="RH1120" s="57"/>
      <c r="RI1120" s="57"/>
      <c r="RJ1120" s="57"/>
      <c r="RK1120" s="57"/>
      <c r="RL1120" s="57"/>
      <c r="RM1120" s="57"/>
      <c r="RN1120" s="57"/>
      <c r="RO1120" s="57"/>
      <c r="RP1120" s="57"/>
      <c r="RQ1120" s="57"/>
      <c r="RR1120" s="57"/>
      <c r="RS1120" s="57"/>
      <c r="RT1120" s="57"/>
      <c r="RU1120" s="57"/>
      <c r="RV1120" s="57"/>
      <c r="RW1120" s="57"/>
      <c r="RX1120" s="57"/>
      <c r="RY1120" s="57"/>
      <c r="RZ1120" s="57"/>
      <c r="SA1120" s="57"/>
      <c r="SB1120" s="57"/>
      <c r="SC1120" s="57"/>
      <c r="SD1120" s="57"/>
      <c r="SE1120" s="57"/>
      <c r="SF1120" s="57"/>
      <c r="SG1120" s="57"/>
      <c r="SH1120" s="57"/>
      <c r="SI1120" s="57"/>
      <c r="SJ1120" s="57"/>
      <c r="SK1120" s="57"/>
      <c r="SL1120" s="57"/>
      <c r="SM1120" s="57"/>
      <c r="SN1120" s="57"/>
      <c r="SO1120" s="57"/>
      <c r="SP1120" s="57"/>
      <c r="SQ1120" s="57"/>
      <c r="SR1120" s="57"/>
      <c r="SS1120" s="57"/>
      <c r="ST1120" s="57"/>
      <c r="SU1120" s="57"/>
      <c r="SV1120" s="57"/>
      <c r="SW1120" s="57"/>
      <c r="SX1120" s="57"/>
    </row>
    <row r="1121" spans="1:518" s="78" customFormat="1" ht="14.55" customHeight="1" x14ac:dyDescent="0.3">
      <c r="A1121" s="82">
        <v>1117</v>
      </c>
      <c r="B1121" s="83">
        <v>370</v>
      </c>
      <c r="C1121" s="103" t="s">
        <v>4205</v>
      </c>
      <c r="D1121" s="103" t="s">
        <v>4204</v>
      </c>
      <c r="E1121" s="103" t="s">
        <v>4206</v>
      </c>
      <c r="F1121" s="83">
        <v>2019</v>
      </c>
      <c r="G1121" s="103" t="s">
        <v>3313</v>
      </c>
      <c r="H1121" s="103" t="s">
        <v>4207</v>
      </c>
      <c r="I1121" s="79" t="s">
        <v>50</v>
      </c>
      <c r="J1121" s="103" t="s">
        <v>4213</v>
      </c>
      <c r="K1121" s="6" t="s">
        <v>1324</v>
      </c>
      <c r="L1121" s="79" t="s">
        <v>38</v>
      </c>
      <c r="M1121" s="79" t="s">
        <v>86</v>
      </c>
      <c r="N1121" s="79" t="s">
        <v>205</v>
      </c>
      <c r="O1121" s="79" t="s">
        <v>25</v>
      </c>
      <c r="P1121" s="6" t="s">
        <v>56</v>
      </c>
      <c r="Q1121" s="79" t="s">
        <v>572</v>
      </c>
      <c r="R1121" s="79" t="s">
        <v>572</v>
      </c>
      <c r="S1121" s="79" t="s">
        <v>321</v>
      </c>
      <c r="T1121" s="79" t="s">
        <v>4208</v>
      </c>
      <c r="U1121" s="83" t="s">
        <v>572</v>
      </c>
      <c r="V1121" s="83" t="s">
        <v>572</v>
      </c>
      <c r="W1121" s="71"/>
      <c r="X1121" s="79"/>
      <c r="Y1121" s="79"/>
      <c r="Z1121" s="79" t="s">
        <v>76</v>
      </c>
      <c r="AA1121" s="79"/>
      <c r="AB1121" s="79" t="s">
        <v>107</v>
      </c>
      <c r="AC1121" s="79"/>
      <c r="AD1121" s="79"/>
      <c r="AE1121" s="79" t="s">
        <v>126</v>
      </c>
      <c r="AF1121" s="71"/>
      <c r="AG1121" s="71"/>
      <c r="AH1121" s="79"/>
      <c r="AI1121" s="79"/>
      <c r="AJ1121" s="71"/>
      <c r="AK1121" s="79"/>
      <c r="AL1121" s="71"/>
      <c r="AM1121" s="79"/>
      <c r="AN1121" s="71"/>
      <c r="AO1121" s="79"/>
      <c r="AP1121" s="79"/>
      <c r="AQ1121" s="71"/>
      <c r="AR1121" s="71"/>
      <c r="AS1121" s="71"/>
      <c r="AT1121" s="79"/>
      <c r="AU1121" s="79"/>
      <c r="AV1121" s="79"/>
      <c r="AW1121" s="79" t="s">
        <v>23</v>
      </c>
      <c r="AX1121" s="71"/>
      <c r="AY1121" s="79"/>
      <c r="AZ1121" s="79"/>
      <c r="BA1121" s="79" t="s">
        <v>78</v>
      </c>
      <c r="BB1121" s="79"/>
      <c r="BC1121" s="79" t="s">
        <v>78</v>
      </c>
      <c r="BD1121" s="79"/>
      <c r="BE1121" s="79"/>
      <c r="BF1121" s="79" t="s">
        <v>78</v>
      </c>
      <c r="BG1121" s="71"/>
      <c r="BH1121" s="71"/>
      <c r="BI1121" s="79"/>
      <c r="BJ1121" s="79"/>
      <c r="BK1121" s="79"/>
      <c r="BL1121" s="71"/>
      <c r="BM1121" s="71"/>
      <c r="BN1121" s="79"/>
      <c r="BO1121" s="79"/>
      <c r="BP1121" s="71"/>
      <c r="BQ1121" s="71"/>
      <c r="BR1121" s="71"/>
      <c r="BS1121" s="79"/>
      <c r="BT1121" s="79"/>
      <c r="BU1121" s="79"/>
      <c r="BV1121" s="79" t="s">
        <v>38</v>
      </c>
      <c r="BW1121" s="71"/>
      <c r="BX1121" s="79"/>
      <c r="BY1121" s="79"/>
      <c r="BZ1121" s="79"/>
      <c r="CA1121" s="79"/>
      <c r="CB1121" s="79"/>
      <c r="CC1121" s="79"/>
      <c r="CD1121" s="79"/>
      <c r="CE1121" s="79"/>
      <c r="CF1121" s="71"/>
      <c r="CG1121" s="71"/>
      <c r="CH1121" s="79"/>
      <c r="CI1121" s="79"/>
      <c r="CJ1121" s="71"/>
      <c r="CK1121" s="79"/>
      <c r="CL1121" s="79"/>
      <c r="CM1121" s="79"/>
      <c r="CN1121" s="79"/>
      <c r="CO1121" s="71"/>
      <c r="CP1121" s="79"/>
      <c r="CQ1121" s="79"/>
      <c r="CR1121" s="79"/>
      <c r="CS1121" s="84" t="s">
        <v>38</v>
      </c>
      <c r="CT1121" s="79"/>
      <c r="CU1121" s="79"/>
      <c r="CV1121" s="79"/>
      <c r="CW1121" s="79"/>
      <c r="CX1121" s="79"/>
      <c r="CY1121" s="71"/>
      <c r="CZ1121" s="79"/>
      <c r="DA1121" s="79"/>
      <c r="DB1121" s="79"/>
      <c r="DC1121" s="79"/>
      <c r="DD1121" s="79" t="s">
        <v>38</v>
      </c>
      <c r="DE1121" s="88"/>
      <c r="DF1121" s="79"/>
      <c r="DG1121" s="79"/>
      <c r="DH1121" s="79"/>
      <c r="DI1121" s="79"/>
      <c r="DJ1121" s="79"/>
      <c r="DK1121" s="79"/>
      <c r="DL1121" s="79"/>
      <c r="DM1121" s="79"/>
      <c r="DN1121" s="79"/>
      <c r="DO1121" s="88"/>
      <c r="DP1121" s="79"/>
      <c r="DQ1121" s="88"/>
      <c r="DR1121" s="79"/>
      <c r="DS1121" s="88" t="s">
        <v>4214</v>
      </c>
      <c r="DT1121" s="85" t="s">
        <v>630</v>
      </c>
      <c r="DU1121" s="58"/>
      <c r="DV1121" s="58"/>
      <c r="DW1121" s="58"/>
      <c r="DX1121" s="58"/>
      <c r="DY1121" s="58"/>
      <c r="DZ1121" s="58"/>
      <c r="EA1121" s="58"/>
      <c r="EB1121" s="58"/>
      <c r="EC1121" s="58"/>
      <c r="ED1121" s="58"/>
      <c r="EE1121" s="58"/>
      <c r="EF1121" s="58"/>
      <c r="EG1121" s="58"/>
      <c r="EH1121" s="58"/>
      <c r="EI1121" s="58"/>
      <c r="EJ1121" s="58"/>
      <c r="EK1121" s="58"/>
      <c r="EL1121" s="58"/>
      <c r="EM1121" s="58"/>
      <c r="EN1121" s="58"/>
      <c r="EO1121" s="58"/>
      <c r="EP1121" s="58"/>
      <c r="EQ1121" s="58"/>
      <c r="ER1121" s="58"/>
      <c r="ES1121" s="34"/>
      <c r="ET1121" s="57"/>
      <c r="EU1121" s="57"/>
      <c r="EV1121" s="57"/>
      <c r="EW1121" s="57"/>
      <c r="EX1121" s="57"/>
      <c r="EY1121" s="57"/>
      <c r="EZ1121" s="57"/>
      <c r="FA1121" s="57"/>
      <c r="FB1121" s="57"/>
      <c r="FC1121" s="57"/>
      <c r="FD1121" s="57"/>
      <c r="FE1121" s="57"/>
      <c r="FF1121" s="57"/>
      <c r="FG1121" s="57"/>
      <c r="FH1121" s="57"/>
      <c r="FI1121" s="57"/>
      <c r="FJ1121" s="57"/>
      <c r="FK1121" s="57"/>
      <c r="FL1121" s="57"/>
      <c r="FM1121" s="57"/>
      <c r="FN1121" s="57"/>
      <c r="FO1121" s="57"/>
      <c r="FP1121" s="57"/>
      <c r="FQ1121" s="57"/>
      <c r="FR1121" s="57"/>
      <c r="FS1121" s="57"/>
      <c r="FT1121" s="57"/>
      <c r="FU1121" s="57"/>
      <c r="FV1121" s="57"/>
      <c r="FW1121" s="57"/>
      <c r="FX1121" s="57"/>
      <c r="FY1121" s="57"/>
      <c r="FZ1121" s="57"/>
      <c r="GA1121" s="57"/>
      <c r="GB1121" s="57"/>
      <c r="GC1121" s="57"/>
      <c r="GD1121" s="57"/>
      <c r="GE1121" s="57"/>
      <c r="GF1121" s="57"/>
      <c r="GG1121" s="57"/>
      <c r="GH1121" s="57"/>
      <c r="GI1121" s="57"/>
      <c r="GJ1121" s="57"/>
      <c r="GK1121" s="57"/>
      <c r="GL1121" s="57"/>
      <c r="GM1121" s="57"/>
      <c r="GN1121" s="57"/>
      <c r="GO1121" s="57"/>
      <c r="GP1121" s="57"/>
      <c r="GQ1121" s="57"/>
      <c r="GR1121" s="57"/>
      <c r="GS1121" s="57"/>
      <c r="GT1121" s="57"/>
      <c r="GU1121" s="57"/>
      <c r="GV1121" s="57"/>
      <c r="GW1121" s="57"/>
      <c r="GX1121" s="57"/>
      <c r="GY1121" s="57"/>
      <c r="GZ1121" s="57"/>
      <c r="HA1121" s="57"/>
      <c r="HB1121" s="57"/>
      <c r="HC1121" s="57"/>
      <c r="HD1121" s="57"/>
      <c r="HE1121" s="57"/>
      <c r="HF1121" s="57"/>
      <c r="HG1121" s="57"/>
      <c r="HH1121" s="57"/>
      <c r="HI1121" s="57"/>
      <c r="HJ1121" s="57"/>
      <c r="HK1121" s="57"/>
      <c r="HL1121" s="57"/>
      <c r="HM1121" s="57"/>
      <c r="HN1121" s="57"/>
      <c r="HO1121" s="57"/>
      <c r="HP1121" s="57"/>
      <c r="HQ1121" s="57"/>
      <c r="HR1121" s="57"/>
      <c r="HS1121" s="57"/>
      <c r="HT1121" s="57"/>
      <c r="HU1121" s="57"/>
      <c r="HV1121" s="57"/>
      <c r="HW1121" s="57"/>
      <c r="HX1121" s="57"/>
      <c r="HY1121" s="57"/>
      <c r="HZ1121" s="57"/>
      <c r="IA1121" s="57"/>
      <c r="IB1121" s="57"/>
      <c r="IC1121" s="57"/>
      <c r="ID1121" s="57"/>
      <c r="IE1121" s="57"/>
      <c r="IF1121" s="57"/>
      <c r="IG1121" s="57"/>
      <c r="IH1121" s="57"/>
      <c r="II1121" s="57"/>
      <c r="IJ1121" s="57"/>
      <c r="IK1121" s="57"/>
      <c r="IL1121" s="57"/>
      <c r="IM1121" s="57"/>
      <c r="IN1121" s="57"/>
      <c r="IO1121" s="57"/>
      <c r="IP1121" s="57"/>
      <c r="IQ1121" s="57"/>
      <c r="IR1121" s="57"/>
      <c r="IS1121" s="57"/>
      <c r="IT1121" s="57"/>
      <c r="IU1121" s="57"/>
      <c r="IV1121" s="57"/>
      <c r="IW1121" s="57"/>
      <c r="IX1121" s="57"/>
      <c r="IY1121" s="57"/>
      <c r="IZ1121" s="57"/>
      <c r="JA1121" s="57"/>
      <c r="JB1121" s="57"/>
      <c r="JC1121" s="57"/>
      <c r="JD1121" s="57"/>
      <c r="JE1121" s="57"/>
      <c r="JF1121" s="57"/>
      <c r="JG1121" s="57"/>
      <c r="JH1121" s="57"/>
      <c r="JI1121" s="57"/>
      <c r="JJ1121" s="57"/>
      <c r="JK1121" s="57"/>
      <c r="JL1121" s="57"/>
      <c r="JM1121" s="57"/>
      <c r="JN1121" s="57"/>
      <c r="JO1121" s="57"/>
      <c r="JP1121" s="57"/>
      <c r="JQ1121" s="57"/>
      <c r="JR1121" s="57"/>
      <c r="JS1121" s="57"/>
      <c r="JT1121" s="57"/>
      <c r="JU1121" s="57"/>
      <c r="JV1121" s="57"/>
      <c r="JW1121" s="57"/>
      <c r="JX1121" s="57"/>
      <c r="JY1121" s="57"/>
      <c r="JZ1121" s="57"/>
      <c r="KA1121" s="57"/>
      <c r="KB1121" s="57"/>
      <c r="KC1121" s="57"/>
      <c r="KD1121" s="57"/>
      <c r="KE1121" s="57"/>
      <c r="KF1121" s="57"/>
      <c r="KG1121" s="57"/>
      <c r="KH1121" s="57"/>
      <c r="KI1121" s="57"/>
      <c r="KJ1121" s="57"/>
      <c r="KK1121" s="57"/>
      <c r="KL1121" s="57"/>
      <c r="KM1121" s="57"/>
      <c r="KN1121" s="57"/>
      <c r="KO1121" s="57"/>
      <c r="KP1121" s="57"/>
      <c r="KQ1121" s="57"/>
      <c r="KR1121" s="57"/>
      <c r="KS1121" s="57"/>
      <c r="KT1121" s="57"/>
      <c r="KU1121" s="57"/>
      <c r="KV1121" s="57"/>
      <c r="KW1121" s="57"/>
      <c r="KX1121" s="57"/>
      <c r="KY1121" s="57"/>
      <c r="KZ1121" s="57"/>
      <c r="LA1121" s="57"/>
      <c r="LB1121" s="57"/>
      <c r="LC1121" s="57"/>
      <c r="LD1121" s="57"/>
      <c r="LE1121" s="57"/>
      <c r="LF1121" s="57"/>
      <c r="LG1121" s="57"/>
      <c r="LH1121" s="57"/>
      <c r="LI1121" s="57"/>
      <c r="LJ1121" s="57"/>
      <c r="LK1121" s="57"/>
      <c r="LL1121" s="57"/>
      <c r="LM1121" s="57"/>
      <c r="LN1121" s="57"/>
      <c r="LO1121" s="57"/>
      <c r="LP1121" s="57"/>
      <c r="LQ1121" s="57"/>
      <c r="LR1121" s="57"/>
      <c r="LS1121" s="57"/>
      <c r="LT1121" s="57"/>
      <c r="LU1121" s="57"/>
      <c r="LV1121" s="57"/>
      <c r="LW1121" s="57"/>
      <c r="LX1121" s="57"/>
      <c r="LY1121" s="57"/>
      <c r="LZ1121" s="57"/>
      <c r="MA1121" s="57"/>
      <c r="MB1121" s="57"/>
      <c r="MC1121" s="57"/>
      <c r="MD1121" s="57"/>
      <c r="ME1121" s="57"/>
      <c r="MF1121" s="57"/>
      <c r="MG1121" s="57"/>
      <c r="MH1121" s="57"/>
      <c r="MI1121" s="57"/>
      <c r="MJ1121" s="57"/>
      <c r="MK1121" s="57"/>
      <c r="ML1121" s="57"/>
      <c r="MM1121" s="57"/>
      <c r="MN1121" s="57"/>
      <c r="MO1121" s="57"/>
      <c r="MP1121" s="57"/>
      <c r="MQ1121" s="57"/>
      <c r="MR1121" s="57"/>
      <c r="MS1121" s="57"/>
      <c r="MT1121" s="57"/>
      <c r="MU1121" s="57"/>
      <c r="MV1121" s="57"/>
      <c r="MW1121" s="57"/>
      <c r="MX1121" s="57"/>
      <c r="MY1121" s="57"/>
      <c r="MZ1121" s="57"/>
      <c r="NA1121" s="57"/>
      <c r="NB1121" s="57"/>
      <c r="NC1121" s="57"/>
      <c r="ND1121" s="57"/>
      <c r="NE1121" s="57"/>
      <c r="NF1121" s="57"/>
      <c r="NG1121" s="57"/>
      <c r="NH1121" s="57"/>
      <c r="NI1121" s="57"/>
      <c r="NJ1121" s="57"/>
      <c r="NK1121" s="57"/>
      <c r="NL1121" s="57"/>
      <c r="NM1121" s="57"/>
      <c r="NN1121" s="57"/>
      <c r="NO1121" s="57"/>
      <c r="NP1121" s="57"/>
      <c r="NQ1121" s="57"/>
      <c r="NR1121" s="57"/>
      <c r="NS1121" s="57"/>
      <c r="NT1121" s="57"/>
      <c r="NU1121" s="57"/>
      <c r="NV1121" s="57"/>
      <c r="NW1121" s="57"/>
      <c r="NX1121" s="57"/>
      <c r="NY1121" s="57"/>
      <c r="NZ1121" s="57"/>
      <c r="OA1121" s="57"/>
      <c r="OB1121" s="57"/>
      <c r="OC1121" s="57"/>
      <c r="OD1121" s="57"/>
      <c r="OE1121" s="57"/>
      <c r="OF1121" s="57"/>
      <c r="OG1121" s="57"/>
      <c r="OH1121" s="57"/>
      <c r="OI1121" s="57"/>
      <c r="OJ1121" s="57"/>
      <c r="OK1121" s="57"/>
      <c r="OL1121" s="57"/>
      <c r="OM1121" s="57"/>
      <c r="ON1121" s="57"/>
      <c r="OO1121" s="57"/>
      <c r="OP1121" s="57"/>
      <c r="OQ1121" s="57"/>
      <c r="OR1121" s="57"/>
      <c r="OS1121" s="57"/>
      <c r="OT1121" s="57"/>
      <c r="OU1121" s="57"/>
      <c r="OV1121" s="57"/>
      <c r="OW1121" s="57"/>
      <c r="OX1121" s="57"/>
      <c r="OY1121" s="57"/>
      <c r="OZ1121" s="57"/>
      <c r="PA1121" s="57"/>
      <c r="PB1121" s="57"/>
      <c r="PC1121" s="57"/>
      <c r="PD1121" s="57"/>
      <c r="PE1121" s="57"/>
      <c r="PF1121" s="57"/>
      <c r="PG1121" s="57"/>
      <c r="PH1121" s="57"/>
      <c r="PI1121" s="57"/>
      <c r="PJ1121" s="57"/>
      <c r="PK1121" s="57"/>
      <c r="PL1121" s="57"/>
      <c r="PM1121" s="57"/>
      <c r="PN1121" s="57"/>
      <c r="PO1121" s="57"/>
      <c r="PP1121" s="57"/>
      <c r="PQ1121" s="57"/>
      <c r="PR1121" s="57"/>
      <c r="PS1121" s="57"/>
      <c r="PT1121" s="57"/>
      <c r="PU1121" s="57"/>
      <c r="PV1121" s="57"/>
      <c r="PW1121" s="57"/>
      <c r="PX1121" s="57"/>
      <c r="PY1121" s="57"/>
      <c r="PZ1121" s="57"/>
      <c r="QA1121" s="57"/>
      <c r="QB1121" s="57"/>
      <c r="QC1121" s="57"/>
      <c r="QD1121" s="57"/>
      <c r="QE1121" s="57"/>
      <c r="QF1121" s="57"/>
      <c r="QG1121" s="57"/>
      <c r="QH1121" s="57"/>
      <c r="QI1121" s="57"/>
      <c r="QJ1121" s="57"/>
      <c r="QK1121" s="57"/>
      <c r="QL1121" s="57"/>
      <c r="QM1121" s="57"/>
      <c r="QN1121" s="57"/>
      <c r="QO1121" s="57"/>
      <c r="QP1121" s="57"/>
      <c r="QQ1121" s="57"/>
      <c r="QR1121" s="57"/>
      <c r="QS1121" s="57"/>
      <c r="QT1121" s="57"/>
      <c r="QU1121" s="57"/>
      <c r="QV1121" s="57"/>
      <c r="QW1121" s="57"/>
      <c r="QX1121" s="57"/>
      <c r="QY1121" s="57"/>
      <c r="QZ1121" s="57"/>
      <c r="RA1121" s="57"/>
      <c r="RB1121" s="57"/>
      <c r="RC1121" s="57"/>
      <c r="RD1121" s="57"/>
      <c r="RE1121" s="57"/>
      <c r="RF1121" s="57"/>
      <c r="RG1121" s="57"/>
      <c r="RH1121" s="57"/>
      <c r="RI1121" s="57"/>
      <c r="RJ1121" s="57"/>
      <c r="RK1121" s="57"/>
      <c r="RL1121" s="57"/>
      <c r="RM1121" s="57"/>
      <c r="RN1121" s="57"/>
      <c r="RO1121" s="57"/>
      <c r="RP1121" s="57"/>
      <c r="RQ1121" s="57"/>
      <c r="RR1121" s="57"/>
      <c r="RS1121" s="57"/>
      <c r="RT1121" s="57"/>
      <c r="RU1121" s="57"/>
      <c r="RV1121" s="57"/>
      <c r="RW1121" s="57"/>
      <c r="RX1121" s="57"/>
      <c r="RY1121" s="57"/>
      <c r="RZ1121" s="57"/>
      <c r="SA1121" s="57"/>
      <c r="SB1121" s="57"/>
      <c r="SC1121" s="57"/>
      <c r="SD1121" s="57"/>
      <c r="SE1121" s="57"/>
      <c r="SF1121" s="57"/>
      <c r="SG1121" s="57"/>
      <c r="SH1121" s="57"/>
      <c r="SI1121" s="57"/>
      <c r="SJ1121" s="57"/>
      <c r="SK1121" s="57"/>
      <c r="SL1121" s="57"/>
      <c r="SM1121" s="57"/>
      <c r="SN1121" s="57"/>
      <c r="SO1121" s="57"/>
      <c r="SP1121" s="57"/>
      <c r="SQ1121" s="57"/>
      <c r="SR1121" s="57"/>
      <c r="SS1121" s="57"/>
      <c r="ST1121" s="57"/>
      <c r="SU1121" s="57"/>
      <c r="SV1121" s="57"/>
      <c r="SW1121" s="57"/>
      <c r="SX1121" s="57"/>
    </row>
    <row r="1122" spans="1:518" s="77" customFormat="1" ht="14.55" customHeight="1" x14ac:dyDescent="0.3">
      <c r="A1122" s="81">
        <v>1118</v>
      </c>
      <c r="B1122" s="7">
        <v>371</v>
      </c>
      <c r="C1122" s="98" t="s">
        <v>4215</v>
      </c>
      <c r="D1122" s="98" t="s">
        <v>4217</v>
      </c>
      <c r="E1122" s="98" t="s">
        <v>4216</v>
      </c>
      <c r="F1122" s="7">
        <v>2017</v>
      </c>
      <c r="G1122" s="98" t="s">
        <v>4218</v>
      </c>
      <c r="H1122" s="126" t="s">
        <v>4219</v>
      </c>
      <c r="I1122" s="6" t="s">
        <v>50</v>
      </c>
      <c r="J1122" s="98" t="s">
        <v>4220</v>
      </c>
      <c r="K1122" s="6" t="s">
        <v>580</v>
      </c>
      <c r="L1122" s="6" t="s">
        <v>38</v>
      </c>
      <c r="M1122" s="6" t="s">
        <v>100</v>
      </c>
      <c r="N1122" s="6" t="s">
        <v>205</v>
      </c>
      <c r="O1122" s="6" t="s">
        <v>25</v>
      </c>
      <c r="P1122" s="6" t="s">
        <v>56</v>
      </c>
      <c r="Q1122" s="6" t="s">
        <v>572</v>
      </c>
      <c r="R1122" s="6" t="s">
        <v>572</v>
      </c>
      <c r="S1122" s="6" t="s">
        <v>321</v>
      </c>
      <c r="T1122" s="6" t="s">
        <v>701</v>
      </c>
      <c r="U1122" s="7">
        <v>2015</v>
      </c>
      <c r="V1122" s="7">
        <v>2016</v>
      </c>
      <c r="W1122" s="56"/>
      <c r="X1122" s="6"/>
      <c r="Y1122" s="6"/>
      <c r="Z1122" s="6"/>
      <c r="AA1122" s="6"/>
      <c r="AB1122" s="6"/>
      <c r="AC1122" s="6"/>
      <c r="AD1122" s="6"/>
      <c r="AE1122" s="6"/>
      <c r="AF1122" s="56"/>
      <c r="AG1122" s="56"/>
      <c r="AH1122" s="6" t="s">
        <v>139</v>
      </c>
      <c r="AI1122" s="6"/>
      <c r="AJ1122" s="56"/>
      <c r="AK1122" s="6"/>
      <c r="AL1122" s="56"/>
      <c r="AM1122" s="6"/>
      <c r="AN1122" s="56"/>
      <c r="AO1122" s="6"/>
      <c r="AP1122" s="6"/>
      <c r="AQ1122" s="56"/>
      <c r="AR1122" s="56"/>
      <c r="AS1122" s="56"/>
      <c r="AT1122" s="6"/>
      <c r="AU1122" s="6"/>
      <c r="AV1122" s="6"/>
      <c r="AW1122" s="6" t="s">
        <v>38</v>
      </c>
      <c r="AX1122" s="56"/>
      <c r="AY1122" s="6"/>
      <c r="AZ1122" s="6"/>
      <c r="BA1122" s="6"/>
      <c r="BB1122" s="6"/>
      <c r="BC1122" s="6"/>
      <c r="BD1122" s="6"/>
      <c r="BE1122" s="6"/>
      <c r="BF1122" s="6"/>
      <c r="BG1122" s="56"/>
      <c r="BH1122" s="56"/>
      <c r="BI1122" s="6"/>
      <c r="BJ1122" s="6"/>
      <c r="BK1122" s="6"/>
      <c r="BL1122" s="56"/>
      <c r="BM1122" s="56"/>
      <c r="BN1122" s="6"/>
      <c r="BO1122" s="6"/>
      <c r="BP1122" s="56"/>
      <c r="BQ1122" s="56"/>
      <c r="BR1122" s="56"/>
      <c r="BS1122" s="6"/>
      <c r="BT1122" s="6"/>
      <c r="BU1122" s="6"/>
      <c r="BV1122" s="6" t="s">
        <v>23</v>
      </c>
      <c r="BW1122" s="56"/>
      <c r="BX1122" s="6"/>
      <c r="BY1122" s="6"/>
      <c r="BZ1122" s="6"/>
      <c r="CA1122" s="6"/>
      <c r="CB1122" s="6"/>
      <c r="CC1122" s="6"/>
      <c r="CD1122" s="6"/>
      <c r="CE1122" s="6"/>
      <c r="CF1122" s="56"/>
      <c r="CG1122" s="56"/>
      <c r="CH1122" s="6" t="s">
        <v>221</v>
      </c>
      <c r="CI1122" s="6"/>
      <c r="CJ1122" s="56"/>
      <c r="CK1122" s="6"/>
      <c r="CL1122" s="6"/>
      <c r="CM1122" s="6"/>
      <c r="CN1122" s="6"/>
      <c r="CO1122" s="56"/>
      <c r="CP1122" s="6"/>
      <c r="CQ1122" s="6"/>
      <c r="CR1122" s="6"/>
      <c r="CS1122" s="28" t="s">
        <v>38</v>
      </c>
      <c r="CT1122" s="6"/>
      <c r="CU1122" s="6"/>
      <c r="CV1122" s="6"/>
      <c r="CW1122" s="6"/>
      <c r="CX1122" s="6"/>
      <c r="CY1122" s="56"/>
      <c r="CZ1122" s="6"/>
      <c r="DA1122" s="6"/>
      <c r="DB1122" s="6"/>
      <c r="DC1122" s="6"/>
      <c r="DD1122" s="6" t="s">
        <v>38</v>
      </c>
      <c r="DE1122" s="87"/>
      <c r="DF1122" s="6"/>
      <c r="DG1122" s="6"/>
      <c r="DH1122" s="6"/>
      <c r="DI1122" s="6"/>
      <c r="DJ1122" s="6"/>
      <c r="DK1122" s="6"/>
      <c r="DL1122" s="6"/>
      <c r="DM1122" s="6"/>
      <c r="DN1122" s="6"/>
      <c r="DO1122" s="87"/>
      <c r="DP1122" s="6"/>
      <c r="DQ1122" s="87"/>
      <c r="DR1122" s="6"/>
      <c r="DS1122" s="87"/>
      <c r="DT1122" s="17"/>
      <c r="DU1122" s="58"/>
      <c r="DV1122" s="58"/>
      <c r="DW1122" s="58"/>
      <c r="DX1122" s="58"/>
      <c r="DY1122" s="58"/>
      <c r="DZ1122" s="58"/>
      <c r="EA1122" s="58"/>
      <c r="EB1122" s="58"/>
      <c r="EC1122" s="58"/>
      <c r="ED1122" s="58"/>
      <c r="EE1122" s="58"/>
      <c r="EF1122" s="58"/>
      <c r="EG1122" s="58"/>
      <c r="EH1122" s="58"/>
      <c r="EI1122" s="58"/>
      <c r="EJ1122" s="58"/>
      <c r="EK1122" s="58"/>
      <c r="EL1122" s="58"/>
      <c r="EM1122" s="58"/>
      <c r="EN1122" s="58"/>
      <c r="EO1122" s="58"/>
      <c r="EP1122" s="58"/>
      <c r="EQ1122" s="58"/>
      <c r="ER1122" s="58"/>
      <c r="ES1122" s="34"/>
      <c r="ET1122" s="57"/>
      <c r="EU1122" s="57"/>
      <c r="EV1122" s="57"/>
      <c r="EW1122" s="57"/>
      <c r="EX1122" s="57"/>
      <c r="EY1122" s="57"/>
      <c r="EZ1122" s="57"/>
      <c r="FA1122" s="57"/>
      <c r="FB1122" s="57"/>
      <c r="FC1122" s="57"/>
      <c r="FD1122" s="57"/>
      <c r="FE1122" s="57"/>
      <c r="FF1122" s="57"/>
      <c r="FG1122" s="57"/>
      <c r="FH1122" s="57"/>
      <c r="FI1122" s="57"/>
      <c r="FJ1122" s="57"/>
      <c r="FK1122" s="57"/>
      <c r="FL1122" s="57"/>
      <c r="FM1122" s="57"/>
      <c r="FN1122" s="57"/>
      <c r="FO1122" s="57"/>
      <c r="FP1122" s="57"/>
      <c r="FQ1122" s="57"/>
      <c r="FR1122" s="57"/>
      <c r="FS1122" s="57"/>
      <c r="FT1122" s="57"/>
      <c r="FU1122" s="57"/>
      <c r="FV1122" s="57"/>
      <c r="FW1122" s="57"/>
      <c r="FX1122" s="57"/>
      <c r="FY1122" s="57"/>
      <c r="FZ1122" s="57"/>
      <c r="GA1122" s="57"/>
      <c r="GB1122" s="57"/>
      <c r="GC1122" s="57"/>
      <c r="GD1122" s="57"/>
      <c r="GE1122" s="57"/>
      <c r="GF1122" s="57"/>
      <c r="GG1122" s="57"/>
      <c r="GH1122" s="57"/>
      <c r="GI1122" s="57"/>
      <c r="GJ1122" s="57"/>
      <c r="GK1122" s="57"/>
      <c r="GL1122" s="57"/>
      <c r="GM1122" s="57"/>
      <c r="GN1122" s="57"/>
      <c r="GO1122" s="57"/>
      <c r="GP1122" s="57"/>
      <c r="GQ1122" s="57"/>
      <c r="GR1122" s="57"/>
      <c r="GS1122" s="57"/>
      <c r="GT1122" s="57"/>
      <c r="GU1122" s="57"/>
      <c r="GV1122" s="57"/>
      <c r="GW1122" s="57"/>
      <c r="GX1122" s="57"/>
      <c r="GY1122" s="57"/>
      <c r="GZ1122" s="57"/>
      <c r="HA1122" s="57"/>
      <c r="HB1122" s="57"/>
      <c r="HC1122" s="57"/>
      <c r="HD1122" s="57"/>
      <c r="HE1122" s="57"/>
      <c r="HF1122" s="57"/>
      <c r="HG1122" s="57"/>
      <c r="HH1122" s="57"/>
      <c r="HI1122" s="57"/>
      <c r="HJ1122" s="57"/>
      <c r="HK1122" s="57"/>
      <c r="HL1122" s="57"/>
      <c r="HM1122" s="57"/>
      <c r="HN1122" s="57"/>
      <c r="HO1122" s="57"/>
      <c r="HP1122" s="57"/>
      <c r="HQ1122" s="57"/>
      <c r="HR1122" s="57"/>
      <c r="HS1122" s="57"/>
      <c r="HT1122" s="57"/>
      <c r="HU1122" s="57"/>
      <c r="HV1122" s="57"/>
      <c r="HW1122" s="57"/>
      <c r="HX1122" s="57"/>
      <c r="HY1122" s="57"/>
      <c r="HZ1122" s="57"/>
      <c r="IA1122" s="57"/>
      <c r="IB1122" s="57"/>
      <c r="IC1122" s="57"/>
      <c r="ID1122" s="57"/>
      <c r="IE1122" s="57"/>
      <c r="IF1122" s="57"/>
      <c r="IG1122" s="57"/>
      <c r="IH1122" s="57"/>
      <c r="II1122" s="57"/>
      <c r="IJ1122" s="57"/>
      <c r="IK1122" s="57"/>
      <c r="IL1122" s="57"/>
      <c r="IM1122" s="57"/>
      <c r="IN1122" s="57"/>
      <c r="IO1122" s="57"/>
      <c r="IP1122" s="57"/>
      <c r="IQ1122" s="57"/>
      <c r="IR1122" s="57"/>
      <c r="IS1122" s="57"/>
      <c r="IT1122" s="57"/>
      <c r="IU1122" s="57"/>
      <c r="IV1122" s="57"/>
      <c r="IW1122" s="57"/>
      <c r="IX1122" s="57"/>
      <c r="IY1122" s="57"/>
      <c r="IZ1122" s="57"/>
      <c r="JA1122" s="57"/>
      <c r="JB1122" s="57"/>
      <c r="JC1122" s="57"/>
      <c r="JD1122" s="57"/>
      <c r="JE1122" s="57"/>
      <c r="JF1122" s="57"/>
      <c r="JG1122" s="57"/>
      <c r="JH1122" s="57"/>
      <c r="JI1122" s="57"/>
      <c r="JJ1122" s="57"/>
      <c r="JK1122" s="57"/>
      <c r="JL1122" s="57"/>
      <c r="JM1122" s="57"/>
      <c r="JN1122" s="57"/>
      <c r="JO1122" s="57"/>
      <c r="JP1122" s="57"/>
      <c r="JQ1122" s="57"/>
      <c r="JR1122" s="57"/>
      <c r="JS1122" s="57"/>
      <c r="JT1122" s="57"/>
      <c r="JU1122" s="57"/>
      <c r="JV1122" s="57"/>
      <c r="JW1122" s="57"/>
      <c r="JX1122" s="57"/>
      <c r="JY1122" s="57"/>
      <c r="JZ1122" s="57"/>
      <c r="KA1122" s="57"/>
      <c r="KB1122" s="57"/>
      <c r="KC1122" s="57"/>
      <c r="KD1122" s="57"/>
      <c r="KE1122" s="57"/>
      <c r="KF1122" s="57"/>
      <c r="KG1122" s="57"/>
      <c r="KH1122" s="57"/>
      <c r="KI1122" s="57"/>
      <c r="KJ1122" s="57"/>
      <c r="KK1122" s="57"/>
      <c r="KL1122" s="57"/>
      <c r="KM1122" s="57"/>
      <c r="KN1122" s="57"/>
      <c r="KO1122" s="57"/>
      <c r="KP1122" s="57"/>
      <c r="KQ1122" s="57"/>
      <c r="KR1122" s="57"/>
      <c r="KS1122" s="57"/>
      <c r="KT1122" s="57"/>
      <c r="KU1122" s="57"/>
      <c r="KV1122" s="57"/>
      <c r="KW1122" s="57"/>
      <c r="KX1122" s="57"/>
      <c r="KY1122" s="57"/>
      <c r="KZ1122" s="57"/>
      <c r="LA1122" s="57"/>
      <c r="LB1122" s="57"/>
      <c r="LC1122" s="57"/>
      <c r="LD1122" s="57"/>
      <c r="LE1122" s="57"/>
      <c r="LF1122" s="57"/>
      <c r="LG1122" s="57"/>
      <c r="LH1122" s="57"/>
      <c r="LI1122" s="57"/>
      <c r="LJ1122" s="57"/>
      <c r="LK1122" s="57"/>
      <c r="LL1122" s="57"/>
      <c r="LM1122" s="57"/>
      <c r="LN1122" s="57"/>
      <c r="LO1122" s="57"/>
      <c r="LP1122" s="57"/>
      <c r="LQ1122" s="57"/>
      <c r="LR1122" s="57"/>
      <c r="LS1122" s="57"/>
      <c r="LT1122" s="57"/>
      <c r="LU1122" s="57"/>
      <c r="LV1122" s="57"/>
      <c r="LW1122" s="57"/>
      <c r="LX1122" s="57"/>
      <c r="LY1122" s="57"/>
      <c r="LZ1122" s="57"/>
      <c r="MA1122" s="57"/>
      <c r="MB1122" s="57"/>
      <c r="MC1122" s="57"/>
      <c r="MD1122" s="57"/>
      <c r="ME1122" s="57"/>
      <c r="MF1122" s="57"/>
      <c r="MG1122" s="57"/>
      <c r="MH1122" s="57"/>
      <c r="MI1122" s="57"/>
      <c r="MJ1122" s="57"/>
      <c r="MK1122" s="57"/>
      <c r="ML1122" s="57"/>
      <c r="MM1122" s="57"/>
      <c r="MN1122" s="57"/>
      <c r="MO1122" s="57"/>
      <c r="MP1122" s="57"/>
      <c r="MQ1122" s="57"/>
      <c r="MR1122" s="57"/>
      <c r="MS1122" s="57"/>
      <c r="MT1122" s="57"/>
      <c r="MU1122" s="57"/>
      <c r="MV1122" s="57"/>
      <c r="MW1122" s="57"/>
      <c r="MX1122" s="57"/>
      <c r="MY1122" s="57"/>
      <c r="MZ1122" s="57"/>
      <c r="NA1122" s="57"/>
      <c r="NB1122" s="57"/>
      <c r="NC1122" s="57"/>
      <c r="ND1122" s="57"/>
      <c r="NE1122" s="57"/>
      <c r="NF1122" s="57"/>
      <c r="NG1122" s="57"/>
      <c r="NH1122" s="57"/>
      <c r="NI1122" s="57"/>
      <c r="NJ1122" s="57"/>
      <c r="NK1122" s="57"/>
      <c r="NL1122" s="57"/>
      <c r="NM1122" s="57"/>
      <c r="NN1122" s="57"/>
      <c r="NO1122" s="57"/>
      <c r="NP1122" s="57"/>
      <c r="NQ1122" s="57"/>
      <c r="NR1122" s="57"/>
      <c r="NS1122" s="57"/>
      <c r="NT1122" s="57"/>
      <c r="NU1122" s="57"/>
      <c r="NV1122" s="57"/>
      <c r="NW1122" s="57"/>
      <c r="NX1122" s="57"/>
      <c r="NY1122" s="57"/>
      <c r="NZ1122" s="57"/>
      <c r="OA1122" s="57"/>
      <c r="OB1122" s="57"/>
      <c r="OC1122" s="57"/>
      <c r="OD1122" s="57"/>
      <c r="OE1122" s="57"/>
      <c r="OF1122" s="57"/>
      <c r="OG1122" s="57"/>
      <c r="OH1122" s="57"/>
      <c r="OI1122" s="57"/>
      <c r="OJ1122" s="57"/>
      <c r="OK1122" s="57"/>
      <c r="OL1122" s="57"/>
      <c r="OM1122" s="57"/>
      <c r="ON1122" s="57"/>
      <c r="OO1122" s="57"/>
      <c r="OP1122" s="57"/>
      <c r="OQ1122" s="57"/>
      <c r="OR1122" s="57"/>
      <c r="OS1122" s="57"/>
      <c r="OT1122" s="57"/>
      <c r="OU1122" s="57"/>
      <c r="OV1122" s="57"/>
      <c r="OW1122" s="57"/>
      <c r="OX1122" s="57"/>
      <c r="OY1122" s="57"/>
      <c r="OZ1122" s="57"/>
      <c r="PA1122" s="57"/>
      <c r="PB1122" s="57"/>
      <c r="PC1122" s="57"/>
      <c r="PD1122" s="57"/>
      <c r="PE1122" s="57"/>
      <c r="PF1122" s="57"/>
      <c r="PG1122" s="57"/>
      <c r="PH1122" s="57"/>
      <c r="PI1122" s="57"/>
      <c r="PJ1122" s="57"/>
      <c r="PK1122" s="57"/>
      <c r="PL1122" s="57"/>
      <c r="PM1122" s="57"/>
      <c r="PN1122" s="57"/>
      <c r="PO1122" s="57"/>
      <c r="PP1122" s="57"/>
      <c r="PQ1122" s="57"/>
      <c r="PR1122" s="57"/>
      <c r="PS1122" s="57"/>
      <c r="PT1122" s="57"/>
      <c r="PU1122" s="57"/>
      <c r="PV1122" s="57"/>
      <c r="PW1122" s="57"/>
      <c r="PX1122" s="57"/>
      <c r="PY1122" s="57"/>
      <c r="PZ1122" s="57"/>
      <c r="QA1122" s="57"/>
      <c r="QB1122" s="57"/>
      <c r="QC1122" s="57"/>
      <c r="QD1122" s="57"/>
      <c r="QE1122" s="57"/>
      <c r="QF1122" s="57"/>
      <c r="QG1122" s="57"/>
      <c r="QH1122" s="57"/>
      <c r="QI1122" s="57"/>
      <c r="QJ1122" s="57"/>
      <c r="QK1122" s="57"/>
      <c r="QL1122" s="57"/>
      <c r="QM1122" s="57"/>
      <c r="QN1122" s="57"/>
      <c r="QO1122" s="57"/>
      <c r="QP1122" s="57"/>
      <c r="QQ1122" s="57"/>
      <c r="QR1122" s="57"/>
      <c r="QS1122" s="57"/>
      <c r="QT1122" s="57"/>
      <c r="QU1122" s="57"/>
      <c r="QV1122" s="57"/>
      <c r="QW1122" s="57"/>
      <c r="QX1122" s="57"/>
      <c r="QY1122" s="57"/>
      <c r="QZ1122" s="57"/>
      <c r="RA1122" s="57"/>
      <c r="RB1122" s="57"/>
      <c r="RC1122" s="57"/>
      <c r="RD1122" s="57"/>
      <c r="RE1122" s="57"/>
      <c r="RF1122" s="57"/>
      <c r="RG1122" s="57"/>
      <c r="RH1122" s="57"/>
      <c r="RI1122" s="57"/>
      <c r="RJ1122" s="57"/>
      <c r="RK1122" s="57"/>
      <c r="RL1122" s="57"/>
      <c r="RM1122" s="57"/>
      <c r="RN1122" s="57"/>
      <c r="RO1122" s="57"/>
      <c r="RP1122" s="57"/>
      <c r="RQ1122" s="57"/>
      <c r="RR1122" s="57"/>
      <c r="RS1122" s="57"/>
      <c r="RT1122" s="57"/>
      <c r="RU1122" s="57"/>
      <c r="RV1122" s="57"/>
      <c r="RW1122" s="57"/>
      <c r="RX1122" s="57"/>
      <c r="RY1122" s="57"/>
      <c r="RZ1122" s="57"/>
      <c r="SA1122" s="57"/>
      <c r="SB1122" s="57"/>
      <c r="SC1122" s="57"/>
      <c r="SD1122" s="57"/>
      <c r="SE1122" s="57"/>
      <c r="SF1122" s="57"/>
      <c r="SG1122" s="57"/>
      <c r="SH1122" s="57"/>
      <c r="SI1122" s="57"/>
      <c r="SJ1122" s="57"/>
      <c r="SK1122" s="57"/>
      <c r="SL1122" s="57"/>
      <c r="SM1122" s="57"/>
      <c r="SN1122" s="57"/>
      <c r="SO1122" s="57"/>
      <c r="SP1122" s="57"/>
      <c r="SQ1122" s="57"/>
      <c r="SR1122" s="57"/>
      <c r="SS1122" s="57"/>
      <c r="ST1122" s="57"/>
      <c r="SU1122" s="57"/>
      <c r="SV1122" s="57"/>
      <c r="SW1122" s="57"/>
      <c r="SX1122" s="57"/>
    </row>
    <row r="1123" spans="1:518" s="78" customFormat="1" ht="14.55" customHeight="1" x14ac:dyDescent="0.3">
      <c r="A1123" s="82">
        <v>1119</v>
      </c>
      <c r="B1123" s="83">
        <v>372</v>
      </c>
      <c r="C1123" s="103" t="s">
        <v>4222</v>
      </c>
      <c r="D1123" s="103" t="s">
        <v>4223</v>
      </c>
      <c r="E1123" s="103" t="s">
        <v>4224</v>
      </c>
      <c r="F1123" s="83">
        <v>2020</v>
      </c>
      <c r="G1123" s="103" t="s">
        <v>1992</v>
      </c>
      <c r="H1123" s="130" t="s">
        <v>4225</v>
      </c>
      <c r="I1123" s="79" t="s">
        <v>50</v>
      </c>
      <c r="J1123" s="103" t="s">
        <v>4226</v>
      </c>
      <c r="K1123" s="6" t="s">
        <v>775</v>
      </c>
      <c r="L1123" s="79" t="s">
        <v>38</v>
      </c>
      <c r="M1123" s="79" t="s">
        <v>86</v>
      </c>
      <c r="N1123" s="79" t="s">
        <v>205</v>
      </c>
      <c r="O1123" s="79" t="s">
        <v>25</v>
      </c>
      <c r="P1123" s="6" t="s">
        <v>56</v>
      </c>
      <c r="Q1123" s="79" t="s">
        <v>572</v>
      </c>
      <c r="R1123" s="79" t="s">
        <v>572</v>
      </c>
      <c r="S1123" s="79" t="s">
        <v>327</v>
      </c>
      <c r="T1123" s="79" t="s">
        <v>667</v>
      </c>
      <c r="U1123" s="83" t="s">
        <v>572</v>
      </c>
      <c r="V1123" s="83" t="s">
        <v>572</v>
      </c>
      <c r="W1123" s="71"/>
      <c r="X1123" s="79"/>
      <c r="Y1123" s="79"/>
      <c r="Z1123" s="79" t="s">
        <v>76</v>
      </c>
      <c r="AA1123" s="79"/>
      <c r="AB1123" s="79"/>
      <c r="AC1123" s="79"/>
      <c r="AD1123" s="79"/>
      <c r="AE1123" s="79" t="s">
        <v>126</v>
      </c>
      <c r="AF1123" s="71"/>
      <c r="AG1123" s="71"/>
      <c r="AH1123" s="79"/>
      <c r="AI1123" s="79"/>
      <c r="AJ1123" s="71"/>
      <c r="AK1123" s="79" t="s">
        <v>232</v>
      </c>
      <c r="AL1123" s="71"/>
      <c r="AM1123" s="79"/>
      <c r="AN1123" s="71"/>
      <c r="AO1123" s="79"/>
      <c r="AP1123" s="79"/>
      <c r="AQ1123" s="71"/>
      <c r="AR1123" s="71"/>
      <c r="AS1123" s="71"/>
      <c r="AT1123" s="79"/>
      <c r="AU1123" s="79"/>
      <c r="AV1123" s="79"/>
      <c r="AW1123" s="79" t="s">
        <v>23</v>
      </c>
      <c r="AX1123" s="71"/>
      <c r="AY1123" s="79"/>
      <c r="AZ1123" s="79"/>
      <c r="BA1123" s="79" t="s">
        <v>78</v>
      </c>
      <c r="BB1123" s="79"/>
      <c r="BC1123" s="79"/>
      <c r="BD1123" s="79"/>
      <c r="BE1123" s="79"/>
      <c r="BF1123" s="79" t="s">
        <v>78</v>
      </c>
      <c r="BG1123" s="71"/>
      <c r="BH1123" s="71"/>
      <c r="BI1123" s="79"/>
      <c r="BJ1123" s="79"/>
      <c r="BK1123" s="79" t="s">
        <v>78</v>
      </c>
      <c r="BL1123" s="71"/>
      <c r="BM1123" s="71"/>
      <c r="BN1123" s="79"/>
      <c r="BO1123" s="79"/>
      <c r="BP1123" s="71"/>
      <c r="BQ1123" s="71"/>
      <c r="BR1123" s="71"/>
      <c r="BS1123" s="79"/>
      <c r="BT1123" s="79"/>
      <c r="BU1123" s="79"/>
      <c r="BV1123" s="79" t="s">
        <v>38</v>
      </c>
      <c r="BW1123" s="71"/>
      <c r="BX1123" s="79"/>
      <c r="BY1123" s="79"/>
      <c r="BZ1123" s="79"/>
      <c r="CA1123" s="79"/>
      <c r="CB1123" s="79"/>
      <c r="CC1123" s="79"/>
      <c r="CD1123" s="79"/>
      <c r="CE1123" s="79"/>
      <c r="CF1123" s="71"/>
      <c r="CG1123" s="71"/>
      <c r="CH1123" s="79"/>
      <c r="CI1123" s="79"/>
      <c r="CJ1123" s="71"/>
      <c r="CK1123" s="79"/>
      <c r="CL1123" s="79"/>
      <c r="CM1123" s="79"/>
      <c r="CN1123" s="79"/>
      <c r="CO1123" s="71"/>
      <c r="CP1123" s="79"/>
      <c r="CQ1123" s="79"/>
      <c r="CR1123" s="79"/>
      <c r="CS1123" s="84" t="s">
        <v>38</v>
      </c>
      <c r="CT1123" s="79"/>
      <c r="CU1123" s="79"/>
      <c r="CV1123" s="79"/>
      <c r="CW1123" s="79"/>
      <c r="CX1123" s="79"/>
      <c r="CY1123" s="71"/>
      <c r="CZ1123" s="79"/>
      <c r="DA1123" s="79"/>
      <c r="DB1123" s="79"/>
      <c r="DC1123" s="79"/>
      <c r="DD1123" s="79" t="s">
        <v>38</v>
      </c>
      <c r="DE1123" s="88"/>
      <c r="DF1123" s="79"/>
      <c r="DG1123" s="79"/>
      <c r="DH1123" s="79"/>
      <c r="DI1123" s="79"/>
      <c r="DJ1123" s="79"/>
      <c r="DK1123" s="79"/>
      <c r="DL1123" s="79"/>
      <c r="DM1123" s="79"/>
      <c r="DN1123" s="79"/>
      <c r="DO1123" s="88"/>
      <c r="DP1123" s="79"/>
      <c r="DQ1123" s="88"/>
      <c r="DR1123" s="79"/>
      <c r="DS1123" s="88" t="s">
        <v>4237</v>
      </c>
      <c r="DT1123" s="85" t="s">
        <v>2808</v>
      </c>
      <c r="DU1123" s="58"/>
      <c r="DV1123" s="58"/>
      <c r="DW1123" s="58"/>
      <c r="DX1123" s="58"/>
      <c r="DY1123" s="58"/>
      <c r="DZ1123" s="58"/>
      <c r="EA1123" s="58"/>
      <c r="EB1123" s="58"/>
      <c r="EC1123" s="58"/>
      <c r="ED1123" s="58"/>
      <c r="EE1123" s="58"/>
      <c r="EF1123" s="58"/>
      <c r="EG1123" s="58"/>
      <c r="EH1123" s="58"/>
      <c r="EI1123" s="58"/>
      <c r="EJ1123" s="58"/>
      <c r="EK1123" s="58"/>
      <c r="EL1123" s="58"/>
      <c r="EM1123" s="58"/>
      <c r="EN1123" s="58"/>
      <c r="EO1123" s="58"/>
      <c r="EP1123" s="58"/>
      <c r="EQ1123" s="58"/>
      <c r="ER1123" s="58"/>
      <c r="ES1123" s="34"/>
      <c r="ET1123" s="57"/>
      <c r="EU1123" s="57"/>
      <c r="EV1123" s="57"/>
      <c r="EW1123" s="57"/>
      <c r="EX1123" s="57"/>
      <c r="EY1123" s="57"/>
      <c r="EZ1123" s="57"/>
      <c r="FA1123" s="57"/>
      <c r="FB1123" s="57"/>
      <c r="FC1123" s="57"/>
      <c r="FD1123" s="57"/>
      <c r="FE1123" s="57"/>
      <c r="FF1123" s="57"/>
      <c r="FG1123" s="57"/>
      <c r="FH1123" s="57"/>
      <c r="FI1123" s="57"/>
      <c r="FJ1123" s="57"/>
      <c r="FK1123" s="57"/>
      <c r="FL1123" s="57"/>
      <c r="FM1123" s="57"/>
      <c r="FN1123" s="57"/>
      <c r="FO1123" s="57"/>
      <c r="FP1123" s="57"/>
      <c r="FQ1123" s="57"/>
      <c r="FR1123" s="57"/>
      <c r="FS1123" s="57"/>
      <c r="FT1123" s="57"/>
      <c r="FU1123" s="57"/>
      <c r="FV1123" s="57"/>
      <c r="FW1123" s="57"/>
      <c r="FX1123" s="57"/>
      <c r="FY1123" s="57"/>
      <c r="FZ1123" s="57"/>
      <c r="GA1123" s="57"/>
      <c r="GB1123" s="57"/>
      <c r="GC1123" s="57"/>
      <c r="GD1123" s="57"/>
      <c r="GE1123" s="57"/>
      <c r="GF1123" s="57"/>
      <c r="GG1123" s="57"/>
      <c r="GH1123" s="57"/>
      <c r="GI1123" s="57"/>
      <c r="GJ1123" s="57"/>
      <c r="GK1123" s="57"/>
      <c r="GL1123" s="57"/>
      <c r="GM1123" s="57"/>
      <c r="GN1123" s="57"/>
      <c r="GO1123" s="57"/>
      <c r="GP1123" s="57"/>
      <c r="GQ1123" s="57"/>
      <c r="GR1123" s="57"/>
      <c r="GS1123" s="57"/>
      <c r="GT1123" s="57"/>
      <c r="GU1123" s="57"/>
      <c r="GV1123" s="57"/>
      <c r="GW1123" s="57"/>
      <c r="GX1123" s="57"/>
      <c r="GY1123" s="57"/>
      <c r="GZ1123" s="57"/>
      <c r="HA1123" s="57"/>
      <c r="HB1123" s="57"/>
      <c r="HC1123" s="57"/>
      <c r="HD1123" s="57"/>
      <c r="HE1123" s="57"/>
      <c r="HF1123" s="57"/>
      <c r="HG1123" s="57"/>
      <c r="HH1123" s="57"/>
      <c r="HI1123" s="57"/>
      <c r="HJ1123" s="57"/>
      <c r="HK1123" s="57"/>
      <c r="HL1123" s="57"/>
      <c r="HM1123" s="57"/>
      <c r="HN1123" s="57"/>
      <c r="HO1123" s="57"/>
      <c r="HP1123" s="57"/>
      <c r="HQ1123" s="57"/>
      <c r="HR1123" s="57"/>
      <c r="HS1123" s="57"/>
      <c r="HT1123" s="57"/>
      <c r="HU1123" s="57"/>
      <c r="HV1123" s="57"/>
      <c r="HW1123" s="57"/>
      <c r="HX1123" s="57"/>
      <c r="HY1123" s="57"/>
      <c r="HZ1123" s="57"/>
      <c r="IA1123" s="57"/>
      <c r="IB1123" s="57"/>
      <c r="IC1123" s="57"/>
      <c r="ID1123" s="57"/>
      <c r="IE1123" s="57"/>
      <c r="IF1123" s="57"/>
      <c r="IG1123" s="57"/>
      <c r="IH1123" s="57"/>
      <c r="II1123" s="57"/>
      <c r="IJ1123" s="57"/>
      <c r="IK1123" s="57"/>
      <c r="IL1123" s="57"/>
      <c r="IM1123" s="57"/>
      <c r="IN1123" s="57"/>
      <c r="IO1123" s="57"/>
      <c r="IP1123" s="57"/>
      <c r="IQ1123" s="57"/>
      <c r="IR1123" s="57"/>
      <c r="IS1123" s="57"/>
      <c r="IT1123" s="57"/>
      <c r="IU1123" s="57"/>
      <c r="IV1123" s="57"/>
      <c r="IW1123" s="57"/>
      <c r="IX1123" s="57"/>
      <c r="IY1123" s="57"/>
      <c r="IZ1123" s="57"/>
      <c r="JA1123" s="57"/>
      <c r="JB1123" s="57"/>
      <c r="JC1123" s="57"/>
      <c r="JD1123" s="57"/>
      <c r="JE1123" s="57"/>
      <c r="JF1123" s="57"/>
      <c r="JG1123" s="57"/>
      <c r="JH1123" s="57"/>
      <c r="JI1123" s="57"/>
      <c r="JJ1123" s="57"/>
      <c r="JK1123" s="57"/>
      <c r="JL1123" s="57"/>
      <c r="JM1123" s="57"/>
      <c r="JN1123" s="57"/>
      <c r="JO1123" s="57"/>
      <c r="JP1123" s="57"/>
      <c r="JQ1123" s="57"/>
      <c r="JR1123" s="57"/>
      <c r="JS1123" s="57"/>
      <c r="JT1123" s="57"/>
      <c r="JU1123" s="57"/>
      <c r="JV1123" s="57"/>
      <c r="JW1123" s="57"/>
      <c r="JX1123" s="57"/>
      <c r="JY1123" s="57"/>
      <c r="JZ1123" s="57"/>
      <c r="KA1123" s="57"/>
      <c r="KB1123" s="57"/>
      <c r="KC1123" s="57"/>
      <c r="KD1123" s="57"/>
      <c r="KE1123" s="57"/>
      <c r="KF1123" s="57"/>
      <c r="KG1123" s="57"/>
      <c r="KH1123" s="57"/>
      <c r="KI1123" s="57"/>
      <c r="KJ1123" s="57"/>
      <c r="KK1123" s="57"/>
      <c r="KL1123" s="57"/>
      <c r="KM1123" s="57"/>
      <c r="KN1123" s="57"/>
      <c r="KO1123" s="57"/>
      <c r="KP1123" s="57"/>
      <c r="KQ1123" s="57"/>
      <c r="KR1123" s="57"/>
      <c r="KS1123" s="57"/>
      <c r="KT1123" s="57"/>
      <c r="KU1123" s="57"/>
      <c r="KV1123" s="57"/>
      <c r="KW1123" s="57"/>
      <c r="KX1123" s="57"/>
      <c r="KY1123" s="57"/>
      <c r="KZ1123" s="57"/>
      <c r="LA1123" s="57"/>
      <c r="LB1123" s="57"/>
      <c r="LC1123" s="57"/>
      <c r="LD1123" s="57"/>
      <c r="LE1123" s="57"/>
      <c r="LF1123" s="57"/>
      <c r="LG1123" s="57"/>
      <c r="LH1123" s="57"/>
      <c r="LI1123" s="57"/>
      <c r="LJ1123" s="57"/>
      <c r="LK1123" s="57"/>
      <c r="LL1123" s="57"/>
      <c r="LM1123" s="57"/>
      <c r="LN1123" s="57"/>
      <c r="LO1123" s="57"/>
      <c r="LP1123" s="57"/>
      <c r="LQ1123" s="57"/>
      <c r="LR1123" s="57"/>
      <c r="LS1123" s="57"/>
      <c r="LT1123" s="57"/>
      <c r="LU1123" s="57"/>
      <c r="LV1123" s="57"/>
      <c r="LW1123" s="57"/>
      <c r="LX1123" s="57"/>
      <c r="LY1123" s="57"/>
      <c r="LZ1123" s="57"/>
      <c r="MA1123" s="57"/>
      <c r="MB1123" s="57"/>
      <c r="MC1123" s="57"/>
      <c r="MD1123" s="57"/>
      <c r="ME1123" s="57"/>
      <c r="MF1123" s="57"/>
      <c r="MG1123" s="57"/>
      <c r="MH1123" s="57"/>
      <c r="MI1123" s="57"/>
      <c r="MJ1123" s="57"/>
      <c r="MK1123" s="57"/>
      <c r="ML1123" s="57"/>
      <c r="MM1123" s="57"/>
      <c r="MN1123" s="57"/>
      <c r="MO1123" s="57"/>
      <c r="MP1123" s="57"/>
      <c r="MQ1123" s="57"/>
      <c r="MR1123" s="57"/>
      <c r="MS1123" s="57"/>
      <c r="MT1123" s="57"/>
      <c r="MU1123" s="57"/>
      <c r="MV1123" s="57"/>
      <c r="MW1123" s="57"/>
      <c r="MX1123" s="57"/>
      <c r="MY1123" s="57"/>
      <c r="MZ1123" s="57"/>
      <c r="NA1123" s="57"/>
      <c r="NB1123" s="57"/>
      <c r="NC1123" s="57"/>
      <c r="ND1123" s="57"/>
      <c r="NE1123" s="57"/>
      <c r="NF1123" s="57"/>
      <c r="NG1123" s="57"/>
      <c r="NH1123" s="57"/>
      <c r="NI1123" s="57"/>
      <c r="NJ1123" s="57"/>
      <c r="NK1123" s="57"/>
      <c r="NL1123" s="57"/>
      <c r="NM1123" s="57"/>
      <c r="NN1123" s="57"/>
      <c r="NO1123" s="57"/>
      <c r="NP1123" s="57"/>
      <c r="NQ1123" s="57"/>
      <c r="NR1123" s="57"/>
      <c r="NS1123" s="57"/>
      <c r="NT1123" s="57"/>
      <c r="NU1123" s="57"/>
      <c r="NV1123" s="57"/>
      <c r="NW1123" s="57"/>
      <c r="NX1123" s="57"/>
      <c r="NY1123" s="57"/>
      <c r="NZ1123" s="57"/>
      <c r="OA1123" s="57"/>
      <c r="OB1123" s="57"/>
      <c r="OC1123" s="57"/>
      <c r="OD1123" s="57"/>
      <c r="OE1123" s="57"/>
      <c r="OF1123" s="57"/>
      <c r="OG1123" s="57"/>
      <c r="OH1123" s="57"/>
      <c r="OI1123" s="57"/>
      <c r="OJ1123" s="57"/>
      <c r="OK1123" s="57"/>
      <c r="OL1123" s="57"/>
      <c r="OM1123" s="57"/>
      <c r="ON1123" s="57"/>
      <c r="OO1123" s="57"/>
      <c r="OP1123" s="57"/>
      <c r="OQ1123" s="57"/>
      <c r="OR1123" s="57"/>
      <c r="OS1123" s="57"/>
      <c r="OT1123" s="57"/>
      <c r="OU1123" s="57"/>
      <c r="OV1123" s="57"/>
      <c r="OW1123" s="57"/>
      <c r="OX1123" s="57"/>
      <c r="OY1123" s="57"/>
      <c r="OZ1123" s="57"/>
      <c r="PA1123" s="57"/>
      <c r="PB1123" s="57"/>
      <c r="PC1123" s="57"/>
      <c r="PD1123" s="57"/>
      <c r="PE1123" s="57"/>
      <c r="PF1123" s="57"/>
      <c r="PG1123" s="57"/>
      <c r="PH1123" s="57"/>
      <c r="PI1123" s="57"/>
      <c r="PJ1123" s="57"/>
      <c r="PK1123" s="57"/>
      <c r="PL1123" s="57"/>
      <c r="PM1123" s="57"/>
      <c r="PN1123" s="57"/>
      <c r="PO1123" s="57"/>
      <c r="PP1123" s="57"/>
      <c r="PQ1123" s="57"/>
      <c r="PR1123" s="57"/>
      <c r="PS1123" s="57"/>
      <c r="PT1123" s="57"/>
      <c r="PU1123" s="57"/>
      <c r="PV1123" s="57"/>
      <c r="PW1123" s="57"/>
      <c r="PX1123" s="57"/>
      <c r="PY1123" s="57"/>
      <c r="PZ1123" s="57"/>
      <c r="QA1123" s="57"/>
      <c r="QB1123" s="57"/>
      <c r="QC1123" s="57"/>
      <c r="QD1123" s="57"/>
      <c r="QE1123" s="57"/>
      <c r="QF1123" s="57"/>
      <c r="QG1123" s="57"/>
      <c r="QH1123" s="57"/>
      <c r="QI1123" s="57"/>
      <c r="QJ1123" s="57"/>
      <c r="QK1123" s="57"/>
      <c r="QL1123" s="57"/>
      <c r="QM1123" s="57"/>
      <c r="QN1123" s="57"/>
      <c r="QO1123" s="57"/>
      <c r="QP1123" s="57"/>
      <c r="QQ1123" s="57"/>
      <c r="QR1123" s="57"/>
      <c r="QS1123" s="57"/>
      <c r="QT1123" s="57"/>
      <c r="QU1123" s="57"/>
      <c r="QV1123" s="57"/>
      <c r="QW1123" s="57"/>
      <c r="QX1123" s="57"/>
      <c r="QY1123" s="57"/>
      <c r="QZ1123" s="57"/>
      <c r="RA1123" s="57"/>
      <c r="RB1123" s="57"/>
      <c r="RC1123" s="57"/>
      <c r="RD1123" s="57"/>
      <c r="RE1123" s="57"/>
      <c r="RF1123" s="57"/>
      <c r="RG1123" s="57"/>
      <c r="RH1123" s="57"/>
      <c r="RI1123" s="57"/>
      <c r="RJ1123" s="57"/>
      <c r="RK1123" s="57"/>
      <c r="RL1123" s="57"/>
      <c r="RM1123" s="57"/>
      <c r="RN1123" s="57"/>
      <c r="RO1123" s="57"/>
      <c r="RP1123" s="57"/>
      <c r="RQ1123" s="57"/>
      <c r="RR1123" s="57"/>
      <c r="RS1123" s="57"/>
      <c r="RT1123" s="57"/>
      <c r="RU1123" s="57"/>
      <c r="RV1123" s="57"/>
      <c r="RW1123" s="57"/>
      <c r="RX1123" s="57"/>
      <c r="RY1123" s="57"/>
      <c r="RZ1123" s="57"/>
      <c r="SA1123" s="57"/>
      <c r="SB1123" s="57"/>
      <c r="SC1123" s="57"/>
      <c r="SD1123" s="57"/>
      <c r="SE1123" s="57"/>
      <c r="SF1123" s="57"/>
      <c r="SG1123" s="57"/>
      <c r="SH1123" s="57"/>
      <c r="SI1123" s="57"/>
      <c r="SJ1123" s="57"/>
      <c r="SK1123" s="57"/>
      <c r="SL1123" s="57"/>
      <c r="SM1123" s="57"/>
      <c r="SN1123" s="57"/>
      <c r="SO1123" s="57"/>
      <c r="SP1123" s="57"/>
      <c r="SQ1123" s="57"/>
      <c r="SR1123" s="57"/>
      <c r="SS1123" s="57"/>
      <c r="ST1123" s="57"/>
      <c r="SU1123" s="57"/>
      <c r="SV1123" s="57"/>
      <c r="SW1123" s="57"/>
      <c r="SX1123" s="57"/>
    </row>
    <row r="1124" spans="1:518" s="8" customFormat="1" ht="14.55" customHeight="1" x14ac:dyDescent="0.3">
      <c r="A1124" s="81">
        <v>1120</v>
      </c>
      <c r="B1124" s="7">
        <v>372</v>
      </c>
      <c r="C1124" s="98" t="s">
        <v>4222</v>
      </c>
      <c r="D1124" s="98" t="s">
        <v>4223</v>
      </c>
      <c r="E1124" s="98" t="s">
        <v>4224</v>
      </c>
      <c r="F1124" s="7">
        <v>2020</v>
      </c>
      <c r="G1124" s="98" t="s">
        <v>1992</v>
      </c>
      <c r="H1124" s="127" t="s">
        <v>4225</v>
      </c>
      <c r="I1124" s="6" t="s">
        <v>50</v>
      </c>
      <c r="J1124" s="98" t="s">
        <v>4227</v>
      </c>
      <c r="K1124" s="6" t="s">
        <v>775</v>
      </c>
      <c r="L1124" s="6" t="s">
        <v>38</v>
      </c>
      <c r="M1124" s="6" t="s">
        <v>86</v>
      </c>
      <c r="N1124" s="6" t="s">
        <v>205</v>
      </c>
      <c r="O1124" s="6" t="s">
        <v>25</v>
      </c>
      <c r="P1124" s="6" t="s">
        <v>56</v>
      </c>
      <c r="Q1124" s="6" t="s">
        <v>572</v>
      </c>
      <c r="R1124" s="6" t="s">
        <v>572</v>
      </c>
      <c r="S1124" s="6" t="s">
        <v>327</v>
      </c>
      <c r="T1124" s="6" t="s">
        <v>667</v>
      </c>
      <c r="U1124" s="7" t="s">
        <v>572</v>
      </c>
      <c r="V1124" s="7" t="s">
        <v>572</v>
      </c>
      <c r="W1124" s="56"/>
      <c r="X1124" s="6"/>
      <c r="Y1124" s="6"/>
      <c r="Z1124" s="6" t="s">
        <v>76</v>
      </c>
      <c r="AA1124" s="6"/>
      <c r="AB1124" s="6"/>
      <c r="AC1124" s="6"/>
      <c r="AD1124" s="6"/>
      <c r="AE1124" s="6" t="s">
        <v>126</v>
      </c>
      <c r="AF1124" s="56"/>
      <c r="AG1124" s="56"/>
      <c r="AH1124" s="6"/>
      <c r="AI1124" s="6"/>
      <c r="AJ1124" s="56"/>
      <c r="AK1124" s="6" t="s">
        <v>232</v>
      </c>
      <c r="AL1124" s="56"/>
      <c r="AM1124" s="6"/>
      <c r="AN1124" s="56"/>
      <c r="AO1124" s="6"/>
      <c r="AP1124" s="6"/>
      <c r="AQ1124" s="56"/>
      <c r="AR1124" s="56"/>
      <c r="AS1124" s="56"/>
      <c r="AT1124" s="6"/>
      <c r="AU1124" s="6"/>
      <c r="AV1124" s="6"/>
      <c r="AW1124" s="6" t="s">
        <v>23</v>
      </c>
      <c r="AX1124" s="56"/>
      <c r="AY1124" s="6"/>
      <c r="AZ1124" s="6"/>
      <c r="BA1124" s="6" t="s">
        <v>78</v>
      </c>
      <c r="BB1124" s="6"/>
      <c r="BC1124" s="6"/>
      <c r="BD1124" s="6"/>
      <c r="BE1124" s="6"/>
      <c r="BF1124" s="6" t="s">
        <v>78</v>
      </c>
      <c r="BG1124" s="56"/>
      <c r="BH1124" s="56"/>
      <c r="BI1124" s="6"/>
      <c r="BJ1124" s="6"/>
      <c r="BK1124" s="6" t="s">
        <v>78</v>
      </c>
      <c r="BL1124" s="56"/>
      <c r="BM1124" s="56"/>
      <c r="BN1124" s="6"/>
      <c r="BO1124" s="6"/>
      <c r="BP1124" s="56"/>
      <c r="BQ1124" s="56"/>
      <c r="BR1124" s="56"/>
      <c r="BS1124" s="6"/>
      <c r="BT1124" s="6"/>
      <c r="BU1124" s="6"/>
      <c r="BV1124" s="6" t="s">
        <v>38</v>
      </c>
      <c r="BW1124" s="56"/>
      <c r="BX1124" s="6"/>
      <c r="BY1124" s="6"/>
      <c r="BZ1124" s="6"/>
      <c r="CA1124" s="6"/>
      <c r="CB1124" s="6"/>
      <c r="CC1124" s="6"/>
      <c r="CD1124" s="6"/>
      <c r="CE1124" s="6"/>
      <c r="CF1124" s="56"/>
      <c r="CG1124" s="56"/>
      <c r="CH1124" s="6"/>
      <c r="CI1124" s="6"/>
      <c r="CJ1124" s="56"/>
      <c r="CK1124" s="6"/>
      <c r="CL1124" s="6"/>
      <c r="CM1124" s="6"/>
      <c r="CN1124" s="6"/>
      <c r="CO1124" s="56"/>
      <c r="CP1124" s="6"/>
      <c r="CQ1124" s="6"/>
      <c r="CR1124" s="6"/>
      <c r="CS1124" s="28" t="s">
        <v>38</v>
      </c>
      <c r="CT1124" s="6"/>
      <c r="CU1124" s="6"/>
      <c r="CV1124" s="6"/>
      <c r="CW1124" s="6"/>
      <c r="CX1124" s="6"/>
      <c r="CY1124" s="56"/>
      <c r="CZ1124" s="6"/>
      <c r="DA1124" s="6"/>
      <c r="DB1124" s="6"/>
      <c r="DC1124" s="6"/>
      <c r="DD1124" s="6" t="s">
        <v>38</v>
      </c>
      <c r="DE1124" s="87"/>
      <c r="DF1124" s="6"/>
      <c r="DG1124" s="6"/>
      <c r="DH1124" s="6"/>
      <c r="DI1124" s="6"/>
      <c r="DJ1124" s="6"/>
      <c r="DK1124" s="6"/>
      <c r="DL1124" s="6"/>
      <c r="DM1124" s="6"/>
      <c r="DN1124" s="6"/>
      <c r="DO1124" s="87"/>
      <c r="DP1124" s="6"/>
      <c r="DQ1124" s="87"/>
      <c r="DR1124" s="6"/>
      <c r="DS1124" s="87" t="s">
        <v>4237</v>
      </c>
      <c r="DT1124" s="17" t="s">
        <v>2808</v>
      </c>
      <c r="DU1124" s="58"/>
      <c r="DV1124" s="58"/>
      <c r="DW1124" s="58"/>
      <c r="DX1124" s="58"/>
      <c r="DY1124" s="58"/>
      <c r="DZ1124" s="58"/>
      <c r="EA1124" s="58"/>
      <c r="EB1124" s="58"/>
      <c r="EC1124" s="58"/>
      <c r="ED1124" s="58"/>
      <c r="EE1124" s="58"/>
      <c r="EF1124" s="58"/>
      <c r="EG1124" s="58"/>
      <c r="EH1124" s="58"/>
      <c r="EI1124" s="58"/>
      <c r="EJ1124" s="58"/>
      <c r="EK1124" s="58"/>
      <c r="EL1124" s="58"/>
      <c r="EM1124" s="58"/>
      <c r="EN1124" s="58"/>
      <c r="EO1124" s="58"/>
      <c r="EP1124" s="58"/>
      <c r="EQ1124" s="58"/>
      <c r="ER1124" s="58"/>
      <c r="ES1124" s="34"/>
      <c r="ET1124" s="57"/>
      <c r="EU1124" s="57"/>
      <c r="EV1124" s="57"/>
      <c r="EW1124" s="57"/>
      <c r="EX1124" s="57"/>
      <c r="EY1124" s="57"/>
      <c r="EZ1124" s="57"/>
      <c r="FA1124" s="57"/>
      <c r="FB1124" s="57"/>
      <c r="FC1124" s="57"/>
      <c r="FD1124" s="57"/>
      <c r="FE1124" s="57"/>
      <c r="FF1124" s="57"/>
      <c r="FG1124" s="57"/>
      <c r="FH1124" s="57"/>
      <c r="FI1124" s="57"/>
      <c r="FJ1124" s="57"/>
      <c r="FK1124" s="57"/>
      <c r="FL1124" s="57"/>
      <c r="FM1124" s="57"/>
      <c r="FN1124" s="57"/>
      <c r="FO1124" s="57"/>
      <c r="FP1124" s="57"/>
      <c r="FQ1124" s="57"/>
      <c r="FR1124" s="57"/>
      <c r="FS1124" s="57"/>
      <c r="FT1124" s="57"/>
      <c r="FU1124" s="57"/>
      <c r="FV1124" s="57"/>
      <c r="FW1124" s="57"/>
      <c r="FX1124" s="57"/>
      <c r="FY1124" s="57"/>
      <c r="FZ1124" s="57"/>
      <c r="GA1124" s="57"/>
      <c r="GB1124" s="57"/>
      <c r="GC1124" s="57"/>
      <c r="GD1124" s="57"/>
      <c r="GE1124" s="57"/>
      <c r="GF1124" s="57"/>
      <c r="GG1124" s="57"/>
      <c r="GH1124" s="57"/>
      <c r="GI1124" s="57"/>
      <c r="GJ1124" s="57"/>
      <c r="GK1124" s="57"/>
      <c r="GL1124" s="57"/>
      <c r="GM1124" s="57"/>
      <c r="GN1124" s="57"/>
      <c r="GO1124" s="57"/>
      <c r="GP1124" s="57"/>
      <c r="GQ1124" s="57"/>
      <c r="GR1124" s="57"/>
      <c r="GS1124" s="57"/>
      <c r="GT1124" s="57"/>
      <c r="GU1124" s="57"/>
      <c r="GV1124" s="57"/>
      <c r="GW1124" s="57"/>
      <c r="GX1124" s="57"/>
      <c r="GY1124" s="57"/>
      <c r="GZ1124" s="57"/>
      <c r="HA1124" s="57"/>
      <c r="HB1124" s="57"/>
      <c r="HC1124" s="57"/>
      <c r="HD1124" s="57"/>
      <c r="HE1124" s="57"/>
      <c r="HF1124" s="57"/>
      <c r="HG1124" s="57"/>
      <c r="HH1124" s="57"/>
      <c r="HI1124" s="57"/>
      <c r="HJ1124" s="57"/>
      <c r="HK1124" s="57"/>
      <c r="HL1124" s="57"/>
      <c r="HM1124" s="57"/>
      <c r="HN1124" s="57"/>
      <c r="HO1124" s="57"/>
      <c r="HP1124" s="57"/>
      <c r="HQ1124" s="57"/>
      <c r="HR1124" s="57"/>
      <c r="HS1124" s="57"/>
      <c r="HT1124" s="57"/>
      <c r="HU1124" s="57"/>
      <c r="HV1124" s="57"/>
      <c r="HW1124" s="57"/>
      <c r="HX1124" s="57"/>
      <c r="HY1124" s="57"/>
      <c r="HZ1124" s="57"/>
      <c r="IA1124" s="57"/>
      <c r="IB1124" s="57"/>
      <c r="IC1124" s="57"/>
      <c r="ID1124" s="57"/>
      <c r="IE1124" s="57"/>
      <c r="IF1124" s="57"/>
      <c r="IG1124" s="57"/>
      <c r="IH1124" s="57"/>
      <c r="II1124" s="57"/>
      <c r="IJ1124" s="57"/>
      <c r="IK1124" s="57"/>
      <c r="IL1124" s="57"/>
      <c r="IM1124" s="57"/>
      <c r="IN1124" s="57"/>
      <c r="IO1124" s="57"/>
      <c r="IP1124" s="57"/>
      <c r="IQ1124" s="57"/>
      <c r="IR1124" s="57"/>
      <c r="IS1124" s="57"/>
      <c r="IT1124" s="57"/>
      <c r="IU1124" s="57"/>
      <c r="IV1124" s="57"/>
      <c r="IW1124" s="57"/>
      <c r="IX1124" s="57"/>
      <c r="IY1124" s="57"/>
      <c r="IZ1124" s="57"/>
      <c r="JA1124" s="57"/>
      <c r="JB1124" s="57"/>
      <c r="JC1124" s="57"/>
      <c r="JD1124" s="57"/>
      <c r="JE1124" s="57"/>
      <c r="JF1124" s="57"/>
      <c r="JG1124" s="57"/>
      <c r="JH1124" s="57"/>
      <c r="JI1124" s="57"/>
      <c r="JJ1124" s="57"/>
      <c r="JK1124" s="57"/>
      <c r="JL1124" s="57"/>
      <c r="JM1124" s="57"/>
      <c r="JN1124" s="57"/>
      <c r="JO1124" s="57"/>
      <c r="JP1124" s="57"/>
      <c r="JQ1124" s="57"/>
      <c r="JR1124" s="57"/>
      <c r="JS1124" s="57"/>
      <c r="JT1124" s="57"/>
      <c r="JU1124" s="57"/>
      <c r="JV1124" s="57"/>
      <c r="JW1124" s="57"/>
      <c r="JX1124" s="57"/>
      <c r="JY1124" s="57"/>
      <c r="JZ1124" s="57"/>
      <c r="KA1124" s="57"/>
      <c r="KB1124" s="57"/>
      <c r="KC1124" s="57"/>
      <c r="KD1124" s="57"/>
      <c r="KE1124" s="57"/>
      <c r="KF1124" s="57"/>
      <c r="KG1124" s="57"/>
      <c r="KH1124" s="57"/>
      <c r="KI1124" s="57"/>
      <c r="KJ1124" s="57"/>
      <c r="KK1124" s="57"/>
      <c r="KL1124" s="57"/>
      <c r="KM1124" s="57"/>
      <c r="KN1124" s="57"/>
      <c r="KO1124" s="57"/>
      <c r="KP1124" s="57"/>
      <c r="KQ1124" s="57"/>
      <c r="KR1124" s="57"/>
      <c r="KS1124" s="57"/>
      <c r="KT1124" s="57"/>
      <c r="KU1124" s="57"/>
      <c r="KV1124" s="57"/>
      <c r="KW1124" s="57"/>
      <c r="KX1124" s="57"/>
      <c r="KY1124" s="57"/>
      <c r="KZ1124" s="57"/>
      <c r="LA1124" s="57"/>
      <c r="LB1124" s="57"/>
      <c r="LC1124" s="57"/>
      <c r="LD1124" s="57"/>
      <c r="LE1124" s="57"/>
      <c r="LF1124" s="57"/>
      <c r="LG1124" s="57"/>
      <c r="LH1124" s="57"/>
      <c r="LI1124" s="57"/>
      <c r="LJ1124" s="57"/>
      <c r="LK1124" s="57"/>
      <c r="LL1124" s="57"/>
      <c r="LM1124" s="57"/>
      <c r="LN1124" s="57"/>
      <c r="LO1124" s="57"/>
      <c r="LP1124" s="57"/>
      <c r="LQ1124" s="57"/>
      <c r="LR1124" s="57"/>
      <c r="LS1124" s="57"/>
      <c r="LT1124" s="57"/>
      <c r="LU1124" s="57"/>
      <c r="LV1124" s="57"/>
      <c r="LW1124" s="57"/>
      <c r="LX1124" s="57"/>
      <c r="LY1124" s="57"/>
      <c r="LZ1124" s="57"/>
      <c r="MA1124" s="57"/>
      <c r="MB1124" s="57"/>
      <c r="MC1124" s="57"/>
      <c r="MD1124" s="57"/>
      <c r="ME1124" s="57"/>
      <c r="MF1124" s="57"/>
      <c r="MG1124" s="57"/>
      <c r="MH1124" s="57"/>
      <c r="MI1124" s="57"/>
      <c r="MJ1124" s="57"/>
      <c r="MK1124" s="57"/>
      <c r="ML1124" s="57"/>
      <c r="MM1124" s="57"/>
      <c r="MN1124" s="57"/>
      <c r="MO1124" s="57"/>
      <c r="MP1124" s="57"/>
      <c r="MQ1124" s="57"/>
      <c r="MR1124" s="57"/>
      <c r="MS1124" s="57"/>
      <c r="MT1124" s="57"/>
      <c r="MU1124" s="57"/>
      <c r="MV1124" s="57"/>
      <c r="MW1124" s="57"/>
      <c r="MX1124" s="57"/>
      <c r="MY1124" s="57"/>
      <c r="MZ1124" s="57"/>
      <c r="NA1124" s="57"/>
      <c r="NB1124" s="57"/>
      <c r="NC1124" s="57"/>
      <c r="ND1124" s="57"/>
      <c r="NE1124" s="57"/>
      <c r="NF1124" s="57"/>
      <c r="NG1124" s="57"/>
      <c r="NH1124" s="57"/>
      <c r="NI1124" s="57"/>
      <c r="NJ1124" s="57"/>
      <c r="NK1124" s="57"/>
      <c r="NL1124" s="57"/>
      <c r="NM1124" s="57"/>
      <c r="NN1124" s="57"/>
      <c r="NO1124" s="57"/>
      <c r="NP1124" s="57"/>
      <c r="NQ1124" s="57"/>
      <c r="NR1124" s="57"/>
      <c r="NS1124" s="57"/>
      <c r="NT1124" s="57"/>
      <c r="NU1124" s="57"/>
      <c r="NV1124" s="57"/>
      <c r="NW1124" s="57"/>
      <c r="NX1124" s="57"/>
      <c r="NY1124" s="57"/>
      <c r="NZ1124" s="57"/>
      <c r="OA1124" s="57"/>
      <c r="OB1124" s="57"/>
      <c r="OC1124" s="57"/>
      <c r="OD1124" s="57"/>
      <c r="OE1124" s="57"/>
      <c r="OF1124" s="57"/>
      <c r="OG1124" s="57"/>
      <c r="OH1124" s="57"/>
      <c r="OI1124" s="57"/>
      <c r="OJ1124" s="57"/>
      <c r="OK1124" s="57"/>
      <c r="OL1124" s="57"/>
      <c r="OM1124" s="57"/>
      <c r="ON1124" s="57"/>
      <c r="OO1124" s="57"/>
      <c r="OP1124" s="57"/>
      <c r="OQ1124" s="57"/>
      <c r="OR1124" s="57"/>
      <c r="OS1124" s="57"/>
      <c r="OT1124" s="57"/>
      <c r="OU1124" s="57"/>
      <c r="OV1124" s="57"/>
      <c r="OW1124" s="57"/>
      <c r="OX1124" s="57"/>
      <c r="OY1124" s="57"/>
      <c r="OZ1124" s="57"/>
      <c r="PA1124" s="57"/>
      <c r="PB1124" s="57"/>
      <c r="PC1124" s="57"/>
      <c r="PD1124" s="57"/>
      <c r="PE1124" s="57"/>
      <c r="PF1124" s="57"/>
      <c r="PG1124" s="57"/>
      <c r="PH1124" s="57"/>
      <c r="PI1124" s="57"/>
      <c r="PJ1124" s="57"/>
      <c r="PK1124" s="57"/>
      <c r="PL1124" s="57"/>
      <c r="PM1124" s="57"/>
      <c r="PN1124" s="57"/>
      <c r="PO1124" s="57"/>
      <c r="PP1124" s="57"/>
      <c r="PQ1124" s="57"/>
      <c r="PR1124" s="57"/>
      <c r="PS1124" s="57"/>
      <c r="PT1124" s="57"/>
      <c r="PU1124" s="57"/>
      <c r="PV1124" s="57"/>
      <c r="PW1124" s="57"/>
      <c r="PX1124" s="57"/>
      <c r="PY1124" s="57"/>
      <c r="PZ1124" s="57"/>
      <c r="QA1124" s="57"/>
      <c r="QB1124" s="57"/>
      <c r="QC1124" s="57"/>
      <c r="QD1124" s="57"/>
      <c r="QE1124" s="57"/>
      <c r="QF1124" s="57"/>
      <c r="QG1124" s="57"/>
      <c r="QH1124" s="57"/>
      <c r="QI1124" s="57"/>
      <c r="QJ1124" s="57"/>
      <c r="QK1124" s="57"/>
      <c r="QL1124" s="57"/>
      <c r="QM1124" s="57"/>
      <c r="QN1124" s="57"/>
      <c r="QO1124" s="57"/>
      <c r="QP1124" s="57"/>
      <c r="QQ1124" s="57"/>
      <c r="QR1124" s="57"/>
      <c r="QS1124" s="57"/>
      <c r="QT1124" s="57"/>
      <c r="QU1124" s="57"/>
      <c r="QV1124" s="57"/>
      <c r="QW1124" s="57"/>
      <c r="QX1124" s="57"/>
      <c r="QY1124" s="57"/>
      <c r="QZ1124" s="57"/>
      <c r="RA1124" s="57"/>
      <c r="RB1124" s="57"/>
      <c r="RC1124" s="57"/>
      <c r="RD1124" s="57"/>
      <c r="RE1124" s="57"/>
      <c r="RF1124" s="57"/>
      <c r="RG1124" s="57"/>
      <c r="RH1124" s="57"/>
      <c r="RI1124" s="57"/>
      <c r="RJ1124" s="57"/>
      <c r="RK1124" s="57"/>
      <c r="RL1124" s="57"/>
      <c r="RM1124" s="57"/>
      <c r="RN1124" s="57"/>
      <c r="RO1124" s="57"/>
      <c r="RP1124" s="57"/>
      <c r="RQ1124" s="57"/>
      <c r="RR1124" s="57"/>
      <c r="RS1124" s="57"/>
      <c r="RT1124" s="57"/>
      <c r="RU1124" s="57"/>
      <c r="RV1124" s="57"/>
      <c r="RW1124" s="57"/>
      <c r="RX1124" s="57"/>
      <c r="RY1124" s="57"/>
      <c r="RZ1124" s="57"/>
      <c r="SA1124" s="57"/>
      <c r="SB1124" s="57"/>
      <c r="SC1124" s="57"/>
      <c r="SD1124" s="57"/>
      <c r="SE1124" s="57"/>
      <c r="SF1124" s="57"/>
      <c r="SG1124" s="57"/>
      <c r="SH1124" s="57"/>
      <c r="SI1124" s="57"/>
      <c r="SJ1124" s="57"/>
      <c r="SK1124" s="57"/>
      <c r="SL1124" s="57"/>
      <c r="SM1124" s="57"/>
      <c r="SN1124" s="57"/>
      <c r="SO1124" s="57"/>
      <c r="SP1124" s="57"/>
      <c r="SQ1124" s="57"/>
      <c r="SR1124" s="57"/>
      <c r="SS1124" s="57"/>
      <c r="ST1124" s="57"/>
      <c r="SU1124" s="57"/>
      <c r="SV1124" s="57"/>
      <c r="SW1124" s="57"/>
      <c r="SX1124" s="57"/>
    </row>
    <row r="1125" spans="1:518" s="78" customFormat="1" ht="14.55" customHeight="1" x14ac:dyDescent="0.3">
      <c r="A1125" s="82">
        <v>1121</v>
      </c>
      <c r="B1125" s="83">
        <v>372</v>
      </c>
      <c r="C1125" s="103" t="s">
        <v>4222</v>
      </c>
      <c r="D1125" s="103" t="s">
        <v>4223</v>
      </c>
      <c r="E1125" s="103" t="s">
        <v>4224</v>
      </c>
      <c r="F1125" s="83">
        <v>2020</v>
      </c>
      <c r="G1125" s="103" t="s">
        <v>1992</v>
      </c>
      <c r="H1125" s="130" t="s">
        <v>4225</v>
      </c>
      <c r="I1125" s="79" t="s">
        <v>50</v>
      </c>
      <c r="J1125" s="103" t="s">
        <v>4228</v>
      </c>
      <c r="K1125" s="6" t="s">
        <v>775</v>
      </c>
      <c r="L1125" s="79" t="s">
        <v>38</v>
      </c>
      <c r="M1125" s="79" t="s">
        <v>86</v>
      </c>
      <c r="N1125" s="79" t="s">
        <v>205</v>
      </c>
      <c r="O1125" s="79" t="s">
        <v>25</v>
      </c>
      <c r="P1125" s="6" t="s">
        <v>56</v>
      </c>
      <c r="Q1125" s="79" t="s">
        <v>572</v>
      </c>
      <c r="R1125" s="79" t="s">
        <v>572</v>
      </c>
      <c r="S1125" s="79" t="s">
        <v>327</v>
      </c>
      <c r="T1125" s="79" t="s">
        <v>667</v>
      </c>
      <c r="U1125" s="83" t="s">
        <v>572</v>
      </c>
      <c r="V1125" s="83" t="s">
        <v>572</v>
      </c>
      <c r="W1125" s="71"/>
      <c r="X1125" s="79"/>
      <c r="Y1125" s="79"/>
      <c r="Z1125" s="79" t="s">
        <v>76</v>
      </c>
      <c r="AA1125" s="79"/>
      <c r="AB1125" s="79"/>
      <c r="AC1125" s="79"/>
      <c r="AD1125" s="79"/>
      <c r="AE1125" s="79" t="s">
        <v>126</v>
      </c>
      <c r="AF1125" s="71"/>
      <c r="AG1125" s="71"/>
      <c r="AH1125" s="79"/>
      <c r="AI1125" s="79"/>
      <c r="AJ1125" s="71"/>
      <c r="AK1125" s="79" t="s">
        <v>232</v>
      </c>
      <c r="AL1125" s="71"/>
      <c r="AM1125" s="79"/>
      <c r="AN1125" s="71"/>
      <c r="AO1125" s="79"/>
      <c r="AP1125" s="79"/>
      <c r="AQ1125" s="71"/>
      <c r="AR1125" s="71"/>
      <c r="AS1125" s="71"/>
      <c r="AT1125" s="79"/>
      <c r="AU1125" s="79"/>
      <c r="AV1125" s="79"/>
      <c r="AW1125" s="79" t="s">
        <v>23</v>
      </c>
      <c r="AX1125" s="71"/>
      <c r="AY1125" s="79"/>
      <c r="AZ1125" s="79"/>
      <c r="BA1125" s="79" t="s">
        <v>78</v>
      </c>
      <c r="BB1125" s="79"/>
      <c r="BC1125" s="79"/>
      <c r="BD1125" s="79"/>
      <c r="BE1125" s="79"/>
      <c r="BF1125" s="79" t="s">
        <v>78</v>
      </c>
      <c r="BG1125" s="71"/>
      <c r="BH1125" s="71"/>
      <c r="BI1125" s="79"/>
      <c r="BJ1125" s="79"/>
      <c r="BK1125" s="79" t="s">
        <v>78</v>
      </c>
      <c r="BL1125" s="71"/>
      <c r="BM1125" s="71"/>
      <c r="BN1125" s="79"/>
      <c r="BO1125" s="79"/>
      <c r="BP1125" s="71"/>
      <c r="BQ1125" s="71"/>
      <c r="BR1125" s="71"/>
      <c r="BS1125" s="79"/>
      <c r="BT1125" s="79"/>
      <c r="BU1125" s="79"/>
      <c r="BV1125" s="79" t="s">
        <v>38</v>
      </c>
      <c r="BW1125" s="71"/>
      <c r="BX1125" s="79"/>
      <c r="BY1125" s="79"/>
      <c r="BZ1125" s="79"/>
      <c r="CA1125" s="79"/>
      <c r="CB1125" s="79"/>
      <c r="CC1125" s="79"/>
      <c r="CD1125" s="79"/>
      <c r="CE1125" s="79"/>
      <c r="CF1125" s="71"/>
      <c r="CG1125" s="71"/>
      <c r="CH1125" s="79"/>
      <c r="CI1125" s="79"/>
      <c r="CJ1125" s="71"/>
      <c r="CK1125" s="79"/>
      <c r="CL1125" s="79"/>
      <c r="CM1125" s="79"/>
      <c r="CN1125" s="79"/>
      <c r="CO1125" s="71"/>
      <c r="CP1125" s="79"/>
      <c r="CQ1125" s="79"/>
      <c r="CR1125" s="79"/>
      <c r="CS1125" s="84" t="s">
        <v>38</v>
      </c>
      <c r="CT1125" s="79"/>
      <c r="CU1125" s="79"/>
      <c r="CV1125" s="79"/>
      <c r="CW1125" s="79"/>
      <c r="CX1125" s="79"/>
      <c r="CY1125" s="71"/>
      <c r="CZ1125" s="79"/>
      <c r="DA1125" s="79"/>
      <c r="DB1125" s="79"/>
      <c r="DC1125" s="79"/>
      <c r="DD1125" s="79" t="s">
        <v>38</v>
      </c>
      <c r="DE1125" s="88"/>
      <c r="DF1125" s="79"/>
      <c r="DG1125" s="79"/>
      <c r="DH1125" s="79"/>
      <c r="DI1125" s="79"/>
      <c r="DJ1125" s="79"/>
      <c r="DK1125" s="79"/>
      <c r="DL1125" s="79"/>
      <c r="DM1125" s="79"/>
      <c r="DN1125" s="79"/>
      <c r="DO1125" s="88"/>
      <c r="DP1125" s="79"/>
      <c r="DQ1125" s="88"/>
      <c r="DR1125" s="79"/>
      <c r="DS1125" s="88" t="s">
        <v>4237</v>
      </c>
      <c r="DT1125" s="85" t="s">
        <v>2808</v>
      </c>
      <c r="DU1125" s="58"/>
      <c r="DV1125" s="58"/>
      <c r="DW1125" s="58"/>
      <c r="DX1125" s="58"/>
      <c r="DY1125" s="58"/>
      <c r="DZ1125" s="58"/>
      <c r="EA1125" s="58"/>
      <c r="EB1125" s="58"/>
      <c r="EC1125" s="58"/>
      <c r="ED1125" s="58"/>
      <c r="EE1125" s="58"/>
      <c r="EF1125" s="58"/>
      <c r="EG1125" s="58"/>
      <c r="EH1125" s="58"/>
      <c r="EI1125" s="58"/>
      <c r="EJ1125" s="58"/>
      <c r="EK1125" s="58"/>
      <c r="EL1125" s="58"/>
      <c r="EM1125" s="58"/>
      <c r="EN1125" s="58"/>
      <c r="EO1125" s="58"/>
      <c r="EP1125" s="58"/>
      <c r="EQ1125" s="58"/>
      <c r="ER1125" s="58"/>
      <c r="ES1125" s="34"/>
      <c r="ET1125" s="57"/>
      <c r="EU1125" s="57"/>
      <c r="EV1125" s="57"/>
      <c r="EW1125" s="57"/>
      <c r="EX1125" s="57"/>
      <c r="EY1125" s="57"/>
      <c r="EZ1125" s="57"/>
      <c r="FA1125" s="57"/>
      <c r="FB1125" s="57"/>
      <c r="FC1125" s="57"/>
      <c r="FD1125" s="57"/>
      <c r="FE1125" s="57"/>
      <c r="FF1125" s="57"/>
      <c r="FG1125" s="57"/>
      <c r="FH1125" s="57"/>
      <c r="FI1125" s="57"/>
      <c r="FJ1125" s="57"/>
      <c r="FK1125" s="57"/>
      <c r="FL1125" s="57"/>
      <c r="FM1125" s="57"/>
      <c r="FN1125" s="57"/>
      <c r="FO1125" s="57"/>
      <c r="FP1125" s="57"/>
      <c r="FQ1125" s="57"/>
      <c r="FR1125" s="57"/>
      <c r="FS1125" s="57"/>
      <c r="FT1125" s="57"/>
      <c r="FU1125" s="57"/>
      <c r="FV1125" s="57"/>
      <c r="FW1125" s="57"/>
      <c r="FX1125" s="57"/>
      <c r="FY1125" s="57"/>
      <c r="FZ1125" s="57"/>
      <c r="GA1125" s="57"/>
      <c r="GB1125" s="57"/>
      <c r="GC1125" s="57"/>
      <c r="GD1125" s="57"/>
      <c r="GE1125" s="57"/>
      <c r="GF1125" s="57"/>
      <c r="GG1125" s="57"/>
      <c r="GH1125" s="57"/>
      <c r="GI1125" s="57"/>
      <c r="GJ1125" s="57"/>
      <c r="GK1125" s="57"/>
      <c r="GL1125" s="57"/>
      <c r="GM1125" s="57"/>
      <c r="GN1125" s="57"/>
      <c r="GO1125" s="57"/>
      <c r="GP1125" s="57"/>
      <c r="GQ1125" s="57"/>
      <c r="GR1125" s="57"/>
      <c r="GS1125" s="57"/>
      <c r="GT1125" s="57"/>
      <c r="GU1125" s="57"/>
      <c r="GV1125" s="57"/>
      <c r="GW1125" s="57"/>
      <c r="GX1125" s="57"/>
      <c r="GY1125" s="57"/>
      <c r="GZ1125" s="57"/>
      <c r="HA1125" s="57"/>
      <c r="HB1125" s="57"/>
      <c r="HC1125" s="57"/>
      <c r="HD1125" s="57"/>
      <c r="HE1125" s="57"/>
      <c r="HF1125" s="57"/>
      <c r="HG1125" s="57"/>
      <c r="HH1125" s="57"/>
      <c r="HI1125" s="57"/>
      <c r="HJ1125" s="57"/>
      <c r="HK1125" s="57"/>
      <c r="HL1125" s="57"/>
      <c r="HM1125" s="57"/>
      <c r="HN1125" s="57"/>
      <c r="HO1125" s="57"/>
      <c r="HP1125" s="57"/>
      <c r="HQ1125" s="57"/>
      <c r="HR1125" s="57"/>
      <c r="HS1125" s="57"/>
      <c r="HT1125" s="57"/>
      <c r="HU1125" s="57"/>
      <c r="HV1125" s="57"/>
      <c r="HW1125" s="57"/>
      <c r="HX1125" s="57"/>
      <c r="HY1125" s="57"/>
      <c r="HZ1125" s="57"/>
      <c r="IA1125" s="57"/>
      <c r="IB1125" s="57"/>
      <c r="IC1125" s="57"/>
      <c r="ID1125" s="57"/>
      <c r="IE1125" s="57"/>
      <c r="IF1125" s="57"/>
      <c r="IG1125" s="57"/>
      <c r="IH1125" s="57"/>
      <c r="II1125" s="57"/>
      <c r="IJ1125" s="57"/>
      <c r="IK1125" s="57"/>
      <c r="IL1125" s="57"/>
      <c r="IM1125" s="57"/>
      <c r="IN1125" s="57"/>
      <c r="IO1125" s="57"/>
      <c r="IP1125" s="57"/>
      <c r="IQ1125" s="57"/>
      <c r="IR1125" s="57"/>
      <c r="IS1125" s="57"/>
      <c r="IT1125" s="57"/>
      <c r="IU1125" s="57"/>
      <c r="IV1125" s="57"/>
      <c r="IW1125" s="57"/>
      <c r="IX1125" s="57"/>
      <c r="IY1125" s="57"/>
      <c r="IZ1125" s="57"/>
      <c r="JA1125" s="57"/>
      <c r="JB1125" s="57"/>
      <c r="JC1125" s="57"/>
      <c r="JD1125" s="57"/>
      <c r="JE1125" s="57"/>
      <c r="JF1125" s="57"/>
      <c r="JG1125" s="57"/>
      <c r="JH1125" s="57"/>
      <c r="JI1125" s="57"/>
      <c r="JJ1125" s="57"/>
      <c r="JK1125" s="57"/>
      <c r="JL1125" s="57"/>
      <c r="JM1125" s="57"/>
      <c r="JN1125" s="57"/>
      <c r="JO1125" s="57"/>
      <c r="JP1125" s="57"/>
      <c r="JQ1125" s="57"/>
      <c r="JR1125" s="57"/>
      <c r="JS1125" s="57"/>
      <c r="JT1125" s="57"/>
      <c r="JU1125" s="57"/>
      <c r="JV1125" s="57"/>
      <c r="JW1125" s="57"/>
      <c r="JX1125" s="57"/>
      <c r="JY1125" s="57"/>
      <c r="JZ1125" s="57"/>
      <c r="KA1125" s="57"/>
      <c r="KB1125" s="57"/>
      <c r="KC1125" s="57"/>
      <c r="KD1125" s="57"/>
      <c r="KE1125" s="57"/>
      <c r="KF1125" s="57"/>
      <c r="KG1125" s="57"/>
      <c r="KH1125" s="57"/>
      <c r="KI1125" s="57"/>
      <c r="KJ1125" s="57"/>
      <c r="KK1125" s="57"/>
      <c r="KL1125" s="57"/>
      <c r="KM1125" s="57"/>
      <c r="KN1125" s="57"/>
      <c r="KO1125" s="57"/>
      <c r="KP1125" s="57"/>
      <c r="KQ1125" s="57"/>
      <c r="KR1125" s="57"/>
      <c r="KS1125" s="57"/>
      <c r="KT1125" s="57"/>
      <c r="KU1125" s="57"/>
      <c r="KV1125" s="57"/>
      <c r="KW1125" s="57"/>
      <c r="KX1125" s="57"/>
      <c r="KY1125" s="57"/>
      <c r="KZ1125" s="57"/>
      <c r="LA1125" s="57"/>
      <c r="LB1125" s="57"/>
      <c r="LC1125" s="57"/>
      <c r="LD1125" s="57"/>
      <c r="LE1125" s="57"/>
      <c r="LF1125" s="57"/>
      <c r="LG1125" s="57"/>
      <c r="LH1125" s="57"/>
      <c r="LI1125" s="57"/>
      <c r="LJ1125" s="57"/>
      <c r="LK1125" s="57"/>
      <c r="LL1125" s="57"/>
      <c r="LM1125" s="57"/>
      <c r="LN1125" s="57"/>
      <c r="LO1125" s="57"/>
      <c r="LP1125" s="57"/>
      <c r="LQ1125" s="57"/>
      <c r="LR1125" s="57"/>
      <c r="LS1125" s="57"/>
      <c r="LT1125" s="57"/>
      <c r="LU1125" s="57"/>
      <c r="LV1125" s="57"/>
      <c r="LW1125" s="57"/>
      <c r="LX1125" s="57"/>
      <c r="LY1125" s="57"/>
      <c r="LZ1125" s="57"/>
      <c r="MA1125" s="57"/>
      <c r="MB1125" s="57"/>
      <c r="MC1125" s="57"/>
      <c r="MD1125" s="57"/>
      <c r="ME1125" s="57"/>
      <c r="MF1125" s="57"/>
      <c r="MG1125" s="57"/>
      <c r="MH1125" s="57"/>
      <c r="MI1125" s="57"/>
      <c r="MJ1125" s="57"/>
      <c r="MK1125" s="57"/>
      <c r="ML1125" s="57"/>
      <c r="MM1125" s="57"/>
      <c r="MN1125" s="57"/>
      <c r="MO1125" s="57"/>
      <c r="MP1125" s="57"/>
      <c r="MQ1125" s="57"/>
      <c r="MR1125" s="57"/>
      <c r="MS1125" s="57"/>
      <c r="MT1125" s="57"/>
      <c r="MU1125" s="57"/>
      <c r="MV1125" s="57"/>
      <c r="MW1125" s="57"/>
      <c r="MX1125" s="57"/>
      <c r="MY1125" s="57"/>
      <c r="MZ1125" s="57"/>
      <c r="NA1125" s="57"/>
      <c r="NB1125" s="57"/>
      <c r="NC1125" s="57"/>
      <c r="ND1125" s="57"/>
      <c r="NE1125" s="57"/>
      <c r="NF1125" s="57"/>
      <c r="NG1125" s="57"/>
      <c r="NH1125" s="57"/>
      <c r="NI1125" s="57"/>
      <c r="NJ1125" s="57"/>
      <c r="NK1125" s="57"/>
      <c r="NL1125" s="57"/>
      <c r="NM1125" s="57"/>
      <c r="NN1125" s="57"/>
      <c r="NO1125" s="57"/>
      <c r="NP1125" s="57"/>
      <c r="NQ1125" s="57"/>
      <c r="NR1125" s="57"/>
      <c r="NS1125" s="57"/>
      <c r="NT1125" s="57"/>
      <c r="NU1125" s="57"/>
      <c r="NV1125" s="57"/>
      <c r="NW1125" s="57"/>
      <c r="NX1125" s="57"/>
      <c r="NY1125" s="57"/>
      <c r="NZ1125" s="57"/>
      <c r="OA1125" s="57"/>
      <c r="OB1125" s="57"/>
      <c r="OC1125" s="57"/>
      <c r="OD1125" s="57"/>
      <c r="OE1125" s="57"/>
      <c r="OF1125" s="57"/>
      <c r="OG1125" s="57"/>
      <c r="OH1125" s="57"/>
      <c r="OI1125" s="57"/>
      <c r="OJ1125" s="57"/>
      <c r="OK1125" s="57"/>
      <c r="OL1125" s="57"/>
      <c r="OM1125" s="57"/>
      <c r="ON1125" s="57"/>
      <c r="OO1125" s="57"/>
      <c r="OP1125" s="57"/>
      <c r="OQ1125" s="57"/>
      <c r="OR1125" s="57"/>
      <c r="OS1125" s="57"/>
      <c r="OT1125" s="57"/>
      <c r="OU1125" s="57"/>
      <c r="OV1125" s="57"/>
      <c r="OW1125" s="57"/>
      <c r="OX1125" s="57"/>
      <c r="OY1125" s="57"/>
      <c r="OZ1125" s="57"/>
      <c r="PA1125" s="57"/>
      <c r="PB1125" s="57"/>
      <c r="PC1125" s="57"/>
      <c r="PD1125" s="57"/>
      <c r="PE1125" s="57"/>
      <c r="PF1125" s="57"/>
      <c r="PG1125" s="57"/>
      <c r="PH1125" s="57"/>
      <c r="PI1125" s="57"/>
      <c r="PJ1125" s="57"/>
      <c r="PK1125" s="57"/>
      <c r="PL1125" s="57"/>
      <c r="PM1125" s="57"/>
      <c r="PN1125" s="57"/>
      <c r="PO1125" s="57"/>
      <c r="PP1125" s="57"/>
      <c r="PQ1125" s="57"/>
      <c r="PR1125" s="57"/>
      <c r="PS1125" s="57"/>
      <c r="PT1125" s="57"/>
      <c r="PU1125" s="57"/>
      <c r="PV1125" s="57"/>
      <c r="PW1125" s="57"/>
      <c r="PX1125" s="57"/>
      <c r="PY1125" s="57"/>
      <c r="PZ1125" s="57"/>
      <c r="QA1125" s="57"/>
      <c r="QB1125" s="57"/>
      <c r="QC1125" s="57"/>
      <c r="QD1125" s="57"/>
      <c r="QE1125" s="57"/>
      <c r="QF1125" s="57"/>
      <c r="QG1125" s="57"/>
      <c r="QH1125" s="57"/>
      <c r="QI1125" s="57"/>
      <c r="QJ1125" s="57"/>
      <c r="QK1125" s="57"/>
      <c r="QL1125" s="57"/>
      <c r="QM1125" s="57"/>
      <c r="QN1125" s="57"/>
      <c r="QO1125" s="57"/>
      <c r="QP1125" s="57"/>
      <c r="QQ1125" s="57"/>
      <c r="QR1125" s="57"/>
      <c r="QS1125" s="57"/>
      <c r="QT1125" s="57"/>
      <c r="QU1125" s="57"/>
      <c r="QV1125" s="57"/>
      <c r="QW1125" s="57"/>
      <c r="QX1125" s="57"/>
      <c r="QY1125" s="57"/>
      <c r="QZ1125" s="57"/>
      <c r="RA1125" s="57"/>
      <c r="RB1125" s="57"/>
      <c r="RC1125" s="57"/>
      <c r="RD1125" s="57"/>
      <c r="RE1125" s="57"/>
      <c r="RF1125" s="57"/>
      <c r="RG1125" s="57"/>
      <c r="RH1125" s="57"/>
      <c r="RI1125" s="57"/>
      <c r="RJ1125" s="57"/>
      <c r="RK1125" s="57"/>
      <c r="RL1125" s="57"/>
      <c r="RM1125" s="57"/>
      <c r="RN1125" s="57"/>
      <c r="RO1125" s="57"/>
      <c r="RP1125" s="57"/>
      <c r="RQ1125" s="57"/>
      <c r="RR1125" s="57"/>
      <c r="RS1125" s="57"/>
      <c r="RT1125" s="57"/>
      <c r="RU1125" s="57"/>
      <c r="RV1125" s="57"/>
      <c r="RW1125" s="57"/>
      <c r="RX1125" s="57"/>
      <c r="RY1125" s="57"/>
      <c r="RZ1125" s="57"/>
      <c r="SA1125" s="57"/>
      <c r="SB1125" s="57"/>
      <c r="SC1125" s="57"/>
      <c r="SD1125" s="57"/>
      <c r="SE1125" s="57"/>
      <c r="SF1125" s="57"/>
      <c r="SG1125" s="57"/>
      <c r="SH1125" s="57"/>
      <c r="SI1125" s="57"/>
      <c r="SJ1125" s="57"/>
      <c r="SK1125" s="57"/>
      <c r="SL1125" s="57"/>
      <c r="SM1125" s="57"/>
      <c r="SN1125" s="57"/>
      <c r="SO1125" s="57"/>
      <c r="SP1125" s="57"/>
      <c r="SQ1125" s="57"/>
      <c r="SR1125" s="57"/>
      <c r="SS1125" s="57"/>
      <c r="ST1125" s="57"/>
      <c r="SU1125" s="57"/>
      <c r="SV1125" s="57"/>
      <c r="SW1125" s="57"/>
      <c r="SX1125" s="57"/>
    </row>
    <row r="1126" spans="1:518" s="8" customFormat="1" ht="14.55" customHeight="1" x14ac:dyDescent="0.3">
      <c r="A1126" s="81">
        <v>1122</v>
      </c>
      <c r="B1126" s="7">
        <v>372</v>
      </c>
      <c r="C1126" s="98" t="s">
        <v>4222</v>
      </c>
      <c r="D1126" s="98" t="s">
        <v>4223</v>
      </c>
      <c r="E1126" s="98" t="s">
        <v>4224</v>
      </c>
      <c r="F1126" s="7">
        <v>2020</v>
      </c>
      <c r="G1126" s="98" t="s">
        <v>1992</v>
      </c>
      <c r="H1126" s="127" t="s">
        <v>4225</v>
      </c>
      <c r="I1126" s="6" t="s">
        <v>50</v>
      </c>
      <c r="J1126" s="98" t="s">
        <v>4234</v>
      </c>
      <c r="K1126" s="6" t="s">
        <v>4229</v>
      </c>
      <c r="L1126" s="6" t="s">
        <v>23</v>
      </c>
      <c r="M1126" s="6" t="s">
        <v>86</v>
      </c>
      <c r="N1126" s="6" t="s">
        <v>205</v>
      </c>
      <c r="O1126" s="6" t="s">
        <v>25</v>
      </c>
      <c r="P1126" s="6" t="s">
        <v>56</v>
      </c>
      <c r="Q1126" s="6" t="s">
        <v>572</v>
      </c>
      <c r="R1126" s="6" t="s">
        <v>572</v>
      </c>
      <c r="S1126" s="6" t="s">
        <v>327</v>
      </c>
      <c r="T1126" s="6" t="s">
        <v>667</v>
      </c>
      <c r="U1126" s="7" t="s">
        <v>572</v>
      </c>
      <c r="V1126" s="7" t="s">
        <v>572</v>
      </c>
      <c r="W1126" s="56"/>
      <c r="X1126" s="6"/>
      <c r="Y1126" s="6"/>
      <c r="Z1126" s="6" t="s">
        <v>76</v>
      </c>
      <c r="AA1126" s="6"/>
      <c r="AB1126" s="6"/>
      <c r="AC1126" s="6"/>
      <c r="AD1126" s="6"/>
      <c r="AE1126" s="6" t="s">
        <v>126</v>
      </c>
      <c r="AF1126" s="56"/>
      <c r="AG1126" s="56"/>
      <c r="AH1126" s="6"/>
      <c r="AI1126" s="6"/>
      <c r="AJ1126" s="56"/>
      <c r="AK1126" s="6" t="s">
        <v>232</v>
      </c>
      <c r="AL1126" s="56"/>
      <c r="AM1126" s="6"/>
      <c r="AN1126" s="56"/>
      <c r="AO1126" s="6"/>
      <c r="AP1126" s="6"/>
      <c r="AQ1126" s="56"/>
      <c r="AR1126" s="56"/>
      <c r="AS1126" s="56"/>
      <c r="AT1126" s="6"/>
      <c r="AU1126" s="6"/>
      <c r="AV1126" s="6"/>
      <c r="AW1126" s="6" t="s">
        <v>23</v>
      </c>
      <c r="AX1126" s="56"/>
      <c r="AY1126" s="6"/>
      <c r="AZ1126" s="6"/>
      <c r="BA1126" s="6" t="s">
        <v>80</v>
      </c>
      <c r="BB1126" s="6"/>
      <c r="BC1126" s="6"/>
      <c r="BD1126" s="6"/>
      <c r="BE1126" s="6"/>
      <c r="BF1126" s="6" t="s">
        <v>80</v>
      </c>
      <c r="BG1126" s="56"/>
      <c r="BH1126" s="56"/>
      <c r="BI1126" s="6"/>
      <c r="BJ1126" s="6"/>
      <c r="BK1126" s="6" t="s">
        <v>80</v>
      </c>
      <c r="BL1126" s="56"/>
      <c r="BM1126" s="56"/>
      <c r="BN1126" s="6"/>
      <c r="BO1126" s="6"/>
      <c r="BP1126" s="56"/>
      <c r="BQ1126" s="56"/>
      <c r="BR1126" s="56"/>
      <c r="BS1126" s="6"/>
      <c r="BT1126" s="6"/>
      <c r="BU1126" s="6"/>
      <c r="BV1126" s="6" t="s">
        <v>38</v>
      </c>
      <c r="BW1126" s="56"/>
      <c r="BX1126" s="6"/>
      <c r="BY1126" s="6"/>
      <c r="BZ1126" s="6"/>
      <c r="CA1126" s="6"/>
      <c r="CB1126" s="6"/>
      <c r="CC1126" s="6"/>
      <c r="CD1126" s="6"/>
      <c r="CE1126" s="6"/>
      <c r="CF1126" s="56"/>
      <c r="CG1126" s="56"/>
      <c r="CH1126" s="6"/>
      <c r="CI1126" s="6"/>
      <c r="CJ1126" s="56"/>
      <c r="CK1126" s="6"/>
      <c r="CL1126" s="6"/>
      <c r="CM1126" s="6"/>
      <c r="CN1126" s="6"/>
      <c r="CO1126" s="56"/>
      <c r="CP1126" s="6"/>
      <c r="CQ1126" s="6"/>
      <c r="CR1126" s="6"/>
      <c r="CS1126" s="28" t="s">
        <v>38</v>
      </c>
      <c r="CT1126" s="6"/>
      <c r="CU1126" s="6"/>
      <c r="CV1126" s="6"/>
      <c r="CW1126" s="6"/>
      <c r="CX1126" s="6"/>
      <c r="CY1126" s="56"/>
      <c r="CZ1126" s="6"/>
      <c r="DA1126" s="6"/>
      <c r="DB1126" s="6"/>
      <c r="DC1126" s="6"/>
      <c r="DD1126" s="6" t="s">
        <v>38</v>
      </c>
      <c r="DE1126" s="87"/>
      <c r="DF1126" s="6"/>
      <c r="DG1126" s="6"/>
      <c r="DH1126" s="6"/>
      <c r="DI1126" s="6"/>
      <c r="DJ1126" s="6"/>
      <c r="DK1126" s="6"/>
      <c r="DL1126" s="6"/>
      <c r="DM1126" s="6"/>
      <c r="DN1126" s="6"/>
      <c r="DO1126" s="87"/>
      <c r="DP1126" s="6"/>
      <c r="DQ1126" s="87"/>
      <c r="DR1126" s="6"/>
      <c r="DS1126" s="87" t="s">
        <v>4238</v>
      </c>
      <c r="DT1126" s="17" t="s">
        <v>887</v>
      </c>
      <c r="DU1126" s="58"/>
      <c r="DV1126" s="58"/>
      <c r="DW1126" s="58"/>
      <c r="DX1126" s="58"/>
      <c r="DY1126" s="58"/>
      <c r="DZ1126" s="58"/>
      <c r="EA1126" s="58"/>
      <c r="EB1126" s="58"/>
      <c r="EC1126" s="58"/>
      <c r="ED1126" s="58"/>
      <c r="EE1126" s="58"/>
      <c r="EF1126" s="58"/>
      <c r="EG1126" s="58"/>
      <c r="EH1126" s="58"/>
      <c r="EI1126" s="58"/>
      <c r="EJ1126" s="58"/>
      <c r="EK1126" s="58"/>
      <c r="EL1126" s="58"/>
      <c r="EM1126" s="58"/>
      <c r="EN1126" s="58"/>
      <c r="EO1126" s="58"/>
      <c r="EP1126" s="58"/>
      <c r="EQ1126" s="58"/>
      <c r="ER1126" s="58"/>
      <c r="ES1126" s="34"/>
      <c r="ET1126" s="57"/>
      <c r="EU1126" s="57"/>
      <c r="EV1126" s="57"/>
      <c r="EW1126" s="57"/>
      <c r="EX1126" s="57"/>
      <c r="EY1126" s="57"/>
      <c r="EZ1126" s="57"/>
      <c r="FA1126" s="57"/>
      <c r="FB1126" s="57"/>
      <c r="FC1126" s="57"/>
      <c r="FD1126" s="57"/>
      <c r="FE1126" s="57"/>
      <c r="FF1126" s="57"/>
      <c r="FG1126" s="57"/>
      <c r="FH1126" s="57"/>
      <c r="FI1126" s="57"/>
      <c r="FJ1126" s="57"/>
      <c r="FK1126" s="57"/>
      <c r="FL1126" s="57"/>
      <c r="FM1126" s="57"/>
      <c r="FN1126" s="57"/>
      <c r="FO1126" s="57"/>
      <c r="FP1126" s="57"/>
      <c r="FQ1126" s="57"/>
      <c r="FR1126" s="57"/>
      <c r="FS1126" s="57"/>
      <c r="FT1126" s="57"/>
      <c r="FU1126" s="57"/>
      <c r="FV1126" s="57"/>
      <c r="FW1126" s="57"/>
      <c r="FX1126" s="57"/>
      <c r="FY1126" s="57"/>
      <c r="FZ1126" s="57"/>
      <c r="GA1126" s="57"/>
      <c r="GB1126" s="57"/>
      <c r="GC1126" s="57"/>
      <c r="GD1126" s="57"/>
      <c r="GE1126" s="57"/>
      <c r="GF1126" s="57"/>
      <c r="GG1126" s="57"/>
      <c r="GH1126" s="57"/>
      <c r="GI1126" s="57"/>
      <c r="GJ1126" s="57"/>
      <c r="GK1126" s="57"/>
      <c r="GL1126" s="57"/>
      <c r="GM1126" s="57"/>
      <c r="GN1126" s="57"/>
      <c r="GO1126" s="57"/>
      <c r="GP1126" s="57"/>
      <c r="GQ1126" s="57"/>
      <c r="GR1126" s="57"/>
      <c r="GS1126" s="57"/>
      <c r="GT1126" s="57"/>
      <c r="GU1126" s="57"/>
      <c r="GV1126" s="57"/>
      <c r="GW1126" s="57"/>
      <c r="GX1126" s="57"/>
      <c r="GY1126" s="57"/>
      <c r="GZ1126" s="57"/>
      <c r="HA1126" s="57"/>
      <c r="HB1126" s="57"/>
      <c r="HC1126" s="57"/>
      <c r="HD1126" s="57"/>
      <c r="HE1126" s="57"/>
      <c r="HF1126" s="57"/>
      <c r="HG1126" s="57"/>
      <c r="HH1126" s="57"/>
      <c r="HI1126" s="57"/>
      <c r="HJ1126" s="57"/>
      <c r="HK1126" s="57"/>
      <c r="HL1126" s="57"/>
      <c r="HM1126" s="57"/>
      <c r="HN1126" s="57"/>
      <c r="HO1126" s="57"/>
      <c r="HP1126" s="57"/>
      <c r="HQ1126" s="57"/>
      <c r="HR1126" s="57"/>
      <c r="HS1126" s="57"/>
      <c r="HT1126" s="57"/>
      <c r="HU1126" s="57"/>
      <c r="HV1126" s="57"/>
      <c r="HW1126" s="57"/>
      <c r="HX1126" s="57"/>
      <c r="HY1126" s="57"/>
      <c r="HZ1126" s="57"/>
      <c r="IA1126" s="57"/>
      <c r="IB1126" s="57"/>
      <c r="IC1126" s="57"/>
      <c r="ID1126" s="57"/>
      <c r="IE1126" s="57"/>
      <c r="IF1126" s="57"/>
      <c r="IG1126" s="57"/>
      <c r="IH1126" s="57"/>
      <c r="II1126" s="57"/>
      <c r="IJ1126" s="57"/>
      <c r="IK1126" s="57"/>
      <c r="IL1126" s="57"/>
      <c r="IM1126" s="57"/>
      <c r="IN1126" s="57"/>
      <c r="IO1126" s="57"/>
      <c r="IP1126" s="57"/>
      <c r="IQ1126" s="57"/>
      <c r="IR1126" s="57"/>
      <c r="IS1126" s="57"/>
      <c r="IT1126" s="57"/>
      <c r="IU1126" s="57"/>
      <c r="IV1126" s="57"/>
      <c r="IW1126" s="57"/>
      <c r="IX1126" s="57"/>
      <c r="IY1126" s="57"/>
      <c r="IZ1126" s="57"/>
      <c r="JA1126" s="57"/>
      <c r="JB1126" s="57"/>
      <c r="JC1126" s="57"/>
      <c r="JD1126" s="57"/>
      <c r="JE1126" s="57"/>
      <c r="JF1126" s="57"/>
      <c r="JG1126" s="57"/>
      <c r="JH1126" s="57"/>
      <c r="JI1126" s="57"/>
      <c r="JJ1126" s="57"/>
      <c r="JK1126" s="57"/>
      <c r="JL1126" s="57"/>
      <c r="JM1126" s="57"/>
      <c r="JN1126" s="57"/>
      <c r="JO1126" s="57"/>
      <c r="JP1126" s="57"/>
      <c r="JQ1126" s="57"/>
      <c r="JR1126" s="57"/>
      <c r="JS1126" s="57"/>
      <c r="JT1126" s="57"/>
      <c r="JU1126" s="57"/>
      <c r="JV1126" s="57"/>
      <c r="JW1126" s="57"/>
      <c r="JX1126" s="57"/>
      <c r="JY1126" s="57"/>
      <c r="JZ1126" s="57"/>
      <c r="KA1126" s="57"/>
      <c r="KB1126" s="57"/>
      <c r="KC1126" s="57"/>
      <c r="KD1126" s="57"/>
      <c r="KE1126" s="57"/>
      <c r="KF1126" s="57"/>
      <c r="KG1126" s="57"/>
      <c r="KH1126" s="57"/>
      <c r="KI1126" s="57"/>
      <c r="KJ1126" s="57"/>
      <c r="KK1126" s="57"/>
      <c r="KL1126" s="57"/>
      <c r="KM1126" s="57"/>
      <c r="KN1126" s="57"/>
      <c r="KO1126" s="57"/>
      <c r="KP1126" s="57"/>
      <c r="KQ1126" s="57"/>
      <c r="KR1126" s="57"/>
      <c r="KS1126" s="57"/>
      <c r="KT1126" s="57"/>
      <c r="KU1126" s="57"/>
      <c r="KV1126" s="57"/>
      <c r="KW1126" s="57"/>
      <c r="KX1126" s="57"/>
      <c r="KY1126" s="57"/>
      <c r="KZ1126" s="57"/>
      <c r="LA1126" s="57"/>
      <c r="LB1126" s="57"/>
      <c r="LC1126" s="57"/>
      <c r="LD1126" s="57"/>
      <c r="LE1126" s="57"/>
      <c r="LF1126" s="57"/>
      <c r="LG1126" s="57"/>
      <c r="LH1126" s="57"/>
      <c r="LI1126" s="57"/>
      <c r="LJ1126" s="57"/>
      <c r="LK1126" s="57"/>
      <c r="LL1126" s="57"/>
      <c r="LM1126" s="57"/>
      <c r="LN1126" s="57"/>
      <c r="LO1126" s="57"/>
      <c r="LP1126" s="57"/>
      <c r="LQ1126" s="57"/>
      <c r="LR1126" s="57"/>
      <c r="LS1126" s="57"/>
      <c r="LT1126" s="57"/>
      <c r="LU1126" s="57"/>
      <c r="LV1126" s="57"/>
      <c r="LW1126" s="57"/>
      <c r="LX1126" s="57"/>
      <c r="LY1126" s="57"/>
      <c r="LZ1126" s="57"/>
      <c r="MA1126" s="57"/>
      <c r="MB1126" s="57"/>
      <c r="MC1126" s="57"/>
      <c r="MD1126" s="57"/>
      <c r="ME1126" s="57"/>
      <c r="MF1126" s="57"/>
      <c r="MG1126" s="57"/>
      <c r="MH1126" s="57"/>
      <c r="MI1126" s="57"/>
      <c r="MJ1126" s="57"/>
      <c r="MK1126" s="57"/>
      <c r="ML1126" s="57"/>
      <c r="MM1126" s="57"/>
      <c r="MN1126" s="57"/>
      <c r="MO1126" s="57"/>
      <c r="MP1126" s="57"/>
      <c r="MQ1126" s="57"/>
      <c r="MR1126" s="57"/>
      <c r="MS1126" s="57"/>
      <c r="MT1126" s="57"/>
      <c r="MU1126" s="57"/>
      <c r="MV1126" s="57"/>
      <c r="MW1126" s="57"/>
      <c r="MX1126" s="57"/>
      <c r="MY1126" s="57"/>
      <c r="MZ1126" s="57"/>
      <c r="NA1126" s="57"/>
      <c r="NB1126" s="57"/>
      <c r="NC1126" s="57"/>
      <c r="ND1126" s="57"/>
      <c r="NE1126" s="57"/>
      <c r="NF1126" s="57"/>
      <c r="NG1126" s="57"/>
      <c r="NH1126" s="57"/>
      <c r="NI1126" s="57"/>
      <c r="NJ1126" s="57"/>
      <c r="NK1126" s="57"/>
      <c r="NL1126" s="57"/>
      <c r="NM1126" s="57"/>
      <c r="NN1126" s="57"/>
      <c r="NO1126" s="57"/>
      <c r="NP1126" s="57"/>
      <c r="NQ1126" s="57"/>
      <c r="NR1126" s="57"/>
      <c r="NS1126" s="57"/>
      <c r="NT1126" s="57"/>
      <c r="NU1126" s="57"/>
      <c r="NV1126" s="57"/>
      <c r="NW1126" s="57"/>
      <c r="NX1126" s="57"/>
      <c r="NY1126" s="57"/>
      <c r="NZ1126" s="57"/>
      <c r="OA1126" s="57"/>
      <c r="OB1126" s="57"/>
      <c r="OC1126" s="57"/>
      <c r="OD1126" s="57"/>
      <c r="OE1126" s="57"/>
      <c r="OF1126" s="57"/>
      <c r="OG1126" s="57"/>
      <c r="OH1126" s="57"/>
      <c r="OI1126" s="57"/>
      <c r="OJ1126" s="57"/>
      <c r="OK1126" s="57"/>
      <c r="OL1126" s="57"/>
      <c r="OM1126" s="57"/>
      <c r="ON1126" s="57"/>
      <c r="OO1126" s="57"/>
      <c r="OP1126" s="57"/>
      <c r="OQ1126" s="57"/>
      <c r="OR1126" s="57"/>
      <c r="OS1126" s="57"/>
      <c r="OT1126" s="57"/>
      <c r="OU1126" s="57"/>
      <c r="OV1126" s="57"/>
      <c r="OW1126" s="57"/>
      <c r="OX1126" s="57"/>
      <c r="OY1126" s="57"/>
      <c r="OZ1126" s="57"/>
      <c r="PA1126" s="57"/>
      <c r="PB1126" s="57"/>
      <c r="PC1126" s="57"/>
      <c r="PD1126" s="57"/>
      <c r="PE1126" s="57"/>
      <c r="PF1126" s="57"/>
      <c r="PG1126" s="57"/>
      <c r="PH1126" s="57"/>
      <c r="PI1126" s="57"/>
      <c r="PJ1126" s="57"/>
      <c r="PK1126" s="57"/>
      <c r="PL1126" s="57"/>
      <c r="PM1126" s="57"/>
      <c r="PN1126" s="57"/>
      <c r="PO1126" s="57"/>
      <c r="PP1126" s="57"/>
      <c r="PQ1126" s="57"/>
      <c r="PR1126" s="57"/>
      <c r="PS1126" s="57"/>
      <c r="PT1126" s="57"/>
      <c r="PU1126" s="57"/>
      <c r="PV1126" s="57"/>
      <c r="PW1126" s="57"/>
      <c r="PX1126" s="57"/>
      <c r="PY1126" s="57"/>
      <c r="PZ1126" s="57"/>
      <c r="QA1126" s="57"/>
      <c r="QB1126" s="57"/>
      <c r="QC1126" s="57"/>
      <c r="QD1126" s="57"/>
      <c r="QE1126" s="57"/>
      <c r="QF1126" s="57"/>
      <c r="QG1126" s="57"/>
      <c r="QH1126" s="57"/>
      <c r="QI1126" s="57"/>
      <c r="QJ1126" s="57"/>
      <c r="QK1126" s="57"/>
      <c r="QL1126" s="57"/>
      <c r="QM1126" s="57"/>
      <c r="QN1126" s="57"/>
      <c r="QO1126" s="57"/>
      <c r="QP1126" s="57"/>
      <c r="QQ1126" s="57"/>
      <c r="QR1126" s="57"/>
      <c r="QS1126" s="57"/>
      <c r="QT1126" s="57"/>
      <c r="QU1126" s="57"/>
      <c r="QV1126" s="57"/>
      <c r="QW1126" s="57"/>
      <c r="QX1126" s="57"/>
      <c r="QY1126" s="57"/>
      <c r="QZ1126" s="57"/>
      <c r="RA1126" s="57"/>
      <c r="RB1126" s="57"/>
      <c r="RC1126" s="57"/>
      <c r="RD1126" s="57"/>
      <c r="RE1126" s="57"/>
      <c r="RF1126" s="57"/>
      <c r="RG1126" s="57"/>
      <c r="RH1126" s="57"/>
      <c r="RI1126" s="57"/>
      <c r="RJ1126" s="57"/>
      <c r="RK1126" s="57"/>
      <c r="RL1126" s="57"/>
      <c r="RM1126" s="57"/>
      <c r="RN1126" s="57"/>
      <c r="RO1126" s="57"/>
      <c r="RP1126" s="57"/>
      <c r="RQ1126" s="57"/>
      <c r="RR1126" s="57"/>
      <c r="RS1126" s="57"/>
      <c r="RT1126" s="57"/>
      <c r="RU1126" s="57"/>
      <c r="RV1126" s="57"/>
      <c r="RW1126" s="57"/>
      <c r="RX1126" s="57"/>
      <c r="RY1126" s="57"/>
      <c r="RZ1126" s="57"/>
      <c r="SA1126" s="57"/>
      <c r="SB1126" s="57"/>
      <c r="SC1126" s="57"/>
      <c r="SD1126" s="57"/>
      <c r="SE1126" s="57"/>
      <c r="SF1126" s="57"/>
      <c r="SG1126" s="57"/>
      <c r="SH1126" s="57"/>
      <c r="SI1126" s="57"/>
      <c r="SJ1126" s="57"/>
      <c r="SK1126" s="57"/>
      <c r="SL1126" s="57"/>
      <c r="SM1126" s="57"/>
      <c r="SN1126" s="57"/>
      <c r="SO1126" s="57"/>
      <c r="SP1126" s="57"/>
      <c r="SQ1126" s="57"/>
      <c r="SR1126" s="57"/>
      <c r="SS1126" s="57"/>
      <c r="ST1126" s="57"/>
      <c r="SU1126" s="57"/>
      <c r="SV1126" s="57"/>
      <c r="SW1126" s="57"/>
      <c r="SX1126" s="57"/>
    </row>
    <row r="1127" spans="1:518" s="78" customFormat="1" ht="14.55" customHeight="1" x14ac:dyDescent="0.3">
      <c r="A1127" s="82">
        <v>1123</v>
      </c>
      <c r="B1127" s="83">
        <v>372</v>
      </c>
      <c r="C1127" s="103" t="s">
        <v>4222</v>
      </c>
      <c r="D1127" s="103" t="s">
        <v>4223</v>
      </c>
      <c r="E1127" s="103" t="s">
        <v>4224</v>
      </c>
      <c r="F1127" s="83">
        <v>2020</v>
      </c>
      <c r="G1127" s="103" t="s">
        <v>1992</v>
      </c>
      <c r="H1127" s="130" t="s">
        <v>4225</v>
      </c>
      <c r="I1127" s="79" t="s">
        <v>50</v>
      </c>
      <c r="J1127" s="103" t="s">
        <v>4235</v>
      </c>
      <c r="K1127" s="6" t="s">
        <v>4229</v>
      </c>
      <c r="L1127" s="79" t="s">
        <v>23</v>
      </c>
      <c r="M1127" s="79" t="s">
        <v>86</v>
      </c>
      <c r="N1127" s="79" t="s">
        <v>205</v>
      </c>
      <c r="O1127" s="79" t="s">
        <v>25</v>
      </c>
      <c r="P1127" s="6" t="s">
        <v>56</v>
      </c>
      <c r="Q1127" s="79" t="s">
        <v>572</v>
      </c>
      <c r="R1127" s="79" t="s">
        <v>572</v>
      </c>
      <c r="S1127" s="79" t="s">
        <v>327</v>
      </c>
      <c r="T1127" s="79" t="s">
        <v>667</v>
      </c>
      <c r="U1127" s="83" t="s">
        <v>572</v>
      </c>
      <c r="V1127" s="83" t="s">
        <v>572</v>
      </c>
      <c r="W1127" s="71"/>
      <c r="X1127" s="79"/>
      <c r="Y1127" s="79"/>
      <c r="Z1127" s="79" t="s">
        <v>76</v>
      </c>
      <c r="AA1127" s="79"/>
      <c r="AB1127" s="79"/>
      <c r="AC1127" s="79"/>
      <c r="AD1127" s="79"/>
      <c r="AE1127" s="79" t="s">
        <v>126</v>
      </c>
      <c r="AF1127" s="71"/>
      <c r="AG1127" s="71"/>
      <c r="AH1127" s="79"/>
      <c r="AI1127" s="79"/>
      <c r="AJ1127" s="71"/>
      <c r="AK1127" s="79" t="s">
        <v>232</v>
      </c>
      <c r="AL1127" s="71"/>
      <c r="AM1127" s="79"/>
      <c r="AN1127" s="71"/>
      <c r="AO1127" s="79"/>
      <c r="AP1127" s="79"/>
      <c r="AQ1127" s="71"/>
      <c r="AR1127" s="71"/>
      <c r="AS1127" s="71"/>
      <c r="AT1127" s="79"/>
      <c r="AU1127" s="79"/>
      <c r="AV1127" s="79"/>
      <c r="AW1127" s="79" t="s">
        <v>23</v>
      </c>
      <c r="AX1127" s="71"/>
      <c r="AY1127" s="79"/>
      <c r="AZ1127" s="79"/>
      <c r="BA1127" s="79" t="s">
        <v>80</v>
      </c>
      <c r="BB1127" s="79"/>
      <c r="BC1127" s="79"/>
      <c r="BD1127" s="79"/>
      <c r="BE1127" s="79"/>
      <c r="BF1127" s="79" t="s">
        <v>80</v>
      </c>
      <c r="BG1127" s="71"/>
      <c r="BH1127" s="71"/>
      <c r="BI1127" s="79"/>
      <c r="BJ1127" s="79"/>
      <c r="BK1127" s="79" t="s">
        <v>80</v>
      </c>
      <c r="BL1127" s="71"/>
      <c r="BM1127" s="71"/>
      <c r="BN1127" s="79"/>
      <c r="BO1127" s="79"/>
      <c r="BP1127" s="71"/>
      <c r="BQ1127" s="71"/>
      <c r="BR1127" s="71"/>
      <c r="BS1127" s="79"/>
      <c r="BT1127" s="79"/>
      <c r="BU1127" s="79"/>
      <c r="BV1127" s="79" t="s">
        <v>38</v>
      </c>
      <c r="BW1127" s="71"/>
      <c r="BX1127" s="79"/>
      <c r="BY1127" s="79"/>
      <c r="BZ1127" s="79"/>
      <c r="CA1127" s="79"/>
      <c r="CB1127" s="79"/>
      <c r="CC1127" s="79"/>
      <c r="CD1127" s="79"/>
      <c r="CE1127" s="79"/>
      <c r="CF1127" s="71"/>
      <c r="CG1127" s="71"/>
      <c r="CH1127" s="79"/>
      <c r="CI1127" s="79"/>
      <c r="CJ1127" s="71"/>
      <c r="CK1127" s="79"/>
      <c r="CL1127" s="79"/>
      <c r="CM1127" s="79"/>
      <c r="CN1127" s="79"/>
      <c r="CO1127" s="71"/>
      <c r="CP1127" s="79"/>
      <c r="CQ1127" s="79"/>
      <c r="CR1127" s="79"/>
      <c r="CS1127" s="84" t="s">
        <v>38</v>
      </c>
      <c r="CT1127" s="79"/>
      <c r="CU1127" s="79"/>
      <c r="CV1127" s="79"/>
      <c r="CW1127" s="79"/>
      <c r="CX1127" s="79"/>
      <c r="CY1127" s="71"/>
      <c r="CZ1127" s="79"/>
      <c r="DA1127" s="79"/>
      <c r="DB1127" s="79"/>
      <c r="DC1127" s="79"/>
      <c r="DD1127" s="79" t="s">
        <v>38</v>
      </c>
      <c r="DE1127" s="88"/>
      <c r="DF1127" s="79"/>
      <c r="DG1127" s="79"/>
      <c r="DH1127" s="79"/>
      <c r="DI1127" s="79"/>
      <c r="DJ1127" s="79"/>
      <c r="DK1127" s="79"/>
      <c r="DL1127" s="79"/>
      <c r="DM1127" s="79"/>
      <c r="DN1127" s="79"/>
      <c r="DO1127" s="88"/>
      <c r="DP1127" s="79"/>
      <c r="DQ1127" s="88"/>
      <c r="DR1127" s="79"/>
      <c r="DS1127" s="88" t="s">
        <v>4238</v>
      </c>
      <c r="DT1127" s="85" t="s">
        <v>887</v>
      </c>
      <c r="DU1127" s="58"/>
      <c r="DV1127" s="58"/>
      <c r="DW1127" s="58"/>
      <c r="DX1127" s="58"/>
      <c r="DY1127" s="58"/>
      <c r="DZ1127" s="58"/>
      <c r="EA1127" s="58"/>
      <c r="EB1127" s="58"/>
      <c r="EC1127" s="58"/>
      <c r="ED1127" s="58"/>
      <c r="EE1127" s="58"/>
      <c r="EF1127" s="58"/>
      <c r="EG1127" s="58"/>
      <c r="EH1127" s="58"/>
      <c r="EI1127" s="58"/>
      <c r="EJ1127" s="58"/>
      <c r="EK1127" s="58"/>
      <c r="EL1127" s="58"/>
      <c r="EM1127" s="58"/>
      <c r="EN1127" s="58"/>
      <c r="EO1127" s="58"/>
      <c r="EP1127" s="58"/>
      <c r="EQ1127" s="58"/>
      <c r="ER1127" s="58"/>
      <c r="ES1127" s="34"/>
      <c r="ET1127" s="57"/>
      <c r="EU1127" s="57"/>
      <c r="EV1127" s="57"/>
      <c r="EW1127" s="57"/>
      <c r="EX1127" s="57"/>
      <c r="EY1127" s="57"/>
      <c r="EZ1127" s="57"/>
      <c r="FA1127" s="57"/>
      <c r="FB1127" s="57"/>
      <c r="FC1127" s="57"/>
      <c r="FD1127" s="57"/>
      <c r="FE1127" s="57"/>
      <c r="FF1127" s="57"/>
      <c r="FG1127" s="57"/>
      <c r="FH1127" s="57"/>
      <c r="FI1127" s="57"/>
      <c r="FJ1127" s="57"/>
      <c r="FK1127" s="57"/>
      <c r="FL1127" s="57"/>
      <c r="FM1127" s="57"/>
      <c r="FN1127" s="57"/>
      <c r="FO1127" s="57"/>
      <c r="FP1127" s="57"/>
      <c r="FQ1127" s="57"/>
      <c r="FR1127" s="57"/>
      <c r="FS1127" s="57"/>
      <c r="FT1127" s="57"/>
      <c r="FU1127" s="57"/>
      <c r="FV1127" s="57"/>
      <c r="FW1127" s="57"/>
      <c r="FX1127" s="57"/>
      <c r="FY1127" s="57"/>
      <c r="FZ1127" s="57"/>
      <c r="GA1127" s="57"/>
      <c r="GB1127" s="57"/>
      <c r="GC1127" s="57"/>
      <c r="GD1127" s="57"/>
      <c r="GE1127" s="57"/>
      <c r="GF1127" s="57"/>
      <c r="GG1127" s="57"/>
      <c r="GH1127" s="57"/>
      <c r="GI1127" s="57"/>
      <c r="GJ1127" s="57"/>
      <c r="GK1127" s="57"/>
      <c r="GL1127" s="57"/>
      <c r="GM1127" s="57"/>
      <c r="GN1127" s="57"/>
      <c r="GO1127" s="57"/>
      <c r="GP1127" s="57"/>
      <c r="GQ1127" s="57"/>
      <c r="GR1127" s="57"/>
      <c r="GS1127" s="57"/>
      <c r="GT1127" s="57"/>
      <c r="GU1127" s="57"/>
      <c r="GV1127" s="57"/>
      <c r="GW1127" s="57"/>
      <c r="GX1127" s="57"/>
      <c r="GY1127" s="57"/>
      <c r="GZ1127" s="57"/>
      <c r="HA1127" s="57"/>
      <c r="HB1127" s="57"/>
      <c r="HC1127" s="57"/>
      <c r="HD1127" s="57"/>
      <c r="HE1127" s="57"/>
      <c r="HF1127" s="57"/>
      <c r="HG1127" s="57"/>
      <c r="HH1127" s="57"/>
      <c r="HI1127" s="57"/>
      <c r="HJ1127" s="57"/>
      <c r="HK1127" s="57"/>
      <c r="HL1127" s="57"/>
      <c r="HM1127" s="57"/>
      <c r="HN1127" s="57"/>
      <c r="HO1127" s="57"/>
      <c r="HP1127" s="57"/>
      <c r="HQ1127" s="57"/>
      <c r="HR1127" s="57"/>
      <c r="HS1127" s="57"/>
      <c r="HT1127" s="57"/>
      <c r="HU1127" s="57"/>
      <c r="HV1127" s="57"/>
      <c r="HW1127" s="57"/>
      <c r="HX1127" s="57"/>
      <c r="HY1127" s="57"/>
      <c r="HZ1127" s="57"/>
      <c r="IA1127" s="57"/>
      <c r="IB1127" s="57"/>
      <c r="IC1127" s="57"/>
      <c r="ID1127" s="57"/>
      <c r="IE1127" s="57"/>
      <c r="IF1127" s="57"/>
      <c r="IG1127" s="57"/>
      <c r="IH1127" s="57"/>
      <c r="II1127" s="57"/>
      <c r="IJ1127" s="57"/>
      <c r="IK1127" s="57"/>
      <c r="IL1127" s="57"/>
      <c r="IM1127" s="57"/>
      <c r="IN1127" s="57"/>
      <c r="IO1127" s="57"/>
      <c r="IP1127" s="57"/>
      <c r="IQ1127" s="57"/>
      <c r="IR1127" s="57"/>
      <c r="IS1127" s="57"/>
      <c r="IT1127" s="57"/>
      <c r="IU1127" s="57"/>
      <c r="IV1127" s="57"/>
      <c r="IW1127" s="57"/>
      <c r="IX1127" s="57"/>
      <c r="IY1127" s="57"/>
      <c r="IZ1127" s="57"/>
      <c r="JA1127" s="57"/>
      <c r="JB1127" s="57"/>
      <c r="JC1127" s="57"/>
      <c r="JD1127" s="57"/>
      <c r="JE1127" s="57"/>
      <c r="JF1127" s="57"/>
      <c r="JG1127" s="57"/>
      <c r="JH1127" s="57"/>
      <c r="JI1127" s="57"/>
      <c r="JJ1127" s="57"/>
      <c r="JK1127" s="57"/>
      <c r="JL1127" s="57"/>
      <c r="JM1127" s="57"/>
      <c r="JN1127" s="57"/>
      <c r="JO1127" s="57"/>
      <c r="JP1127" s="57"/>
      <c r="JQ1127" s="57"/>
      <c r="JR1127" s="57"/>
      <c r="JS1127" s="57"/>
      <c r="JT1127" s="57"/>
      <c r="JU1127" s="57"/>
      <c r="JV1127" s="57"/>
      <c r="JW1127" s="57"/>
      <c r="JX1127" s="57"/>
      <c r="JY1127" s="57"/>
      <c r="JZ1127" s="57"/>
      <c r="KA1127" s="57"/>
      <c r="KB1127" s="57"/>
      <c r="KC1127" s="57"/>
      <c r="KD1127" s="57"/>
      <c r="KE1127" s="57"/>
      <c r="KF1127" s="57"/>
      <c r="KG1127" s="57"/>
      <c r="KH1127" s="57"/>
      <c r="KI1127" s="57"/>
      <c r="KJ1127" s="57"/>
      <c r="KK1127" s="57"/>
      <c r="KL1127" s="57"/>
      <c r="KM1127" s="57"/>
      <c r="KN1127" s="57"/>
      <c r="KO1127" s="57"/>
      <c r="KP1127" s="57"/>
      <c r="KQ1127" s="57"/>
      <c r="KR1127" s="57"/>
      <c r="KS1127" s="57"/>
      <c r="KT1127" s="57"/>
      <c r="KU1127" s="57"/>
      <c r="KV1127" s="57"/>
      <c r="KW1127" s="57"/>
      <c r="KX1127" s="57"/>
      <c r="KY1127" s="57"/>
      <c r="KZ1127" s="57"/>
      <c r="LA1127" s="57"/>
      <c r="LB1127" s="57"/>
      <c r="LC1127" s="57"/>
      <c r="LD1127" s="57"/>
      <c r="LE1127" s="57"/>
      <c r="LF1127" s="57"/>
      <c r="LG1127" s="57"/>
      <c r="LH1127" s="57"/>
      <c r="LI1127" s="57"/>
      <c r="LJ1127" s="57"/>
      <c r="LK1127" s="57"/>
      <c r="LL1127" s="57"/>
      <c r="LM1127" s="57"/>
      <c r="LN1127" s="57"/>
      <c r="LO1127" s="57"/>
      <c r="LP1127" s="57"/>
      <c r="LQ1127" s="57"/>
      <c r="LR1127" s="57"/>
      <c r="LS1127" s="57"/>
      <c r="LT1127" s="57"/>
      <c r="LU1127" s="57"/>
      <c r="LV1127" s="57"/>
      <c r="LW1127" s="57"/>
      <c r="LX1127" s="57"/>
      <c r="LY1127" s="57"/>
      <c r="LZ1127" s="57"/>
      <c r="MA1127" s="57"/>
      <c r="MB1127" s="57"/>
      <c r="MC1127" s="57"/>
      <c r="MD1127" s="57"/>
      <c r="ME1127" s="57"/>
      <c r="MF1127" s="57"/>
      <c r="MG1127" s="57"/>
      <c r="MH1127" s="57"/>
      <c r="MI1127" s="57"/>
      <c r="MJ1127" s="57"/>
      <c r="MK1127" s="57"/>
      <c r="ML1127" s="57"/>
      <c r="MM1127" s="57"/>
      <c r="MN1127" s="57"/>
      <c r="MO1127" s="57"/>
      <c r="MP1127" s="57"/>
      <c r="MQ1127" s="57"/>
      <c r="MR1127" s="57"/>
      <c r="MS1127" s="57"/>
      <c r="MT1127" s="57"/>
      <c r="MU1127" s="57"/>
      <c r="MV1127" s="57"/>
      <c r="MW1127" s="57"/>
      <c r="MX1127" s="57"/>
      <c r="MY1127" s="57"/>
      <c r="MZ1127" s="57"/>
      <c r="NA1127" s="57"/>
      <c r="NB1127" s="57"/>
      <c r="NC1127" s="57"/>
      <c r="ND1127" s="57"/>
      <c r="NE1127" s="57"/>
      <c r="NF1127" s="57"/>
      <c r="NG1127" s="57"/>
      <c r="NH1127" s="57"/>
      <c r="NI1127" s="57"/>
      <c r="NJ1127" s="57"/>
      <c r="NK1127" s="57"/>
      <c r="NL1127" s="57"/>
      <c r="NM1127" s="57"/>
      <c r="NN1127" s="57"/>
      <c r="NO1127" s="57"/>
      <c r="NP1127" s="57"/>
      <c r="NQ1127" s="57"/>
      <c r="NR1127" s="57"/>
      <c r="NS1127" s="57"/>
      <c r="NT1127" s="57"/>
      <c r="NU1127" s="57"/>
      <c r="NV1127" s="57"/>
      <c r="NW1127" s="57"/>
      <c r="NX1127" s="57"/>
      <c r="NY1127" s="57"/>
      <c r="NZ1127" s="57"/>
      <c r="OA1127" s="57"/>
      <c r="OB1127" s="57"/>
      <c r="OC1127" s="57"/>
      <c r="OD1127" s="57"/>
      <c r="OE1127" s="57"/>
      <c r="OF1127" s="57"/>
      <c r="OG1127" s="57"/>
      <c r="OH1127" s="57"/>
      <c r="OI1127" s="57"/>
      <c r="OJ1127" s="57"/>
      <c r="OK1127" s="57"/>
      <c r="OL1127" s="57"/>
      <c r="OM1127" s="57"/>
      <c r="ON1127" s="57"/>
      <c r="OO1127" s="57"/>
      <c r="OP1127" s="57"/>
      <c r="OQ1127" s="57"/>
      <c r="OR1127" s="57"/>
      <c r="OS1127" s="57"/>
      <c r="OT1127" s="57"/>
      <c r="OU1127" s="57"/>
      <c r="OV1127" s="57"/>
      <c r="OW1127" s="57"/>
      <c r="OX1127" s="57"/>
      <c r="OY1127" s="57"/>
      <c r="OZ1127" s="57"/>
      <c r="PA1127" s="57"/>
      <c r="PB1127" s="57"/>
      <c r="PC1127" s="57"/>
      <c r="PD1127" s="57"/>
      <c r="PE1127" s="57"/>
      <c r="PF1127" s="57"/>
      <c r="PG1127" s="57"/>
      <c r="PH1127" s="57"/>
      <c r="PI1127" s="57"/>
      <c r="PJ1127" s="57"/>
      <c r="PK1127" s="57"/>
      <c r="PL1127" s="57"/>
      <c r="PM1127" s="57"/>
      <c r="PN1127" s="57"/>
      <c r="PO1127" s="57"/>
      <c r="PP1127" s="57"/>
      <c r="PQ1127" s="57"/>
      <c r="PR1127" s="57"/>
      <c r="PS1127" s="57"/>
      <c r="PT1127" s="57"/>
      <c r="PU1127" s="57"/>
      <c r="PV1127" s="57"/>
      <c r="PW1127" s="57"/>
      <c r="PX1127" s="57"/>
      <c r="PY1127" s="57"/>
      <c r="PZ1127" s="57"/>
      <c r="QA1127" s="57"/>
      <c r="QB1127" s="57"/>
      <c r="QC1127" s="57"/>
      <c r="QD1127" s="57"/>
      <c r="QE1127" s="57"/>
      <c r="QF1127" s="57"/>
      <c r="QG1127" s="57"/>
      <c r="QH1127" s="57"/>
      <c r="QI1127" s="57"/>
      <c r="QJ1127" s="57"/>
      <c r="QK1127" s="57"/>
      <c r="QL1127" s="57"/>
      <c r="QM1127" s="57"/>
      <c r="QN1127" s="57"/>
      <c r="QO1127" s="57"/>
      <c r="QP1127" s="57"/>
      <c r="QQ1127" s="57"/>
      <c r="QR1127" s="57"/>
      <c r="QS1127" s="57"/>
      <c r="QT1127" s="57"/>
      <c r="QU1127" s="57"/>
      <c r="QV1127" s="57"/>
      <c r="QW1127" s="57"/>
      <c r="QX1127" s="57"/>
      <c r="QY1127" s="57"/>
      <c r="QZ1127" s="57"/>
      <c r="RA1127" s="57"/>
      <c r="RB1127" s="57"/>
      <c r="RC1127" s="57"/>
      <c r="RD1127" s="57"/>
      <c r="RE1127" s="57"/>
      <c r="RF1127" s="57"/>
      <c r="RG1127" s="57"/>
      <c r="RH1127" s="57"/>
      <c r="RI1127" s="57"/>
      <c r="RJ1127" s="57"/>
      <c r="RK1127" s="57"/>
      <c r="RL1127" s="57"/>
      <c r="RM1127" s="57"/>
      <c r="RN1127" s="57"/>
      <c r="RO1127" s="57"/>
      <c r="RP1127" s="57"/>
      <c r="RQ1127" s="57"/>
      <c r="RR1127" s="57"/>
      <c r="RS1127" s="57"/>
      <c r="RT1127" s="57"/>
      <c r="RU1127" s="57"/>
      <c r="RV1127" s="57"/>
      <c r="RW1127" s="57"/>
      <c r="RX1127" s="57"/>
      <c r="RY1127" s="57"/>
      <c r="RZ1127" s="57"/>
      <c r="SA1127" s="57"/>
      <c r="SB1127" s="57"/>
      <c r="SC1127" s="57"/>
      <c r="SD1127" s="57"/>
      <c r="SE1127" s="57"/>
      <c r="SF1127" s="57"/>
      <c r="SG1127" s="57"/>
      <c r="SH1127" s="57"/>
      <c r="SI1127" s="57"/>
      <c r="SJ1127" s="57"/>
      <c r="SK1127" s="57"/>
      <c r="SL1127" s="57"/>
      <c r="SM1127" s="57"/>
      <c r="SN1127" s="57"/>
      <c r="SO1127" s="57"/>
      <c r="SP1127" s="57"/>
      <c r="SQ1127" s="57"/>
      <c r="SR1127" s="57"/>
      <c r="SS1127" s="57"/>
      <c r="ST1127" s="57"/>
      <c r="SU1127" s="57"/>
      <c r="SV1127" s="57"/>
      <c r="SW1127" s="57"/>
      <c r="SX1127" s="57"/>
    </row>
    <row r="1128" spans="1:518" s="8" customFormat="1" ht="14.55" customHeight="1" x14ac:dyDescent="0.3">
      <c r="A1128" s="81">
        <v>1124</v>
      </c>
      <c r="B1128" s="7">
        <v>372</v>
      </c>
      <c r="C1128" s="98" t="s">
        <v>4222</v>
      </c>
      <c r="D1128" s="98" t="s">
        <v>4223</v>
      </c>
      <c r="E1128" s="98" t="s">
        <v>4224</v>
      </c>
      <c r="F1128" s="7">
        <v>2020</v>
      </c>
      <c r="G1128" s="98" t="s">
        <v>1992</v>
      </c>
      <c r="H1128" s="127" t="s">
        <v>4225</v>
      </c>
      <c r="I1128" s="6" t="s">
        <v>50</v>
      </c>
      <c r="J1128" s="98" t="s">
        <v>4236</v>
      </c>
      <c r="K1128" s="6" t="s">
        <v>4229</v>
      </c>
      <c r="L1128" s="6" t="s">
        <v>23</v>
      </c>
      <c r="M1128" s="6" t="s">
        <v>86</v>
      </c>
      <c r="N1128" s="6" t="s">
        <v>205</v>
      </c>
      <c r="O1128" s="6" t="s">
        <v>25</v>
      </c>
      <c r="P1128" s="6" t="s">
        <v>56</v>
      </c>
      <c r="Q1128" s="6" t="s">
        <v>572</v>
      </c>
      <c r="R1128" s="6" t="s">
        <v>572</v>
      </c>
      <c r="S1128" s="6" t="s">
        <v>327</v>
      </c>
      <c r="T1128" s="6" t="s">
        <v>667</v>
      </c>
      <c r="U1128" s="7" t="s">
        <v>572</v>
      </c>
      <c r="V1128" s="7" t="s">
        <v>572</v>
      </c>
      <c r="W1128" s="56"/>
      <c r="X1128" s="6"/>
      <c r="Y1128" s="6"/>
      <c r="Z1128" s="6" t="s">
        <v>76</v>
      </c>
      <c r="AA1128" s="6"/>
      <c r="AB1128" s="6"/>
      <c r="AC1128" s="6"/>
      <c r="AD1128" s="6"/>
      <c r="AE1128" s="6" t="s">
        <v>126</v>
      </c>
      <c r="AF1128" s="56"/>
      <c r="AG1128" s="56"/>
      <c r="AH1128" s="6"/>
      <c r="AI1128" s="6"/>
      <c r="AJ1128" s="56"/>
      <c r="AK1128" s="6" t="s">
        <v>232</v>
      </c>
      <c r="AL1128" s="56"/>
      <c r="AM1128" s="6"/>
      <c r="AN1128" s="56"/>
      <c r="AO1128" s="6"/>
      <c r="AP1128" s="6"/>
      <c r="AQ1128" s="56"/>
      <c r="AR1128" s="56"/>
      <c r="AS1128" s="56"/>
      <c r="AT1128" s="6"/>
      <c r="AU1128" s="6"/>
      <c r="AV1128" s="6"/>
      <c r="AW1128" s="6" t="s">
        <v>23</v>
      </c>
      <c r="AX1128" s="56"/>
      <c r="AY1128" s="6"/>
      <c r="AZ1128" s="6"/>
      <c r="BA1128" s="6" t="s">
        <v>80</v>
      </c>
      <c r="BB1128" s="6"/>
      <c r="BC1128" s="6"/>
      <c r="BD1128" s="6"/>
      <c r="BE1128" s="6"/>
      <c r="BF1128" s="6" t="s">
        <v>80</v>
      </c>
      <c r="BG1128" s="56"/>
      <c r="BH1128" s="56"/>
      <c r="BI1128" s="6"/>
      <c r="BJ1128" s="6"/>
      <c r="BK1128" s="6" t="s">
        <v>80</v>
      </c>
      <c r="BL1128" s="56"/>
      <c r="BM1128" s="56"/>
      <c r="BN1128" s="6"/>
      <c r="BO1128" s="6"/>
      <c r="BP1128" s="56"/>
      <c r="BQ1128" s="56"/>
      <c r="BR1128" s="56"/>
      <c r="BS1128" s="6"/>
      <c r="BT1128" s="6"/>
      <c r="BU1128" s="6"/>
      <c r="BV1128" s="6" t="s">
        <v>38</v>
      </c>
      <c r="BW1128" s="56"/>
      <c r="BX1128" s="6"/>
      <c r="BY1128" s="6"/>
      <c r="BZ1128" s="6"/>
      <c r="CA1128" s="6"/>
      <c r="CB1128" s="6"/>
      <c r="CC1128" s="6"/>
      <c r="CD1128" s="6"/>
      <c r="CE1128" s="6"/>
      <c r="CF1128" s="56"/>
      <c r="CG1128" s="56"/>
      <c r="CH1128" s="6"/>
      <c r="CI1128" s="6"/>
      <c r="CJ1128" s="56"/>
      <c r="CK1128" s="6"/>
      <c r="CL1128" s="6"/>
      <c r="CM1128" s="6"/>
      <c r="CN1128" s="6"/>
      <c r="CO1128" s="56"/>
      <c r="CP1128" s="6"/>
      <c r="CQ1128" s="6"/>
      <c r="CR1128" s="6"/>
      <c r="CS1128" s="28" t="s">
        <v>38</v>
      </c>
      <c r="CT1128" s="6"/>
      <c r="CU1128" s="6"/>
      <c r="CV1128" s="6"/>
      <c r="CW1128" s="6"/>
      <c r="CX1128" s="6"/>
      <c r="CY1128" s="56"/>
      <c r="CZ1128" s="6"/>
      <c r="DA1128" s="6"/>
      <c r="DB1128" s="6"/>
      <c r="DC1128" s="6"/>
      <c r="DD1128" s="6" t="s">
        <v>38</v>
      </c>
      <c r="DE1128" s="87"/>
      <c r="DF1128" s="6"/>
      <c r="DG1128" s="6"/>
      <c r="DH1128" s="6"/>
      <c r="DI1128" s="6"/>
      <c r="DJ1128" s="6"/>
      <c r="DK1128" s="6"/>
      <c r="DL1128" s="6"/>
      <c r="DM1128" s="6"/>
      <c r="DN1128" s="6"/>
      <c r="DO1128" s="87"/>
      <c r="DP1128" s="6"/>
      <c r="DQ1128" s="87"/>
      <c r="DR1128" s="6"/>
      <c r="DS1128" s="87" t="s">
        <v>4238</v>
      </c>
      <c r="DT1128" s="17" t="s">
        <v>887</v>
      </c>
      <c r="DU1128" s="58"/>
      <c r="DV1128" s="58"/>
      <c r="DW1128" s="58"/>
      <c r="DX1128" s="58"/>
      <c r="DY1128" s="58"/>
      <c r="DZ1128" s="58"/>
      <c r="EA1128" s="58"/>
      <c r="EB1128" s="58"/>
      <c r="EC1128" s="58"/>
      <c r="ED1128" s="58"/>
      <c r="EE1128" s="58"/>
      <c r="EF1128" s="58"/>
      <c r="EG1128" s="58"/>
      <c r="EH1128" s="58"/>
      <c r="EI1128" s="58"/>
      <c r="EJ1128" s="58"/>
      <c r="EK1128" s="58"/>
      <c r="EL1128" s="58"/>
      <c r="EM1128" s="58"/>
      <c r="EN1128" s="58"/>
      <c r="EO1128" s="58"/>
      <c r="EP1128" s="58"/>
      <c r="EQ1128" s="58"/>
      <c r="ER1128" s="58"/>
      <c r="ES1128" s="34"/>
      <c r="ET1128" s="57"/>
      <c r="EU1128" s="57"/>
      <c r="EV1128" s="57"/>
      <c r="EW1128" s="57"/>
      <c r="EX1128" s="57"/>
      <c r="EY1128" s="57"/>
      <c r="EZ1128" s="57"/>
      <c r="FA1128" s="57"/>
      <c r="FB1128" s="57"/>
      <c r="FC1128" s="57"/>
      <c r="FD1128" s="57"/>
      <c r="FE1128" s="57"/>
      <c r="FF1128" s="57"/>
      <c r="FG1128" s="57"/>
      <c r="FH1128" s="57"/>
      <c r="FI1128" s="57"/>
      <c r="FJ1128" s="57"/>
      <c r="FK1128" s="57"/>
      <c r="FL1128" s="57"/>
      <c r="FM1128" s="57"/>
      <c r="FN1128" s="57"/>
      <c r="FO1128" s="57"/>
      <c r="FP1128" s="57"/>
      <c r="FQ1128" s="57"/>
      <c r="FR1128" s="57"/>
      <c r="FS1128" s="57"/>
      <c r="FT1128" s="57"/>
      <c r="FU1128" s="57"/>
      <c r="FV1128" s="57"/>
      <c r="FW1128" s="57"/>
      <c r="FX1128" s="57"/>
      <c r="FY1128" s="57"/>
      <c r="FZ1128" s="57"/>
      <c r="GA1128" s="57"/>
      <c r="GB1128" s="57"/>
      <c r="GC1128" s="57"/>
      <c r="GD1128" s="57"/>
      <c r="GE1128" s="57"/>
      <c r="GF1128" s="57"/>
      <c r="GG1128" s="57"/>
      <c r="GH1128" s="57"/>
      <c r="GI1128" s="57"/>
      <c r="GJ1128" s="57"/>
      <c r="GK1128" s="57"/>
      <c r="GL1128" s="57"/>
      <c r="GM1128" s="57"/>
      <c r="GN1128" s="57"/>
      <c r="GO1128" s="57"/>
      <c r="GP1128" s="57"/>
      <c r="GQ1128" s="57"/>
      <c r="GR1128" s="57"/>
      <c r="GS1128" s="57"/>
      <c r="GT1128" s="57"/>
      <c r="GU1128" s="57"/>
      <c r="GV1128" s="57"/>
      <c r="GW1128" s="57"/>
      <c r="GX1128" s="57"/>
      <c r="GY1128" s="57"/>
      <c r="GZ1128" s="57"/>
      <c r="HA1128" s="57"/>
      <c r="HB1128" s="57"/>
      <c r="HC1128" s="57"/>
      <c r="HD1128" s="57"/>
      <c r="HE1128" s="57"/>
      <c r="HF1128" s="57"/>
      <c r="HG1128" s="57"/>
      <c r="HH1128" s="57"/>
      <c r="HI1128" s="57"/>
      <c r="HJ1128" s="57"/>
      <c r="HK1128" s="57"/>
      <c r="HL1128" s="57"/>
      <c r="HM1128" s="57"/>
      <c r="HN1128" s="57"/>
      <c r="HO1128" s="57"/>
      <c r="HP1128" s="57"/>
      <c r="HQ1128" s="57"/>
      <c r="HR1128" s="57"/>
      <c r="HS1128" s="57"/>
      <c r="HT1128" s="57"/>
      <c r="HU1128" s="57"/>
      <c r="HV1128" s="57"/>
      <c r="HW1128" s="57"/>
      <c r="HX1128" s="57"/>
      <c r="HY1128" s="57"/>
      <c r="HZ1128" s="57"/>
      <c r="IA1128" s="57"/>
      <c r="IB1128" s="57"/>
      <c r="IC1128" s="57"/>
      <c r="ID1128" s="57"/>
      <c r="IE1128" s="57"/>
      <c r="IF1128" s="57"/>
      <c r="IG1128" s="57"/>
      <c r="IH1128" s="57"/>
      <c r="II1128" s="57"/>
      <c r="IJ1128" s="57"/>
      <c r="IK1128" s="57"/>
      <c r="IL1128" s="57"/>
      <c r="IM1128" s="57"/>
      <c r="IN1128" s="57"/>
      <c r="IO1128" s="57"/>
      <c r="IP1128" s="57"/>
      <c r="IQ1128" s="57"/>
      <c r="IR1128" s="57"/>
      <c r="IS1128" s="57"/>
      <c r="IT1128" s="57"/>
      <c r="IU1128" s="57"/>
      <c r="IV1128" s="57"/>
      <c r="IW1128" s="57"/>
      <c r="IX1128" s="57"/>
      <c r="IY1128" s="57"/>
      <c r="IZ1128" s="57"/>
      <c r="JA1128" s="57"/>
      <c r="JB1128" s="57"/>
      <c r="JC1128" s="57"/>
      <c r="JD1128" s="57"/>
      <c r="JE1128" s="57"/>
      <c r="JF1128" s="57"/>
      <c r="JG1128" s="57"/>
      <c r="JH1128" s="57"/>
      <c r="JI1128" s="57"/>
      <c r="JJ1128" s="57"/>
      <c r="JK1128" s="57"/>
      <c r="JL1128" s="57"/>
      <c r="JM1128" s="57"/>
      <c r="JN1128" s="57"/>
      <c r="JO1128" s="57"/>
      <c r="JP1128" s="57"/>
      <c r="JQ1128" s="57"/>
      <c r="JR1128" s="57"/>
      <c r="JS1128" s="57"/>
      <c r="JT1128" s="57"/>
      <c r="JU1128" s="57"/>
      <c r="JV1128" s="57"/>
      <c r="JW1128" s="57"/>
      <c r="JX1128" s="57"/>
      <c r="JY1128" s="57"/>
      <c r="JZ1128" s="57"/>
      <c r="KA1128" s="57"/>
      <c r="KB1128" s="57"/>
      <c r="KC1128" s="57"/>
      <c r="KD1128" s="57"/>
      <c r="KE1128" s="57"/>
      <c r="KF1128" s="57"/>
      <c r="KG1128" s="57"/>
      <c r="KH1128" s="57"/>
      <c r="KI1128" s="57"/>
      <c r="KJ1128" s="57"/>
      <c r="KK1128" s="57"/>
      <c r="KL1128" s="57"/>
      <c r="KM1128" s="57"/>
      <c r="KN1128" s="57"/>
      <c r="KO1128" s="57"/>
      <c r="KP1128" s="57"/>
      <c r="KQ1128" s="57"/>
      <c r="KR1128" s="57"/>
      <c r="KS1128" s="57"/>
      <c r="KT1128" s="57"/>
      <c r="KU1128" s="57"/>
      <c r="KV1128" s="57"/>
      <c r="KW1128" s="57"/>
      <c r="KX1128" s="57"/>
      <c r="KY1128" s="57"/>
      <c r="KZ1128" s="57"/>
      <c r="LA1128" s="57"/>
      <c r="LB1128" s="57"/>
      <c r="LC1128" s="57"/>
      <c r="LD1128" s="57"/>
      <c r="LE1128" s="57"/>
      <c r="LF1128" s="57"/>
      <c r="LG1128" s="57"/>
      <c r="LH1128" s="57"/>
      <c r="LI1128" s="57"/>
      <c r="LJ1128" s="57"/>
      <c r="LK1128" s="57"/>
      <c r="LL1128" s="57"/>
      <c r="LM1128" s="57"/>
      <c r="LN1128" s="57"/>
      <c r="LO1128" s="57"/>
      <c r="LP1128" s="57"/>
      <c r="LQ1128" s="57"/>
      <c r="LR1128" s="57"/>
      <c r="LS1128" s="57"/>
      <c r="LT1128" s="57"/>
      <c r="LU1128" s="57"/>
      <c r="LV1128" s="57"/>
      <c r="LW1128" s="57"/>
      <c r="LX1128" s="57"/>
      <c r="LY1128" s="57"/>
      <c r="LZ1128" s="57"/>
      <c r="MA1128" s="57"/>
      <c r="MB1128" s="57"/>
      <c r="MC1128" s="57"/>
      <c r="MD1128" s="57"/>
      <c r="ME1128" s="57"/>
      <c r="MF1128" s="57"/>
      <c r="MG1128" s="57"/>
      <c r="MH1128" s="57"/>
      <c r="MI1128" s="57"/>
      <c r="MJ1128" s="57"/>
      <c r="MK1128" s="57"/>
      <c r="ML1128" s="57"/>
      <c r="MM1128" s="57"/>
      <c r="MN1128" s="57"/>
      <c r="MO1128" s="57"/>
      <c r="MP1128" s="57"/>
      <c r="MQ1128" s="57"/>
      <c r="MR1128" s="57"/>
      <c r="MS1128" s="57"/>
      <c r="MT1128" s="57"/>
      <c r="MU1128" s="57"/>
      <c r="MV1128" s="57"/>
      <c r="MW1128" s="57"/>
      <c r="MX1128" s="57"/>
      <c r="MY1128" s="57"/>
      <c r="MZ1128" s="57"/>
      <c r="NA1128" s="57"/>
      <c r="NB1128" s="57"/>
      <c r="NC1128" s="57"/>
      <c r="ND1128" s="57"/>
      <c r="NE1128" s="57"/>
      <c r="NF1128" s="57"/>
      <c r="NG1128" s="57"/>
      <c r="NH1128" s="57"/>
      <c r="NI1128" s="57"/>
      <c r="NJ1128" s="57"/>
      <c r="NK1128" s="57"/>
      <c r="NL1128" s="57"/>
      <c r="NM1128" s="57"/>
      <c r="NN1128" s="57"/>
      <c r="NO1128" s="57"/>
      <c r="NP1128" s="57"/>
      <c r="NQ1128" s="57"/>
      <c r="NR1128" s="57"/>
      <c r="NS1128" s="57"/>
      <c r="NT1128" s="57"/>
      <c r="NU1128" s="57"/>
      <c r="NV1128" s="57"/>
      <c r="NW1128" s="57"/>
      <c r="NX1128" s="57"/>
      <c r="NY1128" s="57"/>
      <c r="NZ1128" s="57"/>
      <c r="OA1128" s="57"/>
      <c r="OB1128" s="57"/>
      <c r="OC1128" s="57"/>
      <c r="OD1128" s="57"/>
      <c r="OE1128" s="57"/>
      <c r="OF1128" s="57"/>
      <c r="OG1128" s="57"/>
      <c r="OH1128" s="57"/>
      <c r="OI1128" s="57"/>
      <c r="OJ1128" s="57"/>
      <c r="OK1128" s="57"/>
      <c r="OL1128" s="57"/>
      <c r="OM1128" s="57"/>
      <c r="ON1128" s="57"/>
      <c r="OO1128" s="57"/>
      <c r="OP1128" s="57"/>
      <c r="OQ1128" s="57"/>
      <c r="OR1128" s="57"/>
      <c r="OS1128" s="57"/>
      <c r="OT1128" s="57"/>
      <c r="OU1128" s="57"/>
      <c r="OV1128" s="57"/>
      <c r="OW1128" s="57"/>
      <c r="OX1128" s="57"/>
      <c r="OY1128" s="57"/>
      <c r="OZ1128" s="57"/>
      <c r="PA1128" s="57"/>
      <c r="PB1128" s="57"/>
      <c r="PC1128" s="57"/>
      <c r="PD1128" s="57"/>
      <c r="PE1128" s="57"/>
      <c r="PF1128" s="57"/>
      <c r="PG1128" s="57"/>
      <c r="PH1128" s="57"/>
      <c r="PI1128" s="57"/>
      <c r="PJ1128" s="57"/>
      <c r="PK1128" s="57"/>
      <c r="PL1128" s="57"/>
      <c r="PM1128" s="57"/>
      <c r="PN1128" s="57"/>
      <c r="PO1128" s="57"/>
      <c r="PP1128" s="57"/>
      <c r="PQ1128" s="57"/>
      <c r="PR1128" s="57"/>
      <c r="PS1128" s="57"/>
      <c r="PT1128" s="57"/>
      <c r="PU1128" s="57"/>
      <c r="PV1128" s="57"/>
      <c r="PW1128" s="57"/>
      <c r="PX1128" s="57"/>
      <c r="PY1128" s="57"/>
      <c r="PZ1128" s="57"/>
      <c r="QA1128" s="57"/>
      <c r="QB1128" s="57"/>
      <c r="QC1128" s="57"/>
      <c r="QD1128" s="57"/>
      <c r="QE1128" s="57"/>
      <c r="QF1128" s="57"/>
      <c r="QG1128" s="57"/>
      <c r="QH1128" s="57"/>
      <c r="QI1128" s="57"/>
      <c r="QJ1128" s="57"/>
      <c r="QK1128" s="57"/>
      <c r="QL1128" s="57"/>
      <c r="QM1128" s="57"/>
      <c r="QN1128" s="57"/>
      <c r="QO1128" s="57"/>
      <c r="QP1128" s="57"/>
      <c r="QQ1128" s="57"/>
      <c r="QR1128" s="57"/>
      <c r="QS1128" s="57"/>
      <c r="QT1128" s="57"/>
      <c r="QU1128" s="57"/>
      <c r="QV1128" s="57"/>
      <c r="QW1128" s="57"/>
      <c r="QX1128" s="57"/>
      <c r="QY1128" s="57"/>
      <c r="QZ1128" s="57"/>
      <c r="RA1128" s="57"/>
      <c r="RB1128" s="57"/>
      <c r="RC1128" s="57"/>
      <c r="RD1128" s="57"/>
      <c r="RE1128" s="57"/>
      <c r="RF1128" s="57"/>
      <c r="RG1128" s="57"/>
      <c r="RH1128" s="57"/>
      <c r="RI1128" s="57"/>
      <c r="RJ1128" s="57"/>
      <c r="RK1128" s="57"/>
      <c r="RL1128" s="57"/>
      <c r="RM1128" s="57"/>
      <c r="RN1128" s="57"/>
      <c r="RO1128" s="57"/>
      <c r="RP1128" s="57"/>
      <c r="RQ1128" s="57"/>
      <c r="RR1128" s="57"/>
      <c r="RS1128" s="57"/>
      <c r="RT1128" s="57"/>
      <c r="RU1128" s="57"/>
      <c r="RV1128" s="57"/>
      <c r="RW1128" s="57"/>
      <c r="RX1128" s="57"/>
      <c r="RY1128" s="57"/>
      <c r="RZ1128" s="57"/>
      <c r="SA1128" s="57"/>
      <c r="SB1128" s="57"/>
      <c r="SC1128" s="57"/>
      <c r="SD1128" s="57"/>
      <c r="SE1128" s="57"/>
      <c r="SF1128" s="57"/>
      <c r="SG1128" s="57"/>
      <c r="SH1128" s="57"/>
      <c r="SI1128" s="57"/>
      <c r="SJ1128" s="57"/>
      <c r="SK1128" s="57"/>
      <c r="SL1128" s="57"/>
      <c r="SM1128" s="57"/>
      <c r="SN1128" s="57"/>
      <c r="SO1128" s="57"/>
      <c r="SP1128" s="57"/>
      <c r="SQ1128" s="57"/>
      <c r="SR1128" s="57"/>
      <c r="SS1128" s="57"/>
      <c r="ST1128" s="57"/>
      <c r="SU1128" s="57"/>
      <c r="SV1128" s="57"/>
      <c r="SW1128" s="57"/>
      <c r="SX1128" s="57"/>
    </row>
    <row r="1129" spans="1:518" s="78" customFormat="1" ht="14.55" customHeight="1" x14ac:dyDescent="0.3">
      <c r="A1129" s="82">
        <v>1125</v>
      </c>
      <c r="B1129" s="83">
        <v>372</v>
      </c>
      <c r="C1129" s="103" t="s">
        <v>4222</v>
      </c>
      <c r="D1129" s="103" t="s">
        <v>4223</v>
      </c>
      <c r="E1129" s="103" t="s">
        <v>4224</v>
      </c>
      <c r="F1129" s="83">
        <v>2020</v>
      </c>
      <c r="G1129" s="103" t="s">
        <v>1992</v>
      </c>
      <c r="H1129" s="130" t="s">
        <v>4225</v>
      </c>
      <c r="I1129" s="79" t="s">
        <v>50</v>
      </c>
      <c r="J1129" s="103" t="s">
        <v>4231</v>
      </c>
      <c r="K1129" s="6" t="s">
        <v>4233</v>
      </c>
      <c r="L1129" s="79" t="s">
        <v>23</v>
      </c>
      <c r="M1129" s="79" t="s">
        <v>86</v>
      </c>
      <c r="N1129" s="79" t="s">
        <v>205</v>
      </c>
      <c r="O1129" s="79" t="s">
        <v>25</v>
      </c>
      <c r="P1129" s="6" t="s">
        <v>56</v>
      </c>
      <c r="Q1129" s="79" t="s">
        <v>572</v>
      </c>
      <c r="R1129" s="79" t="s">
        <v>572</v>
      </c>
      <c r="S1129" s="79" t="s">
        <v>327</v>
      </c>
      <c r="T1129" s="79" t="s">
        <v>667</v>
      </c>
      <c r="U1129" s="83" t="s">
        <v>572</v>
      </c>
      <c r="V1129" s="83" t="s">
        <v>572</v>
      </c>
      <c r="W1129" s="71"/>
      <c r="X1129" s="79"/>
      <c r="Y1129" s="79"/>
      <c r="Z1129" s="79" t="s">
        <v>76</v>
      </c>
      <c r="AA1129" s="79"/>
      <c r="AB1129" s="79"/>
      <c r="AC1129" s="79"/>
      <c r="AD1129" s="79"/>
      <c r="AE1129" s="79" t="s">
        <v>126</v>
      </c>
      <c r="AF1129" s="71"/>
      <c r="AG1129" s="71"/>
      <c r="AH1129" s="79"/>
      <c r="AI1129" s="79"/>
      <c r="AJ1129" s="71"/>
      <c r="AK1129" s="79" t="s">
        <v>232</v>
      </c>
      <c r="AL1129" s="71"/>
      <c r="AM1129" s="79"/>
      <c r="AN1129" s="71"/>
      <c r="AO1129" s="79"/>
      <c r="AP1129" s="79"/>
      <c r="AQ1129" s="71"/>
      <c r="AR1129" s="71"/>
      <c r="AS1129" s="71"/>
      <c r="AT1129" s="79"/>
      <c r="AU1129" s="79"/>
      <c r="AV1129" s="79"/>
      <c r="AW1129" s="79" t="s">
        <v>23</v>
      </c>
      <c r="AX1129" s="71"/>
      <c r="AY1129" s="79"/>
      <c r="AZ1129" s="79"/>
      <c r="BA1129" s="79" t="s">
        <v>78</v>
      </c>
      <c r="BB1129" s="79"/>
      <c r="BC1129" s="79"/>
      <c r="BD1129" s="79"/>
      <c r="BE1129" s="79"/>
      <c r="BF1129" s="79" t="s">
        <v>78</v>
      </c>
      <c r="BG1129" s="71"/>
      <c r="BH1129" s="71"/>
      <c r="BI1129" s="79"/>
      <c r="BJ1129" s="79"/>
      <c r="BK1129" s="79" t="s">
        <v>78</v>
      </c>
      <c r="BL1129" s="71"/>
      <c r="BM1129" s="71"/>
      <c r="BN1129" s="79"/>
      <c r="BO1129" s="79"/>
      <c r="BP1129" s="71"/>
      <c r="BQ1129" s="71"/>
      <c r="BR1129" s="71"/>
      <c r="BS1129" s="79"/>
      <c r="BT1129" s="79"/>
      <c r="BU1129" s="79"/>
      <c r="BV1129" s="79" t="s">
        <v>38</v>
      </c>
      <c r="BW1129" s="71"/>
      <c r="BX1129" s="79"/>
      <c r="BY1129" s="79"/>
      <c r="BZ1129" s="79"/>
      <c r="CA1129" s="79"/>
      <c r="CB1129" s="79"/>
      <c r="CC1129" s="79"/>
      <c r="CD1129" s="79"/>
      <c r="CE1129" s="79"/>
      <c r="CF1129" s="71"/>
      <c r="CG1129" s="71"/>
      <c r="CH1129" s="79"/>
      <c r="CI1129" s="79"/>
      <c r="CJ1129" s="71"/>
      <c r="CK1129" s="79"/>
      <c r="CL1129" s="79"/>
      <c r="CM1129" s="79"/>
      <c r="CN1129" s="79"/>
      <c r="CO1129" s="71"/>
      <c r="CP1129" s="79"/>
      <c r="CQ1129" s="79"/>
      <c r="CR1129" s="79"/>
      <c r="CS1129" s="84" t="s">
        <v>38</v>
      </c>
      <c r="CT1129" s="79"/>
      <c r="CU1129" s="79"/>
      <c r="CV1129" s="79"/>
      <c r="CW1129" s="79"/>
      <c r="CX1129" s="79"/>
      <c r="CY1129" s="71"/>
      <c r="CZ1129" s="79"/>
      <c r="DA1129" s="79"/>
      <c r="DB1129" s="79"/>
      <c r="DC1129" s="79"/>
      <c r="DD1129" s="79" t="s">
        <v>38</v>
      </c>
      <c r="DE1129" s="88"/>
      <c r="DF1129" s="79"/>
      <c r="DG1129" s="79"/>
      <c r="DH1129" s="79"/>
      <c r="DI1129" s="79"/>
      <c r="DJ1129" s="79"/>
      <c r="DK1129" s="79"/>
      <c r="DL1129" s="79"/>
      <c r="DM1129" s="79"/>
      <c r="DN1129" s="79"/>
      <c r="DO1129" s="88"/>
      <c r="DP1129" s="79"/>
      <c r="DQ1129" s="88"/>
      <c r="DR1129" s="79"/>
      <c r="DS1129" s="88" t="s">
        <v>4238</v>
      </c>
      <c r="DT1129" s="85" t="s">
        <v>2808</v>
      </c>
      <c r="DU1129" s="58"/>
      <c r="DV1129" s="58"/>
      <c r="DW1129" s="58"/>
      <c r="DX1129" s="58"/>
      <c r="DY1129" s="58"/>
      <c r="DZ1129" s="58"/>
      <c r="EA1129" s="58"/>
      <c r="EB1129" s="58"/>
      <c r="EC1129" s="58"/>
      <c r="ED1129" s="58"/>
      <c r="EE1129" s="58"/>
      <c r="EF1129" s="58"/>
      <c r="EG1129" s="58"/>
      <c r="EH1129" s="58"/>
      <c r="EI1129" s="58"/>
      <c r="EJ1129" s="58"/>
      <c r="EK1129" s="58"/>
      <c r="EL1129" s="58"/>
      <c r="EM1129" s="58"/>
      <c r="EN1129" s="58"/>
      <c r="EO1129" s="58"/>
      <c r="EP1129" s="58"/>
      <c r="EQ1129" s="58"/>
      <c r="ER1129" s="58"/>
      <c r="ES1129" s="34"/>
      <c r="ET1129" s="57"/>
      <c r="EU1129" s="57"/>
      <c r="EV1129" s="57"/>
      <c r="EW1129" s="57"/>
      <c r="EX1129" s="57"/>
      <c r="EY1129" s="57"/>
      <c r="EZ1129" s="57"/>
      <c r="FA1129" s="57"/>
      <c r="FB1129" s="57"/>
      <c r="FC1129" s="57"/>
      <c r="FD1129" s="57"/>
      <c r="FE1129" s="57"/>
      <c r="FF1129" s="57"/>
      <c r="FG1129" s="57"/>
      <c r="FH1129" s="57"/>
      <c r="FI1129" s="57"/>
      <c r="FJ1129" s="57"/>
      <c r="FK1129" s="57"/>
      <c r="FL1129" s="57"/>
      <c r="FM1129" s="57"/>
      <c r="FN1129" s="57"/>
      <c r="FO1129" s="57"/>
      <c r="FP1129" s="57"/>
      <c r="FQ1129" s="57"/>
      <c r="FR1129" s="57"/>
      <c r="FS1129" s="57"/>
      <c r="FT1129" s="57"/>
      <c r="FU1129" s="57"/>
      <c r="FV1129" s="57"/>
      <c r="FW1129" s="57"/>
      <c r="FX1129" s="57"/>
      <c r="FY1129" s="57"/>
      <c r="FZ1129" s="57"/>
      <c r="GA1129" s="57"/>
      <c r="GB1129" s="57"/>
      <c r="GC1129" s="57"/>
      <c r="GD1129" s="57"/>
      <c r="GE1129" s="57"/>
      <c r="GF1129" s="57"/>
      <c r="GG1129" s="57"/>
      <c r="GH1129" s="57"/>
      <c r="GI1129" s="57"/>
      <c r="GJ1129" s="57"/>
      <c r="GK1129" s="57"/>
      <c r="GL1129" s="57"/>
      <c r="GM1129" s="57"/>
      <c r="GN1129" s="57"/>
      <c r="GO1129" s="57"/>
      <c r="GP1129" s="57"/>
      <c r="GQ1129" s="57"/>
      <c r="GR1129" s="57"/>
      <c r="GS1129" s="57"/>
      <c r="GT1129" s="57"/>
      <c r="GU1129" s="57"/>
      <c r="GV1129" s="57"/>
      <c r="GW1129" s="57"/>
      <c r="GX1129" s="57"/>
      <c r="GY1129" s="57"/>
      <c r="GZ1129" s="57"/>
      <c r="HA1129" s="57"/>
      <c r="HB1129" s="57"/>
      <c r="HC1129" s="57"/>
      <c r="HD1129" s="57"/>
      <c r="HE1129" s="57"/>
      <c r="HF1129" s="57"/>
      <c r="HG1129" s="57"/>
      <c r="HH1129" s="57"/>
      <c r="HI1129" s="57"/>
      <c r="HJ1129" s="57"/>
      <c r="HK1129" s="57"/>
      <c r="HL1129" s="57"/>
      <c r="HM1129" s="57"/>
      <c r="HN1129" s="57"/>
      <c r="HO1129" s="57"/>
      <c r="HP1129" s="57"/>
      <c r="HQ1129" s="57"/>
      <c r="HR1129" s="57"/>
      <c r="HS1129" s="57"/>
      <c r="HT1129" s="57"/>
      <c r="HU1129" s="57"/>
      <c r="HV1129" s="57"/>
      <c r="HW1129" s="57"/>
      <c r="HX1129" s="57"/>
      <c r="HY1129" s="57"/>
      <c r="HZ1129" s="57"/>
      <c r="IA1129" s="57"/>
      <c r="IB1129" s="57"/>
      <c r="IC1129" s="57"/>
      <c r="ID1129" s="57"/>
      <c r="IE1129" s="57"/>
      <c r="IF1129" s="57"/>
      <c r="IG1129" s="57"/>
      <c r="IH1129" s="57"/>
      <c r="II1129" s="57"/>
      <c r="IJ1129" s="57"/>
      <c r="IK1129" s="57"/>
      <c r="IL1129" s="57"/>
      <c r="IM1129" s="57"/>
      <c r="IN1129" s="57"/>
      <c r="IO1129" s="57"/>
      <c r="IP1129" s="57"/>
      <c r="IQ1129" s="57"/>
      <c r="IR1129" s="57"/>
      <c r="IS1129" s="57"/>
      <c r="IT1129" s="57"/>
      <c r="IU1129" s="57"/>
      <c r="IV1129" s="57"/>
      <c r="IW1129" s="57"/>
      <c r="IX1129" s="57"/>
      <c r="IY1129" s="57"/>
      <c r="IZ1129" s="57"/>
      <c r="JA1129" s="57"/>
      <c r="JB1129" s="57"/>
      <c r="JC1129" s="57"/>
      <c r="JD1129" s="57"/>
      <c r="JE1129" s="57"/>
      <c r="JF1129" s="57"/>
      <c r="JG1129" s="57"/>
      <c r="JH1129" s="57"/>
      <c r="JI1129" s="57"/>
      <c r="JJ1129" s="57"/>
      <c r="JK1129" s="57"/>
      <c r="JL1129" s="57"/>
      <c r="JM1129" s="57"/>
      <c r="JN1129" s="57"/>
      <c r="JO1129" s="57"/>
      <c r="JP1129" s="57"/>
      <c r="JQ1129" s="57"/>
      <c r="JR1129" s="57"/>
      <c r="JS1129" s="57"/>
      <c r="JT1129" s="57"/>
      <c r="JU1129" s="57"/>
      <c r="JV1129" s="57"/>
      <c r="JW1129" s="57"/>
      <c r="JX1129" s="57"/>
      <c r="JY1129" s="57"/>
      <c r="JZ1129" s="57"/>
      <c r="KA1129" s="57"/>
      <c r="KB1129" s="57"/>
      <c r="KC1129" s="57"/>
      <c r="KD1129" s="57"/>
      <c r="KE1129" s="57"/>
      <c r="KF1129" s="57"/>
      <c r="KG1129" s="57"/>
      <c r="KH1129" s="57"/>
      <c r="KI1129" s="57"/>
      <c r="KJ1129" s="57"/>
      <c r="KK1129" s="57"/>
      <c r="KL1129" s="57"/>
      <c r="KM1129" s="57"/>
      <c r="KN1129" s="57"/>
      <c r="KO1129" s="57"/>
      <c r="KP1129" s="57"/>
      <c r="KQ1129" s="57"/>
      <c r="KR1129" s="57"/>
      <c r="KS1129" s="57"/>
      <c r="KT1129" s="57"/>
      <c r="KU1129" s="57"/>
      <c r="KV1129" s="57"/>
      <c r="KW1129" s="57"/>
      <c r="KX1129" s="57"/>
      <c r="KY1129" s="57"/>
      <c r="KZ1129" s="57"/>
      <c r="LA1129" s="57"/>
      <c r="LB1129" s="57"/>
      <c r="LC1129" s="57"/>
      <c r="LD1129" s="57"/>
      <c r="LE1129" s="57"/>
      <c r="LF1129" s="57"/>
      <c r="LG1129" s="57"/>
      <c r="LH1129" s="57"/>
      <c r="LI1129" s="57"/>
      <c r="LJ1129" s="57"/>
      <c r="LK1129" s="57"/>
      <c r="LL1129" s="57"/>
      <c r="LM1129" s="57"/>
      <c r="LN1129" s="57"/>
      <c r="LO1129" s="57"/>
      <c r="LP1129" s="57"/>
      <c r="LQ1129" s="57"/>
      <c r="LR1129" s="57"/>
      <c r="LS1129" s="57"/>
      <c r="LT1129" s="57"/>
      <c r="LU1129" s="57"/>
      <c r="LV1129" s="57"/>
      <c r="LW1129" s="57"/>
      <c r="LX1129" s="57"/>
      <c r="LY1129" s="57"/>
      <c r="LZ1129" s="57"/>
      <c r="MA1129" s="57"/>
      <c r="MB1129" s="57"/>
      <c r="MC1129" s="57"/>
      <c r="MD1129" s="57"/>
      <c r="ME1129" s="57"/>
      <c r="MF1129" s="57"/>
      <c r="MG1129" s="57"/>
      <c r="MH1129" s="57"/>
      <c r="MI1129" s="57"/>
      <c r="MJ1129" s="57"/>
      <c r="MK1129" s="57"/>
      <c r="ML1129" s="57"/>
      <c r="MM1129" s="57"/>
      <c r="MN1129" s="57"/>
      <c r="MO1129" s="57"/>
      <c r="MP1129" s="57"/>
      <c r="MQ1129" s="57"/>
      <c r="MR1129" s="57"/>
      <c r="MS1129" s="57"/>
      <c r="MT1129" s="57"/>
      <c r="MU1129" s="57"/>
      <c r="MV1129" s="57"/>
      <c r="MW1129" s="57"/>
      <c r="MX1129" s="57"/>
      <c r="MY1129" s="57"/>
      <c r="MZ1129" s="57"/>
      <c r="NA1129" s="57"/>
      <c r="NB1129" s="57"/>
      <c r="NC1129" s="57"/>
      <c r="ND1129" s="57"/>
      <c r="NE1129" s="57"/>
      <c r="NF1129" s="57"/>
      <c r="NG1129" s="57"/>
      <c r="NH1129" s="57"/>
      <c r="NI1129" s="57"/>
      <c r="NJ1129" s="57"/>
      <c r="NK1129" s="57"/>
      <c r="NL1129" s="57"/>
      <c r="NM1129" s="57"/>
      <c r="NN1129" s="57"/>
      <c r="NO1129" s="57"/>
      <c r="NP1129" s="57"/>
      <c r="NQ1129" s="57"/>
      <c r="NR1129" s="57"/>
      <c r="NS1129" s="57"/>
      <c r="NT1129" s="57"/>
      <c r="NU1129" s="57"/>
      <c r="NV1129" s="57"/>
      <c r="NW1129" s="57"/>
      <c r="NX1129" s="57"/>
      <c r="NY1129" s="57"/>
      <c r="NZ1129" s="57"/>
      <c r="OA1129" s="57"/>
      <c r="OB1129" s="57"/>
      <c r="OC1129" s="57"/>
      <c r="OD1129" s="57"/>
      <c r="OE1129" s="57"/>
      <c r="OF1129" s="57"/>
      <c r="OG1129" s="57"/>
      <c r="OH1129" s="57"/>
      <c r="OI1129" s="57"/>
      <c r="OJ1129" s="57"/>
      <c r="OK1129" s="57"/>
      <c r="OL1129" s="57"/>
      <c r="OM1129" s="57"/>
      <c r="ON1129" s="57"/>
      <c r="OO1129" s="57"/>
      <c r="OP1129" s="57"/>
      <c r="OQ1129" s="57"/>
      <c r="OR1129" s="57"/>
      <c r="OS1129" s="57"/>
      <c r="OT1129" s="57"/>
      <c r="OU1129" s="57"/>
      <c r="OV1129" s="57"/>
      <c r="OW1129" s="57"/>
      <c r="OX1129" s="57"/>
      <c r="OY1129" s="57"/>
      <c r="OZ1129" s="57"/>
      <c r="PA1129" s="57"/>
      <c r="PB1129" s="57"/>
      <c r="PC1129" s="57"/>
      <c r="PD1129" s="57"/>
      <c r="PE1129" s="57"/>
      <c r="PF1129" s="57"/>
      <c r="PG1129" s="57"/>
      <c r="PH1129" s="57"/>
      <c r="PI1129" s="57"/>
      <c r="PJ1129" s="57"/>
      <c r="PK1129" s="57"/>
      <c r="PL1129" s="57"/>
      <c r="PM1129" s="57"/>
      <c r="PN1129" s="57"/>
      <c r="PO1129" s="57"/>
      <c r="PP1129" s="57"/>
      <c r="PQ1129" s="57"/>
      <c r="PR1129" s="57"/>
      <c r="PS1129" s="57"/>
      <c r="PT1129" s="57"/>
      <c r="PU1129" s="57"/>
      <c r="PV1129" s="57"/>
      <c r="PW1129" s="57"/>
      <c r="PX1129" s="57"/>
      <c r="PY1129" s="57"/>
      <c r="PZ1129" s="57"/>
      <c r="QA1129" s="57"/>
      <c r="QB1129" s="57"/>
      <c r="QC1129" s="57"/>
      <c r="QD1129" s="57"/>
      <c r="QE1129" s="57"/>
      <c r="QF1129" s="57"/>
      <c r="QG1129" s="57"/>
      <c r="QH1129" s="57"/>
      <c r="QI1129" s="57"/>
      <c r="QJ1129" s="57"/>
      <c r="QK1129" s="57"/>
      <c r="QL1129" s="57"/>
      <c r="QM1129" s="57"/>
      <c r="QN1129" s="57"/>
      <c r="QO1129" s="57"/>
      <c r="QP1129" s="57"/>
      <c r="QQ1129" s="57"/>
      <c r="QR1129" s="57"/>
      <c r="QS1129" s="57"/>
      <c r="QT1129" s="57"/>
      <c r="QU1129" s="57"/>
      <c r="QV1129" s="57"/>
      <c r="QW1129" s="57"/>
      <c r="QX1129" s="57"/>
      <c r="QY1129" s="57"/>
      <c r="QZ1129" s="57"/>
      <c r="RA1129" s="57"/>
      <c r="RB1129" s="57"/>
      <c r="RC1129" s="57"/>
      <c r="RD1129" s="57"/>
      <c r="RE1129" s="57"/>
      <c r="RF1129" s="57"/>
      <c r="RG1129" s="57"/>
      <c r="RH1129" s="57"/>
      <c r="RI1129" s="57"/>
      <c r="RJ1129" s="57"/>
      <c r="RK1129" s="57"/>
      <c r="RL1129" s="57"/>
      <c r="RM1129" s="57"/>
      <c r="RN1129" s="57"/>
      <c r="RO1129" s="57"/>
      <c r="RP1129" s="57"/>
      <c r="RQ1129" s="57"/>
      <c r="RR1129" s="57"/>
      <c r="RS1129" s="57"/>
      <c r="RT1129" s="57"/>
      <c r="RU1129" s="57"/>
      <c r="RV1129" s="57"/>
      <c r="RW1129" s="57"/>
      <c r="RX1129" s="57"/>
      <c r="RY1129" s="57"/>
      <c r="RZ1129" s="57"/>
      <c r="SA1129" s="57"/>
      <c r="SB1129" s="57"/>
      <c r="SC1129" s="57"/>
      <c r="SD1129" s="57"/>
      <c r="SE1129" s="57"/>
      <c r="SF1129" s="57"/>
      <c r="SG1129" s="57"/>
      <c r="SH1129" s="57"/>
      <c r="SI1129" s="57"/>
      <c r="SJ1129" s="57"/>
      <c r="SK1129" s="57"/>
      <c r="SL1129" s="57"/>
      <c r="SM1129" s="57"/>
      <c r="SN1129" s="57"/>
      <c r="SO1129" s="57"/>
      <c r="SP1129" s="57"/>
      <c r="SQ1129" s="57"/>
      <c r="SR1129" s="57"/>
      <c r="SS1129" s="57"/>
      <c r="ST1129" s="57"/>
      <c r="SU1129" s="57"/>
      <c r="SV1129" s="57"/>
      <c r="SW1129" s="57"/>
      <c r="SX1129" s="57"/>
    </row>
    <row r="1130" spans="1:518" s="8" customFormat="1" ht="14.55" customHeight="1" x14ac:dyDescent="0.3">
      <c r="A1130" s="81">
        <v>1126</v>
      </c>
      <c r="B1130" s="7">
        <v>372</v>
      </c>
      <c r="C1130" s="98" t="s">
        <v>4222</v>
      </c>
      <c r="D1130" s="98" t="s">
        <v>4223</v>
      </c>
      <c r="E1130" s="98" t="s">
        <v>4224</v>
      </c>
      <c r="F1130" s="7">
        <v>2020</v>
      </c>
      <c r="G1130" s="98" t="s">
        <v>1992</v>
      </c>
      <c r="H1130" s="127" t="s">
        <v>4225</v>
      </c>
      <c r="I1130" s="6" t="s">
        <v>50</v>
      </c>
      <c r="J1130" s="98" t="s">
        <v>4231</v>
      </c>
      <c r="K1130" s="6" t="s">
        <v>4233</v>
      </c>
      <c r="L1130" s="6" t="s">
        <v>23</v>
      </c>
      <c r="M1130" s="6" t="s">
        <v>86</v>
      </c>
      <c r="N1130" s="6" t="s">
        <v>205</v>
      </c>
      <c r="O1130" s="6" t="s">
        <v>25</v>
      </c>
      <c r="P1130" s="6" t="s">
        <v>56</v>
      </c>
      <c r="Q1130" s="6" t="s">
        <v>572</v>
      </c>
      <c r="R1130" s="6" t="s">
        <v>572</v>
      </c>
      <c r="S1130" s="6" t="s">
        <v>327</v>
      </c>
      <c r="T1130" s="6" t="s">
        <v>667</v>
      </c>
      <c r="U1130" s="7" t="s">
        <v>572</v>
      </c>
      <c r="V1130" s="7" t="s">
        <v>572</v>
      </c>
      <c r="W1130" s="56"/>
      <c r="X1130" s="6"/>
      <c r="Y1130" s="6"/>
      <c r="Z1130" s="6" t="s">
        <v>76</v>
      </c>
      <c r="AA1130" s="6"/>
      <c r="AB1130" s="6"/>
      <c r="AC1130" s="6"/>
      <c r="AD1130" s="6"/>
      <c r="AE1130" s="6" t="s">
        <v>126</v>
      </c>
      <c r="AF1130" s="56"/>
      <c r="AG1130" s="56"/>
      <c r="AH1130" s="6"/>
      <c r="AI1130" s="6"/>
      <c r="AJ1130" s="56"/>
      <c r="AK1130" s="6" t="s">
        <v>232</v>
      </c>
      <c r="AL1130" s="56"/>
      <c r="AM1130" s="6"/>
      <c r="AN1130" s="56"/>
      <c r="AO1130" s="6"/>
      <c r="AP1130" s="6"/>
      <c r="AQ1130" s="56"/>
      <c r="AR1130" s="56"/>
      <c r="AS1130" s="56"/>
      <c r="AT1130" s="6"/>
      <c r="AU1130" s="6"/>
      <c r="AV1130" s="6"/>
      <c r="AW1130" s="6" t="s">
        <v>23</v>
      </c>
      <c r="AX1130" s="56"/>
      <c r="AY1130" s="6"/>
      <c r="AZ1130" s="6"/>
      <c r="BA1130" s="6" t="s">
        <v>78</v>
      </c>
      <c r="BB1130" s="6"/>
      <c r="BC1130" s="6"/>
      <c r="BD1130" s="6"/>
      <c r="BE1130" s="6"/>
      <c r="BF1130" s="6" t="s">
        <v>78</v>
      </c>
      <c r="BG1130" s="56"/>
      <c r="BH1130" s="56"/>
      <c r="BI1130" s="6"/>
      <c r="BJ1130" s="6"/>
      <c r="BK1130" s="6" t="s">
        <v>78</v>
      </c>
      <c r="BL1130" s="56"/>
      <c r="BM1130" s="56"/>
      <c r="BN1130" s="6"/>
      <c r="BO1130" s="6"/>
      <c r="BP1130" s="56"/>
      <c r="BQ1130" s="56"/>
      <c r="BR1130" s="56"/>
      <c r="BS1130" s="6"/>
      <c r="BT1130" s="6"/>
      <c r="BU1130" s="6"/>
      <c r="BV1130" s="6" t="s">
        <v>38</v>
      </c>
      <c r="BW1130" s="56"/>
      <c r="BX1130" s="6"/>
      <c r="BY1130" s="6"/>
      <c r="BZ1130" s="6"/>
      <c r="CA1130" s="6"/>
      <c r="CB1130" s="6"/>
      <c r="CC1130" s="6"/>
      <c r="CD1130" s="6"/>
      <c r="CE1130" s="6"/>
      <c r="CF1130" s="56"/>
      <c r="CG1130" s="56"/>
      <c r="CH1130" s="6"/>
      <c r="CI1130" s="6"/>
      <c r="CJ1130" s="56"/>
      <c r="CK1130" s="6"/>
      <c r="CL1130" s="6"/>
      <c r="CM1130" s="6"/>
      <c r="CN1130" s="6"/>
      <c r="CO1130" s="56"/>
      <c r="CP1130" s="6"/>
      <c r="CQ1130" s="6"/>
      <c r="CR1130" s="6"/>
      <c r="CS1130" s="28" t="s">
        <v>38</v>
      </c>
      <c r="CT1130" s="6"/>
      <c r="CU1130" s="6"/>
      <c r="CV1130" s="6"/>
      <c r="CW1130" s="6"/>
      <c r="CX1130" s="6"/>
      <c r="CY1130" s="56"/>
      <c r="CZ1130" s="6"/>
      <c r="DA1130" s="6"/>
      <c r="DB1130" s="6"/>
      <c r="DC1130" s="6"/>
      <c r="DD1130" s="6" t="s">
        <v>38</v>
      </c>
      <c r="DE1130" s="87"/>
      <c r="DF1130" s="6"/>
      <c r="DG1130" s="6"/>
      <c r="DH1130" s="6"/>
      <c r="DI1130" s="6"/>
      <c r="DJ1130" s="6"/>
      <c r="DK1130" s="6"/>
      <c r="DL1130" s="6"/>
      <c r="DM1130" s="6"/>
      <c r="DN1130" s="6"/>
      <c r="DO1130" s="87"/>
      <c r="DP1130" s="6"/>
      <c r="DQ1130" s="87"/>
      <c r="DR1130" s="6"/>
      <c r="DS1130" s="87" t="s">
        <v>4238</v>
      </c>
      <c r="DT1130" s="17" t="s">
        <v>2808</v>
      </c>
      <c r="DU1130" s="58"/>
      <c r="DV1130" s="58"/>
      <c r="DW1130" s="58"/>
      <c r="DX1130" s="58"/>
      <c r="DY1130" s="58"/>
      <c r="DZ1130" s="58"/>
      <c r="EA1130" s="58"/>
      <c r="EB1130" s="58"/>
      <c r="EC1130" s="58"/>
      <c r="ED1130" s="58"/>
      <c r="EE1130" s="58"/>
      <c r="EF1130" s="58"/>
      <c r="EG1130" s="58"/>
      <c r="EH1130" s="58"/>
      <c r="EI1130" s="58"/>
      <c r="EJ1130" s="58"/>
      <c r="EK1130" s="58"/>
      <c r="EL1130" s="58"/>
      <c r="EM1130" s="58"/>
      <c r="EN1130" s="58"/>
      <c r="EO1130" s="58"/>
      <c r="EP1130" s="58"/>
      <c r="EQ1130" s="58"/>
      <c r="ER1130" s="58"/>
      <c r="ES1130" s="34"/>
      <c r="ET1130" s="57"/>
      <c r="EU1130" s="57"/>
      <c r="EV1130" s="57"/>
      <c r="EW1130" s="57"/>
      <c r="EX1130" s="57"/>
      <c r="EY1130" s="57"/>
      <c r="EZ1130" s="57"/>
      <c r="FA1130" s="57"/>
      <c r="FB1130" s="57"/>
      <c r="FC1130" s="57"/>
      <c r="FD1130" s="57"/>
      <c r="FE1130" s="57"/>
      <c r="FF1130" s="57"/>
      <c r="FG1130" s="57"/>
      <c r="FH1130" s="57"/>
      <c r="FI1130" s="57"/>
      <c r="FJ1130" s="57"/>
      <c r="FK1130" s="57"/>
      <c r="FL1130" s="57"/>
      <c r="FM1130" s="57"/>
      <c r="FN1130" s="57"/>
      <c r="FO1130" s="57"/>
      <c r="FP1130" s="57"/>
      <c r="FQ1130" s="57"/>
      <c r="FR1130" s="57"/>
      <c r="FS1130" s="57"/>
      <c r="FT1130" s="57"/>
      <c r="FU1130" s="57"/>
      <c r="FV1130" s="57"/>
      <c r="FW1130" s="57"/>
      <c r="FX1130" s="57"/>
      <c r="FY1130" s="57"/>
      <c r="FZ1130" s="57"/>
      <c r="GA1130" s="57"/>
      <c r="GB1130" s="57"/>
      <c r="GC1130" s="57"/>
      <c r="GD1130" s="57"/>
      <c r="GE1130" s="57"/>
      <c r="GF1130" s="57"/>
      <c r="GG1130" s="57"/>
      <c r="GH1130" s="57"/>
      <c r="GI1130" s="57"/>
      <c r="GJ1130" s="57"/>
      <c r="GK1130" s="57"/>
      <c r="GL1130" s="57"/>
      <c r="GM1130" s="57"/>
      <c r="GN1130" s="57"/>
      <c r="GO1130" s="57"/>
      <c r="GP1130" s="57"/>
      <c r="GQ1130" s="57"/>
      <c r="GR1130" s="57"/>
      <c r="GS1130" s="57"/>
      <c r="GT1130" s="57"/>
      <c r="GU1130" s="57"/>
      <c r="GV1130" s="57"/>
      <c r="GW1130" s="57"/>
      <c r="GX1130" s="57"/>
      <c r="GY1130" s="57"/>
      <c r="GZ1130" s="57"/>
      <c r="HA1130" s="57"/>
      <c r="HB1130" s="57"/>
      <c r="HC1130" s="57"/>
      <c r="HD1130" s="57"/>
      <c r="HE1130" s="57"/>
      <c r="HF1130" s="57"/>
      <c r="HG1130" s="57"/>
      <c r="HH1130" s="57"/>
      <c r="HI1130" s="57"/>
      <c r="HJ1130" s="57"/>
      <c r="HK1130" s="57"/>
      <c r="HL1130" s="57"/>
      <c r="HM1130" s="57"/>
      <c r="HN1130" s="57"/>
      <c r="HO1130" s="57"/>
      <c r="HP1130" s="57"/>
      <c r="HQ1130" s="57"/>
      <c r="HR1130" s="57"/>
      <c r="HS1130" s="57"/>
      <c r="HT1130" s="57"/>
      <c r="HU1130" s="57"/>
      <c r="HV1130" s="57"/>
      <c r="HW1130" s="57"/>
      <c r="HX1130" s="57"/>
      <c r="HY1130" s="57"/>
      <c r="HZ1130" s="57"/>
      <c r="IA1130" s="57"/>
      <c r="IB1130" s="57"/>
      <c r="IC1130" s="57"/>
      <c r="ID1130" s="57"/>
      <c r="IE1130" s="57"/>
      <c r="IF1130" s="57"/>
      <c r="IG1130" s="57"/>
      <c r="IH1130" s="57"/>
      <c r="II1130" s="57"/>
      <c r="IJ1130" s="57"/>
      <c r="IK1130" s="57"/>
      <c r="IL1130" s="57"/>
      <c r="IM1130" s="57"/>
      <c r="IN1130" s="57"/>
      <c r="IO1130" s="57"/>
      <c r="IP1130" s="57"/>
      <c r="IQ1130" s="57"/>
      <c r="IR1130" s="57"/>
      <c r="IS1130" s="57"/>
      <c r="IT1130" s="57"/>
      <c r="IU1130" s="57"/>
      <c r="IV1130" s="57"/>
      <c r="IW1130" s="57"/>
      <c r="IX1130" s="57"/>
      <c r="IY1130" s="57"/>
      <c r="IZ1130" s="57"/>
      <c r="JA1130" s="57"/>
      <c r="JB1130" s="57"/>
      <c r="JC1130" s="57"/>
      <c r="JD1130" s="57"/>
      <c r="JE1130" s="57"/>
      <c r="JF1130" s="57"/>
      <c r="JG1130" s="57"/>
      <c r="JH1130" s="57"/>
      <c r="JI1130" s="57"/>
      <c r="JJ1130" s="57"/>
      <c r="JK1130" s="57"/>
      <c r="JL1130" s="57"/>
      <c r="JM1130" s="57"/>
      <c r="JN1130" s="57"/>
      <c r="JO1130" s="57"/>
      <c r="JP1130" s="57"/>
      <c r="JQ1130" s="57"/>
      <c r="JR1130" s="57"/>
      <c r="JS1130" s="57"/>
      <c r="JT1130" s="57"/>
      <c r="JU1130" s="57"/>
      <c r="JV1130" s="57"/>
      <c r="JW1130" s="57"/>
      <c r="JX1130" s="57"/>
      <c r="JY1130" s="57"/>
      <c r="JZ1130" s="57"/>
      <c r="KA1130" s="57"/>
      <c r="KB1130" s="57"/>
      <c r="KC1130" s="57"/>
      <c r="KD1130" s="57"/>
      <c r="KE1130" s="57"/>
      <c r="KF1130" s="57"/>
      <c r="KG1130" s="57"/>
      <c r="KH1130" s="57"/>
      <c r="KI1130" s="57"/>
      <c r="KJ1130" s="57"/>
      <c r="KK1130" s="57"/>
      <c r="KL1130" s="57"/>
      <c r="KM1130" s="57"/>
      <c r="KN1130" s="57"/>
      <c r="KO1130" s="57"/>
      <c r="KP1130" s="57"/>
      <c r="KQ1130" s="57"/>
      <c r="KR1130" s="57"/>
      <c r="KS1130" s="57"/>
      <c r="KT1130" s="57"/>
      <c r="KU1130" s="57"/>
      <c r="KV1130" s="57"/>
      <c r="KW1130" s="57"/>
      <c r="KX1130" s="57"/>
      <c r="KY1130" s="57"/>
      <c r="KZ1130" s="57"/>
      <c r="LA1130" s="57"/>
      <c r="LB1130" s="57"/>
      <c r="LC1130" s="57"/>
      <c r="LD1130" s="57"/>
      <c r="LE1130" s="57"/>
      <c r="LF1130" s="57"/>
      <c r="LG1130" s="57"/>
      <c r="LH1130" s="57"/>
      <c r="LI1130" s="57"/>
      <c r="LJ1130" s="57"/>
      <c r="LK1130" s="57"/>
      <c r="LL1130" s="57"/>
      <c r="LM1130" s="57"/>
      <c r="LN1130" s="57"/>
      <c r="LO1130" s="57"/>
      <c r="LP1130" s="57"/>
      <c r="LQ1130" s="57"/>
      <c r="LR1130" s="57"/>
      <c r="LS1130" s="57"/>
      <c r="LT1130" s="57"/>
      <c r="LU1130" s="57"/>
      <c r="LV1130" s="57"/>
      <c r="LW1130" s="57"/>
      <c r="LX1130" s="57"/>
      <c r="LY1130" s="57"/>
      <c r="LZ1130" s="57"/>
      <c r="MA1130" s="57"/>
      <c r="MB1130" s="57"/>
      <c r="MC1130" s="57"/>
      <c r="MD1130" s="57"/>
      <c r="ME1130" s="57"/>
      <c r="MF1130" s="57"/>
      <c r="MG1130" s="57"/>
      <c r="MH1130" s="57"/>
      <c r="MI1130" s="57"/>
      <c r="MJ1130" s="57"/>
      <c r="MK1130" s="57"/>
      <c r="ML1130" s="57"/>
      <c r="MM1130" s="57"/>
      <c r="MN1130" s="57"/>
      <c r="MO1130" s="57"/>
      <c r="MP1130" s="57"/>
      <c r="MQ1130" s="57"/>
      <c r="MR1130" s="57"/>
      <c r="MS1130" s="57"/>
      <c r="MT1130" s="57"/>
      <c r="MU1130" s="57"/>
      <c r="MV1130" s="57"/>
      <c r="MW1130" s="57"/>
      <c r="MX1130" s="57"/>
      <c r="MY1130" s="57"/>
      <c r="MZ1130" s="57"/>
      <c r="NA1130" s="57"/>
      <c r="NB1130" s="57"/>
      <c r="NC1130" s="57"/>
      <c r="ND1130" s="57"/>
      <c r="NE1130" s="57"/>
      <c r="NF1130" s="57"/>
      <c r="NG1130" s="57"/>
      <c r="NH1130" s="57"/>
      <c r="NI1130" s="57"/>
      <c r="NJ1130" s="57"/>
      <c r="NK1130" s="57"/>
      <c r="NL1130" s="57"/>
      <c r="NM1130" s="57"/>
      <c r="NN1130" s="57"/>
      <c r="NO1130" s="57"/>
      <c r="NP1130" s="57"/>
      <c r="NQ1130" s="57"/>
      <c r="NR1130" s="57"/>
      <c r="NS1130" s="57"/>
      <c r="NT1130" s="57"/>
      <c r="NU1130" s="57"/>
      <c r="NV1130" s="57"/>
      <c r="NW1130" s="57"/>
      <c r="NX1130" s="57"/>
      <c r="NY1130" s="57"/>
      <c r="NZ1130" s="57"/>
      <c r="OA1130" s="57"/>
      <c r="OB1130" s="57"/>
      <c r="OC1130" s="57"/>
      <c r="OD1130" s="57"/>
      <c r="OE1130" s="57"/>
      <c r="OF1130" s="57"/>
      <c r="OG1130" s="57"/>
      <c r="OH1130" s="57"/>
      <c r="OI1130" s="57"/>
      <c r="OJ1130" s="57"/>
      <c r="OK1130" s="57"/>
      <c r="OL1130" s="57"/>
      <c r="OM1130" s="57"/>
      <c r="ON1130" s="57"/>
      <c r="OO1130" s="57"/>
      <c r="OP1130" s="57"/>
      <c r="OQ1130" s="57"/>
      <c r="OR1130" s="57"/>
      <c r="OS1130" s="57"/>
      <c r="OT1130" s="57"/>
      <c r="OU1130" s="57"/>
      <c r="OV1130" s="57"/>
      <c r="OW1130" s="57"/>
      <c r="OX1130" s="57"/>
      <c r="OY1130" s="57"/>
      <c r="OZ1130" s="57"/>
      <c r="PA1130" s="57"/>
      <c r="PB1130" s="57"/>
      <c r="PC1130" s="57"/>
      <c r="PD1130" s="57"/>
      <c r="PE1130" s="57"/>
      <c r="PF1130" s="57"/>
      <c r="PG1130" s="57"/>
      <c r="PH1130" s="57"/>
      <c r="PI1130" s="57"/>
      <c r="PJ1130" s="57"/>
      <c r="PK1130" s="57"/>
      <c r="PL1130" s="57"/>
      <c r="PM1130" s="57"/>
      <c r="PN1130" s="57"/>
      <c r="PO1130" s="57"/>
      <c r="PP1130" s="57"/>
      <c r="PQ1130" s="57"/>
      <c r="PR1130" s="57"/>
      <c r="PS1130" s="57"/>
      <c r="PT1130" s="57"/>
      <c r="PU1130" s="57"/>
      <c r="PV1130" s="57"/>
      <c r="PW1130" s="57"/>
      <c r="PX1130" s="57"/>
      <c r="PY1130" s="57"/>
      <c r="PZ1130" s="57"/>
      <c r="QA1130" s="57"/>
      <c r="QB1130" s="57"/>
      <c r="QC1130" s="57"/>
      <c r="QD1130" s="57"/>
      <c r="QE1130" s="57"/>
      <c r="QF1130" s="57"/>
      <c r="QG1130" s="57"/>
      <c r="QH1130" s="57"/>
      <c r="QI1130" s="57"/>
      <c r="QJ1130" s="57"/>
      <c r="QK1130" s="57"/>
      <c r="QL1130" s="57"/>
      <c r="QM1130" s="57"/>
      <c r="QN1130" s="57"/>
      <c r="QO1130" s="57"/>
      <c r="QP1130" s="57"/>
      <c r="QQ1130" s="57"/>
      <c r="QR1130" s="57"/>
      <c r="QS1130" s="57"/>
      <c r="QT1130" s="57"/>
      <c r="QU1130" s="57"/>
      <c r="QV1130" s="57"/>
      <c r="QW1130" s="57"/>
      <c r="QX1130" s="57"/>
      <c r="QY1130" s="57"/>
      <c r="QZ1130" s="57"/>
      <c r="RA1130" s="57"/>
      <c r="RB1130" s="57"/>
      <c r="RC1130" s="57"/>
      <c r="RD1130" s="57"/>
      <c r="RE1130" s="57"/>
      <c r="RF1130" s="57"/>
      <c r="RG1130" s="57"/>
      <c r="RH1130" s="57"/>
      <c r="RI1130" s="57"/>
      <c r="RJ1130" s="57"/>
      <c r="RK1130" s="57"/>
      <c r="RL1130" s="57"/>
      <c r="RM1130" s="57"/>
      <c r="RN1130" s="57"/>
      <c r="RO1130" s="57"/>
      <c r="RP1130" s="57"/>
      <c r="RQ1130" s="57"/>
      <c r="RR1130" s="57"/>
      <c r="RS1130" s="57"/>
      <c r="RT1130" s="57"/>
      <c r="RU1130" s="57"/>
      <c r="RV1130" s="57"/>
      <c r="RW1130" s="57"/>
      <c r="RX1130" s="57"/>
      <c r="RY1130" s="57"/>
      <c r="RZ1130" s="57"/>
      <c r="SA1130" s="57"/>
      <c r="SB1130" s="57"/>
      <c r="SC1130" s="57"/>
      <c r="SD1130" s="57"/>
      <c r="SE1130" s="57"/>
      <c r="SF1130" s="57"/>
      <c r="SG1130" s="57"/>
      <c r="SH1130" s="57"/>
      <c r="SI1130" s="57"/>
      <c r="SJ1130" s="57"/>
      <c r="SK1130" s="57"/>
      <c r="SL1130" s="57"/>
      <c r="SM1130" s="57"/>
      <c r="SN1130" s="57"/>
      <c r="SO1130" s="57"/>
      <c r="SP1130" s="57"/>
      <c r="SQ1130" s="57"/>
      <c r="SR1130" s="57"/>
      <c r="SS1130" s="57"/>
      <c r="ST1130" s="57"/>
      <c r="SU1130" s="57"/>
      <c r="SV1130" s="57"/>
      <c r="SW1130" s="57"/>
      <c r="SX1130" s="57"/>
    </row>
    <row r="1131" spans="1:518" s="78" customFormat="1" ht="14.55" customHeight="1" x14ac:dyDescent="0.3">
      <c r="A1131" s="82">
        <v>1127</v>
      </c>
      <c r="B1131" s="83">
        <v>372</v>
      </c>
      <c r="C1131" s="103" t="s">
        <v>4222</v>
      </c>
      <c r="D1131" s="103" t="s">
        <v>4223</v>
      </c>
      <c r="E1131" s="103" t="s">
        <v>4224</v>
      </c>
      <c r="F1131" s="83">
        <v>2020</v>
      </c>
      <c r="G1131" s="103" t="s">
        <v>1992</v>
      </c>
      <c r="H1131" s="130" t="s">
        <v>4225</v>
      </c>
      <c r="I1131" s="79" t="s">
        <v>50</v>
      </c>
      <c r="J1131" s="103" t="s">
        <v>4230</v>
      </c>
      <c r="K1131" s="6" t="s">
        <v>4232</v>
      </c>
      <c r="L1131" s="79" t="s">
        <v>23</v>
      </c>
      <c r="M1131" s="79" t="s">
        <v>86</v>
      </c>
      <c r="N1131" s="79" t="s">
        <v>205</v>
      </c>
      <c r="O1131" s="79" t="s">
        <v>25</v>
      </c>
      <c r="P1131" s="6" t="s">
        <v>56</v>
      </c>
      <c r="Q1131" s="79" t="s">
        <v>572</v>
      </c>
      <c r="R1131" s="79" t="s">
        <v>572</v>
      </c>
      <c r="S1131" s="79" t="s">
        <v>327</v>
      </c>
      <c r="T1131" s="79" t="s">
        <v>667</v>
      </c>
      <c r="U1131" s="83" t="s">
        <v>572</v>
      </c>
      <c r="V1131" s="83" t="s">
        <v>572</v>
      </c>
      <c r="W1131" s="71"/>
      <c r="X1131" s="79"/>
      <c r="Y1131" s="79"/>
      <c r="Z1131" s="79" t="s">
        <v>76</v>
      </c>
      <c r="AA1131" s="79"/>
      <c r="AB1131" s="79"/>
      <c r="AC1131" s="79"/>
      <c r="AD1131" s="79"/>
      <c r="AE1131" s="79" t="s">
        <v>126</v>
      </c>
      <c r="AF1131" s="71"/>
      <c r="AG1131" s="71"/>
      <c r="AH1131" s="79"/>
      <c r="AI1131" s="79"/>
      <c r="AJ1131" s="71"/>
      <c r="AK1131" s="79" t="s">
        <v>232</v>
      </c>
      <c r="AL1131" s="71"/>
      <c r="AM1131" s="79"/>
      <c r="AN1131" s="71"/>
      <c r="AO1131" s="79"/>
      <c r="AP1131" s="79"/>
      <c r="AQ1131" s="71"/>
      <c r="AR1131" s="71"/>
      <c r="AS1131" s="71"/>
      <c r="AT1131" s="79"/>
      <c r="AU1131" s="79"/>
      <c r="AV1131" s="79"/>
      <c r="AW1131" s="79" t="s">
        <v>23</v>
      </c>
      <c r="AX1131" s="71"/>
      <c r="AY1131" s="79"/>
      <c r="AZ1131" s="79"/>
      <c r="BA1131" s="79" t="s">
        <v>78</v>
      </c>
      <c r="BB1131" s="79"/>
      <c r="BC1131" s="79"/>
      <c r="BD1131" s="79"/>
      <c r="BE1131" s="79"/>
      <c r="BF1131" s="79" t="s">
        <v>78</v>
      </c>
      <c r="BG1131" s="71"/>
      <c r="BH1131" s="71"/>
      <c r="BI1131" s="79"/>
      <c r="BJ1131" s="79"/>
      <c r="BK1131" s="79" t="s">
        <v>78</v>
      </c>
      <c r="BL1131" s="71"/>
      <c r="BM1131" s="71"/>
      <c r="BN1131" s="79"/>
      <c r="BO1131" s="79"/>
      <c r="BP1131" s="71"/>
      <c r="BQ1131" s="71"/>
      <c r="BR1131" s="71"/>
      <c r="BS1131" s="79"/>
      <c r="BT1131" s="79"/>
      <c r="BU1131" s="79"/>
      <c r="BV1131" s="79" t="s">
        <v>38</v>
      </c>
      <c r="BW1131" s="71"/>
      <c r="BX1131" s="79"/>
      <c r="BY1131" s="79"/>
      <c r="BZ1131" s="79"/>
      <c r="CA1131" s="79"/>
      <c r="CB1131" s="79"/>
      <c r="CC1131" s="79"/>
      <c r="CD1131" s="79"/>
      <c r="CE1131" s="79"/>
      <c r="CF1131" s="71"/>
      <c r="CG1131" s="71"/>
      <c r="CH1131" s="79"/>
      <c r="CI1131" s="79"/>
      <c r="CJ1131" s="71"/>
      <c r="CK1131" s="79"/>
      <c r="CL1131" s="79"/>
      <c r="CM1131" s="79"/>
      <c r="CN1131" s="79"/>
      <c r="CO1131" s="71"/>
      <c r="CP1131" s="79"/>
      <c r="CQ1131" s="79"/>
      <c r="CR1131" s="79"/>
      <c r="CS1131" s="84" t="s">
        <v>38</v>
      </c>
      <c r="CT1131" s="79"/>
      <c r="CU1131" s="79"/>
      <c r="CV1131" s="79"/>
      <c r="CW1131" s="79"/>
      <c r="CX1131" s="79"/>
      <c r="CY1131" s="71"/>
      <c r="CZ1131" s="79"/>
      <c r="DA1131" s="79"/>
      <c r="DB1131" s="79"/>
      <c r="DC1131" s="79"/>
      <c r="DD1131" s="79" t="s">
        <v>38</v>
      </c>
      <c r="DE1131" s="88"/>
      <c r="DF1131" s="79"/>
      <c r="DG1131" s="79"/>
      <c r="DH1131" s="79"/>
      <c r="DI1131" s="79"/>
      <c r="DJ1131" s="79"/>
      <c r="DK1131" s="79"/>
      <c r="DL1131" s="79"/>
      <c r="DM1131" s="79"/>
      <c r="DN1131" s="79"/>
      <c r="DO1131" s="88"/>
      <c r="DP1131" s="79"/>
      <c r="DQ1131" s="88"/>
      <c r="DR1131" s="79"/>
      <c r="DS1131" s="88" t="s">
        <v>4238</v>
      </c>
      <c r="DT1131" s="85" t="s">
        <v>2808</v>
      </c>
      <c r="DU1131" s="58"/>
      <c r="DV1131" s="58"/>
      <c r="DW1131" s="58"/>
      <c r="DX1131" s="58"/>
      <c r="DY1131" s="58"/>
      <c r="DZ1131" s="58"/>
      <c r="EA1131" s="58"/>
      <c r="EB1131" s="58"/>
      <c r="EC1131" s="58"/>
      <c r="ED1131" s="58"/>
      <c r="EE1131" s="58"/>
      <c r="EF1131" s="58"/>
      <c r="EG1131" s="58"/>
      <c r="EH1131" s="58"/>
      <c r="EI1131" s="58"/>
      <c r="EJ1131" s="58"/>
      <c r="EK1131" s="58"/>
      <c r="EL1131" s="58"/>
      <c r="EM1131" s="58"/>
      <c r="EN1131" s="58"/>
      <c r="EO1131" s="58"/>
      <c r="EP1131" s="58"/>
      <c r="EQ1131" s="58"/>
      <c r="ER1131" s="58"/>
      <c r="ES1131" s="34"/>
      <c r="ET1131" s="57"/>
      <c r="EU1131" s="57"/>
      <c r="EV1131" s="57"/>
      <c r="EW1131" s="57"/>
      <c r="EX1131" s="57"/>
      <c r="EY1131" s="57"/>
      <c r="EZ1131" s="57"/>
      <c r="FA1131" s="57"/>
      <c r="FB1131" s="57"/>
      <c r="FC1131" s="57"/>
      <c r="FD1131" s="57"/>
      <c r="FE1131" s="57"/>
      <c r="FF1131" s="57"/>
      <c r="FG1131" s="57"/>
      <c r="FH1131" s="57"/>
      <c r="FI1131" s="57"/>
      <c r="FJ1131" s="57"/>
      <c r="FK1131" s="57"/>
      <c r="FL1131" s="57"/>
      <c r="FM1131" s="57"/>
      <c r="FN1131" s="57"/>
      <c r="FO1131" s="57"/>
      <c r="FP1131" s="57"/>
      <c r="FQ1131" s="57"/>
      <c r="FR1131" s="57"/>
      <c r="FS1131" s="57"/>
      <c r="FT1131" s="57"/>
      <c r="FU1131" s="57"/>
      <c r="FV1131" s="57"/>
      <c r="FW1131" s="57"/>
      <c r="FX1131" s="57"/>
      <c r="FY1131" s="57"/>
      <c r="FZ1131" s="57"/>
      <c r="GA1131" s="57"/>
      <c r="GB1131" s="57"/>
      <c r="GC1131" s="57"/>
      <c r="GD1131" s="57"/>
      <c r="GE1131" s="57"/>
      <c r="GF1131" s="57"/>
      <c r="GG1131" s="57"/>
      <c r="GH1131" s="57"/>
      <c r="GI1131" s="57"/>
      <c r="GJ1131" s="57"/>
      <c r="GK1131" s="57"/>
      <c r="GL1131" s="57"/>
      <c r="GM1131" s="57"/>
      <c r="GN1131" s="57"/>
      <c r="GO1131" s="57"/>
      <c r="GP1131" s="57"/>
      <c r="GQ1131" s="57"/>
      <c r="GR1131" s="57"/>
      <c r="GS1131" s="57"/>
      <c r="GT1131" s="57"/>
      <c r="GU1131" s="57"/>
      <c r="GV1131" s="57"/>
      <c r="GW1131" s="57"/>
      <c r="GX1131" s="57"/>
      <c r="GY1131" s="57"/>
      <c r="GZ1131" s="57"/>
      <c r="HA1131" s="57"/>
      <c r="HB1131" s="57"/>
      <c r="HC1131" s="57"/>
      <c r="HD1131" s="57"/>
      <c r="HE1131" s="57"/>
      <c r="HF1131" s="57"/>
      <c r="HG1131" s="57"/>
      <c r="HH1131" s="57"/>
      <c r="HI1131" s="57"/>
      <c r="HJ1131" s="57"/>
      <c r="HK1131" s="57"/>
      <c r="HL1131" s="57"/>
      <c r="HM1131" s="57"/>
      <c r="HN1131" s="57"/>
      <c r="HO1131" s="57"/>
      <c r="HP1131" s="57"/>
      <c r="HQ1131" s="57"/>
      <c r="HR1131" s="57"/>
      <c r="HS1131" s="57"/>
      <c r="HT1131" s="57"/>
      <c r="HU1131" s="57"/>
      <c r="HV1131" s="57"/>
      <c r="HW1131" s="57"/>
      <c r="HX1131" s="57"/>
      <c r="HY1131" s="57"/>
      <c r="HZ1131" s="57"/>
      <c r="IA1131" s="57"/>
      <c r="IB1131" s="57"/>
      <c r="IC1131" s="57"/>
      <c r="ID1131" s="57"/>
      <c r="IE1131" s="57"/>
      <c r="IF1131" s="57"/>
      <c r="IG1131" s="57"/>
      <c r="IH1131" s="57"/>
      <c r="II1131" s="57"/>
      <c r="IJ1131" s="57"/>
      <c r="IK1131" s="57"/>
      <c r="IL1131" s="57"/>
      <c r="IM1131" s="57"/>
      <c r="IN1131" s="57"/>
      <c r="IO1131" s="57"/>
      <c r="IP1131" s="57"/>
      <c r="IQ1131" s="57"/>
      <c r="IR1131" s="57"/>
      <c r="IS1131" s="57"/>
      <c r="IT1131" s="57"/>
      <c r="IU1131" s="57"/>
      <c r="IV1131" s="57"/>
      <c r="IW1131" s="57"/>
      <c r="IX1131" s="57"/>
      <c r="IY1131" s="57"/>
      <c r="IZ1131" s="57"/>
      <c r="JA1131" s="57"/>
      <c r="JB1131" s="57"/>
      <c r="JC1131" s="57"/>
      <c r="JD1131" s="57"/>
      <c r="JE1131" s="57"/>
      <c r="JF1131" s="57"/>
      <c r="JG1131" s="57"/>
      <c r="JH1131" s="57"/>
      <c r="JI1131" s="57"/>
      <c r="JJ1131" s="57"/>
      <c r="JK1131" s="57"/>
      <c r="JL1131" s="57"/>
      <c r="JM1131" s="57"/>
      <c r="JN1131" s="57"/>
      <c r="JO1131" s="57"/>
      <c r="JP1131" s="57"/>
      <c r="JQ1131" s="57"/>
      <c r="JR1131" s="57"/>
      <c r="JS1131" s="57"/>
      <c r="JT1131" s="57"/>
      <c r="JU1131" s="57"/>
      <c r="JV1131" s="57"/>
      <c r="JW1131" s="57"/>
      <c r="JX1131" s="57"/>
      <c r="JY1131" s="57"/>
      <c r="JZ1131" s="57"/>
      <c r="KA1131" s="57"/>
      <c r="KB1131" s="57"/>
      <c r="KC1131" s="57"/>
      <c r="KD1131" s="57"/>
      <c r="KE1131" s="57"/>
      <c r="KF1131" s="57"/>
      <c r="KG1131" s="57"/>
      <c r="KH1131" s="57"/>
      <c r="KI1131" s="57"/>
      <c r="KJ1131" s="57"/>
      <c r="KK1131" s="57"/>
      <c r="KL1131" s="57"/>
      <c r="KM1131" s="57"/>
      <c r="KN1131" s="57"/>
      <c r="KO1131" s="57"/>
      <c r="KP1131" s="57"/>
      <c r="KQ1131" s="57"/>
      <c r="KR1131" s="57"/>
      <c r="KS1131" s="57"/>
      <c r="KT1131" s="57"/>
      <c r="KU1131" s="57"/>
      <c r="KV1131" s="57"/>
      <c r="KW1131" s="57"/>
      <c r="KX1131" s="57"/>
      <c r="KY1131" s="57"/>
      <c r="KZ1131" s="57"/>
      <c r="LA1131" s="57"/>
      <c r="LB1131" s="57"/>
      <c r="LC1131" s="57"/>
      <c r="LD1131" s="57"/>
      <c r="LE1131" s="57"/>
      <c r="LF1131" s="57"/>
      <c r="LG1131" s="57"/>
      <c r="LH1131" s="57"/>
      <c r="LI1131" s="57"/>
      <c r="LJ1131" s="57"/>
      <c r="LK1131" s="57"/>
      <c r="LL1131" s="57"/>
      <c r="LM1131" s="57"/>
      <c r="LN1131" s="57"/>
      <c r="LO1131" s="57"/>
      <c r="LP1131" s="57"/>
      <c r="LQ1131" s="57"/>
      <c r="LR1131" s="57"/>
      <c r="LS1131" s="57"/>
      <c r="LT1131" s="57"/>
      <c r="LU1131" s="57"/>
      <c r="LV1131" s="57"/>
      <c r="LW1131" s="57"/>
      <c r="LX1131" s="57"/>
      <c r="LY1131" s="57"/>
      <c r="LZ1131" s="57"/>
      <c r="MA1131" s="57"/>
      <c r="MB1131" s="57"/>
      <c r="MC1131" s="57"/>
      <c r="MD1131" s="57"/>
      <c r="ME1131" s="57"/>
      <c r="MF1131" s="57"/>
      <c r="MG1131" s="57"/>
      <c r="MH1131" s="57"/>
      <c r="MI1131" s="57"/>
      <c r="MJ1131" s="57"/>
      <c r="MK1131" s="57"/>
      <c r="ML1131" s="57"/>
      <c r="MM1131" s="57"/>
      <c r="MN1131" s="57"/>
      <c r="MO1131" s="57"/>
      <c r="MP1131" s="57"/>
      <c r="MQ1131" s="57"/>
      <c r="MR1131" s="57"/>
      <c r="MS1131" s="57"/>
      <c r="MT1131" s="57"/>
      <c r="MU1131" s="57"/>
      <c r="MV1131" s="57"/>
      <c r="MW1131" s="57"/>
      <c r="MX1131" s="57"/>
      <c r="MY1131" s="57"/>
      <c r="MZ1131" s="57"/>
      <c r="NA1131" s="57"/>
      <c r="NB1131" s="57"/>
      <c r="NC1131" s="57"/>
      <c r="ND1131" s="57"/>
      <c r="NE1131" s="57"/>
      <c r="NF1131" s="57"/>
      <c r="NG1131" s="57"/>
      <c r="NH1131" s="57"/>
      <c r="NI1131" s="57"/>
      <c r="NJ1131" s="57"/>
      <c r="NK1131" s="57"/>
      <c r="NL1131" s="57"/>
      <c r="NM1131" s="57"/>
      <c r="NN1131" s="57"/>
      <c r="NO1131" s="57"/>
      <c r="NP1131" s="57"/>
      <c r="NQ1131" s="57"/>
      <c r="NR1131" s="57"/>
      <c r="NS1131" s="57"/>
      <c r="NT1131" s="57"/>
      <c r="NU1131" s="57"/>
      <c r="NV1131" s="57"/>
      <c r="NW1131" s="57"/>
      <c r="NX1131" s="57"/>
      <c r="NY1131" s="57"/>
      <c r="NZ1131" s="57"/>
      <c r="OA1131" s="57"/>
      <c r="OB1131" s="57"/>
      <c r="OC1131" s="57"/>
      <c r="OD1131" s="57"/>
      <c r="OE1131" s="57"/>
      <c r="OF1131" s="57"/>
      <c r="OG1131" s="57"/>
      <c r="OH1131" s="57"/>
      <c r="OI1131" s="57"/>
      <c r="OJ1131" s="57"/>
      <c r="OK1131" s="57"/>
      <c r="OL1131" s="57"/>
      <c r="OM1131" s="57"/>
      <c r="ON1131" s="57"/>
      <c r="OO1131" s="57"/>
      <c r="OP1131" s="57"/>
      <c r="OQ1131" s="57"/>
      <c r="OR1131" s="57"/>
      <c r="OS1131" s="57"/>
      <c r="OT1131" s="57"/>
      <c r="OU1131" s="57"/>
      <c r="OV1131" s="57"/>
      <c r="OW1131" s="57"/>
      <c r="OX1131" s="57"/>
      <c r="OY1131" s="57"/>
      <c r="OZ1131" s="57"/>
      <c r="PA1131" s="57"/>
      <c r="PB1131" s="57"/>
      <c r="PC1131" s="57"/>
      <c r="PD1131" s="57"/>
      <c r="PE1131" s="57"/>
      <c r="PF1131" s="57"/>
      <c r="PG1131" s="57"/>
      <c r="PH1131" s="57"/>
      <c r="PI1131" s="57"/>
      <c r="PJ1131" s="57"/>
      <c r="PK1131" s="57"/>
      <c r="PL1131" s="57"/>
      <c r="PM1131" s="57"/>
      <c r="PN1131" s="57"/>
      <c r="PO1131" s="57"/>
      <c r="PP1131" s="57"/>
      <c r="PQ1131" s="57"/>
      <c r="PR1131" s="57"/>
      <c r="PS1131" s="57"/>
      <c r="PT1131" s="57"/>
      <c r="PU1131" s="57"/>
      <c r="PV1131" s="57"/>
      <c r="PW1131" s="57"/>
      <c r="PX1131" s="57"/>
      <c r="PY1131" s="57"/>
      <c r="PZ1131" s="57"/>
      <c r="QA1131" s="57"/>
      <c r="QB1131" s="57"/>
      <c r="QC1131" s="57"/>
      <c r="QD1131" s="57"/>
      <c r="QE1131" s="57"/>
      <c r="QF1131" s="57"/>
      <c r="QG1131" s="57"/>
      <c r="QH1131" s="57"/>
      <c r="QI1131" s="57"/>
      <c r="QJ1131" s="57"/>
      <c r="QK1131" s="57"/>
      <c r="QL1131" s="57"/>
      <c r="QM1131" s="57"/>
      <c r="QN1131" s="57"/>
      <c r="QO1131" s="57"/>
      <c r="QP1131" s="57"/>
      <c r="QQ1131" s="57"/>
      <c r="QR1131" s="57"/>
      <c r="QS1131" s="57"/>
      <c r="QT1131" s="57"/>
      <c r="QU1131" s="57"/>
      <c r="QV1131" s="57"/>
      <c r="QW1131" s="57"/>
      <c r="QX1131" s="57"/>
      <c r="QY1131" s="57"/>
      <c r="QZ1131" s="57"/>
      <c r="RA1131" s="57"/>
      <c r="RB1131" s="57"/>
      <c r="RC1131" s="57"/>
      <c r="RD1131" s="57"/>
      <c r="RE1131" s="57"/>
      <c r="RF1131" s="57"/>
      <c r="RG1131" s="57"/>
      <c r="RH1131" s="57"/>
      <c r="RI1131" s="57"/>
      <c r="RJ1131" s="57"/>
      <c r="RK1131" s="57"/>
      <c r="RL1131" s="57"/>
      <c r="RM1131" s="57"/>
      <c r="RN1131" s="57"/>
      <c r="RO1131" s="57"/>
      <c r="RP1131" s="57"/>
      <c r="RQ1131" s="57"/>
      <c r="RR1131" s="57"/>
      <c r="RS1131" s="57"/>
      <c r="RT1131" s="57"/>
      <c r="RU1131" s="57"/>
      <c r="RV1131" s="57"/>
      <c r="RW1131" s="57"/>
      <c r="RX1131" s="57"/>
      <c r="RY1131" s="57"/>
      <c r="RZ1131" s="57"/>
      <c r="SA1131" s="57"/>
      <c r="SB1131" s="57"/>
      <c r="SC1131" s="57"/>
      <c r="SD1131" s="57"/>
      <c r="SE1131" s="57"/>
      <c r="SF1131" s="57"/>
      <c r="SG1131" s="57"/>
      <c r="SH1131" s="57"/>
      <c r="SI1131" s="57"/>
      <c r="SJ1131" s="57"/>
      <c r="SK1131" s="57"/>
      <c r="SL1131" s="57"/>
      <c r="SM1131" s="57"/>
      <c r="SN1131" s="57"/>
      <c r="SO1131" s="57"/>
      <c r="SP1131" s="57"/>
      <c r="SQ1131" s="57"/>
      <c r="SR1131" s="57"/>
      <c r="SS1131" s="57"/>
      <c r="ST1131" s="57"/>
      <c r="SU1131" s="57"/>
      <c r="SV1131" s="57"/>
      <c r="SW1131" s="57"/>
      <c r="SX1131" s="57"/>
    </row>
    <row r="1132" spans="1:518" s="77" customFormat="1" ht="14.55" customHeight="1" x14ac:dyDescent="0.3">
      <c r="A1132" s="81">
        <v>1128</v>
      </c>
      <c r="B1132" s="7">
        <v>373</v>
      </c>
      <c r="C1132" s="98" t="s">
        <v>4239</v>
      </c>
      <c r="D1132" s="98" t="s">
        <v>4241</v>
      </c>
      <c r="E1132" s="98" t="s">
        <v>4240</v>
      </c>
      <c r="F1132" s="7">
        <v>2018</v>
      </c>
      <c r="G1132" s="98" t="s">
        <v>1362</v>
      </c>
      <c r="H1132" s="126" t="s">
        <v>4242</v>
      </c>
      <c r="I1132" s="6" t="s">
        <v>50</v>
      </c>
      <c r="J1132" s="98" t="s">
        <v>4244</v>
      </c>
      <c r="K1132" s="6" t="s">
        <v>718</v>
      </c>
      <c r="L1132" s="6" t="s">
        <v>38</v>
      </c>
      <c r="M1132" s="6" t="s">
        <v>72</v>
      </c>
      <c r="N1132" s="6" t="s">
        <v>205</v>
      </c>
      <c r="O1132" s="6" t="s">
        <v>25</v>
      </c>
      <c r="P1132" s="6" t="s">
        <v>56</v>
      </c>
      <c r="Q1132" s="6" t="s">
        <v>572</v>
      </c>
      <c r="R1132" s="6" t="s">
        <v>572</v>
      </c>
      <c r="S1132" s="6" t="s">
        <v>166</v>
      </c>
      <c r="T1132" s="6" t="s">
        <v>4243</v>
      </c>
      <c r="U1132" s="7">
        <v>2005</v>
      </c>
      <c r="V1132" s="7">
        <v>2012</v>
      </c>
      <c r="W1132" s="56"/>
      <c r="X1132" s="6"/>
      <c r="Y1132" s="6"/>
      <c r="Z1132" s="6"/>
      <c r="AA1132" s="6"/>
      <c r="AB1132" s="6"/>
      <c r="AC1132" s="6"/>
      <c r="AD1132" s="6" t="s">
        <v>109</v>
      </c>
      <c r="AE1132" s="6"/>
      <c r="AF1132" s="56"/>
      <c r="AG1132" s="56"/>
      <c r="AH1132" s="6"/>
      <c r="AI1132" s="6"/>
      <c r="AJ1132" s="56"/>
      <c r="AK1132" s="6"/>
      <c r="AL1132" s="56"/>
      <c r="AM1132" s="6"/>
      <c r="AN1132" s="56"/>
      <c r="AO1132" s="6"/>
      <c r="AP1132" s="6"/>
      <c r="AQ1132" s="56"/>
      <c r="AR1132" s="56"/>
      <c r="AS1132" s="56"/>
      <c r="AT1132" s="6"/>
      <c r="AU1132" s="6"/>
      <c r="AV1132" s="6"/>
      <c r="AW1132" s="6" t="s">
        <v>38</v>
      </c>
      <c r="AX1132" s="56"/>
      <c r="AY1132" s="6"/>
      <c r="AZ1132" s="6"/>
      <c r="BA1132" s="6"/>
      <c r="BB1132" s="6"/>
      <c r="BC1132" s="6"/>
      <c r="BD1132" s="6"/>
      <c r="BE1132" s="6"/>
      <c r="BF1132" s="6"/>
      <c r="BG1132" s="56"/>
      <c r="BH1132" s="56"/>
      <c r="BI1132" s="6"/>
      <c r="BJ1132" s="6"/>
      <c r="BK1132" s="6"/>
      <c r="BL1132" s="56"/>
      <c r="BM1132" s="56"/>
      <c r="BN1132" s="6"/>
      <c r="BO1132" s="6"/>
      <c r="BP1132" s="56"/>
      <c r="BQ1132" s="56"/>
      <c r="BR1132" s="56"/>
      <c r="BS1132" s="6"/>
      <c r="BT1132" s="6"/>
      <c r="BU1132" s="6"/>
      <c r="BV1132" s="6" t="s">
        <v>23</v>
      </c>
      <c r="BW1132" s="56"/>
      <c r="BX1132" s="6"/>
      <c r="BY1132" s="6"/>
      <c r="BZ1132" s="6"/>
      <c r="CA1132" s="6"/>
      <c r="CB1132" s="6"/>
      <c r="CC1132" s="6"/>
      <c r="CD1132" s="6" t="s">
        <v>195</v>
      </c>
      <c r="CE1132" s="6"/>
      <c r="CF1132" s="56"/>
      <c r="CG1132" s="56"/>
      <c r="CH1132" s="6"/>
      <c r="CI1132" s="6"/>
      <c r="CJ1132" s="56"/>
      <c r="CK1132" s="6"/>
      <c r="CL1132" s="6"/>
      <c r="CM1132" s="6"/>
      <c r="CN1132" s="6"/>
      <c r="CO1132" s="56"/>
      <c r="CP1132" s="6"/>
      <c r="CQ1132" s="6"/>
      <c r="CR1132" s="6"/>
      <c r="CS1132" s="28" t="s">
        <v>38</v>
      </c>
      <c r="CT1132" s="6"/>
      <c r="CU1132" s="6"/>
      <c r="CV1132" s="6"/>
      <c r="CW1132" s="6"/>
      <c r="CX1132" s="6"/>
      <c r="CY1132" s="56"/>
      <c r="CZ1132" s="6"/>
      <c r="DA1132" s="6"/>
      <c r="DB1132" s="6"/>
      <c r="DC1132" s="6"/>
      <c r="DD1132" s="6" t="s">
        <v>38</v>
      </c>
      <c r="DE1132" s="87"/>
      <c r="DF1132" s="6"/>
      <c r="DG1132" s="6"/>
      <c r="DH1132" s="6"/>
      <c r="DI1132" s="6"/>
      <c r="DJ1132" s="6"/>
      <c r="DK1132" s="6"/>
      <c r="DL1132" s="6"/>
      <c r="DM1132" s="6"/>
      <c r="DN1132" s="6"/>
      <c r="DO1132" s="87"/>
      <c r="DP1132" s="6"/>
      <c r="DQ1132" s="87"/>
      <c r="DR1132" s="6"/>
      <c r="DS1132" s="87"/>
      <c r="DT1132" s="17"/>
      <c r="DU1132" s="58"/>
      <c r="DV1132" s="58"/>
      <c r="DW1132" s="58"/>
      <c r="DX1132" s="58"/>
      <c r="DY1132" s="58"/>
      <c r="DZ1132" s="58"/>
      <c r="EA1132" s="58"/>
      <c r="EB1132" s="58"/>
      <c r="EC1132" s="58"/>
      <c r="ED1132" s="58"/>
      <c r="EE1132" s="58"/>
      <c r="EF1132" s="58"/>
      <c r="EG1132" s="58"/>
      <c r="EH1132" s="58"/>
      <c r="EI1132" s="58"/>
      <c r="EJ1132" s="58"/>
      <c r="EK1132" s="58"/>
      <c r="EL1132" s="58"/>
      <c r="EM1132" s="58"/>
      <c r="EN1132" s="58"/>
      <c r="EO1132" s="58"/>
      <c r="EP1132" s="58"/>
      <c r="EQ1132" s="58"/>
      <c r="ER1132" s="58"/>
      <c r="ES1132" s="34"/>
      <c r="ET1132" s="57"/>
      <c r="EU1132" s="57"/>
      <c r="EV1132" s="57"/>
      <c r="EW1132" s="57"/>
      <c r="EX1132" s="57"/>
      <c r="EY1132" s="57"/>
      <c r="EZ1132" s="57"/>
      <c r="FA1132" s="57"/>
      <c r="FB1132" s="57"/>
      <c r="FC1132" s="57"/>
      <c r="FD1132" s="57"/>
      <c r="FE1132" s="57"/>
      <c r="FF1132" s="57"/>
      <c r="FG1132" s="57"/>
      <c r="FH1132" s="57"/>
      <c r="FI1132" s="57"/>
      <c r="FJ1132" s="57"/>
      <c r="FK1132" s="57"/>
      <c r="FL1132" s="57"/>
      <c r="FM1132" s="57"/>
      <c r="FN1132" s="57"/>
      <c r="FO1132" s="57"/>
      <c r="FP1132" s="57"/>
      <c r="FQ1132" s="57"/>
      <c r="FR1132" s="57"/>
      <c r="FS1132" s="57"/>
      <c r="FT1132" s="57"/>
      <c r="FU1132" s="57"/>
      <c r="FV1132" s="57"/>
      <c r="FW1132" s="57"/>
      <c r="FX1132" s="57"/>
      <c r="FY1132" s="57"/>
      <c r="FZ1132" s="57"/>
      <c r="GA1132" s="57"/>
      <c r="GB1132" s="57"/>
      <c r="GC1132" s="57"/>
      <c r="GD1132" s="57"/>
      <c r="GE1132" s="57"/>
      <c r="GF1132" s="57"/>
      <c r="GG1132" s="57"/>
      <c r="GH1132" s="57"/>
      <c r="GI1132" s="57"/>
      <c r="GJ1132" s="57"/>
      <c r="GK1132" s="57"/>
      <c r="GL1132" s="57"/>
      <c r="GM1132" s="57"/>
      <c r="GN1132" s="57"/>
      <c r="GO1132" s="57"/>
      <c r="GP1132" s="57"/>
      <c r="GQ1132" s="57"/>
      <c r="GR1132" s="57"/>
      <c r="GS1132" s="57"/>
      <c r="GT1132" s="57"/>
      <c r="GU1132" s="57"/>
      <c r="GV1132" s="57"/>
      <c r="GW1132" s="57"/>
      <c r="GX1132" s="57"/>
      <c r="GY1132" s="57"/>
      <c r="GZ1132" s="57"/>
      <c r="HA1132" s="57"/>
      <c r="HB1132" s="57"/>
      <c r="HC1132" s="57"/>
      <c r="HD1132" s="57"/>
      <c r="HE1132" s="57"/>
      <c r="HF1132" s="57"/>
      <c r="HG1132" s="57"/>
      <c r="HH1132" s="57"/>
      <c r="HI1132" s="57"/>
      <c r="HJ1132" s="57"/>
      <c r="HK1132" s="57"/>
      <c r="HL1132" s="57"/>
      <c r="HM1132" s="57"/>
      <c r="HN1132" s="57"/>
      <c r="HO1132" s="57"/>
      <c r="HP1132" s="57"/>
      <c r="HQ1132" s="57"/>
      <c r="HR1132" s="57"/>
      <c r="HS1132" s="57"/>
      <c r="HT1132" s="57"/>
      <c r="HU1132" s="57"/>
      <c r="HV1132" s="57"/>
      <c r="HW1132" s="57"/>
      <c r="HX1132" s="57"/>
      <c r="HY1132" s="57"/>
      <c r="HZ1132" s="57"/>
      <c r="IA1132" s="57"/>
      <c r="IB1132" s="57"/>
      <c r="IC1132" s="57"/>
      <c r="ID1132" s="57"/>
      <c r="IE1132" s="57"/>
      <c r="IF1132" s="57"/>
      <c r="IG1132" s="57"/>
      <c r="IH1132" s="57"/>
      <c r="II1132" s="57"/>
      <c r="IJ1132" s="57"/>
      <c r="IK1132" s="57"/>
      <c r="IL1132" s="57"/>
      <c r="IM1132" s="57"/>
      <c r="IN1132" s="57"/>
      <c r="IO1132" s="57"/>
      <c r="IP1132" s="57"/>
      <c r="IQ1132" s="57"/>
      <c r="IR1132" s="57"/>
      <c r="IS1132" s="57"/>
      <c r="IT1132" s="57"/>
      <c r="IU1132" s="57"/>
      <c r="IV1132" s="57"/>
      <c r="IW1132" s="57"/>
      <c r="IX1132" s="57"/>
      <c r="IY1132" s="57"/>
      <c r="IZ1132" s="57"/>
      <c r="JA1132" s="57"/>
      <c r="JB1132" s="57"/>
      <c r="JC1132" s="57"/>
      <c r="JD1132" s="57"/>
      <c r="JE1132" s="57"/>
      <c r="JF1132" s="57"/>
      <c r="JG1132" s="57"/>
      <c r="JH1132" s="57"/>
      <c r="JI1132" s="57"/>
      <c r="JJ1132" s="57"/>
      <c r="JK1132" s="57"/>
      <c r="JL1132" s="57"/>
      <c r="JM1132" s="57"/>
      <c r="JN1132" s="57"/>
      <c r="JO1132" s="57"/>
      <c r="JP1132" s="57"/>
      <c r="JQ1132" s="57"/>
      <c r="JR1132" s="57"/>
      <c r="JS1132" s="57"/>
      <c r="JT1132" s="57"/>
      <c r="JU1132" s="57"/>
      <c r="JV1132" s="57"/>
      <c r="JW1132" s="57"/>
      <c r="JX1132" s="57"/>
      <c r="JY1132" s="57"/>
      <c r="JZ1132" s="57"/>
      <c r="KA1132" s="57"/>
      <c r="KB1132" s="57"/>
      <c r="KC1132" s="57"/>
      <c r="KD1132" s="57"/>
      <c r="KE1132" s="57"/>
      <c r="KF1132" s="57"/>
      <c r="KG1132" s="57"/>
      <c r="KH1132" s="57"/>
      <c r="KI1132" s="57"/>
      <c r="KJ1132" s="57"/>
      <c r="KK1132" s="57"/>
      <c r="KL1132" s="57"/>
      <c r="KM1132" s="57"/>
      <c r="KN1132" s="57"/>
      <c r="KO1132" s="57"/>
      <c r="KP1132" s="57"/>
      <c r="KQ1132" s="57"/>
      <c r="KR1132" s="57"/>
      <c r="KS1132" s="57"/>
      <c r="KT1132" s="57"/>
      <c r="KU1132" s="57"/>
      <c r="KV1132" s="57"/>
      <c r="KW1132" s="57"/>
      <c r="KX1132" s="57"/>
      <c r="KY1132" s="57"/>
      <c r="KZ1132" s="57"/>
      <c r="LA1132" s="57"/>
      <c r="LB1132" s="57"/>
      <c r="LC1132" s="57"/>
      <c r="LD1132" s="57"/>
      <c r="LE1132" s="57"/>
      <c r="LF1132" s="57"/>
      <c r="LG1132" s="57"/>
      <c r="LH1132" s="57"/>
      <c r="LI1132" s="57"/>
      <c r="LJ1132" s="57"/>
      <c r="LK1132" s="57"/>
      <c r="LL1132" s="57"/>
      <c r="LM1132" s="57"/>
      <c r="LN1132" s="57"/>
      <c r="LO1132" s="57"/>
      <c r="LP1132" s="57"/>
      <c r="LQ1132" s="57"/>
      <c r="LR1132" s="57"/>
      <c r="LS1132" s="57"/>
      <c r="LT1132" s="57"/>
      <c r="LU1132" s="57"/>
      <c r="LV1132" s="57"/>
      <c r="LW1132" s="57"/>
      <c r="LX1132" s="57"/>
      <c r="LY1132" s="57"/>
      <c r="LZ1132" s="57"/>
      <c r="MA1132" s="57"/>
      <c r="MB1132" s="57"/>
      <c r="MC1132" s="57"/>
      <c r="MD1132" s="57"/>
      <c r="ME1132" s="57"/>
      <c r="MF1132" s="57"/>
      <c r="MG1132" s="57"/>
      <c r="MH1132" s="57"/>
      <c r="MI1132" s="57"/>
      <c r="MJ1132" s="57"/>
      <c r="MK1132" s="57"/>
      <c r="ML1132" s="57"/>
      <c r="MM1132" s="57"/>
      <c r="MN1132" s="57"/>
      <c r="MO1132" s="57"/>
      <c r="MP1132" s="57"/>
      <c r="MQ1132" s="57"/>
      <c r="MR1132" s="57"/>
      <c r="MS1132" s="57"/>
      <c r="MT1132" s="57"/>
      <c r="MU1132" s="57"/>
      <c r="MV1132" s="57"/>
      <c r="MW1132" s="57"/>
      <c r="MX1132" s="57"/>
      <c r="MY1132" s="57"/>
      <c r="MZ1132" s="57"/>
      <c r="NA1132" s="57"/>
      <c r="NB1132" s="57"/>
      <c r="NC1132" s="57"/>
      <c r="ND1132" s="57"/>
      <c r="NE1132" s="57"/>
      <c r="NF1132" s="57"/>
      <c r="NG1132" s="57"/>
      <c r="NH1132" s="57"/>
      <c r="NI1132" s="57"/>
      <c r="NJ1132" s="57"/>
      <c r="NK1132" s="57"/>
      <c r="NL1132" s="57"/>
      <c r="NM1132" s="57"/>
      <c r="NN1132" s="57"/>
      <c r="NO1132" s="57"/>
      <c r="NP1132" s="57"/>
      <c r="NQ1132" s="57"/>
      <c r="NR1132" s="57"/>
      <c r="NS1132" s="57"/>
      <c r="NT1132" s="57"/>
      <c r="NU1132" s="57"/>
      <c r="NV1132" s="57"/>
      <c r="NW1132" s="57"/>
      <c r="NX1132" s="57"/>
      <c r="NY1132" s="57"/>
      <c r="NZ1132" s="57"/>
      <c r="OA1132" s="57"/>
      <c r="OB1132" s="57"/>
      <c r="OC1132" s="57"/>
      <c r="OD1132" s="57"/>
      <c r="OE1132" s="57"/>
      <c r="OF1132" s="57"/>
      <c r="OG1132" s="57"/>
      <c r="OH1132" s="57"/>
      <c r="OI1132" s="57"/>
      <c r="OJ1132" s="57"/>
      <c r="OK1132" s="57"/>
      <c r="OL1132" s="57"/>
      <c r="OM1132" s="57"/>
      <c r="ON1132" s="57"/>
      <c r="OO1132" s="57"/>
      <c r="OP1132" s="57"/>
      <c r="OQ1132" s="57"/>
      <c r="OR1132" s="57"/>
      <c r="OS1132" s="57"/>
      <c r="OT1132" s="57"/>
      <c r="OU1132" s="57"/>
      <c r="OV1132" s="57"/>
      <c r="OW1132" s="57"/>
      <c r="OX1132" s="57"/>
      <c r="OY1132" s="57"/>
      <c r="OZ1132" s="57"/>
      <c r="PA1132" s="57"/>
      <c r="PB1132" s="57"/>
      <c r="PC1132" s="57"/>
      <c r="PD1132" s="57"/>
      <c r="PE1132" s="57"/>
      <c r="PF1132" s="57"/>
      <c r="PG1132" s="57"/>
      <c r="PH1132" s="57"/>
      <c r="PI1132" s="57"/>
      <c r="PJ1132" s="57"/>
      <c r="PK1132" s="57"/>
      <c r="PL1132" s="57"/>
      <c r="PM1132" s="57"/>
      <c r="PN1132" s="57"/>
      <c r="PO1132" s="57"/>
      <c r="PP1132" s="57"/>
      <c r="PQ1132" s="57"/>
      <c r="PR1132" s="57"/>
      <c r="PS1132" s="57"/>
      <c r="PT1132" s="57"/>
      <c r="PU1132" s="57"/>
      <c r="PV1132" s="57"/>
      <c r="PW1132" s="57"/>
      <c r="PX1132" s="57"/>
      <c r="PY1132" s="57"/>
      <c r="PZ1132" s="57"/>
      <c r="QA1132" s="57"/>
      <c r="QB1132" s="57"/>
      <c r="QC1132" s="57"/>
      <c r="QD1132" s="57"/>
      <c r="QE1132" s="57"/>
      <c r="QF1132" s="57"/>
      <c r="QG1132" s="57"/>
      <c r="QH1132" s="57"/>
      <c r="QI1132" s="57"/>
      <c r="QJ1132" s="57"/>
      <c r="QK1132" s="57"/>
      <c r="QL1132" s="57"/>
      <c r="QM1132" s="57"/>
      <c r="QN1132" s="57"/>
      <c r="QO1132" s="57"/>
      <c r="QP1132" s="57"/>
      <c r="QQ1132" s="57"/>
      <c r="QR1132" s="57"/>
      <c r="QS1132" s="57"/>
      <c r="QT1132" s="57"/>
      <c r="QU1132" s="57"/>
      <c r="QV1132" s="57"/>
      <c r="QW1132" s="57"/>
      <c r="QX1132" s="57"/>
      <c r="QY1132" s="57"/>
      <c r="QZ1132" s="57"/>
      <c r="RA1132" s="57"/>
      <c r="RB1132" s="57"/>
      <c r="RC1132" s="57"/>
      <c r="RD1132" s="57"/>
      <c r="RE1132" s="57"/>
      <c r="RF1132" s="57"/>
      <c r="RG1132" s="57"/>
      <c r="RH1132" s="57"/>
      <c r="RI1132" s="57"/>
      <c r="RJ1132" s="57"/>
      <c r="RK1132" s="57"/>
      <c r="RL1132" s="57"/>
      <c r="RM1132" s="57"/>
      <c r="RN1132" s="57"/>
      <c r="RO1132" s="57"/>
      <c r="RP1132" s="57"/>
      <c r="RQ1132" s="57"/>
      <c r="RR1132" s="57"/>
      <c r="RS1132" s="57"/>
      <c r="RT1132" s="57"/>
      <c r="RU1132" s="57"/>
      <c r="RV1132" s="57"/>
      <c r="RW1132" s="57"/>
      <c r="RX1132" s="57"/>
      <c r="RY1132" s="57"/>
      <c r="RZ1132" s="57"/>
      <c r="SA1132" s="57"/>
      <c r="SB1132" s="57"/>
      <c r="SC1132" s="57"/>
      <c r="SD1132" s="57"/>
      <c r="SE1132" s="57"/>
      <c r="SF1132" s="57"/>
      <c r="SG1132" s="57"/>
      <c r="SH1132" s="57"/>
      <c r="SI1132" s="57"/>
      <c r="SJ1132" s="57"/>
      <c r="SK1132" s="57"/>
      <c r="SL1132" s="57"/>
      <c r="SM1132" s="57"/>
      <c r="SN1132" s="57"/>
      <c r="SO1132" s="57"/>
      <c r="SP1132" s="57"/>
      <c r="SQ1132" s="57"/>
      <c r="SR1132" s="57"/>
      <c r="SS1132" s="57"/>
      <c r="ST1132" s="57"/>
      <c r="SU1132" s="57"/>
      <c r="SV1132" s="57"/>
      <c r="SW1132" s="57"/>
      <c r="SX1132" s="57"/>
    </row>
    <row r="1133" spans="1:518" s="78" customFormat="1" ht="14.55" customHeight="1" x14ac:dyDescent="0.3">
      <c r="A1133" s="82">
        <v>1129</v>
      </c>
      <c r="B1133" s="83">
        <v>374</v>
      </c>
      <c r="C1133" s="103" t="s">
        <v>4245</v>
      </c>
      <c r="D1133" s="103" t="s">
        <v>4247</v>
      </c>
      <c r="E1133" s="103" t="s">
        <v>4246</v>
      </c>
      <c r="F1133" s="83">
        <v>2017</v>
      </c>
      <c r="G1133" s="103" t="s">
        <v>4248</v>
      </c>
      <c r="H1133" s="130" t="s">
        <v>4249</v>
      </c>
      <c r="I1133" s="79" t="s">
        <v>50</v>
      </c>
      <c r="J1133" s="103" t="s">
        <v>4291</v>
      </c>
      <c r="K1133" s="6" t="s">
        <v>616</v>
      </c>
      <c r="L1133" s="79" t="s">
        <v>38</v>
      </c>
      <c r="M1133" s="6" t="s">
        <v>100</v>
      </c>
      <c r="N1133" s="79" t="s">
        <v>205</v>
      </c>
      <c r="O1133" s="79" t="s">
        <v>25</v>
      </c>
      <c r="P1133" s="6" t="s">
        <v>27</v>
      </c>
      <c r="Q1133" s="79" t="s">
        <v>572</v>
      </c>
      <c r="R1133" s="79" t="s">
        <v>572</v>
      </c>
      <c r="S1133" s="79" t="s">
        <v>4252</v>
      </c>
      <c r="T1133" s="79" t="s">
        <v>4250</v>
      </c>
      <c r="U1133" s="83">
        <v>2002</v>
      </c>
      <c r="V1133" s="83">
        <v>2015</v>
      </c>
      <c r="W1133" s="71"/>
      <c r="X1133" s="79"/>
      <c r="Y1133" s="79"/>
      <c r="Z1133" s="79" t="s">
        <v>76</v>
      </c>
      <c r="AA1133" s="79"/>
      <c r="AB1133" s="79"/>
      <c r="AC1133" s="79"/>
      <c r="AD1133" s="79"/>
      <c r="AE1133" s="79"/>
      <c r="AF1133" s="71"/>
      <c r="AG1133" s="71"/>
      <c r="AH1133" s="79"/>
      <c r="AI1133" s="79"/>
      <c r="AJ1133" s="71"/>
      <c r="AK1133" s="79"/>
      <c r="AL1133" s="71"/>
      <c r="AM1133" s="79"/>
      <c r="AN1133" s="71"/>
      <c r="AO1133" s="79"/>
      <c r="AP1133" s="79"/>
      <c r="AQ1133" s="71"/>
      <c r="AR1133" s="71"/>
      <c r="AS1133" s="71"/>
      <c r="AT1133" s="79"/>
      <c r="AU1133" s="79"/>
      <c r="AV1133" s="79"/>
      <c r="AW1133" s="79" t="s">
        <v>23</v>
      </c>
      <c r="AX1133" s="71"/>
      <c r="AY1133" s="79"/>
      <c r="AZ1133" s="79"/>
      <c r="BA1133" s="79" t="s">
        <v>78</v>
      </c>
      <c r="BB1133" s="79"/>
      <c r="BC1133" s="79"/>
      <c r="BD1133" s="79"/>
      <c r="BE1133" s="79"/>
      <c r="BF1133" s="79"/>
      <c r="BG1133" s="71"/>
      <c r="BH1133" s="71"/>
      <c r="BI1133" s="79"/>
      <c r="BJ1133" s="79"/>
      <c r="BK1133" s="79"/>
      <c r="BL1133" s="71"/>
      <c r="BM1133" s="71"/>
      <c r="BN1133" s="79"/>
      <c r="BO1133" s="79"/>
      <c r="BP1133" s="71"/>
      <c r="BQ1133" s="71"/>
      <c r="BR1133" s="71"/>
      <c r="BS1133" s="79"/>
      <c r="BT1133" s="79"/>
      <c r="BU1133" s="79"/>
      <c r="BV1133" s="79" t="s">
        <v>23</v>
      </c>
      <c r="BW1133" s="71"/>
      <c r="BX1133" s="79"/>
      <c r="BY1133" s="79"/>
      <c r="BZ1133" s="79" t="s">
        <v>195</v>
      </c>
      <c r="CA1133" s="79"/>
      <c r="CB1133" s="79"/>
      <c r="CC1133" s="79"/>
      <c r="CD1133" s="79"/>
      <c r="CE1133" s="79"/>
      <c r="CF1133" s="71"/>
      <c r="CG1133" s="71"/>
      <c r="CH1133" s="79"/>
      <c r="CI1133" s="79"/>
      <c r="CJ1133" s="71"/>
      <c r="CK1133" s="79"/>
      <c r="CL1133" s="79"/>
      <c r="CM1133" s="79"/>
      <c r="CN1133" s="79"/>
      <c r="CO1133" s="71"/>
      <c r="CP1133" s="79"/>
      <c r="CQ1133" s="79"/>
      <c r="CR1133" s="79"/>
      <c r="CS1133" s="84" t="s">
        <v>38</v>
      </c>
      <c r="CT1133" s="79"/>
      <c r="CU1133" s="79"/>
      <c r="CV1133" s="79"/>
      <c r="CW1133" s="79"/>
      <c r="CX1133" s="79"/>
      <c r="CY1133" s="71"/>
      <c r="CZ1133" s="79"/>
      <c r="DA1133" s="79"/>
      <c r="DB1133" s="79"/>
      <c r="DC1133" s="79"/>
      <c r="DD1133" s="79" t="s">
        <v>38</v>
      </c>
      <c r="DE1133" s="88"/>
      <c r="DF1133" s="79"/>
      <c r="DG1133" s="79"/>
      <c r="DH1133" s="79"/>
      <c r="DI1133" s="79"/>
      <c r="DJ1133" s="79"/>
      <c r="DK1133" s="79"/>
      <c r="DL1133" s="79"/>
      <c r="DM1133" s="79"/>
      <c r="DN1133" s="79"/>
      <c r="DO1133" s="88"/>
      <c r="DP1133" s="79"/>
      <c r="DQ1133" s="88"/>
      <c r="DR1133" s="79"/>
      <c r="DS1133" s="88"/>
      <c r="DT1133" s="85"/>
      <c r="DU1133" s="58"/>
      <c r="DV1133" s="58"/>
      <c r="DW1133" s="58"/>
      <c r="DX1133" s="58"/>
      <c r="DY1133" s="58"/>
      <c r="DZ1133" s="58"/>
      <c r="EA1133" s="58"/>
      <c r="EB1133" s="58"/>
      <c r="EC1133" s="58"/>
      <c r="ED1133" s="58"/>
      <c r="EE1133" s="58"/>
      <c r="EF1133" s="58"/>
      <c r="EG1133" s="58"/>
      <c r="EH1133" s="58"/>
      <c r="EI1133" s="58"/>
      <c r="EJ1133" s="58"/>
      <c r="EK1133" s="58"/>
      <c r="EL1133" s="58"/>
      <c r="EM1133" s="58"/>
      <c r="EN1133" s="58"/>
      <c r="EO1133" s="58"/>
      <c r="EP1133" s="58"/>
      <c r="EQ1133" s="58"/>
      <c r="ER1133" s="58"/>
      <c r="ES1133" s="34"/>
      <c r="ET1133" s="57"/>
      <c r="EU1133" s="57"/>
      <c r="EV1133" s="57"/>
      <c r="EW1133" s="57"/>
      <c r="EX1133" s="57"/>
      <c r="EY1133" s="57"/>
      <c r="EZ1133" s="57"/>
      <c r="FA1133" s="57"/>
      <c r="FB1133" s="57"/>
      <c r="FC1133" s="57"/>
      <c r="FD1133" s="57"/>
      <c r="FE1133" s="57"/>
      <c r="FF1133" s="57"/>
      <c r="FG1133" s="57"/>
      <c r="FH1133" s="57"/>
      <c r="FI1133" s="57"/>
      <c r="FJ1133" s="57"/>
      <c r="FK1133" s="57"/>
      <c r="FL1133" s="57"/>
      <c r="FM1133" s="57"/>
      <c r="FN1133" s="57"/>
      <c r="FO1133" s="57"/>
      <c r="FP1133" s="57"/>
      <c r="FQ1133" s="57"/>
      <c r="FR1133" s="57"/>
      <c r="FS1133" s="57"/>
      <c r="FT1133" s="57"/>
      <c r="FU1133" s="57"/>
      <c r="FV1133" s="57"/>
      <c r="FW1133" s="57"/>
      <c r="FX1133" s="57"/>
      <c r="FY1133" s="57"/>
      <c r="FZ1133" s="57"/>
      <c r="GA1133" s="57"/>
      <c r="GB1133" s="57"/>
      <c r="GC1133" s="57"/>
      <c r="GD1133" s="57"/>
      <c r="GE1133" s="57"/>
      <c r="GF1133" s="57"/>
      <c r="GG1133" s="57"/>
      <c r="GH1133" s="57"/>
      <c r="GI1133" s="57"/>
      <c r="GJ1133" s="57"/>
      <c r="GK1133" s="57"/>
      <c r="GL1133" s="57"/>
      <c r="GM1133" s="57"/>
      <c r="GN1133" s="57"/>
      <c r="GO1133" s="57"/>
      <c r="GP1133" s="57"/>
      <c r="GQ1133" s="57"/>
      <c r="GR1133" s="57"/>
      <c r="GS1133" s="57"/>
      <c r="GT1133" s="57"/>
      <c r="GU1133" s="57"/>
      <c r="GV1133" s="57"/>
      <c r="GW1133" s="57"/>
      <c r="GX1133" s="57"/>
      <c r="GY1133" s="57"/>
      <c r="GZ1133" s="57"/>
      <c r="HA1133" s="57"/>
      <c r="HB1133" s="57"/>
      <c r="HC1133" s="57"/>
      <c r="HD1133" s="57"/>
      <c r="HE1133" s="57"/>
      <c r="HF1133" s="57"/>
      <c r="HG1133" s="57"/>
      <c r="HH1133" s="57"/>
      <c r="HI1133" s="57"/>
      <c r="HJ1133" s="57"/>
      <c r="HK1133" s="57"/>
      <c r="HL1133" s="57"/>
      <c r="HM1133" s="57"/>
      <c r="HN1133" s="57"/>
      <c r="HO1133" s="57"/>
      <c r="HP1133" s="57"/>
      <c r="HQ1133" s="57"/>
      <c r="HR1133" s="57"/>
      <c r="HS1133" s="57"/>
      <c r="HT1133" s="57"/>
      <c r="HU1133" s="57"/>
      <c r="HV1133" s="57"/>
      <c r="HW1133" s="57"/>
      <c r="HX1133" s="57"/>
      <c r="HY1133" s="57"/>
      <c r="HZ1133" s="57"/>
      <c r="IA1133" s="57"/>
      <c r="IB1133" s="57"/>
      <c r="IC1133" s="57"/>
      <c r="ID1133" s="57"/>
      <c r="IE1133" s="57"/>
      <c r="IF1133" s="57"/>
      <c r="IG1133" s="57"/>
      <c r="IH1133" s="57"/>
      <c r="II1133" s="57"/>
      <c r="IJ1133" s="57"/>
      <c r="IK1133" s="57"/>
      <c r="IL1133" s="57"/>
      <c r="IM1133" s="57"/>
      <c r="IN1133" s="57"/>
      <c r="IO1133" s="57"/>
      <c r="IP1133" s="57"/>
      <c r="IQ1133" s="57"/>
      <c r="IR1133" s="57"/>
      <c r="IS1133" s="57"/>
      <c r="IT1133" s="57"/>
      <c r="IU1133" s="57"/>
      <c r="IV1133" s="57"/>
      <c r="IW1133" s="57"/>
      <c r="IX1133" s="57"/>
      <c r="IY1133" s="57"/>
      <c r="IZ1133" s="57"/>
      <c r="JA1133" s="57"/>
      <c r="JB1133" s="57"/>
      <c r="JC1133" s="57"/>
      <c r="JD1133" s="57"/>
      <c r="JE1133" s="57"/>
      <c r="JF1133" s="57"/>
      <c r="JG1133" s="57"/>
      <c r="JH1133" s="57"/>
      <c r="JI1133" s="57"/>
      <c r="JJ1133" s="57"/>
      <c r="JK1133" s="57"/>
      <c r="JL1133" s="57"/>
      <c r="JM1133" s="57"/>
      <c r="JN1133" s="57"/>
      <c r="JO1133" s="57"/>
      <c r="JP1133" s="57"/>
      <c r="JQ1133" s="57"/>
      <c r="JR1133" s="57"/>
      <c r="JS1133" s="57"/>
      <c r="JT1133" s="57"/>
      <c r="JU1133" s="57"/>
      <c r="JV1133" s="57"/>
      <c r="JW1133" s="57"/>
      <c r="JX1133" s="57"/>
      <c r="JY1133" s="57"/>
      <c r="JZ1133" s="57"/>
      <c r="KA1133" s="57"/>
      <c r="KB1133" s="57"/>
      <c r="KC1133" s="57"/>
      <c r="KD1133" s="57"/>
      <c r="KE1133" s="57"/>
      <c r="KF1133" s="57"/>
      <c r="KG1133" s="57"/>
      <c r="KH1133" s="57"/>
      <c r="KI1133" s="57"/>
      <c r="KJ1133" s="57"/>
      <c r="KK1133" s="57"/>
      <c r="KL1133" s="57"/>
      <c r="KM1133" s="57"/>
      <c r="KN1133" s="57"/>
      <c r="KO1133" s="57"/>
      <c r="KP1133" s="57"/>
      <c r="KQ1133" s="57"/>
      <c r="KR1133" s="57"/>
      <c r="KS1133" s="57"/>
      <c r="KT1133" s="57"/>
      <c r="KU1133" s="57"/>
      <c r="KV1133" s="57"/>
      <c r="KW1133" s="57"/>
      <c r="KX1133" s="57"/>
      <c r="KY1133" s="57"/>
      <c r="KZ1133" s="57"/>
      <c r="LA1133" s="57"/>
      <c r="LB1133" s="57"/>
      <c r="LC1133" s="57"/>
      <c r="LD1133" s="57"/>
      <c r="LE1133" s="57"/>
      <c r="LF1133" s="57"/>
      <c r="LG1133" s="57"/>
      <c r="LH1133" s="57"/>
      <c r="LI1133" s="57"/>
      <c r="LJ1133" s="57"/>
      <c r="LK1133" s="57"/>
      <c r="LL1133" s="57"/>
      <c r="LM1133" s="57"/>
      <c r="LN1133" s="57"/>
      <c r="LO1133" s="57"/>
      <c r="LP1133" s="57"/>
      <c r="LQ1133" s="57"/>
      <c r="LR1133" s="57"/>
      <c r="LS1133" s="57"/>
      <c r="LT1133" s="57"/>
      <c r="LU1133" s="57"/>
      <c r="LV1133" s="57"/>
      <c r="LW1133" s="57"/>
      <c r="LX1133" s="57"/>
      <c r="LY1133" s="57"/>
      <c r="LZ1133" s="57"/>
      <c r="MA1133" s="57"/>
      <c r="MB1133" s="57"/>
      <c r="MC1133" s="57"/>
      <c r="MD1133" s="57"/>
      <c r="ME1133" s="57"/>
      <c r="MF1133" s="57"/>
      <c r="MG1133" s="57"/>
      <c r="MH1133" s="57"/>
      <c r="MI1133" s="57"/>
      <c r="MJ1133" s="57"/>
      <c r="MK1133" s="57"/>
      <c r="ML1133" s="57"/>
      <c r="MM1133" s="57"/>
      <c r="MN1133" s="57"/>
      <c r="MO1133" s="57"/>
      <c r="MP1133" s="57"/>
      <c r="MQ1133" s="57"/>
      <c r="MR1133" s="57"/>
      <c r="MS1133" s="57"/>
      <c r="MT1133" s="57"/>
      <c r="MU1133" s="57"/>
      <c r="MV1133" s="57"/>
      <c r="MW1133" s="57"/>
      <c r="MX1133" s="57"/>
      <c r="MY1133" s="57"/>
      <c r="MZ1133" s="57"/>
      <c r="NA1133" s="57"/>
      <c r="NB1133" s="57"/>
      <c r="NC1133" s="57"/>
      <c r="ND1133" s="57"/>
      <c r="NE1133" s="57"/>
      <c r="NF1133" s="57"/>
      <c r="NG1133" s="57"/>
      <c r="NH1133" s="57"/>
      <c r="NI1133" s="57"/>
      <c r="NJ1133" s="57"/>
      <c r="NK1133" s="57"/>
      <c r="NL1133" s="57"/>
      <c r="NM1133" s="57"/>
      <c r="NN1133" s="57"/>
      <c r="NO1133" s="57"/>
      <c r="NP1133" s="57"/>
      <c r="NQ1133" s="57"/>
      <c r="NR1133" s="57"/>
      <c r="NS1133" s="57"/>
      <c r="NT1133" s="57"/>
      <c r="NU1133" s="57"/>
      <c r="NV1133" s="57"/>
      <c r="NW1133" s="57"/>
      <c r="NX1133" s="57"/>
      <c r="NY1133" s="57"/>
      <c r="NZ1133" s="57"/>
      <c r="OA1133" s="57"/>
      <c r="OB1133" s="57"/>
      <c r="OC1133" s="57"/>
      <c r="OD1133" s="57"/>
      <c r="OE1133" s="57"/>
      <c r="OF1133" s="57"/>
      <c r="OG1133" s="57"/>
      <c r="OH1133" s="57"/>
      <c r="OI1133" s="57"/>
      <c r="OJ1133" s="57"/>
      <c r="OK1133" s="57"/>
      <c r="OL1133" s="57"/>
      <c r="OM1133" s="57"/>
      <c r="ON1133" s="57"/>
      <c r="OO1133" s="57"/>
      <c r="OP1133" s="57"/>
      <c r="OQ1133" s="57"/>
      <c r="OR1133" s="57"/>
      <c r="OS1133" s="57"/>
      <c r="OT1133" s="57"/>
      <c r="OU1133" s="57"/>
      <c r="OV1133" s="57"/>
      <c r="OW1133" s="57"/>
      <c r="OX1133" s="57"/>
      <c r="OY1133" s="57"/>
      <c r="OZ1133" s="57"/>
      <c r="PA1133" s="57"/>
      <c r="PB1133" s="57"/>
      <c r="PC1133" s="57"/>
      <c r="PD1133" s="57"/>
      <c r="PE1133" s="57"/>
      <c r="PF1133" s="57"/>
      <c r="PG1133" s="57"/>
      <c r="PH1133" s="57"/>
      <c r="PI1133" s="57"/>
      <c r="PJ1133" s="57"/>
      <c r="PK1133" s="57"/>
      <c r="PL1133" s="57"/>
      <c r="PM1133" s="57"/>
      <c r="PN1133" s="57"/>
      <c r="PO1133" s="57"/>
      <c r="PP1133" s="57"/>
      <c r="PQ1133" s="57"/>
      <c r="PR1133" s="57"/>
      <c r="PS1133" s="57"/>
      <c r="PT1133" s="57"/>
      <c r="PU1133" s="57"/>
      <c r="PV1133" s="57"/>
      <c r="PW1133" s="57"/>
      <c r="PX1133" s="57"/>
      <c r="PY1133" s="57"/>
      <c r="PZ1133" s="57"/>
      <c r="QA1133" s="57"/>
      <c r="QB1133" s="57"/>
      <c r="QC1133" s="57"/>
      <c r="QD1133" s="57"/>
      <c r="QE1133" s="57"/>
      <c r="QF1133" s="57"/>
      <c r="QG1133" s="57"/>
      <c r="QH1133" s="57"/>
      <c r="QI1133" s="57"/>
      <c r="QJ1133" s="57"/>
      <c r="QK1133" s="57"/>
      <c r="QL1133" s="57"/>
      <c r="QM1133" s="57"/>
      <c r="QN1133" s="57"/>
      <c r="QO1133" s="57"/>
      <c r="QP1133" s="57"/>
      <c r="QQ1133" s="57"/>
      <c r="QR1133" s="57"/>
      <c r="QS1133" s="57"/>
      <c r="QT1133" s="57"/>
      <c r="QU1133" s="57"/>
      <c r="QV1133" s="57"/>
      <c r="QW1133" s="57"/>
      <c r="QX1133" s="57"/>
      <c r="QY1133" s="57"/>
      <c r="QZ1133" s="57"/>
      <c r="RA1133" s="57"/>
      <c r="RB1133" s="57"/>
      <c r="RC1133" s="57"/>
      <c r="RD1133" s="57"/>
      <c r="RE1133" s="57"/>
      <c r="RF1133" s="57"/>
      <c r="RG1133" s="57"/>
      <c r="RH1133" s="57"/>
      <c r="RI1133" s="57"/>
      <c r="RJ1133" s="57"/>
      <c r="RK1133" s="57"/>
      <c r="RL1133" s="57"/>
      <c r="RM1133" s="57"/>
      <c r="RN1133" s="57"/>
      <c r="RO1133" s="57"/>
      <c r="RP1133" s="57"/>
      <c r="RQ1133" s="57"/>
      <c r="RR1133" s="57"/>
      <c r="RS1133" s="57"/>
      <c r="RT1133" s="57"/>
      <c r="RU1133" s="57"/>
      <c r="RV1133" s="57"/>
      <c r="RW1133" s="57"/>
      <c r="RX1133" s="57"/>
      <c r="RY1133" s="57"/>
      <c r="RZ1133" s="57"/>
      <c r="SA1133" s="57"/>
      <c r="SB1133" s="57"/>
      <c r="SC1133" s="57"/>
      <c r="SD1133" s="57"/>
      <c r="SE1133" s="57"/>
      <c r="SF1133" s="57"/>
      <c r="SG1133" s="57"/>
      <c r="SH1133" s="57"/>
      <c r="SI1133" s="57"/>
      <c r="SJ1133" s="57"/>
      <c r="SK1133" s="57"/>
      <c r="SL1133" s="57"/>
      <c r="SM1133" s="57"/>
      <c r="SN1133" s="57"/>
      <c r="SO1133" s="57"/>
      <c r="SP1133" s="57"/>
      <c r="SQ1133" s="57"/>
      <c r="SR1133" s="57"/>
      <c r="SS1133" s="57"/>
      <c r="ST1133" s="57"/>
      <c r="SU1133" s="57"/>
      <c r="SV1133" s="57"/>
      <c r="SW1133" s="57"/>
      <c r="SX1133" s="57"/>
    </row>
    <row r="1134" spans="1:518" s="77" customFormat="1" ht="14.55" customHeight="1" x14ac:dyDescent="0.3">
      <c r="A1134" s="81">
        <v>1130</v>
      </c>
      <c r="B1134" s="7">
        <v>374</v>
      </c>
      <c r="C1134" s="98" t="s">
        <v>4245</v>
      </c>
      <c r="D1134" s="98" t="s">
        <v>4247</v>
      </c>
      <c r="E1134" s="98" t="s">
        <v>4246</v>
      </c>
      <c r="F1134" s="7">
        <v>2017</v>
      </c>
      <c r="G1134" s="98" t="s">
        <v>4248</v>
      </c>
      <c r="H1134" s="98" t="s">
        <v>4249</v>
      </c>
      <c r="I1134" s="6" t="s">
        <v>50</v>
      </c>
      <c r="J1134" s="98" t="s">
        <v>4292</v>
      </c>
      <c r="K1134" s="6" t="s">
        <v>616</v>
      </c>
      <c r="L1134" s="6" t="s">
        <v>38</v>
      </c>
      <c r="M1134" s="6" t="s">
        <v>100</v>
      </c>
      <c r="N1134" s="6" t="s">
        <v>205</v>
      </c>
      <c r="O1134" s="6" t="s">
        <v>25</v>
      </c>
      <c r="P1134" s="6" t="s">
        <v>27</v>
      </c>
      <c r="Q1134" s="6" t="s">
        <v>572</v>
      </c>
      <c r="R1134" s="6" t="s">
        <v>572</v>
      </c>
      <c r="S1134" s="6" t="s">
        <v>4252</v>
      </c>
      <c r="T1134" s="6" t="s">
        <v>4250</v>
      </c>
      <c r="U1134" s="7">
        <v>2002</v>
      </c>
      <c r="V1134" s="7">
        <v>2015</v>
      </c>
      <c r="W1134" s="56"/>
      <c r="X1134" s="6"/>
      <c r="Y1134" s="6"/>
      <c r="Z1134" s="6" t="s">
        <v>76</v>
      </c>
      <c r="AA1134" s="6"/>
      <c r="AB1134" s="6"/>
      <c r="AC1134" s="6"/>
      <c r="AD1134" s="6"/>
      <c r="AE1134" s="6"/>
      <c r="AF1134" s="56"/>
      <c r="AG1134" s="56"/>
      <c r="AH1134" s="6"/>
      <c r="AI1134" s="6"/>
      <c r="AJ1134" s="56"/>
      <c r="AK1134" s="6"/>
      <c r="AL1134" s="56"/>
      <c r="AM1134" s="6"/>
      <c r="AN1134" s="56"/>
      <c r="AO1134" s="6"/>
      <c r="AP1134" s="6"/>
      <c r="AQ1134" s="56"/>
      <c r="AR1134" s="56"/>
      <c r="AS1134" s="56"/>
      <c r="AT1134" s="6"/>
      <c r="AU1134" s="6"/>
      <c r="AV1134" s="6"/>
      <c r="AW1134" s="6" t="s">
        <v>23</v>
      </c>
      <c r="AX1134" s="56"/>
      <c r="AY1134" s="6"/>
      <c r="AZ1134" s="6"/>
      <c r="BA1134" s="6" t="s">
        <v>78</v>
      </c>
      <c r="BB1134" s="6"/>
      <c r="BC1134" s="6"/>
      <c r="BD1134" s="6"/>
      <c r="BE1134" s="6"/>
      <c r="BF1134" s="6"/>
      <c r="BG1134" s="56"/>
      <c r="BH1134" s="56"/>
      <c r="BI1134" s="6"/>
      <c r="BJ1134" s="6"/>
      <c r="BK1134" s="6"/>
      <c r="BL1134" s="56"/>
      <c r="BM1134" s="56"/>
      <c r="BN1134" s="6"/>
      <c r="BO1134" s="6"/>
      <c r="BP1134" s="56"/>
      <c r="BQ1134" s="56"/>
      <c r="BR1134" s="56"/>
      <c r="BS1134" s="6"/>
      <c r="BT1134" s="6"/>
      <c r="BU1134" s="6"/>
      <c r="BV1134" s="6" t="s">
        <v>23</v>
      </c>
      <c r="BW1134" s="56"/>
      <c r="BX1134" s="6"/>
      <c r="BY1134" s="6"/>
      <c r="BZ1134" s="6" t="s">
        <v>195</v>
      </c>
      <c r="CA1134" s="6"/>
      <c r="CB1134" s="6"/>
      <c r="CC1134" s="6"/>
      <c r="CD1134" s="6"/>
      <c r="CE1134" s="6"/>
      <c r="CF1134" s="56"/>
      <c r="CG1134" s="56"/>
      <c r="CH1134" s="6"/>
      <c r="CI1134" s="6"/>
      <c r="CJ1134" s="56"/>
      <c r="CK1134" s="6"/>
      <c r="CL1134" s="6"/>
      <c r="CM1134" s="6"/>
      <c r="CN1134" s="6"/>
      <c r="CO1134" s="56"/>
      <c r="CP1134" s="6"/>
      <c r="CQ1134" s="6"/>
      <c r="CR1134" s="6"/>
      <c r="CS1134" s="28" t="s">
        <v>38</v>
      </c>
      <c r="CT1134" s="6"/>
      <c r="CU1134" s="6"/>
      <c r="CV1134" s="6"/>
      <c r="CW1134" s="6"/>
      <c r="CX1134" s="6"/>
      <c r="CY1134" s="56"/>
      <c r="CZ1134" s="6"/>
      <c r="DA1134" s="6"/>
      <c r="DB1134" s="6"/>
      <c r="DC1134" s="6"/>
      <c r="DD1134" s="6" t="s">
        <v>38</v>
      </c>
      <c r="DE1134" s="87"/>
      <c r="DF1134" s="6"/>
      <c r="DG1134" s="6"/>
      <c r="DH1134" s="6"/>
      <c r="DI1134" s="6"/>
      <c r="DJ1134" s="6"/>
      <c r="DK1134" s="6"/>
      <c r="DL1134" s="6"/>
      <c r="DM1134" s="6"/>
      <c r="DN1134" s="6"/>
      <c r="DO1134" s="87"/>
      <c r="DP1134" s="6"/>
      <c r="DQ1134" s="87"/>
      <c r="DR1134" s="6"/>
      <c r="DS1134" s="87"/>
      <c r="DT1134" s="17"/>
      <c r="DU1134" s="58"/>
      <c r="DV1134" s="58"/>
      <c r="DW1134" s="58"/>
      <c r="DX1134" s="58"/>
      <c r="DY1134" s="58"/>
      <c r="DZ1134" s="58"/>
      <c r="EA1134" s="58"/>
      <c r="EB1134" s="58"/>
      <c r="EC1134" s="58"/>
      <c r="ED1134" s="58"/>
      <c r="EE1134" s="58"/>
      <c r="EF1134" s="58"/>
      <c r="EG1134" s="58"/>
      <c r="EH1134" s="58"/>
      <c r="EI1134" s="58"/>
      <c r="EJ1134" s="58"/>
      <c r="EK1134" s="58"/>
      <c r="EL1134" s="58"/>
      <c r="EM1134" s="58"/>
      <c r="EN1134" s="58"/>
      <c r="EO1134" s="58"/>
      <c r="EP1134" s="58"/>
      <c r="EQ1134" s="58"/>
      <c r="ER1134" s="58"/>
      <c r="ES1134" s="34"/>
      <c r="ET1134" s="57"/>
      <c r="EU1134" s="57"/>
      <c r="EV1134" s="57"/>
      <c r="EW1134" s="57"/>
      <c r="EX1134" s="57"/>
      <c r="EY1134" s="57"/>
      <c r="EZ1134" s="57"/>
      <c r="FA1134" s="57"/>
      <c r="FB1134" s="57"/>
      <c r="FC1134" s="57"/>
      <c r="FD1134" s="57"/>
      <c r="FE1134" s="57"/>
      <c r="FF1134" s="57"/>
      <c r="FG1134" s="57"/>
      <c r="FH1134" s="57"/>
      <c r="FI1134" s="57"/>
      <c r="FJ1134" s="57"/>
      <c r="FK1134" s="57"/>
      <c r="FL1134" s="57"/>
      <c r="FM1134" s="57"/>
      <c r="FN1134" s="57"/>
      <c r="FO1134" s="57"/>
      <c r="FP1134" s="57"/>
      <c r="FQ1134" s="57"/>
      <c r="FR1134" s="57"/>
      <c r="FS1134" s="57"/>
      <c r="FT1134" s="57"/>
      <c r="FU1134" s="57"/>
      <c r="FV1134" s="57"/>
      <c r="FW1134" s="57"/>
      <c r="FX1134" s="57"/>
      <c r="FY1134" s="57"/>
      <c r="FZ1134" s="57"/>
      <c r="GA1134" s="57"/>
      <c r="GB1134" s="57"/>
      <c r="GC1134" s="57"/>
      <c r="GD1134" s="57"/>
      <c r="GE1134" s="57"/>
      <c r="GF1134" s="57"/>
      <c r="GG1134" s="57"/>
      <c r="GH1134" s="57"/>
      <c r="GI1134" s="57"/>
      <c r="GJ1134" s="57"/>
      <c r="GK1134" s="57"/>
      <c r="GL1134" s="57"/>
      <c r="GM1134" s="57"/>
      <c r="GN1134" s="57"/>
      <c r="GO1134" s="57"/>
      <c r="GP1134" s="57"/>
      <c r="GQ1134" s="57"/>
      <c r="GR1134" s="57"/>
      <c r="GS1134" s="57"/>
      <c r="GT1134" s="57"/>
      <c r="GU1134" s="57"/>
      <c r="GV1134" s="57"/>
      <c r="GW1134" s="57"/>
      <c r="GX1134" s="57"/>
      <c r="GY1134" s="57"/>
      <c r="GZ1134" s="57"/>
      <c r="HA1134" s="57"/>
      <c r="HB1134" s="57"/>
      <c r="HC1134" s="57"/>
      <c r="HD1134" s="57"/>
      <c r="HE1134" s="57"/>
      <c r="HF1134" s="57"/>
      <c r="HG1134" s="57"/>
      <c r="HH1134" s="57"/>
      <c r="HI1134" s="57"/>
      <c r="HJ1134" s="57"/>
      <c r="HK1134" s="57"/>
      <c r="HL1134" s="57"/>
      <c r="HM1134" s="57"/>
      <c r="HN1134" s="57"/>
      <c r="HO1134" s="57"/>
      <c r="HP1134" s="57"/>
      <c r="HQ1134" s="57"/>
      <c r="HR1134" s="57"/>
      <c r="HS1134" s="57"/>
      <c r="HT1134" s="57"/>
      <c r="HU1134" s="57"/>
      <c r="HV1134" s="57"/>
      <c r="HW1134" s="57"/>
      <c r="HX1134" s="57"/>
      <c r="HY1134" s="57"/>
      <c r="HZ1134" s="57"/>
      <c r="IA1134" s="57"/>
      <c r="IB1134" s="57"/>
      <c r="IC1134" s="57"/>
      <c r="ID1134" s="57"/>
      <c r="IE1134" s="57"/>
      <c r="IF1134" s="57"/>
      <c r="IG1134" s="57"/>
      <c r="IH1134" s="57"/>
      <c r="II1134" s="57"/>
      <c r="IJ1134" s="57"/>
      <c r="IK1134" s="57"/>
      <c r="IL1134" s="57"/>
      <c r="IM1134" s="57"/>
      <c r="IN1134" s="57"/>
      <c r="IO1134" s="57"/>
      <c r="IP1134" s="57"/>
      <c r="IQ1134" s="57"/>
      <c r="IR1134" s="57"/>
      <c r="IS1134" s="57"/>
      <c r="IT1134" s="57"/>
      <c r="IU1134" s="57"/>
      <c r="IV1134" s="57"/>
      <c r="IW1134" s="57"/>
      <c r="IX1134" s="57"/>
      <c r="IY1134" s="57"/>
      <c r="IZ1134" s="57"/>
      <c r="JA1134" s="57"/>
      <c r="JB1134" s="57"/>
      <c r="JC1134" s="57"/>
      <c r="JD1134" s="57"/>
      <c r="JE1134" s="57"/>
      <c r="JF1134" s="57"/>
      <c r="JG1134" s="57"/>
      <c r="JH1134" s="57"/>
      <c r="JI1134" s="57"/>
      <c r="JJ1134" s="57"/>
      <c r="JK1134" s="57"/>
      <c r="JL1134" s="57"/>
      <c r="JM1134" s="57"/>
      <c r="JN1134" s="57"/>
      <c r="JO1134" s="57"/>
      <c r="JP1134" s="57"/>
      <c r="JQ1134" s="57"/>
      <c r="JR1134" s="57"/>
      <c r="JS1134" s="57"/>
      <c r="JT1134" s="57"/>
      <c r="JU1134" s="57"/>
      <c r="JV1134" s="57"/>
      <c r="JW1134" s="57"/>
      <c r="JX1134" s="57"/>
      <c r="JY1134" s="57"/>
      <c r="JZ1134" s="57"/>
      <c r="KA1134" s="57"/>
      <c r="KB1134" s="57"/>
      <c r="KC1134" s="57"/>
      <c r="KD1134" s="57"/>
      <c r="KE1134" s="57"/>
      <c r="KF1134" s="57"/>
      <c r="KG1134" s="57"/>
      <c r="KH1134" s="57"/>
      <c r="KI1134" s="57"/>
      <c r="KJ1134" s="57"/>
      <c r="KK1134" s="57"/>
      <c r="KL1134" s="57"/>
      <c r="KM1134" s="57"/>
      <c r="KN1134" s="57"/>
      <c r="KO1134" s="57"/>
      <c r="KP1134" s="57"/>
      <c r="KQ1134" s="57"/>
      <c r="KR1134" s="57"/>
      <c r="KS1134" s="57"/>
      <c r="KT1134" s="57"/>
      <c r="KU1134" s="57"/>
      <c r="KV1134" s="57"/>
      <c r="KW1134" s="57"/>
      <c r="KX1134" s="57"/>
      <c r="KY1134" s="57"/>
      <c r="KZ1134" s="57"/>
      <c r="LA1134" s="57"/>
      <c r="LB1134" s="57"/>
      <c r="LC1134" s="57"/>
      <c r="LD1134" s="57"/>
      <c r="LE1134" s="57"/>
      <c r="LF1134" s="57"/>
      <c r="LG1134" s="57"/>
      <c r="LH1134" s="57"/>
      <c r="LI1134" s="57"/>
      <c r="LJ1134" s="57"/>
      <c r="LK1134" s="57"/>
      <c r="LL1134" s="57"/>
      <c r="LM1134" s="57"/>
      <c r="LN1134" s="57"/>
      <c r="LO1134" s="57"/>
      <c r="LP1134" s="57"/>
      <c r="LQ1134" s="57"/>
      <c r="LR1134" s="57"/>
      <c r="LS1134" s="57"/>
      <c r="LT1134" s="57"/>
      <c r="LU1134" s="57"/>
      <c r="LV1134" s="57"/>
      <c r="LW1134" s="57"/>
      <c r="LX1134" s="57"/>
      <c r="LY1134" s="57"/>
      <c r="LZ1134" s="57"/>
      <c r="MA1134" s="57"/>
      <c r="MB1134" s="57"/>
      <c r="MC1134" s="57"/>
      <c r="MD1134" s="57"/>
      <c r="ME1134" s="57"/>
      <c r="MF1134" s="57"/>
      <c r="MG1134" s="57"/>
      <c r="MH1134" s="57"/>
      <c r="MI1134" s="57"/>
      <c r="MJ1134" s="57"/>
      <c r="MK1134" s="57"/>
      <c r="ML1134" s="57"/>
      <c r="MM1134" s="57"/>
      <c r="MN1134" s="57"/>
      <c r="MO1134" s="57"/>
      <c r="MP1134" s="57"/>
      <c r="MQ1134" s="57"/>
      <c r="MR1134" s="57"/>
      <c r="MS1134" s="57"/>
      <c r="MT1134" s="57"/>
      <c r="MU1134" s="57"/>
      <c r="MV1134" s="57"/>
      <c r="MW1134" s="57"/>
      <c r="MX1134" s="57"/>
      <c r="MY1134" s="57"/>
      <c r="MZ1134" s="57"/>
      <c r="NA1134" s="57"/>
      <c r="NB1134" s="57"/>
      <c r="NC1134" s="57"/>
      <c r="ND1134" s="57"/>
      <c r="NE1134" s="57"/>
      <c r="NF1134" s="57"/>
      <c r="NG1134" s="57"/>
      <c r="NH1134" s="57"/>
      <c r="NI1134" s="57"/>
      <c r="NJ1134" s="57"/>
      <c r="NK1134" s="57"/>
      <c r="NL1134" s="57"/>
      <c r="NM1134" s="57"/>
      <c r="NN1134" s="57"/>
      <c r="NO1134" s="57"/>
      <c r="NP1134" s="57"/>
      <c r="NQ1134" s="57"/>
      <c r="NR1134" s="57"/>
      <c r="NS1134" s="57"/>
      <c r="NT1134" s="57"/>
      <c r="NU1134" s="57"/>
      <c r="NV1134" s="57"/>
      <c r="NW1134" s="57"/>
      <c r="NX1134" s="57"/>
      <c r="NY1134" s="57"/>
      <c r="NZ1134" s="57"/>
      <c r="OA1134" s="57"/>
      <c r="OB1134" s="57"/>
      <c r="OC1134" s="57"/>
      <c r="OD1134" s="57"/>
      <c r="OE1134" s="57"/>
      <c r="OF1134" s="57"/>
      <c r="OG1134" s="57"/>
      <c r="OH1134" s="57"/>
      <c r="OI1134" s="57"/>
      <c r="OJ1134" s="57"/>
      <c r="OK1134" s="57"/>
      <c r="OL1134" s="57"/>
      <c r="OM1134" s="57"/>
      <c r="ON1134" s="57"/>
      <c r="OO1134" s="57"/>
      <c r="OP1134" s="57"/>
      <c r="OQ1134" s="57"/>
      <c r="OR1134" s="57"/>
      <c r="OS1134" s="57"/>
      <c r="OT1134" s="57"/>
      <c r="OU1134" s="57"/>
      <c r="OV1134" s="57"/>
      <c r="OW1134" s="57"/>
      <c r="OX1134" s="57"/>
      <c r="OY1134" s="57"/>
      <c r="OZ1134" s="57"/>
      <c r="PA1134" s="57"/>
      <c r="PB1134" s="57"/>
      <c r="PC1134" s="57"/>
      <c r="PD1134" s="57"/>
      <c r="PE1134" s="57"/>
      <c r="PF1134" s="57"/>
      <c r="PG1134" s="57"/>
      <c r="PH1134" s="57"/>
      <c r="PI1134" s="57"/>
      <c r="PJ1134" s="57"/>
      <c r="PK1134" s="57"/>
      <c r="PL1134" s="57"/>
      <c r="PM1134" s="57"/>
      <c r="PN1134" s="57"/>
      <c r="PO1134" s="57"/>
      <c r="PP1134" s="57"/>
      <c r="PQ1134" s="57"/>
      <c r="PR1134" s="57"/>
      <c r="PS1134" s="57"/>
      <c r="PT1134" s="57"/>
      <c r="PU1134" s="57"/>
      <c r="PV1134" s="57"/>
      <c r="PW1134" s="57"/>
      <c r="PX1134" s="57"/>
      <c r="PY1134" s="57"/>
      <c r="PZ1134" s="57"/>
      <c r="QA1134" s="57"/>
      <c r="QB1134" s="57"/>
      <c r="QC1134" s="57"/>
      <c r="QD1134" s="57"/>
      <c r="QE1134" s="57"/>
      <c r="QF1134" s="57"/>
      <c r="QG1134" s="57"/>
      <c r="QH1134" s="57"/>
      <c r="QI1134" s="57"/>
      <c r="QJ1134" s="57"/>
      <c r="QK1134" s="57"/>
      <c r="QL1134" s="57"/>
      <c r="QM1134" s="57"/>
      <c r="QN1134" s="57"/>
      <c r="QO1134" s="57"/>
      <c r="QP1134" s="57"/>
      <c r="QQ1134" s="57"/>
      <c r="QR1134" s="57"/>
      <c r="QS1134" s="57"/>
      <c r="QT1134" s="57"/>
      <c r="QU1134" s="57"/>
      <c r="QV1134" s="57"/>
      <c r="QW1134" s="57"/>
      <c r="QX1134" s="57"/>
      <c r="QY1134" s="57"/>
      <c r="QZ1134" s="57"/>
      <c r="RA1134" s="57"/>
      <c r="RB1134" s="57"/>
      <c r="RC1134" s="57"/>
      <c r="RD1134" s="57"/>
      <c r="RE1134" s="57"/>
      <c r="RF1134" s="57"/>
      <c r="RG1134" s="57"/>
      <c r="RH1134" s="57"/>
      <c r="RI1134" s="57"/>
      <c r="RJ1134" s="57"/>
      <c r="RK1134" s="57"/>
      <c r="RL1134" s="57"/>
      <c r="RM1134" s="57"/>
      <c r="RN1134" s="57"/>
      <c r="RO1134" s="57"/>
      <c r="RP1134" s="57"/>
      <c r="RQ1134" s="57"/>
      <c r="RR1134" s="57"/>
      <c r="RS1134" s="57"/>
      <c r="RT1134" s="57"/>
      <c r="RU1134" s="57"/>
      <c r="RV1134" s="57"/>
      <c r="RW1134" s="57"/>
      <c r="RX1134" s="57"/>
      <c r="RY1134" s="57"/>
      <c r="RZ1134" s="57"/>
      <c r="SA1134" s="57"/>
      <c r="SB1134" s="57"/>
      <c r="SC1134" s="57"/>
      <c r="SD1134" s="57"/>
      <c r="SE1134" s="57"/>
      <c r="SF1134" s="57"/>
      <c r="SG1134" s="57"/>
      <c r="SH1134" s="57"/>
      <c r="SI1134" s="57"/>
      <c r="SJ1134" s="57"/>
      <c r="SK1134" s="57"/>
      <c r="SL1134" s="57"/>
      <c r="SM1134" s="57"/>
      <c r="SN1134" s="57"/>
      <c r="SO1134" s="57"/>
      <c r="SP1134" s="57"/>
      <c r="SQ1134" s="57"/>
      <c r="SR1134" s="57"/>
      <c r="SS1134" s="57"/>
      <c r="ST1134" s="57"/>
      <c r="SU1134" s="57"/>
      <c r="SV1134" s="57"/>
      <c r="SW1134" s="57"/>
      <c r="SX1134" s="57"/>
    </row>
    <row r="1135" spans="1:518" s="78" customFormat="1" ht="14.55" customHeight="1" x14ac:dyDescent="0.3">
      <c r="A1135" s="82">
        <v>1131</v>
      </c>
      <c r="B1135" s="83">
        <v>375</v>
      </c>
      <c r="C1135" s="103" t="s">
        <v>4295</v>
      </c>
      <c r="D1135" s="103" t="s">
        <v>4293</v>
      </c>
      <c r="E1135" s="103" t="s">
        <v>4136</v>
      </c>
      <c r="F1135" s="83">
        <v>2019</v>
      </c>
      <c r="G1135" s="103" t="s">
        <v>1362</v>
      </c>
      <c r="H1135" s="130" t="s">
        <v>4296</v>
      </c>
      <c r="I1135" s="79" t="s">
        <v>50</v>
      </c>
      <c r="J1135" s="103" t="s">
        <v>4298</v>
      </c>
      <c r="K1135" s="6" t="s">
        <v>3566</v>
      </c>
      <c r="L1135" s="79" t="s">
        <v>38</v>
      </c>
      <c r="M1135" s="79" t="s">
        <v>86</v>
      </c>
      <c r="N1135" s="79" t="s">
        <v>205</v>
      </c>
      <c r="O1135" s="79" t="s">
        <v>25</v>
      </c>
      <c r="P1135" s="6" t="s">
        <v>56</v>
      </c>
      <c r="Q1135" s="79" t="s">
        <v>572</v>
      </c>
      <c r="R1135" s="79" t="s">
        <v>572</v>
      </c>
      <c r="S1135" s="79" t="s">
        <v>166</v>
      </c>
      <c r="T1135" s="79" t="s">
        <v>862</v>
      </c>
      <c r="U1135" s="83">
        <v>2011</v>
      </c>
      <c r="V1135" s="83">
        <v>2025</v>
      </c>
      <c r="W1135" s="71"/>
      <c r="X1135" s="79"/>
      <c r="Y1135" s="79"/>
      <c r="Z1135" s="79" t="s">
        <v>76</v>
      </c>
      <c r="AA1135" s="79"/>
      <c r="AB1135" s="79" t="s">
        <v>107</v>
      </c>
      <c r="AC1135" s="79"/>
      <c r="AD1135" s="79"/>
      <c r="AE1135" s="79" t="s">
        <v>126</v>
      </c>
      <c r="AF1135" s="71"/>
      <c r="AG1135" s="71"/>
      <c r="AH1135" s="79"/>
      <c r="AI1135" s="79"/>
      <c r="AJ1135" s="71"/>
      <c r="AK1135" s="79" t="s">
        <v>232</v>
      </c>
      <c r="AL1135" s="71"/>
      <c r="AM1135" s="79"/>
      <c r="AN1135" s="71"/>
      <c r="AO1135" s="79"/>
      <c r="AP1135" s="79"/>
      <c r="AQ1135" s="71"/>
      <c r="AR1135" s="71"/>
      <c r="AS1135" s="71"/>
      <c r="AT1135" s="79"/>
      <c r="AU1135" s="79"/>
      <c r="AV1135" s="79" t="s">
        <v>199</v>
      </c>
      <c r="AW1135" s="79" t="s">
        <v>23</v>
      </c>
      <c r="AX1135" s="71"/>
      <c r="AY1135" s="79"/>
      <c r="AZ1135" s="79"/>
      <c r="BA1135" s="79"/>
      <c r="BB1135" s="79"/>
      <c r="BC1135" s="79"/>
      <c r="BD1135" s="79"/>
      <c r="BE1135" s="79"/>
      <c r="BF1135" s="79" t="s">
        <v>80</v>
      </c>
      <c r="BG1135" s="71"/>
      <c r="BH1135" s="71"/>
      <c r="BI1135" s="79"/>
      <c r="BJ1135" s="79"/>
      <c r="BK1135" s="79"/>
      <c r="BL1135" s="71"/>
      <c r="BM1135" s="71"/>
      <c r="BN1135" s="79"/>
      <c r="BO1135" s="79"/>
      <c r="BP1135" s="71"/>
      <c r="BQ1135" s="71"/>
      <c r="BR1135" s="71"/>
      <c r="BS1135" s="79"/>
      <c r="BT1135" s="79"/>
      <c r="BU1135" s="79"/>
      <c r="BV1135" s="79" t="s">
        <v>23</v>
      </c>
      <c r="BW1135" s="71"/>
      <c r="BX1135" s="79"/>
      <c r="BY1135" s="79"/>
      <c r="BZ1135" s="79"/>
      <c r="CA1135" s="79"/>
      <c r="CB1135" s="79"/>
      <c r="CC1135" s="79"/>
      <c r="CD1135" s="79"/>
      <c r="CE1135" s="79"/>
      <c r="CF1135" s="71"/>
      <c r="CG1135" s="71"/>
      <c r="CH1135" s="79"/>
      <c r="CI1135" s="79"/>
      <c r="CJ1135" s="71"/>
      <c r="CK1135" s="79"/>
      <c r="CL1135" s="79"/>
      <c r="CM1135" s="79"/>
      <c r="CN1135" s="79"/>
      <c r="CO1135" s="71"/>
      <c r="CP1135" s="79"/>
      <c r="CQ1135" s="79"/>
      <c r="CR1135" s="79" t="s">
        <v>221</v>
      </c>
      <c r="CS1135" s="84" t="s">
        <v>38</v>
      </c>
      <c r="CT1135" s="79"/>
      <c r="CU1135" s="79"/>
      <c r="CV1135" s="79"/>
      <c r="CW1135" s="79"/>
      <c r="CX1135" s="79"/>
      <c r="CY1135" s="71"/>
      <c r="CZ1135" s="79"/>
      <c r="DA1135" s="79"/>
      <c r="DB1135" s="79"/>
      <c r="DC1135" s="79"/>
      <c r="DD1135" s="79" t="s">
        <v>23</v>
      </c>
      <c r="DE1135" s="88" t="s">
        <v>4302</v>
      </c>
      <c r="DF1135" s="79" t="s">
        <v>4303</v>
      </c>
      <c r="DG1135" s="79"/>
      <c r="DH1135" s="79"/>
      <c r="DI1135" s="79"/>
      <c r="DJ1135" s="79"/>
      <c r="DK1135" s="79"/>
      <c r="DL1135" s="79"/>
      <c r="DM1135" s="79"/>
      <c r="DN1135" s="79"/>
      <c r="DO1135" s="88"/>
      <c r="DP1135" s="79"/>
      <c r="DQ1135" s="88"/>
      <c r="DR1135" s="79"/>
      <c r="DS1135" s="88"/>
      <c r="DT1135" s="85"/>
      <c r="DU1135" s="58"/>
      <c r="DV1135" s="58"/>
      <c r="DW1135" s="58"/>
      <c r="DX1135" s="58"/>
      <c r="DY1135" s="58"/>
      <c r="DZ1135" s="58"/>
      <c r="EA1135" s="58"/>
      <c r="EB1135" s="58"/>
      <c r="EC1135" s="58"/>
      <c r="ED1135" s="58"/>
      <c r="EE1135" s="58"/>
      <c r="EF1135" s="58"/>
      <c r="EG1135" s="58"/>
      <c r="EH1135" s="58"/>
      <c r="EI1135" s="58"/>
      <c r="EJ1135" s="58"/>
      <c r="EK1135" s="58"/>
      <c r="EL1135" s="58"/>
      <c r="EM1135" s="58"/>
      <c r="EN1135" s="58"/>
      <c r="EO1135" s="58"/>
      <c r="EP1135" s="58"/>
      <c r="EQ1135" s="58"/>
      <c r="ER1135" s="58"/>
      <c r="ES1135" s="34"/>
      <c r="ET1135" s="57"/>
      <c r="EU1135" s="57"/>
      <c r="EV1135" s="57"/>
      <c r="EW1135" s="57"/>
      <c r="EX1135" s="57"/>
      <c r="EY1135" s="57"/>
      <c r="EZ1135" s="57"/>
      <c r="FA1135" s="57"/>
      <c r="FB1135" s="57"/>
      <c r="FC1135" s="57"/>
      <c r="FD1135" s="57"/>
      <c r="FE1135" s="57"/>
      <c r="FF1135" s="57"/>
      <c r="FG1135" s="57"/>
      <c r="FH1135" s="57"/>
      <c r="FI1135" s="57"/>
      <c r="FJ1135" s="57"/>
      <c r="FK1135" s="57"/>
      <c r="FL1135" s="57"/>
      <c r="FM1135" s="57"/>
      <c r="FN1135" s="57"/>
      <c r="FO1135" s="57"/>
      <c r="FP1135" s="57"/>
      <c r="FQ1135" s="57"/>
      <c r="FR1135" s="57"/>
      <c r="FS1135" s="57"/>
      <c r="FT1135" s="57"/>
      <c r="FU1135" s="57"/>
      <c r="FV1135" s="57"/>
      <c r="FW1135" s="57"/>
      <c r="FX1135" s="57"/>
      <c r="FY1135" s="57"/>
      <c r="FZ1135" s="57"/>
      <c r="GA1135" s="57"/>
      <c r="GB1135" s="57"/>
      <c r="GC1135" s="57"/>
      <c r="GD1135" s="57"/>
      <c r="GE1135" s="57"/>
      <c r="GF1135" s="57"/>
      <c r="GG1135" s="57"/>
      <c r="GH1135" s="57"/>
      <c r="GI1135" s="57"/>
      <c r="GJ1135" s="57"/>
      <c r="GK1135" s="57"/>
      <c r="GL1135" s="57"/>
      <c r="GM1135" s="57"/>
      <c r="GN1135" s="57"/>
      <c r="GO1135" s="57"/>
      <c r="GP1135" s="57"/>
      <c r="GQ1135" s="57"/>
      <c r="GR1135" s="57"/>
      <c r="GS1135" s="57"/>
      <c r="GT1135" s="57"/>
      <c r="GU1135" s="57"/>
      <c r="GV1135" s="57"/>
      <c r="GW1135" s="57"/>
      <c r="GX1135" s="57"/>
      <c r="GY1135" s="57"/>
      <c r="GZ1135" s="57"/>
      <c r="HA1135" s="57"/>
      <c r="HB1135" s="57"/>
      <c r="HC1135" s="57"/>
      <c r="HD1135" s="57"/>
      <c r="HE1135" s="57"/>
      <c r="HF1135" s="57"/>
      <c r="HG1135" s="57"/>
      <c r="HH1135" s="57"/>
      <c r="HI1135" s="57"/>
      <c r="HJ1135" s="57"/>
      <c r="HK1135" s="57"/>
      <c r="HL1135" s="57"/>
      <c r="HM1135" s="57"/>
      <c r="HN1135" s="57"/>
      <c r="HO1135" s="57"/>
      <c r="HP1135" s="57"/>
      <c r="HQ1135" s="57"/>
      <c r="HR1135" s="57"/>
      <c r="HS1135" s="57"/>
      <c r="HT1135" s="57"/>
      <c r="HU1135" s="57"/>
      <c r="HV1135" s="57"/>
      <c r="HW1135" s="57"/>
      <c r="HX1135" s="57"/>
      <c r="HY1135" s="57"/>
      <c r="HZ1135" s="57"/>
      <c r="IA1135" s="57"/>
      <c r="IB1135" s="57"/>
      <c r="IC1135" s="57"/>
      <c r="ID1135" s="57"/>
      <c r="IE1135" s="57"/>
      <c r="IF1135" s="57"/>
      <c r="IG1135" s="57"/>
      <c r="IH1135" s="57"/>
      <c r="II1135" s="57"/>
      <c r="IJ1135" s="57"/>
      <c r="IK1135" s="57"/>
      <c r="IL1135" s="57"/>
      <c r="IM1135" s="57"/>
      <c r="IN1135" s="57"/>
      <c r="IO1135" s="57"/>
      <c r="IP1135" s="57"/>
      <c r="IQ1135" s="57"/>
      <c r="IR1135" s="57"/>
      <c r="IS1135" s="57"/>
      <c r="IT1135" s="57"/>
      <c r="IU1135" s="57"/>
      <c r="IV1135" s="57"/>
      <c r="IW1135" s="57"/>
      <c r="IX1135" s="57"/>
      <c r="IY1135" s="57"/>
      <c r="IZ1135" s="57"/>
      <c r="JA1135" s="57"/>
      <c r="JB1135" s="57"/>
      <c r="JC1135" s="57"/>
      <c r="JD1135" s="57"/>
      <c r="JE1135" s="57"/>
      <c r="JF1135" s="57"/>
      <c r="JG1135" s="57"/>
      <c r="JH1135" s="57"/>
      <c r="JI1135" s="57"/>
      <c r="JJ1135" s="57"/>
      <c r="JK1135" s="57"/>
      <c r="JL1135" s="57"/>
      <c r="JM1135" s="57"/>
      <c r="JN1135" s="57"/>
      <c r="JO1135" s="57"/>
      <c r="JP1135" s="57"/>
      <c r="JQ1135" s="57"/>
      <c r="JR1135" s="57"/>
      <c r="JS1135" s="57"/>
      <c r="JT1135" s="57"/>
      <c r="JU1135" s="57"/>
      <c r="JV1135" s="57"/>
      <c r="JW1135" s="57"/>
      <c r="JX1135" s="57"/>
      <c r="JY1135" s="57"/>
      <c r="JZ1135" s="57"/>
      <c r="KA1135" s="57"/>
      <c r="KB1135" s="57"/>
      <c r="KC1135" s="57"/>
      <c r="KD1135" s="57"/>
      <c r="KE1135" s="57"/>
      <c r="KF1135" s="57"/>
      <c r="KG1135" s="57"/>
      <c r="KH1135" s="57"/>
      <c r="KI1135" s="57"/>
      <c r="KJ1135" s="57"/>
      <c r="KK1135" s="57"/>
      <c r="KL1135" s="57"/>
      <c r="KM1135" s="57"/>
      <c r="KN1135" s="57"/>
      <c r="KO1135" s="57"/>
      <c r="KP1135" s="57"/>
      <c r="KQ1135" s="57"/>
      <c r="KR1135" s="57"/>
      <c r="KS1135" s="57"/>
      <c r="KT1135" s="57"/>
      <c r="KU1135" s="57"/>
      <c r="KV1135" s="57"/>
      <c r="KW1135" s="57"/>
      <c r="KX1135" s="57"/>
      <c r="KY1135" s="57"/>
      <c r="KZ1135" s="57"/>
      <c r="LA1135" s="57"/>
      <c r="LB1135" s="57"/>
      <c r="LC1135" s="57"/>
      <c r="LD1135" s="57"/>
      <c r="LE1135" s="57"/>
      <c r="LF1135" s="57"/>
      <c r="LG1135" s="57"/>
      <c r="LH1135" s="57"/>
      <c r="LI1135" s="57"/>
      <c r="LJ1135" s="57"/>
      <c r="LK1135" s="57"/>
      <c r="LL1135" s="57"/>
      <c r="LM1135" s="57"/>
      <c r="LN1135" s="57"/>
      <c r="LO1135" s="57"/>
      <c r="LP1135" s="57"/>
      <c r="LQ1135" s="57"/>
      <c r="LR1135" s="57"/>
      <c r="LS1135" s="57"/>
      <c r="LT1135" s="57"/>
      <c r="LU1135" s="57"/>
      <c r="LV1135" s="57"/>
      <c r="LW1135" s="57"/>
      <c r="LX1135" s="57"/>
      <c r="LY1135" s="57"/>
      <c r="LZ1135" s="57"/>
      <c r="MA1135" s="57"/>
      <c r="MB1135" s="57"/>
      <c r="MC1135" s="57"/>
      <c r="MD1135" s="57"/>
      <c r="ME1135" s="57"/>
      <c r="MF1135" s="57"/>
      <c r="MG1135" s="57"/>
      <c r="MH1135" s="57"/>
      <c r="MI1135" s="57"/>
      <c r="MJ1135" s="57"/>
      <c r="MK1135" s="57"/>
      <c r="ML1135" s="57"/>
      <c r="MM1135" s="57"/>
      <c r="MN1135" s="57"/>
      <c r="MO1135" s="57"/>
      <c r="MP1135" s="57"/>
      <c r="MQ1135" s="57"/>
      <c r="MR1135" s="57"/>
      <c r="MS1135" s="57"/>
      <c r="MT1135" s="57"/>
      <c r="MU1135" s="57"/>
      <c r="MV1135" s="57"/>
      <c r="MW1135" s="57"/>
      <c r="MX1135" s="57"/>
      <c r="MY1135" s="57"/>
      <c r="MZ1135" s="57"/>
      <c r="NA1135" s="57"/>
      <c r="NB1135" s="57"/>
      <c r="NC1135" s="57"/>
      <c r="ND1135" s="57"/>
      <c r="NE1135" s="57"/>
      <c r="NF1135" s="57"/>
      <c r="NG1135" s="57"/>
      <c r="NH1135" s="57"/>
      <c r="NI1135" s="57"/>
      <c r="NJ1135" s="57"/>
      <c r="NK1135" s="57"/>
      <c r="NL1135" s="57"/>
      <c r="NM1135" s="57"/>
      <c r="NN1135" s="57"/>
      <c r="NO1135" s="57"/>
      <c r="NP1135" s="57"/>
      <c r="NQ1135" s="57"/>
      <c r="NR1135" s="57"/>
      <c r="NS1135" s="57"/>
      <c r="NT1135" s="57"/>
      <c r="NU1135" s="57"/>
      <c r="NV1135" s="57"/>
      <c r="NW1135" s="57"/>
      <c r="NX1135" s="57"/>
      <c r="NY1135" s="57"/>
      <c r="NZ1135" s="57"/>
      <c r="OA1135" s="57"/>
      <c r="OB1135" s="57"/>
      <c r="OC1135" s="57"/>
      <c r="OD1135" s="57"/>
      <c r="OE1135" s="57"/>
      <c r="OF1135" s="57"/>
      <c r="OG1135" s="57"/>
      <c r="OH1135" s="57"/>
      <c r="OI1135" s="57"/>
      <c r="OJ1135" s="57"/>
      <c r="OK1135" s="57"/>
      <c r="OL1135" s="57"/>
      <c r="OM1135" s="57"/>
      <c r="ON1135" s="57"/>
      <c r="OO1135" s="57"/>
      <c r="OP1135" s="57"/>
      <c r="OQ1135" s="57"/>
      <c r="OR1135" s="57"/>
      <c r="OS1135" s="57"/>
      <c r="OT1135" s="57"/>
      <c r="OU1135" s="57"/>
      <c r="OV1135" s="57"/>
      <c r="OW1135" s="57"/>
      <c r="OX1135" s="57"/>
      <c r="OY1135" s="57"/>
      <c r="OZ1135" s="57"/>
      <c r="PA1135" s="57"/>
      <c r="PB1135" s="57"/>
      <c r="PC1135" s="57"/>
      <c r="PD1135" s="57"/>
      <c r="PE1135" s="57"/>
      <c r="PF1135" s="57"/>
      <c r="PG1135" s="57"/>
      <c r="PH1135" s="57"/>
      <c r="PI1135" s="57"/>
      <c r="PJ1135" s="57"/>
      <c r="PK1135" s="57"/>
      <c r="PL1135" s="57"/>
      <c r="PM1135" s="57"/>
      <c r="PN1135" s="57"/>
      <c r="PO1135" s="57"/>
      <c r="PP1135" s="57"/>
      <c r="PQ1135" s="57"/>
      <c r="PR1135" s="57"/>
      <c r="PS1135" s="57"/>
      <c r="PT1135" s="57"/>
      <c r="PU1135" s="57"/>
      <c r="PV1135" s="57"/>
      <c r="PW1135" s="57"/>
      <c r="PX1135" s="57"/>
      <c r="PY1135" s="57"/>
      <c r="PZ1135" s="57"/>
      <c r="QA1135" s="57"/>
      <c r="QB1135" s="57"/>
      <c r="QC1135" s="57"/>
      <c r="QD1135" s="57"/>
      <c r="QE1135" s="57"/>
      <c r="QF1135" s="57"/>
      <c r="QG1135" s="57"/>
      <c r="QH1135" s="57"/>
      <c r="QI1135" s="57"/>
      <c r="QJ1135" s="57"/>
      <c r="QK1135" s="57"/>
      <c r="QL1135" s="57"/>
      <c r="QM1135" s="57"/>
      <c r="QN1135" s="57"/>
      <c r="QO1135" s="57"/>
      <c r="QP1135" s="57"/>
      <c r="QQ1135" s="57"/>
      <c r="QR1135" s="57"/>
      <c r="QS1135" s="57"/>
      <c r="QT1135" s="57"/>
      <c r="QU1135" s="57"/>
      <c r="QV1135" s="57"/>
      <c r="QW1135" s="57"/>
      <c r="QX1135" s="57"/>
      <c r="QY1135" s="57"/>
      <c r="QZ1135" s="57"/>
      <c r="RA1135" s="57"/>
      <c r="RB1135" s="57"/>
      <c r="RC1135" s="57"/>
      <c r="RD1135" s="57"/>
      <c r="RE1135" s="57"/>
      <c r="RF1135" s="57"/>
      <c r="RG1135" s="57"/>
      <c r="RH1135" s="57"/>
      <c r="RI1135" s="57"/>
      <c r="RJ1135" s="57"/>
      <c r="RK1135" s="57"/>
      <c r="RL1135" s="57"/>
      <c r="RM1135" s="57"/>
      <c r="RN1135" s="57"/>
      <c r="RO1135" s="57"/>
      <c r="RP1135" s="57"/>
      <c r="RQ1135" s="57"/>
      <c r="RR1135" s="57"/>
      <c r="RS1135" s="57"/>
      <c r="RT1135" s="57"/>
      <c r="RU1135" s="57"/>
      <c r="RV1135" s="57"/>
      <c r="RW1135" s="57"/>
      <c r="RX1135" s="57"/>
      <c r="RY1135" s="57"/>
      <c r="RZ1135" s="57"/>
      <c r="SA1135" s="57"/>
      <c r="SB1135" s="57"/>
      <c r="SC1135" s="57"/>
      <c r="SD1135" s="57"/>
      <c r="SE1135" s="57"/>
      <c r="SF1135" s="57"/>
      <c r="SG1135" s="57"/>
      <c r="SH1135" s="57"/>
      <c r="SI1135" s="57"/>
      <c r="SJ1135" s="57"/>
      <c r="SK1135" s="57"/>
      <c r="SL1135" s="57"/>
      <c r="SM1135" s="57"/>
      <c r="SN1135" s="57"/>
      <c r="SO1135" s="57"/>
      <c r="SP1135" s="57"/>
      <c r="SQ1135" s="57"/>
      <c r="SR1135" s="57"/>
      <c r="SS1135" s="57"/>
      <c r="ST1135" s="57"/>
      <c r="SU1135" s="57"/>
      <c r="SV1135" s="57"/>
      <c r="SW1135" s="57"/>
      <c r="SX1135" s="57"/>
    </row>
    <row r="1136" spans="1:518" s="77" customFormat="1" ht="14.55" customHeight="1" x14ac:dyDescent="0.3">
      <c r="A1136" s="81">
        <v>1132</v>
      </c>
      <c r="B1136" s="7">
        <v>375</v>
      </c>
      <c r="C1136" s="98" t="s">
        <v>4295</v>
      </c>
      <c r="D1136" s="98" t="s">
        <v>4293</v>
      </c>
      <c r="E1136" s="98" t="s">
        <v>4136</v>
      </c>
      <c r="F1136" s="7">
        <v>2019</v>
      </c>
      <c r="G1136" s="98" t="s">
        <v>1362</v>
      </c>
      <c r="H1136" s="126" t="s">
        <v>4296</v>
      </c>
      <c r="I1136" s="6" t="s">
        <v>50</v>
      </c>
      <c r="J1136" s="98" t="s">
        <v>4299</v>
      </c>
      <c r="K1136" s="6" t="s">
        <v>3566</v>
      </c>
      <c r="L1136" s="6" t="s">
        <v>38</v>
      </c>
      <c r="M1136" s="6" t="s">
        <v>86</v>
      </c>
      <c r="N1136" s="6" t="s">
        <v>205</v>
      </c>
      <c r="O1136" s="6" t="s">
        <v>25</v>
      </c>
      <c r="P1136" s="6" t="s">
        <v>56</v>
      </c>
      <c r="Q1136" s="6" t="s">
        <v>572</v>
      </c>
      <c r="R1136" s="6" t="s">
        <v>572</v>
      </c>
      <c r="S1136" s="6" t="s">
        <v>166</v>
      </c>
      <c r="T1136" s="6" t="s">
        <v>862</v>
      </c>
      <c r="U1136" s="7">
        <v>2011</v>
      </c>
      <c r="V1136" s="7">
        <v>2025</v>
      </c>
      <c r="W1136" s="56"/>
      <c r="X1136" s="6"/>
      <c r="Y1136" s="6"/>
      <c r="Z1136" s="6" t="s">
        <v>76</v>
      </c>
      <c r="AA1136" s="6"/>
      <c r="AB1136" s="6" t="s">
        <v>107</v>
      </c>
      <c r="AC1136" s="6"/>
      <c r="AD1136" s="6"/>
      <c r="AE1136" s="6" t="s">
        <v>126</v>
      </c>
      <c r="AF1136" s="56"/>
      <c r="AG1136" s="56"/>
      <c r="AH1136" s="6"/>
      <c r="AI1136" s="6"/>
      <c r="AJ1136" s="56"/>
      <c r="AK1136" s="6" t="s">
        <v>232</v>
      </c>
      <c r="AL1136" s="56"/>
      <c r="AM1136" s="6"/>
      <c r="AN1136" s="56"/>
      <c r="AO1136" s="6"/>
      <c r="AP1136" s="6"/>
      <c r="AQ1136" s="56"/>
      <c r="AR1136" s="56"/>
      <c r="AS1136" s="56"/>
      <c r="AT1136" s="6"/>
      <c r="AU1136" s="6"/>
      <c r="AV1136" s="6" t="s">
        <v>199</v>
      </c>
      <c r="AW1136" s="6" t="s">
        <v>23</v>
      </c>
      <c r="AX1136" s="56"/>
      <c r="AY1136" s="6"/>
      <c r="AZ1136" s="6"/>
      <c r="BA1136" s="6"/>
      <c r="BB1136" s="6"/>
      <c r="BC1136" s="6"/>
      <c r="BD1136" s="6"/>
      <c r="BE1136" s="6"/>
      <c r="BF1136" s="6" t="s">
        <v>106</v>
      </c>
      <c r="BG1136" s="56"/>
      <c r="BH1136" s="56"/>
      <c r="BI1136" s="6"/>
      <c r="BJ1136" s="6"/>
      <c r="BK1136" s="6"/>
      <c r="BL1136" s="56"/>
      <c r="BM1136" s="56"/>
      <c r="BN1136" s="6"/>
      <c r="BO1136" s="6"/>
      <c r="BP1136" s="56"/>
      <c r="BQ1136" s="56"/>
      <c r="BR1136" s="56"/>
      <c r="BS1136" s="6"/>
      <c r="BT1136" s="6"/>
      <c r="BU1136" s="6"/>
      <c r="BV1136" s="6" t="s">
        <v>23</v>
      </c>
      <c r="BW1136" s="56"/>
      <c r="BX1136" s="6"/>
      <c r="BY1136" s="6"/>
      <c r="BZ1136" s="6"/>
      <c r="CA1136" s="6"/>
      <c r="CB1136" s="6"/>
      <c r="CC1136" s="6"/>
      <c r="CD1136" s="6"/>
      <c r="CE1136" s="6"/>
      <c r="CF1136" s="56"/>
      <c r="CG1136" s="56"/>
      <c r="CH1136" s="6"/>
      <c r="CI1136" s="6"/>
      <c r="CJ1136" s="56"/>
      <c r="CK1136" s="6"/>
      <c r="CL1136" s="6"/>
      <c r="CM1136" s="6"/>
      <c r="CN1136" s="6"/>
      <c r="CO1136" s="56"/>
      <c r="CP1136" s="6"/>
      <c r="CQ1136" s="6"/>
      <c r="CR1136" s="6" t="s">
        <v>195</v>
      </c>
      <c r="CS1136" s="28" t="s">
        <v>38</v>
      </c>
      <c r="CT1136" s="6"/>
      <c r="CU1136" s="6"/>
      <c r="CV1136" s="6"/>
      <c r="CW1136" s="6"/>
      <c r="CX1136" s="6"/>
      <c r="CY1136" s="56"/>
      <c r="CZ1136" s="6"/>
      <c r="DA1136" s="6"/>
      <c r="DB1136" s="6"/>
      <c r="DC1136" s="6"/>
      <c r="DD1136" s="6" t="s">
        <v>38</v>
      </c>
      <c r="DE1136" s="87"/>
      <c r="DF1136" s="6"/>
      <c r="DG1136" s="6"/>
      <c r="DH1136" s="6"/>
      <c r="DI1136" s="6"/>
      <c r="DJ1136" s="6"/>
      <c r="DK1136" s="6"/>
      <c r="DL1136" s="6"/>
      <c r="DM1136" s="6"/>
      <c r="DN1136" s="6"/>
      <c r="DO1136" s="87"/>
      <c r="DP1136" s="6"/>
      <c r="DQ1136" s="87"/>
      <c r="DR1136" s="6"/>
      <c r="DS1136" s="87" t="s">
        <v>4297</v>
      </c>
      <c r="DT1136" s="17" t="s">
        <v>292</v>
      </c>
      <c r="DU1136" s="58"/>
      <c r="DV1136" s="58"/>
      <c r="DW1136" s="58"/>
      <c r="DX1136" s="58"/>
      <c r="DY1136" s="58"/>
      <c r="DZ1136" s="58"/>
      <c r="EA1136" s="58"/>
      <c r="EB1136" s="58"/>
      <c r="EC1136" s="58"/>
      <c r="ED1136" s="58"/>
      <c r="EE1136" s="58"/>
      <c r="EF1136" s="58"/>
      <c r="EG1136" s="58"/>
      <c r="EH1136" s="58"/>
      <c r="EI1136" s="58"/>
      <c r="EJ1136" s="58"/>
      <c r="EK1136" s="58"/>
      <c r="EL1136" s="58"/>
      <c r="EM1136" s="58"/>
      <c r="EN1136" s="58"/>
      <c r="EO1136" s="58"/>
      <c r="EP1136" s="58"/>
      <c r="EQ1136" s="58"/>
      <c r="ER1136" s="58"/>
      <c r="ES1136" s="34"/>
      <c r="ET1136" s="57"/>
      <c r="EU1136" s="57"/>
      <c r="EV1136" s="57"/>
      <c r="EW1136" s="57"/>
      <c r="EX1136" s="57"/>
      <c r="EY1136" s="57"/>
      <c r="EZ1136" s="57"/>
      <c r="FA1136" s="57"/>
      <c r="FB1136" s="57"/>
      <c r="FC1136" s="57"/>
      <c r="FD1136" s="57"/>
      <c r="FE1136" s="57"/>
      <c r="FF1136" s="57"/>
      <c r="FG1136" s="57"/>
      <c r="FH1136" s="57"/>
      <c r="FI1136" s="57"/>
      <c r="FJ1136" s="57"/>
      <c r="FK1136" s="57"/>
      <c r="FL1136" s="57"/>
      <c r="FM1136" s="57"/>
      <c r="FN1136" s="57"/>
      <c r="FO1136" s="57"/>
      <c r="FP1136" s="57"/>
      <c r="FQ1136" s="57"/>
      <c r="FR1136" s="57"/>
      <c r="FS1136" s="57"/>
      <c r="FT1136" s="57"/>
      <c r="FU1136" s="57"/>
      <c r="FV1136" s="57"/>
      <c r="FW1136" s="57"/>
      <c r="FX1136" s="57"/>
      <c r="FY1136" s="57"/>
      <c r="FZ1136" s="57"/>
      <c r="GA1136" s="57"/>
      <c r="GB1136" s="57"/>
      <c r="GC1136" s="57"/>
      <c r="GD1136" s="57"/>
      <c r="GE1136" s="57"/>
      <c r="GF1136" s="57"/>
      <c r="GG1136" s="57"/>
      <c r="GH1136" s="57"/>
      <c r="GI1136" s="57"/>
      <c r="GJ1136" s="57"/>
      <c r="GK1136" s="57"/>
      <c r="GL1136" s="57"/>
      <c r="GM1136" s="57"/>
      <c r="GN1136" s="57"/>
      <c r="GO1136" s="57"/>
      <c r="GP1136" s="57"/>
      <c r="GQ1136" s="57"/>
      <c r="GR1136" s="57"/>
      <c r="GS1136" s="57"/>
      <c r="GT1136" s="57"/>
      <c r="GU1136" s="57"/>
      <c r="GV1136" s="57"/>
      <c r="GW1136" s="57"/>
      <c r="GX1136" s="57"/>
      <c r="GY1136" s="57"/>
      <c r="GZ1136" s="57"/>
      <c r="HA1136" s="57"/>
      <c r="HB1136" s="57"/>
      <c r="HC1136" s="57"/>
      <c r="HD1136" s="57"/>
      <c r="HE1136" s="57"/>
      <c r="HF1136" s="57"/>
      <c r="HG1136" s="57"/>
      <c r="HH1136" s="57"/>
      <c r="HI1136" s="57"/>
      <c r="HJ1136" s="57"/>
      <c r="HK1136" s="57"/>
      <c r="HL1136" s="57"/>
      <c r="HM1136" s="57"/>
      <c r="HN1136" s="57"/>
      <c r="HO1136" s="57"/>
      <c r="HP1136" s="57"/>
      <c r="HQ1136" s="57"/>
      <c r="HR1136" s="57"/>
      <c r="HS1136" s="57"/>
      <c r="HT1136" s="57"/>
      <c r="HU1136" s="57"/>
      <c r="HV1136" s="57"/>
      <c r="HW1136" s="57"/>
      <c r="HX1136" s="57"/>
      <c r="HY1136" s="57"/>
      <c r="HZ1136" s="57"/>
      <c r="IA1136" s="57"/>
      <c r="IB1136" s="57"/>
      <c r="IC1136" s="57"/>
      <c r="ID1136" s="57"/>
      <c r="IE1136" s="57"/>
      <c r="IF1136" s="57"/>
      <c r="IG1136" s="57"/>
      <c r="IH1136" s="57"/>
      <c r="II1136" s="57"/>
      <c r="IJ1136" s="57"/>
      <c r="IK1136" s="57"/>
      <c r="IL1136" s="57"/>
      <c r="IM1136" s="57"/>
      <c r="IN1136" s="57"/>
      <c r="IO1136" s="57"/>
      <c r="IP1136" s="57"/>
      <c r="IQ1136" s="57"/>
      <c r="IR1136" s="57"/>
      <c r="IS1136" s="57"/>
      <c r="IT1136" s="57"/>
      <c r="IU1136" s="57"/>
      <c r="IV1136" s="57"/>
      <c r="IW1136" s="57"/>
      <c r="IX1136" s="57"/>
      <c r="IY1136" s="57"/>
      <c r="IZ1136" s="57"/>
      <c r="JA1136" s="57"/>
      <c r="JB1136" s="57"/>
      <c r="JC1136" s="57"/>
      <c r="JD1136" s="57"/>
      <c r="JE1136" s="57"/>
      <c r="JF1136" s="57"/>
      <c r="JG1136" s="57"/>
      <c r="JH1136" s="57"/>
      <c r="JI1136" s="57"/>
      <c r="JJ1136" s="57"/>
      <c r="JK1136" s="57"/>
      <c r="JL1136" s="57"/>
      <c r="JM1136" s="57"/>
      <c r="JN1136" s="57"/>
      <c r="JO1136" s="57"/>
      <c r="JP1136" s="57"/>
      <c r="JQ1136" s="57"/>
      <c r="JR1136" s="57"/>
      <c r="JS1136" s="57"/>
      <c r="JT1136" s="57"/>
      <c r="JU1136" s="57"/>
      <c r="JV1136" s="57"/>
      <c r="JW1136" s="57"/>
      <c r="JX1136" s="57"/>
      <c r="JY1136" s="57"/>
      <c r="JZ1136" s="57"/>
      <c r="KA1136" s="57"/>
      <c r="KB1136" s="57"/>
      <c r="KC1136" s="57"/>
      <c r="KD1136" s="57"/>
      <c r="KE1136" s="57"/>
      <c r="KF1136" s="57"/>
      <c r="KG1136" s="57"/>
      <c r="KH1136" s="57"/>
      <c r="KI1136" s="57"/>
      <c r="KJ1136" s="57"/>
      <c r="KK1136" s="57"/>
      <c r="KL1136" s="57"/>
      <c r="KM1136" s="57"/>
      <c r="KN1136" s="57"/>
      <c r="KO1136" s="57"/>
      <c r="KP1136" s="57"/>
      <c r="KQ1136" s="57"/>
      <c r="KR1136" s="57"/>
      <c r="KS1136" s="57"/>
      <c r="KT1136" s="57"/>
      <c r="KU1136" s="57"/>
      <c r="KV1136" s="57"/>
      <c r="KW1136" s="57"/>
      <c r="KX1136" s="57"/>
      <c r="KY1136" s="57"/>
      <c r="KZ1136" s="57"/>
      <c r="LA1136" s="57"/>
      <c r="LB1136" s="57"/>
      <c r="LC1136" s="57"/>
      <c r="LD1136" s="57"/>
      <c r="LE1136" s="57"/>
      <c r="LF1136" s="57"/>
      <c r="LG1136" s="57"/>
      <c r="LH1136" s="57"/>
      <c r="LI1136" s="57"/>
      <c r="LJ1136" s="57"/>
      <c r="LK1136" s="57"/>
      <c r="LL1136" s="57"/>
      <c r="LM1136" s="57"/>
      <c r="LN1136" s="57"/>
      <c r="LO1136" s="57"/>
      <c r="LP1136" s="57"/>
      <c r="LQ1136" s="57"/>
      <c r="LR1136" s="57"/>
      <c r="LS1136" s="57"/>
      <c r="LT1136" s="57"/>
      <c r="LU1136" s="57"/>
      <c r="LV1136" s="57"/>
      <c r="LW1136" s="57"/>
      <c r="LX1136" s="57"/>
      <c r="LY1136" s="57"/>
      <c r="LZ1136" s="57"/>
      <c r="MA1136" s="57"/>
      <c r="MB1136" s="57"/>
      <c r="MC1136" s="57"/>
      <c r="MD1136" s="57"/>
      <c r="ME1136" s="57"/>
      <c r="MF1136" s="57"/>
      <c r="MG1136" s="57"/>
      <c r="MH1136" s="57"/>
      <c r="MI1136" s="57"/>
      <c r="MJ1136" s="57"/>
      <c r="MK1136" s="57"/>
      <c r="ML1136" s="57"/>
      <c r="MM1136" s="57"/>
      <c r="MN1136" s="57"/>
      <c r="MO1136" s="57"/>
      <c r="MP1136" s="57"/>
      <c r="MQ1136" s="57"/>
      <c r="MR1136" s="57"/>
      <c r="MS1136" s="57"/>
      <c r="MT1136" s="57"/>
      <c r="MU1136" s="57"/>
      <c r="MV1136" s="57"/>
      <c r="MW1136" s="57"/>
      <c r="MX1136" s="57"/>
      <c r="MY1136" s="57"/>
      <c r="MZ1136" s="57"/>
      <c r="NA1136" s="57"/>
      <c r="NB1136" s="57"/>
      <c r="NC1136" s="57"/>
      <c r="ND1136" s="57"/>
      <c r="NE1136" s="57"/>
      <c r="NF1136" s="57"/>
      <c r="NG1136" s="57"/>
      <c r="NH1136" s="57"/>
      <c r="NI1136" s="57"/>
      <c r="NJ1136" s="57"/>
      <c r="NK1136" s="57"/>
      <c r="NL1136" s="57"/>
      <c r="NM1136" s="57"/>
      <c r="NN1136" s="57"/>
      <c r="NO1136" s="57"/>
      <c r="NP1136" s="57"/>
      <c r="NQ1136" s="57"/>
      <c r="NR1136" s="57"/>
      <c r="NS1136" s="57"/>
      <c r="NT1136" s="57"/>
      <c r="NU1136" s="57"/>
      <c r="NV1136" s="57"/>
      <c r="NW1136" s="57"/>
      <c r="NX1136" s="57"/>
      <c r="NY1136" s="57"/>
      <c r="NZ1136" s="57"/>
      <c r="OA1136" s="57"/>
      <c r="OB1136" s="57"/>
      <c r="OC1136" s="57"/>
      <c r="OD1136" s="57"/>
      <c r="OE1136" s="57"/>
      <c r="OF1136" s="57"/>
      <c r="OG1136" s="57"/>
      <c r="OH1136" s="57"/>
      <c r="OI1136" s="57"/>
      <c r="OJ1136" s="57"/>
      <c r="OK1136" s="57"/>
      <c r="OL1136" s="57"/>
      <c r="OM1136" s="57"/>
      <c r="ON1136" s="57"/>
      <c r="OO1136" s="57"/>
      <c r="OP1136" s="57"/>
      <c r="OQ1136" s="57"/>
      <c r="OR1136" s="57"/>
      <c r="OS1136" s="57"/>
      <c r="OT1136" s="57"/>
      <c r="OU1136" s="57"/>
      <c r="OV1136" s="57"/>
      <c r="OW1136" s="57"/>
      <c r="OX1136" s="57"/>
      <c r="OY1136" s="57"/>
      <c r="OZ1136" s="57"/>
      <c r="PA1136" s="57"/>
      <c r="PB1136" s="57"/>
      <c r="PC1136" s="57"/>
      <c r="PD1136" s="57"/>
      <c r="PE1136" s="57"/>
      <c r="PF1136" s="57"/>
      <c r="PG1136" s="57"/>
      <c r="PH1136" s="57"/>
      <c r="PI1136" s="57"/>
      <c r="PJ1136" s="57"/>
      <c r="PK1136" s="57"/>
      <c r="PL1136" s="57"/>
      <c r="PM1136" s="57"/>
      <c r="PN1136" s="57"/>
      <c r="PO1136" s="57"/>
      <c r="PP1136" s="57"/>
      <c r="PQ1136" s="57"/>
      <c r="PR1136" s="57"/>
      <c r="PS1136" s="57"/>
      <c r="PT1136" s="57"/>
      <c r="PU1136" s="57"/>
      <c r="PV1136" s="57"/>
      <c r="PW1136" s="57"/>
      <c r="PX1136" s="57"/>
      <c r="PY1136" s="57"/>
      <c r="PZ1136" s="57"/>
      <c r="QA1136" s="57"/>
      <c r="QB1136" s="57"/>
      <c r="QC1136" s="57"/>
      <c r="QD1136" s="57"/>
      <c r="QE1136" s="57"/>
      <c r="QF1136" s="57"/>
      <c r="QG1136" s="57"/>
      <c r="QH1136" s="57"/>
      <c r="QI1136" s="57"/>
      <c r="QJ1136" s="57"/>
      <c r="QK1136" s="57"/>
      <c r="QL1136" s="57"/>
      <c r="QM1136" s="57"/>
      <c r="QN1136" s="57"/>
      <c r="QO1136" s="57"/>
      <c r="QP1136" s="57"/>
      <c r="QQ1136" s="57"/>
      <c r="QR1136" s="57"/>
      <c r="QS1136" s="57"/>
      <c r="QT1136" s="57"/>
      <c r="QU1136" s="57"/>
      <c r="QV1136" s="57"/>
      <c r="QW1136" s="57"/>
      <c r="QX1136" s="57"/>
      <c r="QY1136" s="57"/>
      <c r="QZ1136" s="57"/>
      <c r="RA1136" s="57"/>
      <c r="RB1136" s="57"/>
      <c r="RC1136" s="57"/>
      <c r="RD1136" s="57"/>
      <c r="RE1136" s="57"/>
      <c r="RF1136" s="57"/>
      <c r="RG1136" s="57"/>
      <c r="RH1136" s="57"/>
      <c r="RI1136" s="57"/>
      <c r="RJ1136" s="57"/>
      <c r="RK1136" s="57"/>
      <c r="RL1136" s="57"/>
      <c r="RM1136" s="57"/>
      <c r="RN1136" s="57"/>
      <c r="RO1136" s="57"/>
      <c r="RP1136" s="57"/>
      <c r="RQ1136" s="57"/>
      <c r="RR1136" s="57"/>
      <c r="RS1136" s="57"/>
      <c r="RT1136" s="57"/>
      <c r="RU1136" s="57"/>
      <c r="RV1136" s="57"/>
      <c r="RW1136" s="57"/>
      <c r="RX1136" s="57"/>
      <c r="RY1136" s="57"/>
      <c r="RZ1136" s="57"/>
      <c r="SA1136" s="57"/>
      <c r="SB1136" s="57"/>
      <c r="SC1136" s="57"/>
      <c r="SD1136" s="57"/>
      <c r="SE1136" s="57"/>
      <c r="SF1136" s="57"/>
      <c r="SG1136" s="57"/>
      <c r="SH1136" s="57"/>
      <c r="SI1136" s="57"/>
      <c r="SJ1136" s="57"/>
      <c r="SK1136" s="57"/>
      <c r="SL1136" s="57"/>
      <c r="SM1136" s="57"/>
      <c r="SN1136" s="57"/>
      <c r="SO1136" s="57"/>
      <c r="SP1136" s="57"/>
      <c r="SQ1136" s="57"/>
      <c r="SR1136" s="57"/>
      <c r="SS1136" s="57"/>
      <c r="ST1136" s="57"/>
      <c r="SU1136" s="57"/>
      <c r="SV1136" s="57"/>
      <c r="SW1136" s="57"/>
      <c r="SX1136" s="57"/>
    </row>
    <row r="1137" spans="1:518" s="78" customFormat="1" ht="14.55" customHeight="1" x14ac:dyDescent="0.3">
      <c r="A1137" s="82">
        <v>1133</v>
      </c>
      <c r="B1137" s="83">
        <v>375</v>
      </c>
      <c r="C1137" s="103" t="s">
        <v>4295</v>
      </c>
      <c r="D1137" s="103" t="s">
        <v>4293</v>
      </c>
      <c r="E1137" s="103" t="s">
        <v>4136</v>
      </c>
      <c r="F1137" s="83">
        <v>2019</v>
      </c>
      <c r="G1137" s="103" t="s">
        <v>1362</v>
      </c>
      <c r="H1137" s="130" t="s">
        <v>4296</v>
      </c>
      <c r="I1137" s="79" t="s">
        <v>50</v>
      </c>
      <c r="J1137" s="103" t="s">
        <v>4300</v>
      </c>
      <c r="K1137" s="6" t="s">
        <v>3566</v>
      </c>
      <c r="L1137" s="79" t="s">
        <v>38</v>
      </c>
      <c r="M1137" s="79" t="s">
        <v>86</v>
      </c>
      <c r="N1137" s="79" t="s">
        <v>205</v>
      </c>
      <c r="O1137" s="79" t="s">
        <v>25</v>
      </c>
      <c r="P1137" s="6" t="s">
        <v>56</v>
      </c>
      <c r="Q1137" s="79" t="s">
        <v>572</v>
      </c>
      <c r="R1137" s="79" t="s">
        <v>572</v>
      </c>
      <c r="S1137" s="79" t="s">
        <v>166</v>
      </c>
      <c r="T1137" s="79" t="s">
        <v>862</v>
      </c>
      <c r="U1137" s="83">
        <v>2011</v>
      </c>
      <c r="V1137" s="83">
        <v>2025</v>
      </c>
      <c r="W1137" s="71"/>
      <c r="X1137" s="79"/>
      <c r="Y1137" s="79"/>
      <c r="Z1137" s="79" t="s">
        <v>76</v>
      </c>
      <c r="AA1137" s="79"/>
      <c r="AB1137" s="79" t="s">
        <v>107</v>
      </c>
      <c r="AC1137" s="79"/>
      <c r="AD1137" s="79"/>
      <c r="AE1137" s="79" t="s">
        <v>126</v>
      </c>
      <c r="AF1137" s="71"/>
      <c r="AG1137" s="71"/>
      <c r="AH1137" s="79"/>
      <c r="AI1137" s="79"/>
      <c r="AJ1137" s="71"/>
      <c r="AK1137" s="79" t="s">
        <v>232</v>
      </c>
      <c r="AL1137" s="71"/>
      <c r="AM1137" s="79"/>
      <c r="AN1137" s="71"/>
      <c r="AO1137" s="79"/>
      <c r="AP1137" s="79"/>
      <c r="AQ1137" s="71"/>
      <c r="AR1137" s="71"/>
      <c r="AS1137" s="71"/>
      <c r="AT1137" s="79"/>
      <c r="AU1137" s="79"/>
      <c r="AV1137" s="79" t="s">
        <v>199</v>
      </c>
      <c r="AW1137" s="79" t="s">
        <v>23</v>
      </c>
      <c r="AX1137" s="71"/>
      <c r="AY1137" s="79"/>
      <c r="AZ1137" s="79"/>
      <c r="BA1137" s="79"/>
      <c r="BB1137" s="79"/>
      <c r="BC1137" s="79"/>
      <c r="BD1137" s="79"/>
      <c r="BE1137" s="79"/>
      <c r="BF1137" s="79" t="s">
        <v>106</v>
      </c>
      <c r="BG1137" s="71"/>
      <c r="BH1137" s="71"/>
      <c r="BI1137" s="79"/>
      <c r="BJ1137" s="79"/>
      <c r="BK1137" s="79"/>
      <c r="BL1137" s="71"/>
      <c r="BM1137" s="71"/>
      <c r="BN1137" s="79"/>
      <c r="BO1137" s="79"/>
      <c r="BP1137" s="71"/>
      <c r="BQ1137" s="71"/>
      <c r="BR1137" s="71"/>
      <c r="BS1137" s="79"/>
      <c r="BT1137" s="79"/>
      <c r="BU1137" s="79"/>
      <c r="BV1137" s="79" t="s">
        <v>23</v>
      </c>
      <c r="BW1137" s="71"/>
      <c r="BX1137" s="79"/>
      <c r="BY1137" s="79"/>
      <c r="BZ1137" s="79"/>
      <c r="CA1137" s="79"/>
      <c r="CB1137" s="79"/>
      <c r="CC1137" s="79"/>
      <c r="CD1137" s="79"/>
      <c r="CE1137" s="79"/>
      <c r="CF1137" s="71"/>
      <c r="CG1137" s="71"/>
      <c r="CH1137" s="79"/>
      <c r="CI1137" s="79"/>
      <c r="CJ1137" s="71"/>
      <c r="CK1137" s="79"/>
      <c r="CL1137" s="79"/>
      <c r="CM1137" s="79"/>
      <c r="CN1137" s="79"/>
      <c r="CO1137" s="71"/>
      <c r="CP1137" s="79"/>
      <c r="CQ1137" s="79"/>
      <c r="CR1137" s="79" t="s">
        <v>195</v>
      </c>
      <c r="CS1137" s="84" t="s">
        <v>38</v>
      </c>
      <c r="CT1137" s="79"/>
      <c r="CU1137" s="79"/>
      <c r="CV1137" s="79"/>
      <c r="CW1137" s="79"/>
      <c r="CX1137" s="79"/>
      <c r="CY1137" s="71"/>
      <c r="CZ1137" s="79"/>
      <c r="DA1137" s="79"/>
      <c r="DB1137" s="79"/>
      <c r="DC1137" s="79"/>
      <c r="DD1137" s="79" t="s">
        <v>38</v>
      </c>
      <c r="DE1137" s="88"/>
      <c r="DF1137" s="79"/>
      <c r="DG1137" s="79"/>
      <c r="DH1137" s="79"/>
      <c r="DI1137" s="79"/>
      <c r="DJ1137" s="79"/>
      <c r="DK1137" s="79"/>
      <c r="DL1137" s="79"/>
      <c r="DM1137" s="79"/>
      <c r="DN1137" s="79"/>
      <c r="DO1137" s="88"/>
      <c r="DP1137" s="79"/>
      <c r="DQ1137" s="88"/>
      <c r="DR1137" s="79"/>
      <c r="DS1137" s="88" t="s">
        <v>4297</v>
      </c>
      <c r="DT1137" s="85" t="s">
        <v>292</v>
      </c>
      <c r="DU1137" s="58"/>
      <c r="DV1137" s="58"/>
      <c r="DW1137" s="58"/>
      <c r="DX1137" s="58"/>
      <c r="DY1137" s="58"/>
      <c r="DZ1137" s="58"/>
      <c r="EA1137" s="58"/>
      <c r="EB1137" s="58"/>
      <c r="EC1137" s="58"/>
      <c r="ED1137" s="58"/>
      <c r="EE1137" s="58"/>
      <c r="EF1137" s="58"/>
      <c r="EG1137" s="58"/>
      <c r="EH1137" s="58"/>
      <c r="EI1137" s="58"/>
      <c r="EJ1137" s="58"/>
      <c r="EK1137" s="58"/>
      <c r="EL1137" s="58"/>
      <c r="EM1137" s="58"/>
      <c r="EN1137" s="58"/>
      <c r="EO1137" s="58"/>
      <c r="EP1137" s="58"/>
      <c r="EQ1137" s="58"/>
      <c r="ER1137" s="58"/>
      <c r="ES1137" s="34"/>
      <c r="ET1137" s="57"/>
      <c r="EU1137" s="57"/>
      <c r="EV1137" s="57"/>
      <c r="EW1137" s="57"/>
      <c r="EX1137" s="57"/>
      <c r="EY1137" s="57"/>
      <c r="EZ1137" s="57"/>
      <c r="FA1137" s="57"/>
      <c r="FB1137" s="57"/>
      <c r="FC1137" s="57"/>
      <c r="FD1137" s="57"/>
      <c r="FE1137" s="57"/>
      <c r="FF1137" s="57"/>
      <c r="FG1137" s="57"/>
      <c r="FH1137" s="57"/>
      <c r="FI1137" s="57"/>
      <c r="FJ1137" s="57"/>
      <c r="FK1137" s="57"/>
      <c r="FL1137" s="57"/>
      <c r="FM1137" s="57"/>
      <c r="FN1137" s="57"/>
      <c r="FO1137" s="57"/>
      <c r="FP1137" s="57"/>
      <c r="FQ1137" s="57"/>
      <c r="FR1137" s="57"/>
      <c r="FS1137" s="57"/>
      <c r="FT1137" s="57"/>
      <c r="FU1137" s="57"/>
      <c r="FV1137" s="57"/>
      <c r="FW1137" s="57"/>
      <c r="FX1137" s="57"/>
      <c r="FY1137" s="57"/>
      <c r="FZ1137" s="57"/>
      <c r="GA1137" s="57"/>
      <c r="GB1137" s="57"/>
      <c r="GC1137" s="57"/>
      <c r="GD1137" s="57"/>
      <c r="GE1137" s="57"/>
      <c r="GF1137" s="57"/>
      <c r="GG1137" s="57"/>
      <c r="GH1137" s="57"/>
      <c r="GI1137" s="57"/>
      <c r="GJ1137" s="57"/>
      <c r="GK1137" s="57"/>
      <c r="GL1137" s="57"/>
      <c r="GM1137" s="57"/>
      <c r="GN1137" s="57"/>
      <c r="GO1137" s="57"/>
      <c r="GP1137" s="57"/>
      <c r="GQ1137" s="57"/>
      <c r="GR1137" s="57"/>
      <c r="GS1137" s="57"/>
      <c r="GT1137" s="57"/>
      <c r="GU1137" s="57"/>
      <c r="GV1137" s="57"/>
      <c r="GW1137" s="57"/>
      <c r="GX1137" s="57"/>
      <c r="GY1137" s="57"/>
      <c r="GZ1137" s="57"/>
      <c r="HA1137" s="57"/>
      <c r="HB1137" s="57"/>
      <c r="HC1137" s="57"/>
      <c r="HD1137" s="57"/>
      <c r="HE1137" s="57"/>
      <c r="HF1137" s="57"/>
      <c r="HG1137" s="57"/>
      <c r="HH1137" s="57"/>
      <c r="HI1137" s="57"/>
      <c r="HJ1137" s="57"/>
      <c r="HK1137" s="57"/>
      <c r="HL1137" s="57"/>
      <c r="HM1137" s="57"/>
      <c r="HN1137" s="57"/>
      <c r="HO1137" s="57"/>
      <c r="HP1137" s="57"/>
      <c r="HQ1137" s="57"/>
      <c r="HR1137" s="57"/>
      <c r="HS1137" s="57"/>
      <c r="HT1137" s="57"/>
      <c r="HU1137" s="57"/>
      <c r="HV1137" s="57"/>
      <c r="HW1137" s="57"/>
      <c r="HX1137" s="57"/>
      <c r="HY1137" s="57"/>
      <c r="HZ1137" s="57"/>
      <c r="IA1137" s="57"/>
      <c r="IB1137" s="57"/>
      <c r="IC1137" s="57"/>
      <c r="ID1137" s="57"/>
      <c r="IE1137" s="57"/>
      <c r="IF1137" s="57"/>
      <c r="IG1137" s="57"/>
      <c r="IH1137" s="57"/>
      <c r="II1137" s="57"/>
      <c r="IJ1137" s="57"/>
      <c r="IK1137" s="57"/>
      <c r="IL1137" s="57"/>
      <c r="IM1137" s="57"/>
      <c r="IN1137" s="57"/>
      <c r="IO1137" s="57"/>
      <c r="IP1137" s="57"/>
      <c r="IQ1137" s="57"/>
      <c r="IR1137" s="57"/>
      <c r="IS1137" s="57"/>
      <c r="IT1137" s="57"/>
      <c r="IU1137" s="57"/>
      <c r="IV1137" s="57"/>
      <c r="IW1137" s="57"/>
      <c r="IX1137" s="57"/>
      <c r="IY1137" s="57"/>
      <c r="IZ1137" s="57"/>
      <c r="JA1137" s="57"/>
      <c r="JB1137" s="57"/>
      <c r="JC1137" s="57"/>
      <c r="JD1137" s="57"/>
      <c r="JE1137" s="57"/>
      <c r="JF1137" s="57"/>
      <c r="JG1137" s="57"/>
      <c r="JH1137" s="57"/>
      <c r="JI1137" s="57"/>
      <c r="JJ1137" s="57"/>
      <c r="JK1137" s="57"/>
      <c r="JL1137" s="57"/>
      <c r="JM1137" s="57"/>
      <c r="JN1137" s="57"/>
      <c r="JO1137" s="57"/>
      <c r="JP1137" s="57"/>
      <c r="JQ1137" s="57"/>
      <c r="JR1137" s="57"/>
      <c r="JS1137" s="57"/>
      <c r="JT1137" s="57"/>
      <c r="JU1137" s="57"/>
      <c r="JV1137" s="57"/>
      <c r="JW1137" s="57"/>
      <c r="JX1137" s="57"/>
      <c r="JY1137" s="57"/>
      <c r="JZ1137" s="57"/>
      <c r="KA1137" s="57"/>
      <c r="KB1137" s="57"/>
      <c r="KC1137" s="57"/>
      <c r="KD1137" s="57"/>
      <c r="KE1137" s="57"/>
      <c r="KF1137" s="57"/>
      <c r="KG1137" s="57"/>
      <c r="KH1137" s="57"/>
      <c r="KI1137" s="57"/>
      <c r="KJ1137" s="57"/>
      <c r="KK1137" s="57"/>
      <c r="KL1137" s="57"/>
      <c r="KM1137" s="57"/>
      <c r="KN1137" s="57"/>
      <c r="KO1137" s="57"/>
      <c r="KP1137" s="57"/>
      <c r="KQ1137" s="57"/>
      <c r="KR1137" s="57"/>
      <c r="KS1137" s="57"/>
      <c r="KT1137" s="57"/>
      <c r="KU1137" s="57"/>
      <c r="KV1137" s="57"/>
      <c r="KW1137" s="57"/>
      <c r="KX1137" s="57"/>
      <c r="KY1137" s="57"/>
      <c r="KZ1137" s="57"/>
      <c r="LA1137" s="57"/>
      <c r="LB1137" s="57"/>
      <c r="LC1137" s="57"/>
      <c r="LD1137" s="57"/>
      <c r="LE1137" s="57"/>
      <c r="LF1137" s="57"/>
      <c r="LG1137" s="57"/>
      <c r="LH1137" s="57"/>
      <c r="LI1137" s="57"/>
      <c r="LJ1137" s="57"/>
      <c r="LK1137" s="57"/>
      <c r="LL1137" s="57"/>
      <c r="LM1137" s="57"/>
      <c r="LN1137" s="57"/>
      <c r="LO1137" s="57"/>
      <c r="LP1137" s="57"/>
      <c r="LQ1137" s="57"/>
      <c r="LR1137" s="57"/>
      <c r="LS1137" s="57"/>
      <c r="LT1137" s="57"/>
      <c r="LU1137" s="57"/>
      <c r="LV1137" s="57"/>
      <c r="LW1137" s="57"/>
      <c r="LX1137" s="57"/>
      <c r="LY1137" s="57"/>
      <c r="LZ1137" s="57"/>
      <c r="MA1137" s="57"/>
      <c r="MB1137" s="57"/>
      <c r="MC1137" s="57"/>
      <c r="MD1137" s="57"/>
      <c r="ME1137" s="57"/>
      <c r="MF1137" s="57"/>
      <c r="MG1137" s="57"/>
      <c r="MH1137" s="57"/>
      <c r="MI1137" s="57"/>
      <c r="MJ1137" s="57"/>
      <c r="MK1137" s="57"/>
      <c r="ML1137" s="57"/>
      <c r="MM1137" s="57"/>
      <c r="MN1137" s="57"/>
      <c r="MO1137" s="57"/>
      <c r="MP1137" s="57"/>
      <c r="MQ1137" s="57"/>
      <c r="MR1137" s="57"/>
      <c r="MS1137" s="57"/>
      <c r="MT1137" s="57"/>
      <c r="MU1137" s="57"/>
      <c r="MV1137" s="57"/>
      <c r="MW1137" s="57"/>
      <c r="MX1137" s="57"/>
      <c r="MY1137" s="57"/>
      <c r="MZ1137" s="57"/>
      <c r="NA1137" s="57"/>
      <c r="NB1137" s="57"/>
      <c r="NC1137" s="57"/>
      <c r="ND1137" s="57"/>
      <c r="NE1137" s="57"/>
      <c r="NF1137" s="57"/>
      <c r="NG1137" s="57"/>
      <c r="NH1137" s="57"/>
      <c r="NI1137" s="57"/>
      <c r="NJ1137" s="57"/>
      <c r="NK1137" s="57"/>
      <c r="NL1137" s="57"/>
      <c r="NM1137" s="57"/>
      <c r="NN1137" s="57"/>
      <c r="NO1137" s="57"/>
      <c r="NP1137" s="57"/>
      <c r="NQ1137" s="57"/>
      <c r="NR1137" s="57"/>
      <c r="NS1137" s="57"/>
      <c r="NT1137" s="57"/>
      <c r="NU1137" s="57"/>
      <c r="NV1137" s="57"/>
      <c r="NW1137" s="57"/>
      <c r="NX1137" s="57"/>
      <c r="NY1137" s="57"/>
      <c r="NZ1137" s="57"/>
      <c r="OA1137" s="57"/>
      <c r="OB1137" s="57"/>
      <c r="OC1137" s="57"/>
      <c r="OD1137" s="57"/>
      <c r="OE1137" s="57"/>
      <c r="OF1137" s="57"/>
      <c r="OG1137" s="57"/>
      <c r="OH1137" s="57"/>
      <c r="OI1137" s="57"/>
      <c r="OJ1137" s="57"/>
      <c r="OK1137" s="57"/>
      <c r="OL1137" s="57"/>
      <c r="OM1137" s="57"/>
      <c r="ON1137" s="57"/>
      <c r="OO1137" s="57"/>
      <c r="OP1137" s="57"/>
      <c r="OQ1137" s="57"/>
      <c r="OR1137" s="57"/>
      <c r="OS1137" s="57"/>
      <c r="OT1137" s="57"/>
      <c r="OU1137" s="57"/>
      <c r="OV1137" s="57"/>
      <c r="OW1137" s="57"/>
      <c r="OX1137" s="57"/>
      <c r="OY1137" s="57"/>
      <c r="OZ1137" s="57"/>
      <c r="PA1137" s="57"/>
      <c r="PB1137" s="57"/>
      <c r="PC1137" s="57"/>
      <c r="PD1137" s="57"/>
      <c r="PE1137" s="57"/>
      <c r="PF1137" s="57"/>
      <c r="PG1137" s="57"/>
      <c r="PH1137" s="57"/>
      <c r="PI1137" s="57"/>
      <c r="PJ1137" s="57"/>
      <c r="PK1137" s="57"/>
      <c r="PL1137" s="57"/>
      <c r="PM1137" s="57"/>
      <c r="PN1137" s="57"/>
      <c r="PO1137" s="57"/>
      <c r="PP1137" s="57"/>
      <c r="PQ1137" s="57"/>
      <c r="PR1137" s="57"/>
      <c r="PS1137" s="57"/>
      <c r="PT1137" s="57"/>
      <c r="PU1137" s="57"/>
      <c r="PV1137" s="57"/>
      <c r="PW1137" s="57"/>
      <c r="PX1137" s="57"/>
      <c r="PY1137" s="57"/>
      <c r="PZ1137" s="57"/>
      <c r="QA1137" s="57"/>
      <c r="QB1137" s="57"/>
      <c r="QC1137" s="57"/>
      <c r="QD1137" s="57"/>
      <c r="QE1137" s="57"/>
      <c r="QF1137" s="57"/>
      <c r="QG1137" s="57"/>
      <c r="QH1137" s="57"/>
      <c r="QI1137" s="57"/>
      <c r="QJ1137" s="57"/>
      <c r="QK1137" s="57"/>
      <c r="QL1137" s="57"/>
      <c r="QM1137" s="57"/>
      <c r="QN1137" s="57"/>
      <c r="QO1137" s="57"/>
      <c r="QP1137" s="57"/>
      <c r="QQ1137" s="57"/>
      <c r="QR1137" s="57"/>
      <c r="QS1137" s="57"/>
      <c r="QT1137" s="57"/>
      <c r="QU1137" s="57"/>
      <c r="QV1137" s="57"/>
      <c r="QW1137" s="57"/>
      <c r="QX1137" s="57"/>
      <c r="QY1137" s="57"/>
      <c r="QZ1137" s="57"/>
      <c r="RA1137" s="57"/>
      <c r="RB1137" s="57"/>
      <c r="RC1137" s="57"/>
      <c r="RD1137" s="57"/>
      <c r="RE1137" s="57"/>
      <c r="RF1137" s="57"/>
      <c r="RG1137" s="57"/>
      <c r="RH1137" s="57"/>
      <c r="RI1137" s="57"/>
      <c r="RJ1137" s="57"/>
      <c r="RK1137" s="57"/>
      <c r="RL1137" s="57"/>
      <c r="RM1137" s="57"/>
      <c r="RN1137" s="57"/>
      <c r="RO1137" s="57"/>
      <c r="RP1137" s="57"/>
      <c r="RQ1137" s="57"/>
      <c r="RR1137" s="57"/>
      <c r="RS1137" s="57"/>
      <c r="RT1137" s="57"/>
      <c r="RU1137" s="57"/>
      <c r="RV1137" s="57"/>
      <c r="RW1137" s="57"/>
      <c r="RX1137" s="57"/>
      <c r="RY1137" s="57"/>
      <c r="RZ1137" s="57"/>
      <c r="SA1137" s="57"/>
      <c r="SB1137" s="57"/>
      <c r="SC1137" s="57"/>
      <c r="SD1137" s="57"/>
      <c r="SE1137" s="57"/>
      <c r="SF1137" s="57"/>
      <c r="SG1137" s="57"/>
      <c r="SH1137" s="57"/>
      <c r="SI1137" s="57"/>
      <c r="SJ1137" s="57"/>
      <c r="SK1137" s="57"/>
      <c r="SL1137" s="57"/>
      <c r="SM1137" s="57"/>
      <c r="SN1137" s="57"/>
      <c r="SO1137" s="57"/>
      <c r="SP1137" s="57"/>
      <c r="SQ1137" s="57"/>
      <c r="SR1137" s="57"/>
      <c r="SS1137" s="57"/>
      <c r="ST1137" s="57"/>
      <c r="SU1137" s="57"/>
      <c r="SV1137" s="57"/>
      <c r="SW1137" s="57"/>
      <c r="SX1137" s="57"/>
    </row>
    <row r="1138" spans="1:518" s="77" customFormat="1" ht="14.55" customHeight="1" x14ac:dyDescent="0.3">
      <c r="A1138" s="81">
        <v>1134</v>
      </c>
      <c r="B1138" s="7">
        <v>375</v>
      </c>
      <c r="C1138" s="98" t="s">
        <v>4295</v>
      </c>
      <c r="D1138" s="98" t="s">
        <v>4293</v>
      </c>
      <c r="E1138" s="98" t="s">
        <v>4136</v>
      </c>
      <c r="F1138" s="7">
        <v>2019</v>
      </c>
      <c r="G1138" s="98" t="s">
        <v>1362</v>
      </c>
      <c r="H1138" s="126" t="s">
        <v>4296</v>
      </c>
      <c r="I1138" s="6" t="s">
        <v>50</v>
      </c>
      <c r="J1138" s="98" t="s">
        <v>4304</v>
      </c>
      <c r="K1138" s="6" t="s">
        <v>3566</v>
      </c>
      <c r="L1138" s="6" t="s">
        <v>38</v>
      </c>
      <c r="M1138" s="6" t="s">
        <v>86</v>
      </c>
      <c r="N1138" s="6" t="s">
        <v>205</v>
      </c>
      <c r="O1138" s="6" t="s">
        <v>25</v>
      </c>
      <c r="P1138" s="6" t="s">
        <v>56</v>
      </c>
      <c r="Q1138" s="6" t="s">
        <v>572</v>
      </c>
      <c r="R1138" s="6" t="s">
        <v>572</v>
      </c>
      <c r="S1138" s="6" t="s">
        <v>166</v>
      </c>
      <c r="T1138" s="6" t="s">
        <v>862</v>
      </c>
      <c r="U1138" s="7">
        <v>2011</v>
      </c>
      <c r="V1138" s="7">
        <v>2025</v>
      </c>
      <c r="W1138" s="56"/>
      <c r="X1138" s="6"/>
      <c r="Y1138" s="6"/>
      <c r="Z1138" s="6" t="s">
        <v>76</v>
      </c>
      <c r="AA1138" s="6"/>
      <c r="AB1138" s="6" t="s">
        <v>107</v>
      </c>
      <c r="AC1138" s="6"/>
      <c r="AD1138" s="6"/>
      <c r="AE1138" s="6" t="s">
        <v>126</v>
      </c>
      <c r="AF1138" s="56"/>
      <c r="AG1138" s="56"/>
      <c r="AH1138" s="6"/>
      <c r="AI1138" s="6"/>
      <c r="AJ1138" s="56"/>
      <c r="AK1138" s="6" t="s">
        <v>232</v>
      </c>
      <c r="AL1138" s="56"/>
      <c r="AM1138" s="6"/>
      <c r="AN1138" s="56"/>
      <c r="AO1138" s="6"/>
      <c r="AP1138" s="6"/>
      <c r="AQ1138" s="56"/>
      <c r="AR1138" s="56"/>
      <c r="AS1138" s="56"/>
      <c r="AT1138" s="6"/>
      <c r="AU1138" s="6"/>
      <c r="AV1138" s="6" t="s">
        <v>199</v>
      </c>
      <c r="AW1138" s="6" t="s">
        <v>23</v>
      </c>
      <c r="AX1138" s="56"/>
      <c r="AY1138" s="6"/>
      <c r="AZ1138" s="6"/>
      <c r="BA1138" s="6"/>
      <c r="BB1138" s="6"/>
      <c r="BC1138" s="6"/>
      <c r="BD1138" s="6"/>
      <c r="BE1138" s="6"/>
      <c r="BF1138" s="6" t="s">
        <v>106</v>
      </c>
      <c r="BG1138" s="56"/>
      <c r="BH1138" s="56"/>
      <c r="BI1138" s="6"/>
      <c r="BJ1138" s="6"/>
      <c r="BK1138" s="6"/>
      <c r="BL1138" s="56"/>
      <c r="BM1138" s="56"/>
      <c r="BN1138" s="6"/>
      <c r="BO1138" s="6"/>
      <c r="BP1138" s="56"/>
      <c r="BQ1138" s="56"/>
      <c r="BR1138" s="56"/>
      <c r="BS1138" s="6"/>
      <c r="BT1138" s="6"/>
      <c r="BU1138" s="6"/>
      <c r="BV1138" s="6" t="s">
        <v>23</v>
      </c>
      <c r="BW1138" s="56"/>
      <c r="BX1138" s="6"/>
      <c r="BY1138" s="6"/>
      <c r="BZ1138" s="6"/>
      <c r="CA1138" s="6"/>
      <c r="CB1138" s="6"/>
      <c r="CC1138" s="6"/>
      <c r="CD1138" s="6"/>
      <c r="CE1138" s="6"/>
      <c r="CF1138" s="56"/>
      <c r="CG1138" s="56"/>
      <c r="CH1138" s="6"/>
      <c r="CI1138" s="6"/>
      <c r="CJ1138" s="56"/>
      <c r="CK1138" s="6"/>
      <c r="CL1138" s="6"/>
      <c r="CM1138" s="6"/>
      <c r="CN1138" s="6"/>
      <c r="CO1138" s="56"/>
      <c r="CP1138" s="6"/>
      <c r="CQ1138" s="6"/>
      <c r="CR1138" s="6" t="s">
        <v>195</v>
      </c>
      <c r="CS1138" s="28" t="s">
        <v>38</v>
      </c>
      <c r="CT1138" s="6"/>
      <c r="CU1138" s="6"/>
      <c r="CV1138" s="6"/>
      <c r="CW1138" s="6"/>
      <c r="CX1138" s="6"/>
      <c r="CY1138" s="56"/>
      <c r="CZ1138" s="6"/>
      <c r="DA1138" s="6"/>
      <c r="DB1138" s="6"/>
      <c r="DC1138" s="6"/>
      <c r="DD1138" s="6" t="s">
        <v>23</v>
      </c>
      <c r="DE1138" s="87" t="s">
        <v>4302</v>
      </c>
      <c r="DF1138" s="6" t="s">
        <v>4303</v>
      </c>
      <c r="DG1138" s="6"/>
      <c r="DH1138" s="6"/>
      <c r="DI1138" s="6"/>
      <c r="DJ1138" s="6"/>
      <c r="DK1138" s="6"/>
      <c r="DL1138" s="6"/>
      <c r="DM1138" s="6"/>
      <c r="DN1138" s="6"/>
      <c r="DO1138" s="87"/>
      <c r="DP1138" s="6"/>
      <c r="DQ1138" s="87"/>
      <c r="DR1138" s="6"/>
      <c r="DS1138" s="87" t="s">
        <v>4297</v>
      </c>
      <c r="DT1138" s="17" t="s">
        <v>292</v>
      </c>
      <c r="DU1138" s="58"/>
      <c r="DV1138" s="58"/>
      <c r="DW1138" s="58"/>
      <c r="DX1138" s="58"/>
      <c r="DY1138" s="58"/>
      <c r="DZ1138" s="58"/>
      <c r="EA1138" s="58"/>
      <c r="EB1138" s="58"/>
      <c r="EC1138" s="58"/>
      <c r="ED1138" s="58"/>
      <c r="EE1138" s="58"/>
      <c r="EF1138" s="58"/>
      <c r="EG1138" s="58"/>
      <c r="EH1138" s="58"/>
      <c r="EI1138" s="58"/>
      <c r="EJ1138" s="58"/>
      <c r="EK1138" s="58"/>
      <c r="EL1138" s="58"/>
      <c r="EM1138" s="58"/>
      <c r="EN1138" s="58"/>
      <c r="EO1138" s="58"/>
      <c r="EP1138" s="58"/>
      <c r="EQ1138" s="58"/>
      <c r="ER1138" s="58"/>
      <c r="ES1138" s="34"/>
      <c r="ET1138" s="57"/>
      <c r="EU1138" s="57"/>
      <c r="EV1138" s="57"/>
      <c r="EW1138" s="57"/>
      <c r="EX1138" s="57"/>
      <c r="EY1138" s="57"/>
      <c r="EZ1138" s="57"/>
      <c r="FA1138" s="57"/>
      <c r="FB1138" s="57"/>
      <c r="FC1138" s="57"/>
      <c r="FD1138" s="57"/>
      <c r="FE1138" s="57"/>
      <c r="FF1138" s="57"/>
      <c r="FG1138" s="57"/>
      <c r="FH1138" s="57"/>
      <c r="FI1138" s="57"/>
      <c r="FJ1138" s="57"/>
      <c r="FK1138" s="57"/>
      <c r="FL1138" s="57"/>
      <c r="FM1138" s="57"/>
      <c r="FN1138" s="57"/>
      <c r="FO1138" s="57"/>
      <c r="FP1138" s="57"/>
      <c r="FQ1138" s="57"/>
      <c r="FR1138" s="57"/>
      <c r="FS1138" s="57"/>
      <c r="FT1138" s="57"/>
      <c r="FU1138" s="57"/>
      <c r="FV1138" s="57"/>
      <c r="FW1138" s="57"/>
      <c r="FX1138" s="57"/>
      <c r="FY1138" s="57"/>
      <c r="FZ1138" s="57"/>
      <c r="GA1138" s="57"/>
      <c r="GB1138" s="57"/>
      <c r="GC1138" s="57"/>
      <c r="GD1138" s="57"/>
      <c r="GE1138" s="57"/>
      <c r="GF1138" s="57"/>
      <c r="GG1138" s="57"/>
      <c r="GH1138" s="57"/>
      <c r="GI1138" s="57"/>
      <c r="GJ1138" s="57"/>
      <c r="GK1138" s="57"/>
      <c r="GL1138" s="57"/>
      <c r="GM1138" s="57"/>
      <c r="GN1138" s="57"/>
      <c r="GO1138" s="57"/>
      <c r="GP1138" s="57"/>
      <c r="GQ1138" s="57"/>
      <c r="GR1138" s="57"/>
      <c r="GS1138" s="57"/>
      <c r="GT1138" s="57"/>
      <c r="GU1138" s="57"/>
      <c r="GV1138" s="57"/>
      <c r="GW1138" s="57"/>
      <c r="GX1138" s="57"/>
      <c r="GY1138" s="57"/>
      <c r="GZ1138" s="57"/>
      <c r="HA1138" s="57"/>
      <c r="HB1138" s="57"/>
      <c r="HC1138" s="57"/>
      <c r="HD1138" s="57"/>
      <c r="HE1138" s="57"/>
      <c r="HF1138" s="57"/>
      <c r="HG1138" s="57"/>
      <c r="HH1138" s="57"/>
      <c r="HI1138" s="57"/>
      <c r="HJ1138" s="57"/>
      <c r="HK1138" s="57"/>
      <c r="HL1138" s="57"/>
      <c r="HM1138" s="57"/>
      <c r="HN1138" s="57"/>
      <c r="HO1138" s="57"/>
      <c r="HP1138" s="57"/>
      <c r="HQ1138" s="57"/>
      <c r="HR1138" s="57"/>
      <c r="HS1138" s="57"/>
      <c r="HT1138" s="57"/>
      <c r="HU1138" s="57"/>
      <c r="HV1138" s="57"/>
      <c r="HW1138" s="57"/>
      <c r="HX1138" s="57"/>
      <c r="HY1138" s="57"/>
      <c r="HZ1138" s="57"/>
      <c r="IA1138" s="57"/>
      <c r="IB1138" s="57"/>
      <c r="IC1138" s="57"/>
      <c r="ID1138" s="57"/>
      <c r="IE1138" s="57"/>
      <c r="IF1138" s="57"/>
      <c r="IG1138" s="57"/>
      <c r="IH1138" s="57"/>
      <c r="II1138" s="57"/>
      <c r="IJ1138" s="57"/>
      <c r="IK1138" s="57"/>
      <c r="IL1138" s="57"/>
      <c r="IM1138" s="57"/>
      <c r="IN1138" s="57"/>
      <c r="IO1138" s="57"/>
      <c r="IP1138" s="57"/>
      <c r="IQ1138" s="57"/>
      <c r="IR1138" s="57"/>
      <c r="IS1138" s="57"/>
      <c r="IT1138" s="57"/>
      <c r="IU1138" s="57"/>
      <c r="IV1138" s="57"/>
      <c r="IW1138" s="57"/>
      <c r="IX1138" s="57"/>
      <c r="IY1138" s="57"/>
      <c r="IZ1138" s="57"/>
      <c r="JA1138" s="57"/>
      <c r="JB1138" s="57"/>
      <c r="JC1138" s="57"/>
      <c r="JD1138" s="57"/>
      <c r="JE1138" s="57"/>
      <c r="JF1138" s="57"/>
      <c r="JG1138" s="57"/>
      <c r="JH1138" s="57"/>
      <c r="JI1138" s="57"/>
      <c r="JJ1138" s="57"/>
      <c r="JK1138" s="57"/>
      <c r="JL1138" s="57"/>
      <c r="JM1138" s="57"/>
      <c r="JN1138" s="57"/>
      <c r="JO1138" s="57"/>
      <c r="JP1138" s="57"/>
      <c r="JQ1138" s="57"/>
      <c r="JR1138" s="57"/>
      <c r="JS1138" s="57"/>
      <c r="JT1138" s="57"/>
      <c r="JU1138" s="57"/>
      <c r="JV1138" s="57"/>
      <c r="JW1138" s="57"/>
      <c r="JX1138" s="57"/>
      <c r="JY1138" s="57"/>
      <c r="JZ1138" s="57"/>
      <c r="KA1138" s="57"/>
      <c r="KB1138" s="57"/>
      <c r="KC1138" s="57"/>
      <c r="KD1138" s="57"/>
      <c r="KE1138" s="57"/>
      <c r="KF1138" s="57"/>
      <c r="KG1138" s="57"/>
      <c r="KH1138" s="57"/>
      <c r="KI1138" s="57"/>
      <c r="KJ1138" s="57"/>
      <c r="KK1138" s="57"/>
      <c r="KL1138" s="57"/>
      <c r="KM1138" s="57"/>
      <c r="KN1138" s="57"/>
      <c r="KO1138" s="57"/>
      <c r="KP1138" s="57"/>
      <c r="KQ1138" s="57"/>
      <c r="KR1138" s="57"/>
      <c r="KS1138" s="57"/>
      <c r="KT1138" s="57"/>
      <c r="KU1138" s="57"/>
      <c r="KV1138" s="57"/>
      <c r="KW1138" s="57"/>
      <c r="KX1138" s="57"/>
      <c r="KY1138" s="57"/>
      <c r="KZ1138" s="57"/>
      <c r="LA1138" s="57"/>
      <c r="LB1138" s="57"/>
      <c r="LC1138" s="57"/>
      <c r="LD1138" s="57"/>
      <c r="LE1138" s="57"/>
      <c r="LF1138" s="57"/>
      <c r="LG1138" s="57"/>
      <c r="LH1138" s="57"/>
      <c r="LI1138" s="57"/>
      <c r="LJ1138" s="57"/>
      <c r="LK1138" s="57"/>
      <c r="LL1138" s="57"/>
      <c r="LM1138" s="57"/>
      <c r="LN1138" s="57"/>
      <c r="LO1138" s="57"/>
      <c r="LP1138" s="57"/>
      <c r="LQ1138" s="57"/>
      <c r="LR1138" s="57"/>
      <c r="LS1138" s="57"/>
      <c r="LT1138" s="57"/>
      <c r="LU1138" s="57"/>
      <c r="LV1138" s="57"/>
      <c r="LW1138" s="57"/>
      <c r="LX1138" s="57"/>
      <c r="LY1138" s="57"/>
      <c r="LZ1138" s="57"/>
      <c r="MA1138" s="57"/>
      <c r="MB1138" s="57"/>
      <c r="MC1138" s="57"/>
      <c r="MD1138" s="57"/>
      <c r="ME1138" s="57"/>
      <c r="MF1138" s="57"/>
      <c r="MG1138" s="57"/>
      <c r="MH1138" s="57"/>
      <c r="MI1138" s="57"/>
      <c r="MJ1138" s="57"/>
      <c r="MK1138" s="57"/>
      <c r="ML1138" s="57"/>
      <c r="MM1138" s="57"/>
      <c r="MN1138" s="57"/>
      <c r="MO1138" s="57"/>
      <c r="MP1138" s="57"/>
      <c r="MQ1138" s="57"/>
      <c r="MR1138" s="57"/>
      <c r="MS1138" s="57"/>
      <c r="MT1138" s="57"/>
      <c r="MU1138" s="57"/>
      <c r="MV1138" s="57"/>
      <c r="MW1138" s="57"/>
      <c r="MX1138" s="57"/>
      <c r="MY1138" s="57"/>
      <c r="MZ1138" s="57"/>
      <c r="NA1138" s="57"/>
      <c r="NB1138" s="57"/>
      <c r="NC1138" s="57"/>
      <c r="ND1138" s="57"/>
      <c r="NE1138" s="57"/>
      <c r="NF1138" s="57"/>
      <c r="NG1138" s="57"/>
      <c r="NH1138" s="57"/>
      <c r="NI1138" s="57"/>
      <c r="NJ1138" s="57"/>
      <c r="NK1138" s="57"/>
      <c r="NL1138" s="57"/>
      <c r="NM1138" s="57"/>
      <c r="NN1138" s="57"/>
      <c r="NO1138" s="57"/>
      <c r="NP1138" s="57"/>
      <c r="NQ1138" s="57"/>
      <c r="NR1138" s="57"/>
      <c r="NS1138" s="57"/>
      <c r="NT1138" s="57"/>
      <c r="NU1138" s="57"/>
      <c r="NV1138" s="57"/>
      <c r="NW1138" s="57"/>
      <c r="NX1138" s="57"/>
      <c r="NY1138" s="57"/>
      <c r="NZ1138" s="57"/>
      <c r="OA1138" s="57"/>
      <c r="OB1138" s="57"/>
      <c r="OC1138" s="57"/>
      <c r="OD1138" s="57"/>
      <c r="OE1138" s="57"/>
      <c r="OF1138" s="57"/>
      <c r="OG1138" s="57"/>
      <c r="OH1138" s="57"/>
      <c r="OI1138" s="57"/>
      <c r="OJ1138" s="57"/>
      <c r="OK1138" s="57"/>
      <c r="OL1138" s="57"/>
      <c r="OM1138" s="57"/>
      <c r="ON1138" s="57"/>
      <c r="OO1138" s="57"/>
      <c r="OP1138" s="57"/>
      <c r="OQ1138" s="57"/>
      <c r="OR1138" s="57"/>
      <c r="OS1138" s="57"/>
      <c r="OT1138" s="57"/>
      <c r="OU1138" s="57"/>
      <c r="OV1138" s="57"/>
      <c r="OW1138" s="57"/>
      <c r="OX1138" s="57"/>
      <c r="OY1138" s="57"/>
      <c r="OZ1138" s="57"/>
      <c r="PA1138" s="57"/>
      <c r="PB1138" s="57"/>
      <c r="PC1138" s="57"/>
      <c r="PD1138" s="57"/>
      <c r="PE1138" s="57"/>
      <c r="PF1138" s="57"/>
      <c r="PG1138" s="57"/>
      <c r="PH1138" s="57"/>
      <c r="PI1138" s="57"/>
      <c r="PJ1138" s="57"/>
      <c r="PK1138" s="57"/>
      <c r="PL1138" s="57"/>
      <c r="PM1138" s="57"/>
      <c r="PN1138" s="57"/>
      <c r="PO1138" s="57"/>
      <c r="PP1138" s="57"/>
      <c r="PQ1138" s="57"/>
      <c r="PR1138" s="57"/>
      <c r="PS1138" s="57"/>
      <c r="PT1138" s="57"/>
      <c r="PU1138" s="57"/>
      <c r="PV1138" s="57"/>
      <c r="PW1138" s="57"/>
      <c r="PX1138" s="57"/>
      <c r="PY1138" s="57"/>
      <c r="PZ1138" s="57"/>
      <c r="QA1138" s="57"/>
      <c r="QB1138" s="57"/>
      <c r="QC1138" s="57"/>
      <c r="QD1138" s="57"/>
      <c r="QE1138" s="57"/>
      <c r="QF1138" s="57"/>
      <c r="QG1138" s="57"/>
      <c r="QH1138" s="57"/>
      <c r="QI1138" s="57"/>
      <c r="QJ1138" s="57"/>
      <c r="QK1138" s="57"/>
      <c r="QL1138" s="57"/>
      <c r="QM1138" s="57"/>
      <c r="QN1138" s="57"/>
      <c r="QO1138" s="57"/>
      <c r="QP1138" s="57"/>
      <c r="QQ1138" s="57"/>
      <c r="QR1138" s="57"/>
      <c r="QS1138" s="57"/>
      <c r="QT1138" s="57"/>
      <c r="QU1138" s="57"/>
      <c r="QV1138" s="57"/>
      <c r="QW1138" s="57"/>
      <c r="QX1138" s="57"/>
      <c r="QY1138" s="57"/>
      <c r="QZ1138" s="57"/>
      <c r="RA1138" s="57"/>
      <c r="RB1138" s="57"/>
      <c r="RC1138" s="57"/>
      <c r="RD1138" s="57"/>
      <c r="RE1138" s="57"/>
      <c r="RF1138" s="57"/>
      <c r="RG1138" s="57"/>
      <c r="RH1138" s="57"/>
      <c r="RI1138" s="57"/>
      <c r="RJ1138" s="57"/>
      <c r="RK1138" s="57"/>
      <c r="RL1138" s="57"/>
      <c r="RM1138" s="57"/>
      <c r="RN1138" s="57"/>
      <c r="RO1138" s="57"/>
      <c r="RP1138" s="57"/>
      <c r="RQ1138" s="57"/>
      <c r="RR1138" s="57"/>
      <c r="RS1138" s="57"/>
      <c r="RT1138" s="57"/>
      <c r="RU1138" s="57"/>
      <c r="RV1138" s="57"/>
      <c r="RW1138" s="57"/>
      <c r="RX1138" s="57"/>
      <c r="RY1138" s="57"/>
      <c r="RZ1138" s="57"/>
      <c r="SA1138" s="57"/>
      <c r="SB1138" s="57"/>
      <c r="SC1138" s="57"/>
      <c r="SD1138" s="57"/>
      <c r="SE1138" s="57"/>
      <c r="SF1138" s="57"/>
      <c r="SG1138" s="57"/>
      <c r="SH1138" s="57"/>
      <c r="SI1138" s="57"/>
      <c r="SJ1138" s="57"/>
      <c r="SK1138" s="57"/>
      <c r="SL1138" s="57"/>
      <c r="SM1138" s="57"/>
      <c r="SN1138" s="57"/>
      <c r="SO1138" s="57"/>
      <c r="SP1138" s="57"/>
      <c r="SQ1138" s="57"/>
      <c r="SR1138" s="57"/>
      <c r="SS1138" s="57"/>
      <c r="ST1138" s="57"/>
      <c r="SU1138" s="57"/>
      <c r="SV1138" s="57"/>
      <c r="SW1138" s="57"/>
      <c r="SX1138" s="57"/>
    </row>
    <row r="1139" spans="1:518" s="78" customFormat="1" ht="14.55" customHeight="1" x14ac:dyDescent="0.3">
      <c r="A1139" s="82">
        <v>1135</v>
      </c>
      <c r="B1139" s="83">
        <v>375</v>
      </c>
      <c r="C1139" s="103" t="s">
        <v>4295</v>
      </c>
      <c r="D1139" s="103" t="s">
        <v>4293</v>
      </c>
      <c r="E1139" s="103" t="s">
        <v>4136</v>
      </c>
      <c r="F1139" s="83">
        <v>2019</v>
      </c>
      <c r="G1139" s="103" t="s">
        <v>1362</v>
      </c>
      <c r="H1139" s="130" t="s">
        <v>4296</v>
      </c>
      <c r="I1139" s="79" t="s">
        <v>50</v>
      </c>
      <c r="J1139" s="103" t="s">
        <v>4301</v>
      </c>
      <c r="K1139" s="6" t="s">
        <v>3566</v>
      </c>
      <c r="L1139" s="79" t="s">
        <v>38</v>
      </c>
      <c r="M1139" s="79" t="s">
        <v>86</v>
      </c>
      <c r="N1139" s="79" t="s">
        <v>205</v>
      </c>
      <c r="O1139" s="79" t="s">
        <v>25</v>
      </c>
      <c r="P1139" s="6" t="s">
        <v>56</v>
      </c>
      <c r="Q1139" s="79" t="s">
        <v>572</v>
      </c>
      <c r="R1139" s="79" t="s">
        <v>572</v>
      </c>
      <c r="S1139" s="79" t="s">
        <v>166</v>
      </c>
      <c r="T1139" s="79" t="s">
        <v>862</v>
      </c>
      <c r="U1139" s="83">
        <v>2011</v>
      </c>
      <c r="V1139" s="83">
        <v>2025</v>
      </c>
      <c r="W1139" s="71"/>
      <c r="X1139" s="79"/>
      <c r="Y1139" s="79"/>
      <c r="Z1139" s="79" t="s">
        <v>76</v>
      </c>
      <c r="AA1139" s="79"/>
      <c r="AB1139" s="79" t="s">
        <v>107</v>
      </c>
      <c r="AC1139" s="79"/>
      <c r="AD1139" s="79"/>
      <c r="AE1139" s="79" t="s">
        <v>126</v>
      </c>
      <c r="AF1139" s="71"/>
      <c r="AG1139" s="71"/>
      <c r="AH1139" s="79"/>
      <c r="AI1139" s="79"/>
      <c r="AJ1139" s="71"/>
      <c r="AK1139" s="79" t="s">
        <v>232</v>
      </c>
      <c r="AL1139" s="71"/>
      <c r="AM1139" s="79"/>
      <c r="AN1139" s="71"/>
      <c r="AO1139" s="79"/>
      <c r="AP1139" s="79"/>
      <c r="AQ1139" s="71"/>
      <c r="AR1139" s="71"/>
      <c r="AS1139" s="71"/>
      <c r="AT1139" s="79"/>
      <c r="AU1139" s="79"/>
      <c r="AV1139" s="79" t="s">
        <v>199</v>
      </c>
      <c r="AW1139" s="79" t="s">
        <v>23</v>
      </c>
      <c r="AX1139" s="71"/>
      <c r="AY1139" s="79"/>
      <c r="AZ1139" s="79"/>
      <c r="BA1139" s="79"/>
      <c r="BB1139" s="79"/>
      <c r="BC1139" s="79"/>
      <c r="BD1139" s="79"/>
      <c r="BE1139" s="79"/>
      <c r="BF1139" s="79" t="s">
        <v>106</v>
      </c>
      <c r="BG1139" s="71"/>
      <c r="BH1139" s="71"/>
      <c r="BI1139" s="79"/>
      <c r="BJ1139" s="79"/>
      <c r="BK1139" s="79"/>
      <c r="BL1139" s="71"/>
      <c r="BM1139" s="71"/>
      <c r="BN1139" s="79"/>
      <c r="BO1139" s="79"/>
      <c r="BP1139" s="71"/>
      <c r="BQ1139" s="71"/>
      <c r="BR1139" s="71"/>
      <c r="BS1139" s="79"/>
      <c r="BT1139" s="79"/>
      <c r="BU1139" s="79"/>
      <c r="BV1139" s="79" t="s">
        <v>23</v>
      </c>
      <c r="BW1139" s="71"/>
      <c r="BX1139" s="79"/>
      <c r="BY1139" s="79"/>
      <c r="BZ1139" s="79"/>
      <c r="CA1139" s="79"/>
      <c r="CB1139" s="79"/>
      <c r="CC1139" s="79"/>
      <c r="CD1139" s="79"/>
      <c r="CE1139" s="79"/>
      <c r="CF1139" s="71"/>
      <c r="CG1139" s="71"/>
      <c r="CH1139" s="79"/>
      <c r="CI1139" s="79"/>
      <c r="CJ1139" s="71"/>
      <c r="CK1139" s="79"/>
      <c r="CL1139" s="79"/>
      <c r="CM1139" s="79"/>
      <c r="CN1139" s="79"/>
      <c r="CO1139" s="71"/>
      <c r="CP1139" s="79"/>
      <c r="CQ1139" s="79"/>
      <c r="CR1139" s="79" t="s">
        <v>195</v>
      </c>
      <c r="CS1139" s="84" t="s">
        <v>38</v>
      </c>
      <c r="CT1139" s="79"/>
      <c r="CU1139" s="79"/>
      <c r="CV1139" s="79"/>
      <c r="CW1139" s="79"/>
      <c r="CX1139" s="79"/>
      <c r="CY1139" s="71"/>
      <c r="CZ1139" s="79"/>
      <c r="DA1139" s="79"/>
      <c r="DB1139" s="79"/>
      <c r="DC1139" s="79"/>
      <c r="DD1139" s="79" t="s">
        <v>38</v>
      </c>
      <c r="DE1139" s="88"/>
      <c r="DF1139" s="79"/>
      <c r="DG1139" s="79"/>
      <c r="DH1139" s="79"/>
      <c r="DI1139" s="79"/>
      <c r="DJ1139" s="79"/>
      <c r="DK1139" s="79"/>
      <c r="DL1139" s="79"/>
      <c r="DM1139" s="79"/>
      <c r="DN1139" s="79"/>
      <c r="DO1139" s="88"/>
      <c r="DP1139" s="79"/>
      <c r="DQ1139" s="88"/>
      <c r="DR1139" s="79"/>
      <c r="DS1139" s="88" t="s">
        <v>4297</v>
      </c>
      <c r="DT1139" s="85" t="s">
        <v>292</v>
      </c>
      <c r="DU1139" s="58"/>
      <c r="DV1139" s="58"/>
      <c r="DW1139" s="58"/>
      <c r="DX1139" s="58"/>
      <c r="DY1139" s="58"/>
      <c r="DZ1139" s="58"/>
      <c r="EA1139" s="58"/>
      <c r="EB1139" s="58"/>
      <c r="EC1139" s="58"/>
      <c r="ED1139" s="58"/>
      <c r="EE1139" s="58"/>
      <c r="EF1139" s="58"/>
      <c r="EG1139" s="58"/>
      <c r="EH1139" s="58"/>
      <c r="EI1139" s="58"/>
      <c r="EJ1139" s="58"/>
      <c r="EK1139" s="58"/>
      <c r="EL1139" s="58"/>
      <c r="EM1139" s="58"/>
      <c r="EN1139" s="58"/>
      <c r="EO1139" s="58"/>
      <c r="EP1139" s="58"/>
      <c r="EQ1139" s="58"/>
      <c r="ER1139" s="58"/>
      <c r="ES1139" s="34"/>
      <c r="ET1139" s="57"/>
      <c r="EU1139" s="57"/>
      <c r="EV1139" s="57"/>
      <c r="EW1139" s="57"/>
      <c r="EX1139" s="57"/>
      <c r="EY1139" s="57"/>
      <c r="EZ1139" s="57"/>
      <c r="FA1139" s="57"/>
      <c r="FB1139" s="57"/>
      <c r="FC1139" s="57"/>
      <c r="FD1139" s="57"/>
      <c r="FE1139" s="57"/>
      <c r="FF1139" s="57"/>
      <c r="FG1139" s="57"/>
      <c r="FH1139" s="57"/>
      <c r="FI1139" s="57"/>
      <c r="FJ1139" s="57"/>
      <c r="FK1139" s="57"/>
      <c r="FL1139" s="57"/>
      <c r="FM1139" s="57"/>
      <c r="FN1139" s="57"/>
      <c r="FO1139" s="57"/>
      <c r="FP1139" s="57"/>
      <c r="FQ1139" s="57"/>
      <c r="FR1139" s="57"/>
      <c r="FS1139" s="57"/>
      <c r="FT1139" s="57"/>
      <c r="FU1139" s="57"/>
      <c r="FV1139" s="57"/>
      <c r="FW1139" s="57"/>
      <c r="FX1139" s="57"/>
      <c r="FY1139" s="57"/>
      <c r="FZ1139" s="57"/>
      <c r="GA1139" s="57"/>
      <c r="GB1139" s="57"/>
      <c r="GC1139" s="57"/>
      <c r="GD1139" s="57"/>
      <c r="GE1139" s="57"/>
      <c r="GF1139" s="57"/>
      <c r="GG1139" s="57"/>
      <c r="GH1139" s="57"/>
      <c r="GI1139" s="57"/>
      <c r="GJ1139" s="57"/>
      <c r="GK1139" s="57"/>
      <c r="GL1139" s="57"/>
      <c r="GM1139" s="57"/>
      <c r="GN1139" s="57"/>
      <c r="GO1139" s="57"/>
      <c r="GP1139" s="57"/>
      <c r="GQ1139" s="57"/>
      <c r="GR1139" s="57"/>
      <c r="GS1139" s="57"/>
      <c r="GT1139" s="57"/>
      <c r="GU1139" s="57"/>
      <c r="GV1139" s="57"/>
      <c r="GW1139" s="57"/>
      <c r="GX1139" s="57"/>
      <c r="GY1139" s="57"/>
      <c r="GZ1139" s="57"/>
      <c r="HA1139" s="57"/>
      <c r="HB1139" s="57"/>
      <c r="HC1139" s="57"/>
      <c r="HD1139" s="57"/>
      <c r="HE1139" s="57"/>
      <c r="HF1139" s="57"/>
      <c r="HG1139" s="57"/>
      <c r="HH1139" s="57"/>
      <c r="HI1139" s="57"/>
      <c r="HJ1139" s="57"/>
      <c r="HK1139" s="57"/>
      <c r="HL1139" s="57"/>
      <c r="HM1139" s="57"/>
      <c r="HN1139" s="57"/>
      <c r="HO1139" s="57"/>
      <c r="HP1139" s="57"/>
      <c r="HQ1139" s="57"/>
      <c r="HR1139" s="57"/>
      <c r="HS1139" s="57"/>
      <c r="HT1139" s="57"/>
      <c r="HU1139" s="57"/>
      <c r="HV1139" s="57"/>
      <c r="HW1139" s="57"/>
      <c r="HX1139" s="57"/>
      <c r="HY1139" s="57"/>
      <c r="HZ1139" s="57"/>
      <c r="IA1139" s="57"/>
      <c r="IB1139" s="57"/>
      <c r="IC1139" s="57"/>
      <c r="ID1139" s="57"/>
      <c r="IE1139" s="57"/>
      <c r="IF1139" s="57"/>
      <c r="IG1139" s="57"/>
      <c r="IH1139" s="57"/>
      <c r="II1139" s="57"/>
      <c r="IJ1139" s="57"/>
      <c r="IK1139" s="57"/>
      <c r="IL1139" s="57"/>
      <c r="IM1139" s="57"/>
      <c r="IN1139" s="57"/>
      <c r="IO1139" s="57"/>
      <c r="IP1139" s="57"/>
      <c r="IQ1139" s="57"/>
      <c r="IR1139" s="57"/>
      <c r="IS1139" s="57"/>
      <c r="IT1139" s="57"/>
      <c r="IU1139" s="57"/>
      <c r="IV1139" s="57"/>
      <c r="IW1139" s="57"/>
      <c r="IX1139" s="57"/>
      <c r="IY1139" s="57"/>
      <c r="IZ1139" s="57"/>
      <c r="JA1139" s="57"/>
      <c r="JB1139" s="57"/>
      <c r="JC1139" s="57"/>
      <c r="JD1139" s="57"/>
      <c r="JE1139" s="57"/>
      <c r="JF1139" s="57"/>
      <c r="JG1139" s="57"/>
      <c r="JH1139" s="57"/>
      <c r="JI1139" s="57"/>
      <c r="JJ1139" s="57"/>
      <c r="JK1139" s="57"/>
      <c r="JL1139" s="57"/>
      <c r="JM1139" s="57"/>
      <c r="JN1139" s="57"/>
      <c r="JO1139" s="57"/>
      <c r="JP1139" s="57"/>
      <c r="JQ1139" s="57"/>
      <c r="JR1139" s="57"/>
      <c r="JS1139" s="57"/>
      <c r="JT1139" s="57"/>
      <c r="JU1139" s="57"/>
      <c r="JV1139" s="57"/>
      <c r="JW1139" s="57"/>
      <c r="JX1139" s="57"/>
      <c r="JY1139" s="57"/>
      <c r="JZ1139" s="57"/>
      <c r="KA1139" s="57"/>
      <c r="KB1139" s="57"/>
      <c r="KC1139" s="57"/>
      <c r="KD1139" s="57"/>
      <c r="KE1139" s="57"/>
      <c r="KF1139" s="57"/>
      <c r="KG1139" s="57"/>
      <c r="KH1139" s="57"/>
      <c r="KI1139" s="57"/>
      <c r="KJ1139" s="57"/>
      <c r="KK1139" s="57"/>
      <c r="KL1139" s="57"/>
      <c r="KM1139" s="57"/>
      <c r="KN1139" s="57"/>
      <c r="KO1139" s="57"/>
      <c r="KP1139" s="57"/>
      <c r="KQ1139" s="57"/>
      <c r="KR1139" s="57"/>
      <c r="KS1139" s="57"/>
      <c r="KT1139" s="57"/>
      <c r="KU1139" s="57"/>
      <c r="KV1139" s="57"/>
      <c r="KW1139" s="57"/>
      <c r="KX1139" s="57"/>
      <c r="KY1139" s="57"/>
      <c r="KZ1139" s="57"/>
      <c r="LA1139" s="57"/>
      <c r="LB1139" s="57"/>
      <c r="LC1139" s="57"/>
      <c r="LD1139" s="57"/>
      <c r="LE1139" s="57"/>
      <c r="LF1139" s="57"/>
      <c r="LG1139" s="57"/>
      <c r="LH1139" s="57"/>
      <c r="LI1139" s="57"/>
      <c r="LJ1139" s="57"/>
      <c r="LK1139" s="57"/>
      <c r="LL1139" s="57"/>
      <c r="LM1139" s="57"/>
      <c r="LN1139" s="57"/>
      <c r="LO1139" s="57"/>
      <c r="LP1139" s="57"/>
      <c r="LQ1139" s="57"/>
      <c r="LR1139" s="57"/>
      <c r="LS1139" s="57"/>
      <c r="LT1139" s="57"/>
      <c r="LU1139" s="57"/>
      <c r="LV1139" s="57"/>
      <c r="LW1139" s="57"/>
      <c r="LX1139" s="57"/>
      <c r="LY1139" s="57"/>
      <c r="LZ1139" s="57"/>
      <c r="MA1139" s="57"/>
      <c r="MB1139" s="57"/>
      <c r="MC1139" s="57"/>
      <c r="MD1139" s="57"/>
      <c r="ME1139" s="57"/>
      <c r="MF1139" s="57"/>
      <c r="MG1139" s="57"/>
      <c r="MH1139" s="57"/>
      <c r="MI1139" s="57"/>
      <c r="MJ1139" s="57"/>
      <c r="MK1139" s="57"/>
      <c r="ML1139" s="57"/>
      <c r="MM1139" s="57"/>
      <c r="MN1139" s="57"/>
      <c r="MO1139" s="57"/>
      <c r="MP1139" s="57"/>
      <c r="MQ1139" s="57"/>
      <c r="MR1139" s="57"/>
      <c r="MS1139" s="57"/>
      <c r="MT1139" s="57"/>
      <c r="MU1139" s="57"/>
      <c r="MV1139" s="57"/>
      <c r="MW1139" s="57"/>
      <c r="MX1139" s="57"/>
      <c r="MY1139" s="57"/>
      <c r="MZ1139" s="57"/>
      <c r="NA1139" s="57"/>
      <c r="NB1139" s="57"/>
      <c r="NC1139" s="57"/>
      <c r="ND1139" s="57"/>
      <c r="NE1139" s="57"/>
      <c r="NF1139" s="57"/>
      <c r="NG1139" s="57"/>
      <c r="NH1139" s="57"/>
      <c r="NI1139" s="57"/>
      <c r="NJ1139" s="57"/>
      <c r="NK1139" s="57"/>
      <c r="NL1139" s="57"/>
      <c r="NM1139" s="57"/>
      <c r="NN1139" s="57"/>
      <c r="NO1139" s="57"/>
      <c r="NP1139" s="57"/>
      <c r="NQ1139" s="57"/>
      <c r="NR1139" s="57"/>
      <c r="NS1139" s="57"/>
      <c r="NT1139" s="57"/>
      <c r="NU1139" s="57"/>
      <c r="NV1139" s="57"/>
      <c r="NW1139" s="57"/>
      <c r="NX1139" s="57"/>
      <c r="NY1139" s="57"/>
      <c r="NZ1139" s="57"/>
      <c r="OA1139" s="57"/>
      <c r="OB1139" s="57"/>
      <c r="OC1139" s="57"/>
      <c r="OD1139" s="57"/>
      <c r="OE1139" s="57"/>
      <c r="OF1139" s="57"/>
      <c r="OG1139" s="57"/>
      <c r="OH1139" s="57"/>
      <c r="OI1139" s="57"/>
      <c r="OJ1139" s="57"/>
      <c r="OK1139" s="57"/>
      <c r="OL1139" s="57"/>
      <c r="OM1139" s="57"/>
      <c r="ON1139" s="57"/>
      <c r="OO1139" s="57"/>
      <c r="OP1139" s="57"/>
      <c r="OQ1139" s="57"/>
      <c r="OR1139" s="57"/>
      <c r="OS1139" s="57"/>
      <c r="OT1139" s="57"/>
      <c r="OU1139" s="57"/>
      <c r="OV1139" s="57"/>
      <c r="OW1139" s="57"/>
      <c r="OX1139" s="57"/>
      <c r="OY1139" s="57"/>
      <c r="OZ1139" s="57"/>
      <c r="PA1139" s="57"/>
      <c r="PB1139" s="57"/>
      <c r="PC1139" s="57"/>
      <c r="PD1139" s="57"/>
      <c r="PE1139" s="57"/>
      <c r="PF1139" s="57"/>
      <c r="PG1139" s="57"/>
      <c r="PH1139" s="57"/>
      <c r="PI1139" s="57"/>
      <c r="PJ1139" s="57"/>
      <c r="PK1139" s="57"/>
      <c r="PL1139" s="57"/>
      <c r="PM1139" s="57"/>
      <c r="PN1139" s="57"/>
      <c r="PO1139" s="57"/>
      <c r="PP1139" s="57"/>
      <c r="PQ1139" s="57"/>
      <c r="PR1139" s="57"/>
      <c r="PS1139" s="57"/>
      <c r="PT1139" s="57"/>
      <c r="PU1139" s="57"/>
      <c r="PV1139" s="57"/>
      <c r="PW1139" s="57"/>
      <c r="PX1139" s="57"/>
      <c r="PY1139" s="57"/>
      <c r="PZ1139" s="57"/>
      <c r="QA1139" s="57"/>
      <c r="QB1139" s="57"/>
      <c r="QC1139" s="57"/>
      <c r="QD1139" s="57"/>
      <c r="QE1139" s="57"/>
      <c r="QF1139" s="57"/>
      <c r="QG1139" s="57"/>
      <c r="QH1139" s="57"/>
      <c r="QI1139" s="57"/>
      <c r="QJ1139" s="57"/>
      <c r="QK1139" s="57"/>
      <c r="QL1139" s="57"/>
      <c r="QM1139" s="57"/>
      <c r="QN1139" s="57"/>
      <c r="QO1139" s="57"/>
      <c r="QP1139" s="57"/>
      <c r="QQ1139" s="57"/>
      <c r="QR1139" s="57"/>
      <c r="QS1139" s="57"/>
      <c r="QT1139" s="57"/>
      <c r="QU1139" s="57"/>
      <c r="QV1139" s="57"/>
      <c r="QW1139" s="57"/>
      <c r="QX1139" s="57"/>
      <c r="QY1139" s="57"/>
      <c r="QZ1139" s="57"/>
      <c r="RA1139" s="57"/>
      <c r="RB1139" s="57"/>
      <c r="RC1139" s="57"/>
      <c r="RD1139" s="57"/>
      <c r="RE1139" s="57"/>
      <c r="RF1139" s="57"/>
      <c r="RG1139" s="57"/>
      <c r="RH1139" s="57"/>
      <c r="RI1139" s="57"/>
      <c r="RJ1139" s="57"/>
      <c r="RK1139" s="57"/>
      <c r="RL1139" s="57"/>
      <c r="RM1139" s="57"/>
      <c r="RN1139" s="57"/>
      <c r="RO1139" s="57"/>
      <c r="RP1139" s="57"/>
      <c r="RQ1139" s="57"/>
      <c r="RR1139" s="57"/>
      <c r="RS1139" s="57"/>
      <c r="RT1139" s="57"/>
      <c r="RU1139" s="57"/>
      <c r="RV1139" s="57"/>
      <c r="RW1139" s="57"/>
      <c r="RX1139" s="57"/>
      <c r="RY1139" s="57"/>
      <c r="RZ1139" s="57"/>
      <c r="SA1139" s="57"/>
      <c r="SB1139" s="57"/>
      <c r="SC1139" s="57"/>
      <c r="SD1139" s="57"/>
      <c r="SE1139" s="57"/>
      <c r="SF1139" s="57"/>
      <c r="SG1139" s="57"/>
      <c r="SH1139" s="57"/>
      <c r="SI1139" s="57"/>
      <c r="SJ1139" s="57"/>
      <c r="SK1139" s="57"/>
      <c r="SL1139" s="57"/>
      <c r="SM1139" s="57"/>
      <c r="SN1139" s="57"/>
      <c r="SO1139" s="57"/>
      <c r="SP1139" s="57"/>
      <c r="SQ1139" s="57"/>
      <c r="SR1139" s="57"/>
      <c r="SS1139" s="57"/>
      <c r="ST1139" s="57"/>
      <c r="SU1139" s="57"/>
      <c r="SV1139" s="57"/>
      <c r="SW1139" s="57"/>
      <c r="SX1139" s="57"/>
    </row>
    <row r="1140" spans="1:518" s="77" customFormat="1" ht="14.55" customHeight="1" x14ac:dyDescent="0.3">
      <c r="A1140" s="81">
        <v>1136</v>
      </c>
      <c r="B1140" s="7">
        <v>375</v>
      </c>
      <c r="C1140" s="98" t="s">
        <v>4295</v>
      </c>
      <c r="D1140" s="98" t="s">
        <v>4293</v>
      </c>
      <c r="E1140" s="98" t="s">
        <v>4136</v>
      </c>
      <c r="F1140" s="7">
        <v>2019</v>
      </c>
      <c r="G1140" s="98" t="s">
        <v>1362</v>
      </c>
      <c r="H1140" s="126" t="s">
        <v>4296</v>
      </c>
      <c r="I1140" s="6" t="s">
        <v>50</v>
      </c>
      <c r="J1140" s="98" t="s">
        <v>4306</v>
      </c>
      <c r="K1140" s="6" t="s">
        <v>3566</v>
      </c>
      <c r="L1140" s="6" t="s">
        <v>38</v>
      </c>
      <c r="M1140" s="6" t="s">
        <v>86</v>
      </c>
      <c r="N1140" s="6" t="s">
        <v>205</v>
      </c>
      <c r="O1140" s="6" t="s">
        <v>25</v>
      </c>
      <c r="P1140" s="6" t="s">
        <v>56</v>
      </c>
      <c r="Q1140" s="6" t="s">
        <v>572</v>
      </c>
      <c r="R1140" s="6" t="s">
        <v>572</v>
      </c>
      <c r="S1140" s="6" t="s">
        <v>166</v>
      </c>
      <c r="T1140" s="6" t="s">
        <v>862</v>
      </c>
      <c r="U1140" s="7">
        <v>2011</v>
      </c>
      <c r="V1140" s="7">
        <v>2025</v>
      </c>
      <c r="W1140" s="56"/>
      <c r="X1140" s="6"/>
      <c r="Y1140" s="6"/>
      <c r="Z1140" s="6" t="s">
        <v>76</v>
      </c>
      <c r="AA1140" s="6"/>
      <c r="AB1140" s="6" t="s">
        <v>107</v>
      </c>
      <c r="AC1140" s="6"/>
      <c r="AD1140" s="6"/>
      <c r="AE1140" s="6" t="s">
        <v>126</v>
      </c>
      <c r="AF1140" s="56"/>
      <c r="AG1140" s="56"/>
      <c r="AH1140" s="6"/>
      <c r="AI1140" s="6"/>
      <c r="AJ1140" s="56"/>
      <c r="AK1140" s="6" t="s">
        <v>232</v>
      </c>
      <c r="AL1140" s="56"/>
      <c r="AM1140" s="6"/>
      <c r="AN1140" s="56"/>
      <c r="AO1140" s="6"/>
      <c r="AP1140" s="6"/>
      <c r="AQ1140" s="56"/>
      <c r="AR1140" s="56"/>
      <c r="AS1140" s="56"/>
      <c r="AT1140" s="6"/>
      <c r="AU1140" s="6"/>
      <c r="AV1140" s="6" t="s">
        <v>199</v>
      </c>
      <c r="AW1140" s="6" t="s">
        <v>23</v>
      </c>
      <c r="AX1140" s="56"/>
      <c r="AY1140" s="6"/>
      <c r="AZ1140" s="6"/>
      <c r="BA1140" s="6"/>
      <c r="BB1140" s="6"/>
      <c r="BC1140" s="6"/>
      <c r="BD1140" s="6"/>
      <c r="BE1140" s="6"/>
      <c r="BF1140" s="6" t="s">
        <v>106</v>
      </c>
      <c r="BG1140" s="56"/>
      <c r="BH1140" s="56"/>
      <c r="BI1140" s="6"/>
      <c r="BJ1140" s="6"/>
      <c r="BK1140" s="6"/>
      <c r="BL1140" s="56"/>
      <c r="BM1140" s="56"/>
      <c r="BN1140" s="6"/>
      <c r="BO1140" s="6"/>
      <c r="BP1140" s="56"/>
      <c r="BQ1140" s="56"/>
      <c r="BR1140" s="56"/>
      <c r="BS1140" s="6"/>
      <c r="BT1140" s="6"/>
      <c r="BU1140" s="6"/>
      <c r="BV1140" s="6" t="s">
        <v>23</v>
      </c>
      <c r="BW1140" s="56"/>
      <c r="BX1140" s="6"/>
      <c r="BY1140" s="6"/>
      <c r="BZ1140" s="6"/>
      <c r="CA1140" s="6"/>
      <c r="CB1140" s="6"/>
      <c r="CC1140" s="6"/>
      <c r="CD1140" s="6"/>
      <c r="CE1140" s="6"/>
      <c r="CF1140" s="56"/>
      <c r="CG1140" s="56"/>
      <c r="CH1140" s="6"/>
      <c r="CI1140" s="6"/>
      <c r="CJ1140" s="56"/>
      <c r="CK1140" s="6"/>
      <c r="CL1140" s="6"/>
      <c r="CM1140" s="6"/>
      <c r="CN1140" s="6"/>
      <c r="CO1140" s="56"/>
      <c r="CP1140" s="6"/>
      <c r="CQ1140" s="6"/>
      <c r="CR1140" s="6" t="s">
        <v>195</v>
      </c>
      <c r="CS1140" s="28" t="s">
        <v>38</v>
      </c>
      <c r="CT1140" s="6"/>
      <c r="CU1140" s="6"/>
      <c r="CV1140" s="6"/>
      <c r="CW1140" s="6"/>
      <c r="CX1140" s="6"/>
      <c r="CY1140" s="56"/>
      <c r="CZ1140" s="6"/>
      <c r="DA1140" s="6"/>
      <c r="DB1140" s="6"/>
      <c r="DC1140" s="6"/>
      <c r="DD1140" s="6" t="s">
        <v>38</v>
      </c>
      <c r="DE1140" s="87"/>
      <c r="DF1140" s="6"/>
      <c r="DG1140" s="6"/>
      <c r="DH1140" s="6"/>
      <c r="DI1140" s="6"/>
      <c r="DJ1140" s="6"/>
      <c r="DK1140" s="6"/>
      <c r="DL1140" s="6"/>
      <c r="DM1140" s="6"/>
      <c r="DN1140" s="6"/>
      <c r="DO1140" s="87"/>
      <c r="DP1140" s="6"/>
      <c r="DQ1140" s="87"/>
      <c r="DR1140" s="6"/>
      <c r="DS1140" s="87" t="s">
        <v>4297</v>
      </c>
      <c r="DT1140" s="17" t="s">
        <v>292</v>
      </c>
      <c r="DU1140" s="58"/>
      <c r="DV1140" s="58"/>
      <c r="DW1140" s="58"/>
      <c r="DX1140" s="58"/>
      <c r="DY1140" s="58"/>
      <c r="DZ1140" s="58"/>
      <c r="EA1140" s="58"/>
      <c r="EB1140" s="58"/>
      <c r="EC1140" s="58"/>
      <c r="ED1140" s="58"/>
      <c r="EE1140" s="58"/>
      <c r="EF1140" s="58"/>
      <c r="EG1140" s="58"/>
      <c r="EH1140" s="58"/>
      <c r="EI1140" s="58"/>
      <c r="EJ1140" s="58"/>
      <c r="EK1140" s="58"/>
      <c r="EL1140" s="58"/>
      <c r="EM1140" s="58"/>
      <c r="EN1140" s="58"/>
      <c r="EO1140" s="58"/>
      <c r="EP1140" s="58"/>
      <c r="EQ1140" s="58"/>
      <c r="ER1140" s="58"/>
      <c r="ES1140" s="34"/>
      <c r="ET1140" s="57"/>
      <c r="EU1140" s="57"/>
      <c r="EV1140" s="57"/>
      <c r="EW1140" s="57"/>
      <c r="EX1140" s="57"/>
      <c r="EY1140" s="57"/>
      <c r="EZ1140" s="57"/>
      <c r="FA1140" s="57"/>
      <c r="FB1140" s="57"/>
      <c r="FC1140" s="57"/>
      <c r="FD1140" s="57"/>
      <c r="FE1140" s="57"/>
      <c r="FF1140" s="57"/>
      <c r="FG1140" s="57"/>
      <c r="FH1140" s="57"/>
      <c r="FI1140" s="57"/>
      <c r="FJ1140" s="57"/>
      <c r="FK1140" s="57"/>
      <c r="FL1140" s="57"/>
      <c r="FM1140" s="57"/>
      <c r="FN1140" s="57"/>
      <c r="FO1140" s="57"/>
      <c r="FP1140" s="57"/>
      <c r="FQ1140" s="57"/>
      <c r="FR1140" s="57"/>
      <c r="FS1140" s="57"/>
      <c r="FT1140" s="57"/>
      <c r="FU1140" s="57"/>
      <c r="FV1140" s="57"/>
      <c r="FW1140" s="57"/>
      <c r="FX1140" s="57"/>
      <c r="FY1140" s="57"/>
      <c r="FZ1140" s="57"/>
      <c r="GA1140" s="57"/>
      <c r="GB1140" s="57"/>
      <c r="GC1140" s="57"/>
      <c r="GD1140" s="57"/>
      <c r="GE1140" s="57"/>
      <c r="GF1140" s="57"/>
      <c r="GG1140" s="57"/>
      <c r="GH1140" s="57"/>
      <c r="GI1140" s="57"/>
      <c r="GJ1140" s="57"/>
      <c r="GK1140" s="57"/>
      <c r="GL1140" s="57"/>
      <c r="GM1140" s="57"/>
      <c r="GN1140" s="57"/>
      <c r="GO1140" s="57"/>
      <c r="GP1140" s="57"/>
      <c r="GQ1140" s="57"/>
      <c r="GR1140" s="57"/>
      <c r="GS1140" s="57"/>
      <c r="GT1140" s="57"/>
      <c r="GU1140" s="57"/>
      <c r="GV1140" s="57"/>
      <c r="GW1140" s="57"/>
      <c r="GX1140" s="57"/>
      <c r="GY1140" s="57"/>
      <c r="GZ1140" s="57"/>
      <c r="HA1140" s="57"/>
      <c r="HB1140" s="57"/>
      <c r="HC1140" s="57"/>
      <c r="HD1140" s="57"/>
      <c r="HE1140" s="57"/>
      <c r="HF1140" s="57"/>
      <c r="HG1140" s="57"/>
      <c r="HH1140" s="57"/>
      <c r="HI1140" s="57"/>
      <c r="HJ1140" s="57"/>
      <c r="HK1140" s="57"/>
      <c r="HL1140" s="57"/>
      <c r="HM1140" s="57"/>
      <c r="HN1140" s="57"/>
      <c r="HO1140" s="57"/>
      <c r="HP1140" s="57"/>
      <c r="HQ1140" s="57"/>
      <c r="HR1140" s="57"/>
      <c r="HS1140" s="57"/>
      <c r="HT1140" s="57"/>
      <c r="HU1140" s="57"/>
      <c r="HV1140" s="57"/>
      <c r="HW1140" s="57"/>
      <c r="HX1140" s="57"/>
      <c r="HY1140" s="57"/>
      <c r="HZ1140" s="57"/>
      <c r="IA1140" s="57"/>
      <c r="IB1140" s="57"/>
      <c r="IC1140" s="57"/>
      <c r="ID1140" s="57"/>
      <c r="IE1140" s="57"/>
      <c r="IF1140" s="57"/>
      <c r="IG1140" s="57"/>
      <c r="IH1140" s="57"/>
      <c r="II1140" s="57"/>
      <c r="IJ1140" s="57"/>
      <c r="IK1140" s="57"/>
      <c r="IL1140" s="57"/>
      <c r="IM1140" s="57"/>
      <c r="IN1140" s="57"/>
      <c r="IO1140" s="57"/>
      <c r="IP1140" s="57"/>
      <c r="IQ1140" s="57"/>
      <c r="IR1140" s="57"/>
      <c r="IS1140" s="57"/>
      <c r="IT1140" s="57"/>
      <c r="IU1140" s="57"/>
      <c r="IV1140" s="57"/>
      <c r="IW1140" s="57"/>
      <c r="IX1140" s="57"/>
      <c r="IY1140" s="57"/>
      <c r="IZ1140" s="57"/>
      <c r="JA1140" s="57"/>
      <c r="JB1140" s="57"/>
      <c r="JC1140" s="57"/>
      <c r="JD1140" s="57"/>
      <c r="JE1140" s="57"/>
      <c r="JF1140" s="57"/>
      <c r="JG1140" s="57"/>
      <c r="JH1140" s="57"/>
      <c r="JI1140" s="57"/>
      <c r="JJ1140" s="57"/>
      <c r="JK1140" s="57"/>
      <c r="JL1140" s="57"/>
      <c r="JM1140" s="57"/>
      <c r="JN1140" s="57"/>
      <c r="JO1140" s="57"/>
      <c r="JP1140" s="57"/>
      <c r="JQ1140" s="57"/>
      <c r="JR1140" s="57"/>
      <c r="JS1140" s="57"/>
      <c r="JT1140" s="57"/>
      <c r="JU1140" s="57"/>
      <c r="JV1140" s="57"/>
      <c r="JW1140" s="57"/>
      <c r="JX1140" s="57"/>
      <c r="JY1140" s="57"/>
      <c r="JZ1140" s="57"/>
      <c r="KA1140" s="57"/>
      <c r="KB1140" s="57"/>
      <c r="KC1140" s="57"/>
      <c r="KD1140" s="57"/>
      <c r="KE1140" s="57"/>
      <c r="KF1140" s="57"/>
      <c r="KG1140" s="57"/>
      <c r="KH1140" s="57"/>
      <c r="KI1140" s="57"/>
      <c r="KJ1140" s="57"/>
      <c r="KK1140" s="57"/>
      <c r="KL1140" s="57"/>
      <c r="KM1140" s="57"/>
      <c r="KN1140" s="57"/>
      <c r="KO1140" s="57"/>
      <c r="KP1140" s="57"/>
      <c r="KQ1140" s="57"/>
      <c r="KR1140" s="57"/>
      <c r="KS1140" s="57"/>
      <c r="KT1140" s="57"/>
      <c r="KU1140" s="57"/>
      <c r="KV1140" s="57"/>
      <c r="KW1140" s="57"/>
      <c r="KX1140" s="57"/>
      <c r="KY1140" s="57"/>
      <c r="KZ1140" s="57"/>
      <c r="LA1140" s="57"/>
      <c r="LB1140" s="57"/>
      <c r="LC1140" s="57"/>
      <c r="LD1140" s="57"/>
      <c r="LE1140" s="57"/>
      <c r="LF1140" s="57"/>
      <c r="LG1140" s="57"/>
      <c r="LH1140" s="57"/>
      <c r="LI1140" s="57"/>
      <c r="LJ1140" s="57"/>
      <c r="LK1140" s="57"/>
      <c r="LL1140" s="57"/>
      <c r="LM1140" s="57"/>
      <c r="LN1140" s="57"/>
      <c r="LO1140" s="57"/>
      <c r="LP1140" s="57"/>
      <c r="LQ1140" s="57"/>
      <c r="LR1140" s="57"/>
      <c r="LS1140" s="57"/>
      <c r="LT1140" s="57"/>
      <c r="LU1140" s="57"/>
      <c r="LV1140" s="57"/>
      <c r="LW1140" s="57"/>
      <c r="LX1140" s="57"/>
      <c r="LY1140" s="57"/>
      <c r="LZ1140" s="57"/>
      <c r="MA1140" s="57"/>
      <c r="MB1140" s="57"/>
      <c r="MC1140" s="57"/>
      <c r="MD1140" s="57"/>
      <c r="ME1140" s="57"/>
      <c r="MF1140" s="57"/>
      <c r="MG1140" s="57"/>
      <c r="MH1140" s="57"/>
      <c r="MI1140" s="57"/>
      <c r="MJ1140" s="57"/>
      <c r="MK1140" s="57"/>
      <c r="ML1140" s="57"/>
      <c r="MM1140" s="57"/>
      <c r="MN1140" s="57"/>
      <c r="MO1140" s="57"/>
      <c r="MP1140" s="57"/>
      <c r="MQ1140" s="57"/>
      <c r="MR1140" s="57"/>
      <c r="MS1140" s="57"/>
      <c r="MT1140" s="57"/>
      <c r="MU1140" s="57"/>
      <c r="MV1140" s="57"/>
      <c r="MW1140" s="57"/>
      <c r="MX1140" s="57"/>
      <c r="MY1140" s="57"/>
      <c r="MZ1140" s="57"/>
      <c r="NA1140" s="57"/>
      <c r="NB1140" s="57"/>
      <c r="NC1140" s="57"/>
      <c r="ND1140" s="57"/>
      <c r="NE1140" s="57"/>
      <c r="NF1140" s="57"/>
      <c r="NG1140" s="57"/>
      <c r="NH1140" s="57"/>
      <c r="NI1140" s="57"/>
      <c r="NJ1140" s="57"/>
      <c r="NK1140" s="57"/>
      <c r="NL1140" s="57"/>
      <c r="NM1140" s="57"/>
      <c r="NN1140" s="57"/>
      <c r="NO1140" s="57"/>
      <c r="NP1140" s="57"/>
      <c r="NQ1140" s="57"/>
      <c r="NR1140" s="57"/>
      <c r="NS1140" s="57"/>
      <c r="NT1140" s="57"/>
      <c r="NU1140" s="57"/>
      <c r="NV1140" s="57"/>
      <c r="NW1140" s="57"/>
      <c r="NX1140" s="57"/>
      <c r="NY1140" s="57"/>
      <c r="NZ1140" s="57"/>
      <c r="OA1140" s="57"/>
      <c r="OB1140" s="57"/>
      <c r="OC1140" s="57"/>
      <c r="OD1140" s="57"/>
      <c r="OE1140" s="57"/>
      <c r="OF1140" s="57"/>
      <c r="OG1140" s="57"/>
      <c r="OH1140" s="57"/>
      <c r="OI1140" s="57"/>
      <c r="OJ1140" s="57"/>
      <c r="OK1140" s="57"/>
      <c r="OL1140" s="57"/>
      <c r="OM1140" s="57"/>
      <c r="ON1140" s="57"/>
      <c r="OO1140" s="57"/>
      <c r="OP1140" s="57"/>
      <c r="OQ1140" s="57"/>
      <c r="OR1140" s="57"/>
      <c r="OS1140" s="57"/>
      <c r="OT1140" s="57"/>
      <c r="OU1140" s="57"/>
      <c r="OV1140" s="57"/>
      <c r="OW1140" s="57"/>
      <c r="OX1140" s="57"/>
      <c r="OY1140" s="57"/>
      <c r="OZ1140" s="57"/>
      <c r="PA1140" s="57"/>
      <c r="PB1140" s="57"/>
      <c r="PC1140" s="57"/>
      <c r="PD1140" s="57"/>
      <c r="PE1140" s="57"/>
      <c r="PF1140" s="57"/>
      <c r="PG1140" s="57"/>
      <c r="PH1140" s="57"/>
      <c r="PI1140" s="57"/>
      <c r="PJ1140" s="57"/>
      <c r="PK1140" s="57"/>
      <c r="PL1140" s="57"/>
      <c r="PM1140" s="57"/>
      <c r="PN1140" s="57"/>
      <c r="PO1140" s="57"/>
      <c r="PP1140" s="57"/>
      <c r="PQ1140" s="57"/>
      <c r="PR1140" s="57"/>
      <c r="PS1140" s="57"/>
      <c r="PT1140" s="57"/>
      <c r="PU1140" s="57"/>
      <c r="PV1140" s="57"/>
      <c r="PW1140" s="57"/>
      <c r="PX1140" s="57"/>
      <c r="PY1140" s="57"/>
      <c r="PZ1140" s="57"/>
      <c r="QA1140" s="57"/>
      <c r="QB1140" s="57"/>
      <c r="QC1140" s="57"/>
      <c r="QD1140" s="57"/>
      <c r="QE1140" s="57"/>
      <c r="QF1140" s="57"/>
      <c r="QG1140" s="57"/>
      <c r="QH1140" s="57"/>
      <c r="QI1140" s="57"/>
      <c r="QJ1140" s="57"/>
      <c r="QK1140" s="57"/>
      <c r="QL1140" s="57"/>
      <c r="QM1140" s="57"/>
      <c r="QN1140" s="57"/>
      <c r="QO1140" s="57"/>
      <c r="QP1140" s="57"/>
      <c r="QQ1140" s="57"/>
      <c r="QR1140" s="57"/>
      <c r="QS1140" s="57"/>
      <c r="QT1140" s="57"/>
      <c r="QU1140" s="57"/>
      <c r="QV1140" s="57"/>
      <c r="QW1140" s="57"/>
      <c r="QX1140" s="57"/>
      <c r="QY1140" s="57"/>
      <c r="QZ1140" s="57"/>
      <c r="RA1140" s="57"/>
      <c r="RB1140" s="57"/>
      <c r="RC1140" s="57"/>
      <c r="RD1140" s="57"/>
      <c r="RE1140" s="57"/>
      <c r="RF1140" s="57"/>
      <c r="RG1140" s="57"/>
      <c r="RH1140" s="57"/>
      <c r="RI1140" s="57"/>
      <c r="RJ1140" s="57"/>
      <c r="RK1140" s="57"/>
      <c r="RL1140" s="57"/>
      <c r="RM1140" s="57"/>
      <c r="RN1140" s="57"/>
      <c r="RO1140" s="57"/>
      <c r="RP1140" s="57"/>
      <c r="RQ1140" s="57"/>
      <c r="RR1140" s="57"/>
      <c r="RS1140" s="57"/>
      <c r="RT1140" s="57"/>
      <c r="RU1140" s="57"/>
      <c r="RV1140" s="57"/>
      <c r="RW1140" s="57"/>
      <c r="RX1140" s="57"/>
      <c r="RY1140" s="57"/>
      <c r="RZ1140" s="57"/>
      <c r="SA1140" s="57"/>
      <c r="SB1140" s="57"/>
      <c r="SC1140" s="57"/>
      <c r="SD1140" s="57"/>
      <c r="SE1140" s="57"/>
      <c r="SF1140" s="57"/>
      <c r="SG1140" s="57"/>
      <c r="SH1140" s="57"/>
      <c r="SI1140" s="57"/>
      <c r="SJ1140" s="57"/>
      <c r="SK1140" s="57"/>
      <c r="SL1140" s="57"/>
      <c r="SM1140" s="57"/>
      <c r="SN1140" s="57"/>
      <c r="SO1140" s="57"/>
      <c r="SP1140" s="57"/>
      <c r="SQ1140" s="57"/>
      <c r="SR1140" s="57"/>
      <c r="SS1140" s="57"/>
      <c r="ST1140" s="57"/>
      <c r="SU1140" s="57"/>
      <c r="SV1140" s="57"/>
      <c r="SW1140" s="57"/>
      <c r="SX1140" s="57"/>
    </row>
    <row r="1141" spans="1:518" s="78" customFormat="1" ht="14.55" customHeight="1" x14ac:dyDescent="0.3">
      <c r="A1141" s="82">
        <v>1137</v>
      </c>
      <c r="B1141" s="83">
        <v>376</v>
      </c>
      <c r="C1141" s="103" t="s">
        <v>4333</v>
      </c>
      <c r="D1141" s="103" t="s">
        <v>4331</v>
      </c>
      <c r="E1141" s="103" t="s">
        <v>4330</v>
      </c>
      <c r="F1141" s="83">
        <v>2020</v>
      </c>
      <c r="G1141" s="103" t="s">
        <v>4332</v>
      </c>
      <c r="H1141" s="130" t="s">
        <v>4334</v>
      </c>
      <c r="I1141" s="79" t="s">
        <v>50</v>
      </c>
      <c r="J1141" s="103" t="s">
        <v>4335</v>
      </c>
      <c r="K1141" s="6" t="s">
        <v>1206</v>
      </c>
      <c r="L1141" s="79" t="s">
        <v>38</v>
      </c>
      <c r="M1141" s="6" t="s">
        <v>100</v>
      </c>
      <c r="N1141" s="79" t="s">
        <v>205</v>
      </c>
      <c r="O1141" s="79" t="s">
        <v>25</v>
      </c>
      <c r="P1141" s="6" t="s">
        <v>205</v>
      </c>
      <c r="Q1141" s="79" t="s">
        <v>572</v>
      </c>
      <c r="R1141" s="79" t="s">
        <v>572</v>
      </c>
      <c r="S1141" s="79" t="s">
        <v>4346</v>
      </c>
      <c r="T1141" s="79" t="s">
        <v>4345</v>
      </c>
      <c r="U1141" s="79" t="s">
        <v>572</v>
      </c>
      <c r="V1141" s="79" t="s">
        <v>572</v>
      </c>
      <c r="W1141" s="71"/>
      <c r="X1141" s="79"/>
      <c r="Y1141" s="79"/>
      <c r="Z1141" s="79" t="s">
        <v>76</v>
      </c>
      <c r="AA1141" s="79"/>
      <c r="AB1141" s="79"/>
      <c r="AC1141" s="79"/>
      <c r="AD1141" s="79"/>
      <c r="AE1141" s="79" t="s">
        <v>126</v>
      </c>
      <c r="AF1141" s="71"/>
      <c r="AG1141" s="71"/>
      <c r="AH1141" s="79"/>
      <c r="AI1141" s="79"/>
      <c r="AJ1141" s="71"/>
      <c r="AK1141" s="79" t="s">
        <v>232</v>
      </c>
      <c r="AL1141" s="71"/>
      <c r="AM1141" s="79"/>
      <c r="AN1141" s="71"/>
      <c r="AO1141" s="79"/>
      <c r="AP1141" s="79"/>
      <c r="AQ1141" s="71"/>
      <c r="AR1141" s="71"/>
      <c r="AS1141" s="71"/>
      <c r="AT1141" s="79"/>
      <c r="AU1141" s="79"/>
      <c r="AV1141" s="79"/>
      <c r="AW1141" s="79" t="s">
        <v>23</v>
      </c>
      <c r="AX1141" s="71"/>
      <c r="AY1141" s="79"/>
      <c r="AZ1141" s="79"/>
      <c r="BA1141" s="79" t="s">
        <v>78</v>
      </c>
      <c r="BB1141" s="79"/>
      <c r="BC1141" s="79"/>
      <c r="BD1141" s="79"/>
      <c r="BE1141" s="79"/>
      <c r="BF1141" s="79" t="s">
        <v>78</v>
      </c>
      <c r="BG1141" s="71"/>
      <c r="BH1141" s="71"/>
      <c r="BI1141" s="79"/>
      <c r="BJ1141" s="79"/>
      <c r="BK1141" s="79" t="s">
        <v>78</v>
      </c>
      <c r="BL1141" s="71"/>
      <c r="BM1141" s="71"/>
      <c r="BN1141" s="79"/>
      <c r="BO1141" s="79"/>
      <c r="BP1141" s="71"/>
      <c r="BQ1141" s="71"/>
      <c r="BR1141" s="71"/>
      <c r="BS1141" s="79"/>
      <c r="BT1141" s="79"/>
      <c r="BU1141" s="79"/>
      <c r="BV1141" s="79" t="s">
        <v>38</v>
      </c>
      <c r="BW1141" s="71"/>
      <c r="BX1141" s="79"/>
      <c r="BY1141" s="79"/>
      <c r="BZ1141" s="79"/>
      <c r="CA1141" s="79"/>
      <c r="CB1141" s="79"/>
      <c r="CC1141" s="79"/>
      <c r="CD1141" s="79"/>
      <c r="CE1141" s="79"/>
      <c r="CF1141" s="71"/>
      <c r="CG1141" s="71"/>
      <c r="CH1141" s="79"/>
      <c r="CI1141" s="79"/>
      <c r="CJ1141" s="71"/>
      <c r="CK1141" s="79"/>
      <c r="CL1141" s="79"/>
      <c r="CM1141" s="79"/>
      <c r="CN1141" s="79"/>
      <c r="CO1141" s="71"/>
      <c r="CP1141" s="79"/>
      <c r="CQ1141" s="79"/>
      <c r="CR1141" s="79"/>
      <c r="CS1141" s="84" t="s">
        <v>38</v>
      </c>
      <c r="CT1141" s="79"/>
      <c r="CU1141" s="79"/>
      <c r="CV1141" s="79"/>
      <c r="CW1141" s="79"/>
      <c r="CX1141" s="79"/>
      <c r="CY1141" s="71"/>
      <c r="CZ1141" s="79"/>
      <c r="DA1141" s="79"/>
      <c r="DB1141" s="79"/>
      <c r="DC1141" s="79"/>
      <c r="DD1141" s="79" t="s">
        <v>38</v>
      </c>
      <c r="DE1141" s="88"/>
      <c r="DF1141" s="79"/>
      <c r="DG1141" s="79"/>
      <c r="DH1141" s="79"/>
      <c r="DI1141" s="79"/>
      <c r="DJ1141" s="79"/>
      <c r="DK1141" s="79"/>
      <c r="DL1141" s="79"/>
      <c r="DM1141" s="79"/>
      <c r="DN1141" s="79"/>
      <c r="DO1141" s="88"/>
      <c r="DP1141" s="79"/>
      <c r="DQ1141" s="88"/>
      <c r="DR1141" s="79"/>
      <c r="DS1141" s="88" t="s">
        <v>4339</v>
      </c>
      <c r="DT1141" s="85" t="s">
        <v>4340</v>
      </c>
      <c r="DU1141" s="58"/>
      <c r="DV1141" s="58"/>
      <c r="DW1141" s="58"/>
      <c r="DX1141" s="58"/>
      <c r="DY1141" s="58"/>
      <c r="DZ1141" s="58"/>
      <c r="EA1141" s="58"/>
      <c r="EB1141" s="58"/>
      <c r="EC1141" s="58"/>
      <c r="ED1141" s="58"/>
      <c r="EE1141" s="58"/>
      <c r="EF1141" s="58"/>
      <c r="EG1141" s="58"/>
      <c r="EH1141" s="58"/>
      <c r="EI1141" s="58"/>
      <c r="EJ1141" s="58"/>
      <c r="EK1141" s="58"/>
      <c r="EL1141" s="58"/>
      <c r="EM1141" s="58"/>
      <c r="EN1141" s="58"/>
      <c r="EO1141" s="58"/>
      <c r="EP1141" s="58"/>
      <c r="EQ1141" s="58"/>
      <c r="ER1141" s="58"/>
      <c r="ES1141" s="34"/>
      <c r="ET1141" s="57"/>
      <c r="EU1141" s="57"/>
      <c r="EV1141" s="57"/>
      <c r="EW1141" s="57"/>
      <c r="EX1141" s="57"/>
      <c r="EY1141" s="57"/>
      <c r="EZ1141" s="57"/>
      <c r="FA1141" s="57"/>
      <c r="FB1141" s="57"/>
      <c r="FC1141" s="57"/>
      <c r="FD1141" s="57"/>
      <c r="FE1141" s="57"/>
      <c r="FF1141" s="57"/>
      <c r="FG1141" s="57"/>
      <c r="FH1141" s="57"/>
      <c r="FI1141" s="57"/>
      <c r="FJ1141" s="57"/>
      <c r="FK1141" s="57"/>
      <c r="FL1141" s="57"/>
      <c r="FM1141" s="57"/>
      <c r="FN1141" s="57"/>
      <c r="FO1141" s="57"/>
      <c r="FP1141" s="57"/>
      <c r="FQ1141" s="57"/>
      <c r="FR1141" s="57"/>
      <c r="FS1141" s="57"/>
      <c r="FT1141" s="57"/>
      <c r="FU1141" s="57"/>
      <c r="FV1141" s="57"/>
      <c r="FW1141" s="57"/>
      <c r="FX1141" s="57"/>
      <c r="FY1141" s="57"/>
      <c r="FZ1141" s="57"/>
      <c r="GA1141" s="57"/>
      <c r="GB1141" s="57"/>
      <c r="GC1141" s="57"/>
      <c r="GD1141" s="57"/>
      <c r="GE1141" s="57"/>
      <c r="GF1141" s="57"/>
      <c r="GG1141" s="57"/>
      <c r="GH1141" s="57"/>
      <c r="GI1141" s="57"/>
      <c r="GJ1141" s="57"/>
      <c r="GK1141" s="57"/>
      <c r="GL1141" s="57"/>
      <c r="GM1141" s="57"/>
      <c r="GN1141" s="57"/>
      <c r="GO1141" s="57"/>
      <c r="GP1141" s="57"/>
      <c r="GQ1141" s="57"/>
      <c r="GR1141" s="57"/>
      <c r="GS1141" s="57"/>
      <c r="GT1141" s="57"/>
      <c r="GU1141" s="57"/>
      <c r="GV1141" s="57"/>
      <c r="GW1141" s="57"/>
      <c r="GX1141" s="57"/>
      <c r="GY1141" s="57"/>
      <c r="GZ1141" s="57"/>
      <c r="HA1141" s="57"/>
      <c r="HB1141" s="57"/>
      <c r="HC1141" s="57"/>
      <c r="HD1141" s="57"/>
      <c r="HE1141" s="57"/>
      <c r="HF1141" s="57"/>
      <c r="HG1141" s="57"/>
      <c r="HH1141" s="57"/>
      <c r="HI1141" s="57"/>
      <c r="HJ1141" s="57"/>
      <c r="HK1141" s="57"/>
      <c r="HL1141" s="57"/>
      <c r="HM1141" s="57"/>
      <c r="HN1141" s="57"/>
      <c r="HO1141" s="57"/>
      <c r="HP1141" s="57"/>
      <c r="HQ1141" s="57"/>
      <c r="HR1141" s="57"/>
      <c r="HS1141" s="57"/>
      <c r="HT1141" s="57"/>
      <c r="HU1141" s="57"/>
      <c r="HV1141" s="57"/>
      <c r="HW1141" s="57"/>
      <c r="HX1141" s="57"/>
      <c r="HY1141" s="57"/>
      <c r="HZ1141" s="57"/>
      <c r="IA1141" s="57"/>
      <c r="IB1141" s="57"/>
      <c r="IC1141" s="57"/>
      <c r="ID1141" s="57"/>
      <c r="IE1141" s="57"/>
      <c r="IF1141" s="57"/>
      <c r="IG1141" s="57"/>
      <c r="IH1141" s="57"/>
      <c r="II1141" s="57"/>
      <c r="IJ1141" s="57"/>
      <c r="IK1141" s="57"/>
      <c r="IL1141" s="57"/>
      <c r="IM1141" s="57"/>
      <c r="IN1141" s="57"/>
      <c r="IO1141" s="57"/>
      <c r="IP1141" s="57"/>
      <c r="IQ1141" s="57"/>
      <c r="IR1141" s="57"/>
      <c r="IS1141" s="57"/>
      <c r="IT1141" s="57"/>
      <c r="IU1141" s="57"/>
      <c r="IV1141" s="57"/>
      <c r="IW1141" s="57"/>
      <c r="IX1141" s="57"/>
      <c r="IY1141" s="57"/>
      <c r="IZ1141" s="57"/>
      <c r="JA1141" s="57"/>
      <c r="JB1141" s="57"/>
      <c r="JC1141" s="57"/>
      <c r="JD1141" s="57"/>
      <c r="JE1141" s="57"/>
      <c r="JF1141" s="57"/>
      <c r="JG1141" s="57"/>
      <c r="JH1141" s="57"/>
      <c r="JI1141" s="57"/>
      <c r="JJ1141" s="57"/>
      <c r="JK1141" s="57"/>
      <c r="JL1141" s="57"/>
      <c r="JM1141" s="57"/>
      <c r="JN1141" s="57"/>
      <c r="JO1141" s="57"/>
      <c r="JP1141" s="57"/>
      <c r="JQ1141" s="57"/>
      <c r="JR1141" s="57"/>
      <c r="JS1141" s="57"/>
      <c r="JT1141" s="57"/>
      <c r="JU1141" s="57"/>
      <c r="JV1141" s="57"/>
      <c r="JW1141" s="57"/>
      <c r="JX1141" s="57"/>
      <c r="JY1141" s="57"/>
      <c r="JZ1141" s="57"/>
      <c r="KA1141" s="57"/>
      <c r="KB1141" s="57"/>
      <c r="KC1141" s="57"/>
      <c r="KD1141" s="57"/>
      <c r="KE1141" s="57"/>
      <c r="KF1141" s="57"/>
      <c r="KG1141" s="57"/>
      <c r="KH1141" s="57"/>
      <c r="KI1141" s="57"/>
      <c r="KJ1141" s="57"/>
      <c r="KK1141" s="57"/>
      <c r="KL1141" s="57"/>
      <c r="KM1141" s="57"/>
      <c r="KN1141" s="57"/>
      <c r="KO1141" s="57"/>
      <c r="KP1141" s="57"/>
      <c r="KQ1141" s="57"/>
      <c r="KR1141" s="57"/>
      <c r="KS1141" s="57"/>
      <c r="KT1141" s="57"/>
      <c r="KU1141" s="57"/>
      <c r="KV1141" s="57"/>
      <c r="KW1141" s="57"/>
      <c r="KX1141" s="57"/>
      <c r="KY1141" s="57"/>
      <c r="KZ1141" s="57"/>
      <c r="LA1141" s="57"/>
      <c r="LB1141" s="57"/>
      <c r="LC1141" s="57"/>
      <c r="LD1141" s="57"/>
      <c r="LE1141" s="57"/>
      <c r="LF1141" s="57"/>
      <c r="LG1141" s="57"/>
      <c r="LH1141" s="57"/>
      <c r="LI1141" s="57"/>
      <c r="LJ1141" s="57"/>
      <c r="LK1141" s="57"/>
      <c r="LL1141" s="57"/>
      <c r="LM1141" s="57"/>
      <c r="LN1141" s="57"/>
      <c r="LO1141" s="57"/>
      <c r="LP1141" s="57"/>
      <c r="LQ1141" s="57"/>
      <c r="LR1141" s="57"/>
      <c r="LS1141" s="57"/>
      <c r="LT1141" s="57"/>
      <c r="LU1141" s="57"/>
      <c r="LV1141" s="57"/>
      <c r="LW1141" s="57"/>
      <c r="LX1141" s="57"/>
      <c r="LY1141" s="57"/>
      <c r="LZ1141" s="57"/>
      <c r="MA1141" s="57"/>
      <c r="MB1141" s="57"/>
      <c r="MC1141" s="57"/>
      <c r="MD1141" s="57"/>
      <c r="ME1141" s="57"/>
      <c r="MF1141" s="57"/>
      <c r="MG1141" s="57"/>
      <c r="MH1141" s="57"/>
      <c r="MI1141" s="57"/>
      <c r="MJ1141" s="57"/>
      <c r="MK1141" s="57"/>
      <c r="ML1141" s="57"/>
      <c r="MM1141" s="57"/>
      <c r="MN1141" s="57"/>
      <c r="MO1141" s="57"/>
      <c r="MP1141" s="57"/>
      <c r="MQ1141" s="57"/>
      <c r="MR1141" s="57"/>
      <c r="MS1141" s="57"/>
      <c r="MT1141" s="57"/>
      <c r="MU1141" s="57"/>
      <c r="MV1141" s="57"/>
      <c r="MW1141" s="57"/>
      <c r="MX1141" s="57"/>
      <c r="MY1141" s="57"/>
      <c r="MZ1141" s="57"/>
      <c r="NA1141" s="57"/>
      <c r="NB1141" s="57"/>
      <c r="NC1141" s="57"/>
      <c r="ND1141" s="57"/>
      <c r="NE1141" s="57"/>
      <c r="NF1141" s="57"/>
      <c r="NG1141" s="57"/>
      <c r="NH1141" s="57"/>
      <c r="NI1141" s="57"/>
      <c r="NJ1141" s="57"/>
      <c r="NK1141" s="57"/>
      <c r="NL1141" s="57"/>
      <c r="NM1141" s="57"/>
      <c r="NN1141" s="57"/>
      <c r="NO1141" s="57"/>
      <c r="NP1141" s="57"/>
      <c r="NQ1141" s="57"/>
      <c r="NR1141" s="57"/>
      <c r="NS1141" s="57"/>
      <c r="NT1141" s="57"/>
      <c r="NU1141" s="57"/>
      <c r="NV1141" s="57"/>
      <c r="NW1141" s="57"/>
      <c r="NX1141" s="57"/>
      <c r="NY1141" s="57"/>
      <c r="NZ1141" s="57"/>
      <c r="OA1141" s="57"/>
      <c r="OB1141" s="57"/>
      <c r="OC1141" s="57"/>
      <c r="OD1141" s="57"/>
      <c r="OE1141" s="57"/>
      <c r="OF1141" s="57"/>
      <c r="OG1141" s="57"/>
      <c r="OH1141" s="57"/>
      <c r="OI1141" s="57"/>
      <c r="OJ1141" s="57"/>
      <c r="OK1141" s="57"/>
      <c r="OL1141" s="57"/>
      <c r="OM1141" s="57"/>
      <c r="ON1141" s="57"/>
      <c r="OO1141" s="57"/>
      <c r="OP1141" s="57"/>
      <c r="OQ1141" s="57"/>
      <c r="OR1141" s="57"/>
      <c r="OS1141" s="57"/>
      <c r="OT1141" s="57"/>
      <c r="OU1141" s="57"/>
      <c r="OV1141" s="57"/>
      <c r="OW1141" s="57"/>
      <c r="OX1141" s="57"/>
      <c r="OY1141" s="57"/>
      <c r="OZ1141" s="57"/>
      <c r="PA1141" s="57"/>
      <c r="PB1141" s="57"/>
      <c r="PC1141" s="57"/>
      <c r="PD1141" s="57"/>
      <c r="PE1141" s="57"/>
      <c r="PF1141" s="57"/>
      <c r="PG1141" s="57"/>
      <c r="PH1141" s="57"/>
      <c r="PI1141" s="57"/>
      <c r="PJ1141" s="57"/>
      <c r="PK1141" s="57"/>
      <c r="PL1141" s="57"/>
      <c r="PM1141" s="57"/>
      <c r="PN1141" s="57"/>
      <c r="PO1141" s="57"/>
      <c r="PP1141" s="57"/>
      <c r="PQ1141" s="57"/>
      <c r="PR1141" s="57"/>
      <c r="PS1141" s="57"/>
      <c r="PT1141" s="57"/>
      <c r="PU1141" s="57"/>
      <c r="PV1141" s="57"/>
      <c r="PW1141" s="57"/>
      <c r="PX1141" s="57"/>
      <c r="PY1141" s="57"/>
      <c r="PZ1141" s="57"/>
      <c r="QA1141" s="57"/>
      <c r="QB1141" s="57"/>
      <c r="QC1141" s="57"/>
      <c r="QD1141" s="57"/>
      <c r="QE1141" s="57"/>
      <c r="QF1141" s="57"/>
      <c r="QG1141" s="57"/>
      <c r="QH1141" s="57"/>
      <c r="QI1141" s="57"/>
      <c r="QJ1141" s="57"/>
      <c r="QK1141" s="57"/>
      <c r="QL1141" s="57"/>
      <c r="QM1141" s="57"/>
      <c r="QN1141" s="57"/>
      <c r="QO1141" s="57"/>
      <c r="QP1141" s="57"/>
      <c r="QQ1141" s="57"/>
      <c r="QR1141" s="57"/>
      <c r="QS1141" s="57"/>
      <c r="QT1141" s="57"/>
      <c r="QU1141" s="57"/>
      <c r="QV1141" s="57"/>
      <c r="QW1141" s="57"/>
      <c r="QX1141" s="57"/>
      <c r="QY1141" s="57"/>
      <c r="QZ1141" s="57"/>
      <c r="RA1141" s="57"/>
      <c r="RB1141" s="57"/>
      <c r="RC1141" s="57"/>
      <c r="RD1141" s="57"/>
      <c r="RE1141" s="57"/>
      <c r="RF1141" s="57"/>
      <c r="RG1141" s="57"/>
      <c r="RH1141" s="57"/>
      <c r="RI1141" s="57"/>
      <c r="RJ1141" s="57"/>
      <c r="RK1141" s="57"/>
      <c r="RL1141" s="57"/>
      <c r="RM1141" s="57"/>
      <c r="RN1141" s="57"/>
      <c r="RO1141" s="57"/>
      <c r="RP1141" s="57"/>
      <c r="RQ1141" s="57"/>
      <c r="RR1141" s="57"/>
      <c r="RS1141" s="57"/>
      <c r="RT1141" s="57"/>
      <c r="RU1141" s="57"/>
      <c r="RV1141" s="57"/>
      <c r="RW1141" s="57"/>
      <c r="RX1141" s="57"/>
      <c r="RY1141" s="57"/>
      <c r="RZ1141" s="57"/>
      <c r="SA1141" s="57"/>
      <c r="SB1141" s="57"/>
      <c r="SC1141" s="57"/>
      <c r="SD1141" s="57"/>
      <c r="SE1141" s="57"/>
      <c r="SF1141" s="57"/>
      <c r="SG1141" s="57"/>
      <c r="SH1141" s="57"/>
      <c r="SI1141" s="57"/>
      <c r="SJ1141" s="57"/>
      <c r="SK1141" s="57"/>
      <c r="SL1141" s="57"/>
      <c r="SM1141" s="57"/>
      <c r="SN1141" s="57"/>
      <c r="SO1141" s="57"/>
      <c r="SP1141" s="57"/>
      <c r="SQ1141" s="57"/>
      <c r="SR1141" s="57"/>
      <c r="SS1141" s="57"/>
      <c r="ST1141" s="57"/>
      <c r="SU1141" s="57"/>
      <c r="SV1141" s="57"/>
      <c r="SW1141" s="57"/>
      <c r="SX1141" s="57"/>
    </row>
    <row r="1142" spans="1:518" s="77" customFormat="1" ht="14.55" customHeight="1" x14ac:dyDescent="0.3">
      <c r="A1142" s="81">
        <v>1138</v>
      </c>
      <c r="B1142" s="7">
        <v>376</v>
      </c>
      <c r="C1142" s="98" t="s">
        <v>4333</v>
      </c>
      <c r="D1142" s="98" t="s">
        <v>4331</v>
      </c>
      <c r="E1142" s="98" t="s">
        <v>4330</v>
      </c>
      <c r="F1142" s="7">
        <v>2020</v>
      </c>
      <c r="G1142" s="98" t="s">
        <v>4332</v>
      </c>
      <c r="H1142" s="126" t="s">
        <v>4334</v>
      </c>
      <c r="I1142" s="6" t="s">
        <v>50</v>
      </c>
      <c r="J1142" s="98" t="s">
        <v>4336</v>
      </c>
      <c r="K1142" s="6" t="s">
        <v>1206</v>
      </c>
      <c r="L1142" s="6" t="s">
        <v>38</v>
      </c>
      <c r="M1142" s="6" t="s">
        <v>100</v>
      </c>
      <c r="N1142" s="6" t="s">
        <v>205</v>
      </c>
      <c r="O1142" s="6" t="s">
        <v>25</v>
      </c>
      <c r="P1142" s="6" t="s">
        <v>205</v>
      </c>
      <c r="Q1142" s="6" t="s">
        <v>572</v>
      </c>
      <c r="R1142" s="6" t="s">
        <v>572</v>
      </c>
      <c r="S1142" s="6" t="s">
        <v>4346</v>
      </c>
      <c r="T1142" s="6" t="s">
        <v>4345</v>
      </c>
      <c r="U1142" s="7" t="s">
        <v>572</v>
      </c>
      <c r="V1142" s="7" t="s">
        <v>572</v>
      </c>
      <c r="W1142" s="56"/>
      <c r="X1142" s="6"/>
      <c r="Y1142" s="6"/>
      <c r="Z1142" s="6" t="s">
        <v>76</v>
      </c>
      <c r="AA1142" s="6"/>
      <c r="AB1142" s="6"/>
      <c r="AC1142" s="6"/>
      <c r="AD1142" s="6"/>
      <c r="AE1142" s="6" t="s">
        <v>126</v>
      </c>
      <c r="AF1142" s="56"/>
      <c r="AG1142" s="56"/>
      <c r="AH1142" s="6"/>
      <c r="AI1142" s="6"/>
      <c r="AJ1142" s="56"/>
      <c r="AK1142" s="6" t="s">
        <v>232</v>
      </c>
      <c r="AL1142" s="56"/>
      <c r="AM1142" s="6"/>
      <c r="AN1142" s="56"/>
      <c r="AO1142" s="6"/>
      <c r="AP1142" s="6"/>
      <c r="AQ1142" s="56"/>
      <c r="AR1142" s="56"/>
      <c r="AS1142" s="56"/>
      <c r="AT1142" s="6"/>
      <c r="AU1142" s="6"/>
      <c r="AV1142" s="6"/>
      <c r="AW1142" s="6" t="s">
        <v>23</v>
      </c>
      <c r="AX1142" s="56"/>
      <c r="AY1142" s="6"/>
      <c r="AZ1142" s="6"/>
      <c r="BA1142" s="6" t="s">
        <v>78</v>
      </c>
      <c r="BB1142" s="6"/>
      <c r="BC1142" s="6"/>
      <c r="BD1142" s="6"/>
      <c r="BE1142" s="6"/>
      <c r="BF1142" s="6" t="s">
        <v>106</v>
      </c>
      <c r="BG1142" s="56"/>
      <c r="BH1142" s="56"/>
      <c r="BI1142" s="6"/>
      <c r="BJ1142" s="6"/>
      <c r="BK1142" s="6" t="s">
        <v>78</v>
      </c>
      <c r="BL1142" s="56"/>
      <c r="BM1142" s="56"/>
      <c r="BN1142" s="6"/>
      <c r="BO1142" s="6"/>
      <c r="BP1142" s="56"/>
      <c r="BQ1142" s="56"/>
      <c r="BR1142" s="56"/>
      <c r="BS1142" s="6"/>
      <c r="BT1142" s="6"/>
      <c r="BU1142" s="6"/>
      <c r="BV1142" s="6" t="s">
        <v>38</v>
      </c>
      <c r="BW1142" s="56"/>
      <c r="BX1142" s="6"/>
      <c r="BY1142" s="6"/>
      <c r="BZ1142" s="6"/>
      <c r="CA1142" s="6"/>
      <c r="CB1142" s="6"/>
      <c r="CC1142" s="6"/>
      <c r="CD1142" s="6"/>
      <c r="CE1142" s="6"/>
      <c r="CF1142" s="56"/>
      <c r="CG1142" s="56"/>
      <c r="CH1142" s="6"/>
      <c r="CI1142" s="6"/>
      <c r="CJ1142" s="56"/>
      <c r="CK1142" s="6"/>
      <c r="CL1142" s="6"/>
      <c r="CM1142" s="6"/>
      <c r="CN1142" s="6"/>
      <c r="CO1142" s="56"/>
      <c r="CP1142" s="6"/>
      <c r="CQ1142" s="6"/>
      <c r="CR1142" s="6"/>
      <c r="CS1142" s="28" t="s">
        <v>38</v>
      </c>
      <c r="CT1142" s="6"/>
      <c r="CU1142" s="6"/>
      <c r="CV1142" s="6"/>
      <c r="CW1142" s="6"/>
      <c r="CX1142" s="6"/>
      <c r="CY1142" s="56"/>
      <c r="CZ1142" s="6"/>
      <c r="DA1142" s="6"/>
      <c r="DB1142" s="6"/>
      <c r="DC1142" s="6"/>
      <c r="DD1142" s="6" t="s">
        <v>38</v>
      </c>
      <c r="DE1142" s="87"/>
      <c r="DF1142" s="6"/>
      <c r="DG1142" s="6"/>
      <c r="DH1142" s="6"/>
      <c r="DI1142" s="6"/>
      <c r="DJ1142" s="6"/>
      <c r="DK1142" s="6"/>
      <c r="DL1142" s="6"/>
      <c r="DM1142" s="6"/>
      <c r="DN1142" s="6"/>
      <c r="DO1142" s="87"/>
      <c r="DP1142" s="6"/>
      <c r="DQ1142" s="87"/>
      <c r="DR1142" s="6"/>
      <c r="DS1142" s="87" t="s">
        <v>4341</v>
      </c>
      <c r="DT1142" s="17" t="s">
        <v>273</v>
      </c>
      <c r="DU1142" s="58"/>
      <c r="DV1142" s="58"/>
      <c r="DW1142" s="58"/>
      <c r="DX1142" s="58"/>
      <c r="DY1142" s="58"/>
      <c r="DZ1142" s="58"/>
      <c r="EA1142" s="58"/>
      <c r="EB1142" s="58"/>
      <c r="EC1142" s="58"/>
      <c r="ED1142" s="58"/>
      <c r="EE1142" s="58"/>
      <c r="EF1142" s="58"/>
      <c r="EG1142" s="58"/>
      <c r="EH1142" s="58"/>
      <c r="EI1142" s="58"/>
      <c r="EJ1142" s="58"/>
      <c r="EK1142" s="58"/>
      <c r="EL1142" s="58"/>
      <c r="EM1142" s="58"/>
      <c r="EN1142" s="58"/>
      <c r="EO1142" s="58"/>
      <c r="EP1142" s="58"/>
      <c r="EQ1142" s="58"/>
      <c r="ER1142" s="58"/>
      <c r="ES1142" s="34"/>
      <c r="ET1142" s="57"/>
      <c r="EU1142" s="57"/>
      <c r="EV1142" s="57"/>
      <c r="EW1142" s="57"/>
      <c r="EX1142" s="57"/>
      <c r="EY1142" s="57"/>
      <c r="EZ1142" s="57"/>
      <c r="FA1142" s="57"/>
      <c r="FB1142" s="57"/>
      <c r="FC1142" s="57"/>
      <c r="FD1142" s="57"/>
      <c r="FE1142" s="57"/>
      <c r="FF1142" s="57"/>
      <c r="FG1142" s="57"/>
      <c r="FH1142" s="57"/>
      <c r="FI1142" s="57"/>
      <c r="FJ1142" s="57"/>
      <c r="FK1142" s="57"/>
      <c r="FL1142" s="57"/>
      <c r="FM1142" s="57"/>
      <c r="FN1142" s="57"/>
      <c r="FO1142" s="57"/>
      <c r="FP1142" s="57"/>
      <c r="FQ1142" s="57"/>
      <c r="FR1142" s="57"/>
      <c r="FS1142" s="57"/>
      <c r="FT1142" s="57"/>
      <c r="FU1142" s="57"/>
      <c r="FV1142" s="57"/>
      <c r="FW1142" s="57"/>
      <c r="FX1142" s="57"/>
      <c r="FY1142" s="57"/>
      <c r="FZ1142" s="57"/>
      <c r="GA1142" s="57"/>
      <c r="GB1142" s="57"/>
      <c r="GC1142" s="57"/>
      <c r="GD1142" s="57"/>
      <c r="GE1142" s="57"/>
      <c r="GF1142" s="57"/>
      <c r="GG1142" s="57"/>
      <c r="GH1142" s="57"/>
      <c r="GI1142" s="57"/>
      <c r="GJ1142" s="57"/>
      <c r="GK1142" s="57"/>
      <c r="GL1142" s="57"/>
      <c r="GM1142" s="57"/>
      <c r="GN1142" s="57"/>
      <c r="GO1142" s="57"/>
      <c r="GP1142" s="57"/>
      <c r="GQ1142" s="57"/>
      <c r="GR1142" s="57"/>
      <c r="GS1142" s="57"/>
      <c r="GT1142" s="57"/>
      <c r="GU1142" s="57"/>
      <c r="GV1142" s="57"/>
      <c r="GW1142" s="57"/>
      <c r="GX1142" s="57"/>
      <c r="GY1142" s="57"/>
      <c r="GZ1142" s="57"/>
      <c r="HA1142" s="57"/>
      <c r="HB1142" s="57"/>
      <c r="HC1142" s="57"/>
      <c r="HD1142" s="57"/>
      <c r="HE1142" s="57"/>
      <c r="HF1142" s="57"/>
      <c r="HG1142" s="57"/>
      <c r="HH1142" s="57"/>
      <c r="HI1142" s="57"/>
      <c r="HJ1142" s="57"/>
      <c r="HK1142" s="57"/>
      <c r="HL1142" s="57"/>
      <c r="HM1142" s="57"/>
      <c r="HN1142" s="57"/>
      <c r="HO1142" s="57"/>
      <c r="HP1142" s="57"/>
      <c r="HQ1142" s="57"/>
      <c r="HR1142" s="57"/>
      <c r="HS1142" s="57"/>
      <c r="HT1142" s="57"/>
      <c r="HU1142" s="57"/>
      <c r="HV1142" s="57"/>
      <c r="HW1142" s="57"/>
      <c r="HX1142" s="57"/>
      <c r="HY1142" s="57"/>
      <c r="HZ1142" s="57"/>
      <c r="IA1142" s="57"/>
      <c r="IB1142" s="57"/>
      <c r="IC1142" s="57"/>
      <c r="ID1142" s="57"/>
      <c r="IE1142" s="57"/>
      <c r="IF1142" s="57"/>
      <c r="IG1142" s="57"/>
      <c r="IH1142" s="57"/>
      <c r="II1142" s="57"/>
      <c r="IJ1142" s="57"/>
      <c r="IK1142" s="57"/>
      <c r="IL1142" s="57"/>
      <c r="IM1142" s="57"/>
      <c r="IN1142" s="57"/>
      <c r="IO1142" s="57"/>
      <c r="IP1142" s="57"/>
      <c r="IQ1142" s="57"/>
      <c r="IR1142" s="57"/>
      <c r="IS1142" s="57"/>
      <c r="IT1142" s="57"/>
      <c r="IU1142" s="57"/>
      <c r="IV1142" s="57"/>
      <c r="IW1142" s="57"/>
      <c r="IX1142" s="57"/>
      <c r="IY1142" s="57"/>
      <c r="IZ1142" s="57"/>
      <c r="JA1142" s="57"/>
      <c r="JB1142" s="57"/>
      <c r="JC1142" s="57"/>
      <c r="JD1142" s="57"/>
      <c r="JE1142" s="57"/>
      <c r="JF1142" s="57"/>
      <c r="JG1142" s="57"/>
      <c r="JH1142" s="57"/>
      <c r="JI1142" s="57"/>
      <c r="JJ1142" s="57"/>
      <c r="JK1142" s="57"/>
      <c r="JL1142" s="57"/>
      <c r="JM1142" s="57"/>
      <c r="JN1142" s="57"/>
      <c r="JO1142" s="57"/>
      <c r="JP1142" s="57"/>
      <c r="JQ1142" s="57"/>
      <c r="JR1142" s="57"/>
      <c r="JS1142" s="57"/>
      <c r="JT1142" s="57"/>
      <c r="JU1142" s="57"/>
      <c r="JV1142" s="57"/>
      <c r="JW1142" s="57"/>
      <c r="JX1142" s="57"/>
      <c r="JY1142" s="57"/>
      <c r="JZ1142" s="57"/>
      <c r="KA1142" s="57"/>
      <c r="KB1142" s="57"/>
      <c r="KC1142" s="57"/>
      <c r="KD1142" s="57"/>
      <c r="KE1142" s="57"/>
      <c r="KF1142" s="57"/>
      <c r="KG1142" s="57"/>
      <c r="KH1142" s="57"/>
      <c r="KI1142" s="57"/>
      <c r="KJ1142" s="57"/>
      <c r="KK1142" s="57"/>
      <c r="KL1142" s="57"/>
      <c r="KM1142" s="57"/>
      <c r="KN1142" s="57"/>
      <c r="KO1142" s="57"/>
      <c r="KP1142" s="57"/>
      <c r="KQ1142" s="57"/>
      <c r="KR1142" s="57"/>
      <c r="KS1142" s="57"/>
      <c r="KT1142" s="57"/>
      <c r="KU1142" s="57"/>
      <c r="KV1142" s="57"/>
      <c r="KW1142" s="57"/>
      <c r="KX1142" s="57"/>
      <c r="KY1142" s="57"/>
      <c r="KZ1142" s="57"/>
      <c r="LA1142" s="57"/>
      <c r="LB1142" s="57"/>
      <c r="LC1142" s="57"/>
      <c r="LD1142" s="57"/>
      <c r="LE1142" s="57"/>
      <c r="LF1142" s="57"/>
      <c r="LG1142" s="57"/>
      <c r="LH1142" s="57"/>
      <c r="LI1142" s="57"/>
      <c r="LJ1142" s="57"/>
      <c r="LK1142" s="57"/>
      <c r="LL1142" s="57"/>
      <c r="LM1142" s="57"/>
      <c r="LN1142" s="57"/>
      <c r="LO1142" s="57"/>
      <c r="LP1142" s="57"/>
      <c r="LQ1142" s="57"/>
      <c r="LR1142" s="57"/>
      <c r="LS1142" s="57"/>
      <c r="LT1142" s="57"/>
      <c r="LU1142" s="57"/>
      <c r="LV1142" s="57"/>
      <c r="LW1142" s="57"/>
      <c r="LX1142" s="57"/>
      <c r="LY1142" s="57"/>
      <c r="LZ1142" s="57"/>
      <c r="MA1142" s="57"/>
      <c r="MB1142" s="57"/>
      <c r="MC1142" s="57"/>
      <c r="MD1142" s="57"/>
      <c r="ME1142" s="57"/>
      <c r="MF1142" s="57"/>
      <c r="MG1142" s="57"/>
      <c r="MH1142" s="57"/>
      <c r="MI1142" s="57"/>
      <c r="MJ1142" s="57"/>
      <c r="MK1142" s="57"/>
      <c r="ML1142" s="57"/>
      <c r="MM1142" s="57"/>
      <c r="MN1142" s="57"/>
      <c r="MO1142" s="57"/>
      <c r="MP1142" s="57"/>
      <c r="MQ1142" s="57"/>
      <c r="MR1142" s="57"/>
      <c r="MS1142" s="57"/>
      <c r="MT1142" s="57"/>
      <c r="MU1142" s="57"/>
      <c r="MV1142" s="57"/>
      <c r="MW1142" s="57"/>
      <c r="MX1142" s="57"/>
      <c r="MY1142" s="57"/>
      <c r="MZ1142" s="57"/>
      <c r="NA1142" s="57"/>
      <c r="NB1142" s="57"/>
      <c r="NC1142" s="57"/>
      <c r="ND1142" s="57"/>
      <c r="NE1142" s="57"/>
      <c r="NF1142" s="57"/>
      <c r="NG1142" s="57"/>
      <c r="NH1142" s="57"/>
      <c r="NI1142" s="57"/>
      <c r="NJ1142" s="57"/>
      <c r="NK1142" s="57"/>
      <c r="NL1142" s="57"/>
      <c r="NM1142" s="57"/>
      <c r="NN1142" s="57"/>
      <c r="NO1142" s="57"/>
      <c r="NP1142" s="57"/>
      <c r="NQ1142" s="57"/>
      <c r="NR1142" s="57"/>
      <c r="NS1142" s="57"/>
      <c r="NT1142" s="57"/>
      <c r="NU1142" s="57"/>
      <c r="NV1142" s="57"/>
      <c r="NW1142" s="57"/>
      <c r="NX1142" s="57"/>
      <c r="NY1142" s="57"/>
      <c r="NZ1142" s="57"/>
      <c r="OA1142" s="57"/>
      <c r="OB1142" s="57"/>
      <c r="OC1142" s="57"/>
      <c r="OD1142" s="57"/>
      <c r="OE1142" s="57"/>
      <c r="OF1142" s="57"/>
      <c r="OG1142" s="57"/>
      <c r="OH1142" s="57"/>
      <c r="OI1142" s="57"/>
      <c r="OJ1142" s="57"/>
      <c r="OK1142" s="57"/>
      <c r="OL1142" s="57"/>
      <c r="OM1142" s="57"/>
      <c r="ON1142" s="57"/>
      <c r="OO1142" s="57"/>
      <c r="OP1142" s="57"/>
      <c r="OQ1142" s="57"/>
      <c r="OR1142" s="57"/>
      <c r="OS1142" s="57"/>
      <c r="OT1142" s="57"/>
      <c r="OU1142" s="57"/>
      <c r="OV1142" s="57"/>
      <c r="OW1142" s="57"/>
      <c r="OX1142" s="57"/>
      <c r="OY1142" s="57"/>
      <c r="OZ1142" s="57"/>
      <c r="PA1142" s="57"/>
      <c r="PB1142" s="57"/>
      <c r="PC1142" s="57"/>
      <c r="PD1142" s="57"/>
      <c r="PE1142" s="57"/>
      <c r="PF1142" s="57"/>
      <c r="PG1142" s="57"/>
      <c r="PH1142" s="57"/>
      <c r="PI1142" s="57"/>
      <c r="PJ1142" s="57"/>
      <c r="PK1142" s="57"/>
      <c r="PL1142" s="57"/>
      <c r="PM1142" s="57"/>
      <c r="PN1142" s="57"/>
      <c r="PO1142" s="57"/>
      <c r="PP1142" s="57"/>
      <c r="PQ1142" s="57"/>
      <c r="PR1142" s="57"/>
      <c r="PS1142" s="57"/>
      <c r="PT1142" s="57"/>
      <c r="PU1142" s="57"/>
      <c r="PV1142" s="57"/>
      <c r="PW1142" s="57"/>
      <c r="PX1142" s="57"/>
      <c r="PY1142" s="57"/>
      <c r="PZ1142" s="57"/>
      <c r="QA1142" s="57"/>
      <c r="QB1142" s="57"/>
      <c r="QC1142" s="57"/>
      <c r="QD1142" s="57"/>
      <c r="QE1142" s="57"/>
      <c r="QF1142" s="57"/>
      <c r="QG1142" s="57"/>
      <c r="QH1142" s="57"/>
      <c r="QI1142" s="57"/>
      <c r="QJ1142" s="57"/>
      <c r="QK1142" s="57"/>
      <c r="QL1142" s="57"/>
      <c r="QM1142" s="57"/>
      <c r="QN1142" s="57"/>
      <c r="QO1142" s="57"/>
      <c r="QP1142" s="57"/>
      <c r="QQ1142" s="57"/>
      <c r="QR1142" s="57"/>
      <c r="QS1142" s="57"/>
      <c r="QT1142" s="57"/>
      <c r="QU1142" s="57"/>
      <c r="QV1142" s="57"/>
      <c r="QW1142" s="57"/>
      <c r="QX1142" s="57"/>
      <c r="QY1142" s="57"/>
      <c r="QZ1142" s="57"/>
      <c r="RA1142" s="57"/>
      <c r="RB1142" s="57"/>
      <c r="RC1142" s="57"/>
      <c r="RD1142" s="57"/>
      <c r="RE1142" s="57"/>
      <c r="RF1142" s="57"/>
      <c r="RG1142" s="57"/>
      <c r="RH1142" s="57"/>
      <c r="RI1142" s="57"/>
      <c r="RJ1142" s="57"/>
      <c r="RK1142" s="57"/>
      <c r="RL1142" s="57"/>
      <c r="RM1142" s="57"/>
      <c r="RN1142" s="57"/>
      <c r="RO1142" s="57"/>
      <c r="RP1142" s="57"/>
      <c r="RQ1142" s="57"/>
      <c r="RR1142" s="57"/>
      <c r="RS1142" s="57"/>
      <c r="RT1142" s="57"/>
      <c r="RU1142" s="57"/>
      <c r="RV1142" s="57"/>
      <c r="RW1142" s="57"/>
      <c r="RX1142" s="57"/>
      <c r="RY1142" s="57"/>
      <c r="RZ1142" s="57"/>
      <c r="SA1142" s="57"/>
      <c r="SB1142" s="57"/>
      <c r="SC1142" s="57"/>
      <c r="SD1142" s="57"/>
      <c r="SE1142" s="57"/>
      <c r="SF1142" s="57"/>
      <c r="SG1142" s="57"/>
      <c r="SH1142" s="57"/>
      <c r="SI1142" s="57"/>
      <c r="SJ1142" s="57"/>
      <c r="SK1142" s="57"/>
      <c r="SL1142" s="57"/>
      <c r="SM1142" s="57"/>
      <c r="SN1142" s="57"/>
      <c r="SO1142" s="57"/>
      <c r="SP1142" s="57"/>
      <c r="SQ1142" s="57"/>
      <c r="SR1142" s="57"/>
      <c r="SS1142" s="57"/>
      <c r="ST1142" s="57"/>
      <c r="SU1142" s="57"/>
      <c r="SV1142" s="57"/>
      <c r="SW1142" s="57"/>
      <c r="SX1142" s="57"/>
    </row>
    <row r="1143" spans="1:518" s="78" customFormat="1" ht="14.55" customHeight="1" x14ac:dyDescent="0.3">
      <c r="A1143" s="72">
        <v>1139</v>
      </c>
      <c r="B1143" s="73">
        <v>376</v>
      </c>
      <c r="C1143" s="104" t="s">
        <v>4333</v>
      </c>
      <c r="D1143" s="104" t="s">
        <v>4331</v>
      </c>
      <c r="E1143" s="104" t="s">
        <v>4330</v>
      </c>
      <c r="F1143" s="73">
        <v>2020</v>
      </c>
      <c r="G1143" s="104" t="s">
        <v>4332</v>
      </c>
      <c r="H1143" s="131" t="s">
        <v>4334</v>
      </c>
      <c r="I1143" s="71" t="s">
        <v>50</v>
      </c>
      <c r="J1143" s="104" t="s">
        <v>4338</v>
      </c>
      <c r="K1143" s="56" t="s">
        <v>1206</v>
      </c>
      <c r="L1143" s="71" t="s">
        <v>38</v>
      </c>
      <c r="M1143" s="6" t="s">
        <v>100</v>
      </c>
      <c r="N1143" s="71" t="s">
        <v>205</v>
      </c>
      <c r="O1143" s="71" t="s">
        <v>25</v>
      </c>
      <c r="P1143" s="56" t="s">
        <v>205</v>
      </c>
      <c r="Q1143" s="71" t="s">
        <v>572</v>
      </c>
      <c r="R1143" s="71" t="s">
        <v>572</v>
      </c>
      <c r="S1143" s="71" t="s">
        <v>4346</v>
      </c>
      <c r="T1143" s="71" t="s">
        <v>4345</v>
      </c>
      <c r="U1143" s="71" t="s">
        <v>572</v>
      </c>
      <c r="V1143" s="71" t="s">
        <v>572</v>
      </c>
      <c r="W1143" s="71"/>
      <c r="X1143" s="71"/>
      <c r="Y1143" s="71"/>
      <c r="Z1143" s="71" t="s">
        <v>76</v>
      </c>
      <c r="AA1143" s="71"/>
      <c r="AB1143" s="71"/>
      <c r="AC1143" s="71"/>
      <c r="AD1143" s="71"/>
      <c r="AE1143" s="71" t="s">
        <v>126</v>
      </c>
      <c r="AF1143" s="71"/>
      <c r="AG1143" s="71"/>
      <c r="AH1143" s="71"/>
      <c r="AI1143" s="71"/>
      <c r="AJ1143" s="71"/>
      <c r="AK1143" s="71" t="s">
        <v>232</v>
      </c>
      <c r="AL1143" s="71"/>
      <c r="AM1143" s="71"/>
      <c r="AN1143" s="71"/>
      <c r="AO1143" s="71"/>
      <c r="AP1143" s="71"/>
      <c r="AQ1143" s="71"/>
      <c r="AR1143" s="71"/>
      <c r="AS1143" s="71"/>
      <c r="AT1143" s="71"/>
      <c r="AU1143" s="71"/>
      <c r="AV1143" s="71"/>
      <c r="AW1143" s="71" t="s">
        <v>23</v>
      </c>
      <c r="AX1143" s="71"/>
      <c r="AY1143" s="71"/>
      <c r="AZ1143" s="71"/>
      <c r="BA1143" s="71" t="s">
        <v>78</v>
      </c>
      <c r="BB1143" s="71"/>
      <c r="BC1143" s="71"/>
      <c r="BD1143" s="71"/>
      <c r="BE1143" s="71"/>
      <c r="BF1143" s="71" t="s">
        <v>78</v>
      </c>
      <c r="BG1143" s="71"/>
      <c r="BH1143" s="71"/>
      <c r="BI1143" s="71"/>
      <c r="BJ1143" s="71"/>
      <c r="BK1143" s="71" t="s">
        <v>78</v>
      </c>
      <c r="BL1143" s="71"/>
      <c r="BM1143" s="71"/>
      <c r="BN1143" s="71"/>
      <c r="BO1143" s="71"/>
      <c r="BP1143" s="71"/>
      <c r="BQ1143" s="71"/>
      <c r="BR1143" s="71"/>
      <c r="BS1143" s="71"/>
      <c r="BT1143" s="71"/>
      <c r="BU1143" s="71"/>
      <c r="BV1143" s="71" t="s">
        <v>38</v>
      </c>
      <c r="BW1143" s="71"/>
      <c r="BX1143" s="71"/>
      <c r="BY1143" s="71"/>
      <c r="BZ1143" s="71"/>
      <c r="CA1143" s="71"/>
      <c r="CB1143" s="71"/>
      <c r="CC1143" s="71"/>
      <c r="CD1143" s="71"/>
      <c r="CE1143" s="71"/>
      <c r="CF1143" s="71"/>
      <c r="CG1143" s="71"/>
      <c r="CH1143" s="71"/>
      <c r="CI1143" s="71"/>
      <c r="CJ1143" s="71"/>
      <c r="CK1143" s="71"/>
      <c r="CL1143" s="71"/>
      <c r="CM1143" s="71"/>
      <c r="CN1143" s="71"/>
      <c r="CO1143" s="71"/>
      <c r="CP1143" s="71"/>
      <c r="CQ1143" s="71"/>
      <c r="CR1143" s="71"/>
      <c r="CS1143" s="74" t="s">
        <v>38</v>
      </c>
      <c r="CT1143" s="71"/>
      <c r="CU1143" s="71"/>
      <c r="CV1143" s="71"/>
      <c r="CW1143" s="71"/>
      <c r="CX1143" s="71"/>
      <c r="CY1143" s="71"/>
      <c r="CZ1143" s="71"/>
      <c r="DA1143" s="71"/>
      <c r="DB1143" s="71"/>
      <c r="DC1143" s="71"/>
      <c r="DD1143" s="71" t="s">
        <v>38</v>
      </c>
      <c r="DE1143" s="89"/>
      <c r="DF1143" s="71"/>
      <c r="DG1143" s="71"/>
      <c r="DH1143" s="71"/>
      <c r="DI1143" s="71"/>
      <c r="DJ1143" s="71"/>
      <c r="DK1143" s="71"/>
      <c r="DL1143" s="71"/>
      <c r="DM1143" s="71"/>
      <c r="DN1143" s="71"/>
      <c r="DO1143" s="89"/>
      <c r="DP1143" s="71"/>
      <c r="DQ1143" s="71"/>
      <c r="DR1143" s="71"/>
      <c r="DS1143" s="89" t="s">
        <v>4347</v>
      </c>
      <c r="DT1143" s="75" t="s">
        <v>630</v>
      </c>
      <c r="DU1143" s="58"/>
      <c r="DV1143" s="58"/>
      <c r="DW1143" s="58"/>
      <c r="DX1143" s="58"/>
      <c r="DY1143" s="58"/>
      <c r="DZ1143" s="58"/>
      <c r="EA1143" s="58"/>
      <c r="EB1143" s="58"/>
      <c r="EC1143" s="58"/>
      <c r="ED1143" s="58"/>
      <c r="EE1143" s="58"/>
      <c r="EF1143" s="58"/>
      <c r="EG1143" s="58"/>
      <c r="EH1143" s="58"/>
      <c r="EI1143" s="58"/>
      <c r="EJ1143" s="58"/>
      <c r="EK1143" s="58"/>
      <c r="EL1143" s="58"/>
      <c r="EM1143" s="58"/>
      <c r="EN1143" s="58"/>
      <c r="EO1143" s="58"/>
      <c r="EP1143" s="58"/>
      <c r="EQ1143" s="58"/>
      <c r="ER1143" s="58"/>
      <c r="ES1143" s="34"/>
      <c r="ET1143" s="57"/>
      <c r="EU1143" s="57"/>
      <c r="EV1143" s="57"/>
      <c r="EW1143" s="57"/>
      <c r="EX1143" s="57"/>
      <c r="EY1143" s="57"/>
      <c r="EZ1143" s="57"/>
      <c r="FA1143" s="57"/>
      <c r="FB1143" s="57"/>
      <c r="FC1143" s="57"/>
      <c r="FD1143" s="57"/>
      <c r="FE1143" s="57"/>
      <c r="FF1143" s="57"/>
      <c r="FG1143" s="57"/>
      <c r="FH1143" s="57"/>
      <c r="FI1143" s="57"/>
      <c r="FJ1143" s="57"/>
      <c r="FK1143" s="57"/>
      <c r="FL1143" s="57"/>
      <c r="FM1143" s="57"/>
      <c r="FN1143" s="57"/>
      <c r="FO1143" s="57"/>
      <c r="FP1143" s="57"/>
      <c r="FQ1143" s="57"/>
      <c r="FR1143" s="57"/>
      <c r="FS1143" s="57"/>
      <c r="FT1143" s="57"/>
      <c r="FU1143" s="57"/>
      <c r="FV1143" s="57"/>
      <c r="FW1143" s="57"/>
      <c r="FX1143" s="57"/>
      <c r="FY1143" s="57"/>
      <c r="FZ1143" s="57"/>
      <c r="GA1143" s="57"/>
      <c r="GB1143" s="57"/>
      <c r="GC1143" s="57"/>
      <c r="GD1143" s="57"/>
      <c r="GE1143" s="57"/>
      <c r="GF1143" s="57"/>
      <c r="GG1143" s="57"/>
      <c r="GH1143" s="57"/>
      <c r="GI1143" s="57"/>
      <c r="GJ1143" s="57"/>
      <c r="GK1143" s="57"/>
      <c r="GL1143" s="57"/>
      <c r="GM1143" s="57"/>
      <c r="GN1143" s="57"/>
      <c r="GO1143" s="57"/>
      <c r="GP1143" s="57"/>
      <c r="GQ1143" s="57"/>
      <c r="GR1143" s="57"/>
      <c r="GS1143" s="57"/>
      <c r="GT1143" s="57"/>
      <c r="GU1143" s="57"/>
      <c r="GV1143" s="57"/>
      <c r="GW1143" s="57"/>
      <c r="GX1143" s="57"/>
      <c r="GY1143" s="57"/>
      <c r="GZ1143" s="57"/>
      <c r="HA1143" s="57"/>
      <c r="HB1143" s="57"/>
      <c r="HC1143" s="57"/>
      <c r="HD1143" s="57"/>
      <c r="HE1143" s="57"/>
      <c r="HF1143" s="57"/>
      <c r="HG1143" s="57"/>
      <c r="HH1143" s="57"/>
      <c r="HI1143" s="57"/>
      <c r="HJ1143" s="57"/>
      <c r="HK1143" s="57"/>
      <c r="HL1143" s="57"/>
      <c r="HM1143" s="57"/>
      <c r="HN1143" s="57"/>
      <c r="HO1143" s="57"/>
      <c r="HP1143" s="57"/>
      <c r="HQ1143" s="57"/>
      <c r="HR1143" s="57"/>
      <c r="HS1143" s="57"/>
      <c r="HT1143" s="57"/>
      <c r="HU1143" s="57"/>
      <c r="HV1143" s="57"/>
      <c r="HW1143" s="57"/>
      <c r="HX1143" s="57"/>
      <c r="HY1143" s="57"/>
      <c r="HZ1143" s="57"/>
      <c r="IA1143" s="57"/>
      <c r="IB1143" s="57"/>
      <c r="IC1143" s="57"/>
      <c r="ID1143" s="57"/>
      <c r="IE1143" s="57"/>
      <c r="IF1143" s="57"/>
      <c r="IG1143" s="57"/>
      <c r="IH1143" s="57"/>
      <c r="II1143" s="57"/>
      <c r="IJ1143" s="57"/>
      <c r="IK1143" s="57"/>
      <c r="IL1143" s="57"/>
      <c r="IM1143" s="57"/>
      <c r="IN1143" s="57"/>
      <c r="IO1143" s="57"/>
      <c r="IP1143" s="57"/>
      <c r="IQ1143" s="57"/>
      <c r="IR1143" s="57"/>
      <c r="IS1143" s="57"/>
      <c r="IT1143" s="57"/>
      <c r="IU1143" s="57"/>
      <c r="IV1143" s="57"/>
      <c r="IW1143" s="57"/>
      <c r="IX1143" s="57"/>
      <c r="IY1143" s="57"/>
      <c r="IZ1143" s="57"/>
      <c r="JA1143" s="57"/>
      <c r="JB1143" s="57"/>
      <c r="JC1143" s="57"/>
      <c r="JD1143" s="57"/>
      <c r="JE1143" s="57"/>
      <c r="JF1143" s="57"/>
      <c r="JG1143" s="57"/>
      <c r="JH1143" s="57"/>
      <c r="JI1143" s="57"/>
      <c r="JJ1143" s="57"/>
      <c r="JK1143" s="57"/>
      <c r="JL1143" s="57"/>
      <c r="JM1143" s="57"/>
      <c r="JN1143" s="57"/>
      <c r="JO1143" s="57"/>
      <c r="JP1143" s="57"/>
      <c r="JQ1143" s="57"/>
      <c r="JR1143" s="57"/>
      <c r="JS1143" s="57"/>
      <c r="JT1143" s="57"/>
      <c r="JU1143" s="57"/>
      <c r="JV1143" s="57"/>
      <c r="JW1143" s="57"/>
      <c r="JX1143" s="57"/>
      <c r="JY1143" s="57"/>
      <c r="JZ1143" s="57"/>
      <c r="KA1143" s="57"/>
      <c r="KB1143" s="57"/>
      <c r="KC1143" s="57"/>
      <c r="KD1143" s="57"/>
      <c r="KE1143" s="57"/>
      <c r="KF1143" s="57"/>
      <c r="KG1143" s="57"/>
      <c r="KH1143" s="57"/>
      <c r="KI1143" s="57"/>
      <c r="KJ1143" s="57"/>
      <c r="KK1143" s="57"/>
      <c r="KL1143" s="57"/>
      <c r="KM1143" s="57"/>
      <c r="KN1143" s="57"/>
      <c r="KO1143" s="57"/>
      <c r="KP1143" s="57"/>
      <c r="KQ1143" s="57"/>
      <c r="KR1143" s="57"/>
      <c r="KS1143" s="57"/>
      <c r="KT1143" s="57"/>
      <c r="KU1143" s="57"/>
      <c r="KV1143" s="57"/>
      <c r="KW1143" s="57"/>
      <c r="KX1143" s="57"/>
      <c r="KY1143" s="57"/>
      <c r="KZ1143" s="57"/>
      <c r="LA1143" s="57"/>
      <c r="LB1143" s="57"/>
      <c r="LC1143" s="57"/>
      <c r="LD1143" s="57"/>
      <c r="LE1143" s="57"/>
      <c r="LF1143" s="57"/>
      <c r="LG1143" s="57"/>
      <c r="LH1143" s="57"/>
      <c r="LI1143" s="57"/>
      <c r="LJ1143" s="57"/>
      <c r="LK1143" s="57"/>
      <c r="LL1143" s="57"/>
      <c r="LM1143" s="57"/>
      <c r="LN1143" s="57"/>
      <c r="LO1143" s="57"/>
      <c r="LP1143" s="57"/>
      <c r="LQ1143" s="57"/>
      <c r="LR1143" s="57"/>
      <c r="LS1143" s="57"/>
      <c r="LT1143" s="57"/>
      <c r="LU1143" s="57"/>
      <c r="LV1143" s="57"/>
      <c r="LW1143" s="57"/>
      <c r="LX1143" s="57"/>
      <c r="LY1143" s="57"/>
      <c r="LZ1143" s="57"/>
      <c r="MA1143" s="57"/>
      <c r="MB1143" s="57"/>
      <c r="MC1143" s="57"/>
      <c r="MD1143" s="57"/>
      <c r="ME1143" s="57"/>
      <c r="MF1143" s="57"/>
      <c r="MG1143" s="57"/>
      <c r="MH1143" s="57"/>
      <c r="MI1143" s="57"/>
      <c r="MJ1143" s="57"/>
      <c r="MK1143" s="57"/>
      <c r="ML1143" s="57"/>
      <c r="MM1143" s="57"/>
      <c r="MN1143" s="57"/>
      <c r="MO1143" s="57"/>
      <c r="MP1143" s="57"/>
      <c r="MQ1143" s="57"/>
      <c r="MR1143" s="57"/>
      <c r="MS1143" s="57"/>
      <c r="MT1143" s="57"/>
      <c r="MU1143" s="57"/>
      <c r="MV1143" s="57"/>
      <c r="MW1143" s="57"/>
      <c r="MX1143" s="57"/>
      <c r="MY1143" s="57"/>
      <c r="MZ1143" s="57"/>
      <c r="NA1143" s="57"/>
      <c r="NB1143" s="57"/>
      <c r="NC1143" s="57"/>
      <c r="ND1143" s="57"/>
      <c r="NE1143" s="57"/>
      <c r="NF1143" s="57"/>
      <c r="NG1143" s="57"/>
      <c r="NH1143" s="57"/>
      <c r="NI1143" s="57"/>
      <c r="NJ1143" s="57"/>
      <c r="NK1143" s="57"/>
      <c r="NL1143" s="57"/>
      <c r="NM1143" s="57"/>
      <c r="NN1143" s="57"/>
      <c r="NO1143" s="57"/>
      <c r="NP1143" s="57"/>
      <c r="NQ1143" s="57"/>
      <c r="NR1143" s="57"/>
      <c r="NS1143" s="57"/>
      <c r="NT1143" s="57"/>
      <c r="NU1143" s="57"/>
      <c r="NV1143" s="57"/>
      <c r="NW1143" s="57"/>
      <c r="NX1143" s="57"/>
      <c r="NY1143" s="57"/>
      <c r="NZ1143" s="57"/>
      <c r="OA1143" s="57"/>
      <c r="OB1143" s="57"/>
      <c r="OC1143" s="57"/>
      <c r="OD1143" s="57"/>
      <c r="OE1143" s="57"/>
      <c r="OF1143" s="57"/>
      <c r="OG1143" s="57"/>
      <c r="OH1143" s="57"/>
      <c r="OI1143" s="57"/>
      <c r="OJ1143" s="57"/>
      <c r="OK1143" s="57"/>
      <c r="OL1143" s="57"/>
      <c r="OM1143" s="57"/>
      <c r="ON1143" s="57"/>
      <c r="OO1143" s="57"/>
      <c r="OP1143" s="57"/>
      <c r="OQ1143" s="57"/>
      <c r="OR1143" s="57"/>
      <c r="OS1143" s="57"/>
      <c r="OT1143" s="57"/>
      <c r="OU1143" s="57"/>
      <c r="OV1143" s="57"/>
      <c r="OW1143" s="57"/>
      <c r="OX1143" s="57"/>
      <c r="OY1143" s="57"/>
      <c r="OZ1143" s="57"/>
      <c r="PA1143" s="57"/>
      <c r="PB1143" s="57"/>
      <c r="PC1143" s="57"/>
      <c r="PD1143" s="57"/>
      <c r="PE1143" s="57"/>
      <c r="PF1143" s="57"/>
      <c r="PG1143" s="57"/>
      <c r="PH1143" s="57"/>
      <c r="PI1143" s="57"/>
      <c r="PJ1143" s="57"/>
      <c r="PK1143" s="57"/>
      <c r="PL1143" s="57"/>
      <c r="PM1143" s="57"/>
      <c r="PN1143" s="57"/>
      <c r="PO1143" s="57"/>
      <c r="PP1143" s="57"/>
      <c r="PQ1143" s="57"/>
      <c r="PR1143" s="57"/>
      <c r="PS1143" s="57"/>
      <c r="PT1143" s="57"/>
      <c r="PU1143" s="57"/>
      <c r="PV1143" s="57"/>
      <c r="PW1143" s="57"/>
      <c r="PX1143" s="57"/>
      <c r="PY1143" s="57"/>
      <c r="PZ1143" s="57"/>
      <c r="QA1143" s="57"/>
      <c r="QB1143" s="57"/>
      <c r="QC1143" s="57"/>
      <c r="QD1143" s="57"/>
      <c r="QE1143" s="57"/>
      <c r="QF1143" s="57"/>
      <c r="QG1143" s="57"/>
      <c r="QH1143" s="57"/>
      <c r="QI1143" s="57"/>
      <c r="QJ1143" s="57"/>
      <c r="QK1143" s="57"/>
      <c r="QL1143" s="57"/>
      <c r="QM1143" s="57"/>
      <c r="QN1143" s="57"/>
      <c r="QO1143" s="57"/>
      <c r="QP1143" s="57"/>
      <c r="QQ1143" s="57"/>
      <c r="QR1143" s="57"/>
      <c r="QS1143" s="57"/>
      <c r="QT1143" s="57"/>
      <c r="QU1143" s="57"/>
      <c r="QV1143" s="57"/>
      <c r="QW1143" s="57"/>
      <c r="QX1143" s="57"/>
      <c r="QY1143" s="57"/>
      <c r="QZ1143" s="57"/>
      <c r="RA1143" s="57"/>
      <c r="RB1143" s="57"/>
      <c r="RC1143" s="57"/>
      <c r="RD1143" s="57"/>
      <c r="RE1143" s="57"/>
      <c r="RF1143" s="57"/>
      <c r="RG1143" s="57"/>
      <c r="RH1143" s="57"/>
      <c r="RI1143" s="57"/>
      <c r="RJ1143" s="57"/>
      <c r="RK1143" s="57"/>
      <c r="RL1143" s="57"/>
      <c r="RM1143" s="57"/>
      <c r="RN1143" s="57"/>
      <c r="RO1143" s="57"/>
      <c r="RP1143" s="57"/>
      <c r="RQ1143" s="57"/>
      <c r="RR1143" s="57"/>
      <c r="RS1143" s="57"/>
      <c r="RT1143" s="57"/>
      <c r="RU1143" s="57"/>
      <c r="RV1143" s="57"/>
      <c r="RW1143" s="57"/>
      <c r="RX1143" s="57"/>
      <c r="RY1143" s="57"/>
      <c r="RZ1143" s="57"/>
      <c r="SA1143" s="57"/>
      <c r="SB1143" s="57"/>
      <c r="SC1143" s="57"/>
      <c r="SD1143" s="57"/>
      <c r="SE1143" s="57"/>
      <c r="SF1143" s="57"/>
      <c r="SG1143" s="57"/>
      <c r="SH1143" s="57"/>
      <c r="SI1143" s="57"/>
      <c r="SJ1143" s="57"/>
      <c r="SK1143" s="57"/>
      <c r="SL1143" s="57"/>
      <c r="SM1143" s="57"/>
      <c r="SN1143" s="57"/>
      <c r="SO1143" s="57"/>
      <c r="SP1143" s="57"/>
      <c r="SQ1143" s="57"/>
      <c r="SR1143" s="57"/>
      <c r="SS1143" s="57"/>
      <c r="ST1143" s="57"/>
      <c r="SU1143" s="57"/>
      <c r="SV1143" s="57"/>
      <c r="SW1143" s="57"/>
      <c r="SX1143" s="57"/>
    </row>
    <row r="1144" spans="1:518" ht="14.55" customHeight="1" x14ac:dyDescent="0.3"/>
    <row r="1145" spans="1:518" ht="14.55" customHeight="1" x14ac:dyDescent="0.3"/>
    <row r="1146" spans="1:518" ht="14.55" customHeight="1" x14ac:dyDescent="0.3"/>
    <row r="1147" spans="1:518" ht="14.55" customHeight="1" x14ac:dyDescent="0.3"/>
    <row r="1148" spans="1:518" ht="14.55" customHeight="1" x14ac:dyDescent="0.3"/>
    <row r="1149" spans="1:518" ht="14.55" customHeight="1" x14ac:dyDescent="0.3"/>
    <row r="1150" spans="1:518" ht="14.55" customHeight="1" x14ac:dyDescent="0.3"/>
    <row r="1151" spans="1:518" ht="14.55" customHeight="1" x14ac:dyDescent="0.3"/>
    <row r="1152" spans="1:518" ht="14.55" customHeight="1" x14ac:dyDescent="0.3"/>
    <row r="1153" ht="14.55" customHeight="1" x14ac:dyDescent="0.3"/>
    <row r="1154" ht="14.55" customHeight="1" x14ac:dyDescent="0.3"/>
    <row r="1155" ht="14.55" customHeight="1" x14ac:dyDescent="0.3"/>
    <row r="1156" ht="14.55" customHeight="1" x14ac:dyDescent="0.3"/>
    <row r="1157" ht="14.55" customHeight="1" x14ac:dyDescent="0.3"/>
    <row r="1158" ht="14.55" customHeight="1" x14ac:dyDescent="0.3"/>
    <row r="1159" ht="14.55" customHeight="1" x14ac:dyDescent="0.3"/>
    <row r="1160" ht="14.55" customHeight="1" x14ac:dyDescent="0.3"/>
    <row r="1161" ht="14.55" customHeight="1" x14ac:dyDescent="0.3"/>
    <row r="1162" ht="14.55" customHeight="1" x14ac:dyDescent="0.3"/>
    <row r="1163" ht="14.55" customHeight="1" x14ac:dyDescent="0.3"/>
    <row r="1164" ht="14.55" customHeight="1" x14ac:dyDescent="0.3"/>
    <row r="1165" ht="14.55" customHeight="1" x14ac:dyDescent="0.3"/>
    <row r="1166" ht="14.55" customHeight="1" x14ac:dyDescent="0.3"/>
    <row r="1167" ht="14.55" customHeight="1" x14ac:dyDescent="0.3"/>
    <row r="1168" ht="14.55" customHeight="1" x14ac:dyDescent="0.3"/>
    <row r="1169" ht="14.55" customHeight="1" x14ac:dyDescent="0.3"/>
    <row r="1170" ht="14.55" customHeight="1" x14ac:dyDescent="0.3"/>
    <row r="1171" ht="14.55" customHeight="1" x14ac:dyDescent="0.3"/>
    <row r="1172" ht="14.55" customHeight="1" x14ac:dyDescent="0.3"/>
    <row r="1173" ht="14.55" customHeight="1" x14ac:dyDescent="0.3"/>
    <row r="1174" ht="14.55" customHeight="1" x14ac:dyDescent="0.3"/>
    <row r="1175" ht="14.55" customHeight="1" x14ac:dyDescent="0.3"/>
    <row r="1176" ht="14.55" customHeight="1" x14ac:dyDescent="0.3"/>
  </sheetData>
  <mergeCells count="12">
    <mergeCell ref="DO3:DT3"/>
    <mergeCell ref="A1:D1"/>
    <mergeCell ref="E1:H1"/>
    <mergeCell ref="A3:I3"/>
    <mergeCell ref="DD3:DF3"/>
    <mergeCell ref="I1:J1"/>
    <mergeCell ref="J3:V3"/>
    <mergeCell ref="W3:AV3"/>
    <mergeCell ref="AW3:BU3"/>
    <mergeCell ref="BV3:CR3"/>
    <mergeCell ref="CS3:DC3"/>
    <mergeCell ref="DG3:DN3"/>
  </mergeCells>
  <phoneticPr fontId="5" type="noConversion"/>
  <conditionalFormatting sqref="CS466:CS471">
    <cfRule type="uniqueValues" dxfId="197" priority="3"/>
  </conditionalFormatting>
  <conditionalFormatting sqref="DD466:DD471">
    <cfRule type="uniqueValues" dxfId="196" priority="2"/>
  </conditionalFormatting>
  <conditionalFormatting sqref="AF466:AF471 AN466:AN471 AQ466:AQ471">
    <cfRule type="uniqueValues" dxfId="195" priority="5"/>
  </conditionalFormatting>
  <dataValidations count="41">
    <dataValidation type="list" allowBlank="1" showInputMessage="1" showErrorMessage="1" sqref="AQ4:AQ1099 EK1097:EK1048576" xr:uid="{4301CE45-5C1B-4736-88CA-FD107FAB663B}">
      <formula1>"SPM"</formula1>
    </dataValidation>
    <dataValidation type="list" allowBlank="1" showInputMessage="1" showErrorMessage="1" sqref="CS4:CS1096 BW5:BW1096 AW1:AX2 AW5:AX1096 BV1:BW2 CS1:CS2 DD1:DD2 AW1097:AW1175 DD4:DD1149 DO1098:DO1048576 DZ1097:EA1048576 BI1097:BI1048576 CO1112:CO1048576 BV4:BV1173" xr:uid="{E68D5ABB-6699-4AC0-AF9D-4C403CF2487D}">
      <formula1>"Y, N"</formula1>
    </dataValidation>
    <dataValidation type="list" allowBlank="1" showInputMessage="1" showErrorMessage="1" sqref="CH161:CH628 CH631:CH1096 BZ161:CG1096 BZ5:CF160 CH5:CJ160 CI161:CJ1096 CF5:CG1096 CJ5:CR1096 CO1097:CR1097 BX1097:CM1097 CW1097:CY1097 CU1097 DD1150:DD1048576 CD1098:CD1105 BX1098:CC1111 CE1098:CR1111 DF1098:DF1134 DF1136:DF1137 BW5:BW1048576 CU1124:CU1048576 CW1124:DB1048576 DG1098:DN1048576 DF1139:DF1048576" xr:uid="{FCBA4388-4136-4158-94F5-16B21337F3AA}">
      <formula1>"TR, TI, TM, TN"</formula1>
    </dataValidation>
    <dataValidation type="list" allowBlank="1" showInputMessage="1" showErrorMessage="1" sqref="DP5:DP312" xr:uid="{2E8B0F65-4750-4BAD-97EF-CEEE8D9B8F0C}">
      <formula1>"EB, EF, EG, EI, EK, EL, EP, EU"</formula1>
    </dataValidation>
    <dataValidation type="list" allowBlank="1" showInputMessage="1" showErrorMessage="1" sqref="O5:O78 O81:O844 O846:O1048576" xr:uid="{2E0B1AE3-C433-4F69-B405-1973547DCCC7}">
      <formula1>"BG, FE, MA"</formula1>
    </dataValidation>
    <dataValidation type="list" allowBlank="1" showInputMessage="1" showErrorMessage="1" sqref="O79:O80 O845" xr:uid="{5AA70326-E454-4212-9497-0C3253E2FCC7}">
      <formula1>"BG, F, M"</formula1>
    </dataValidation>
    <dataValidation type="list" allowBlank="1" showInputMessage="1" showErrorMessage="1" sqref="I5:I832 I834:I1007 I1009:I1048576" xr:uid="{CF958682-781C-45B2-86CD-AED5792FF2BF}">
      <formula1>"CC, CR, CS, CH, ES, QE, RT"</formula1>
    </dataValidation>
    <dataValidation type="list" allowBlank="1" showInputMessage="1" showErrorMessage="1" sqref="I833 I1008" xr:uid="{F72D8CF2-E290-4962-AC4F-5E7D94C60461}">
      <formula1>"CC, CR, CS, CH, ES, QE, RT, CE"</formula1>
    </dataValidation>
    <dataValidation type="list" allowBlank="1" showInputMessage="1" showErrorMessage="1" sqref="P1:P2 P5:P1048576" xr:uid="{DA637861-4AAE-4C8B-90F0-1DE0CB376F20}">
      <formula1>"AF, AS, HL, ME, NA, PI, WH, MU, ALL"</formula1>
    </dataValidation>
    <dataValidation type="list" allowBlank="1" showDropDown="1" showInputMessage="1" showErrorMessage="1" sqref="L1126:L1132" xr:uid="{EDFEEBF9-1176-4A0E-B519-59367D9DD858}">
      <formula1>"y, n, Y, N"</formula1>
    </dataValidation>
    <dataValidation type="list" allowBlank="1" showInputMessage="1" showErrorMessage="1" sqref="DI5:DI1096 DI1:DI2 AD5:AD1048576 EE1097:EE1048576" xr:uid="{E833E627-67A8-4D5A-ADED-F229CDCE2CE6}">
      <formula1>"NO2"</formula1>
    </dataValidation>
    <dataValidation type="list" allowBlank="1" showInputMessage="1" showErrorMessage="1" sqref="AE5:AE1099 AE1100:AG1048576" xr:uid="{5E7A2EF0-DA53-47AF-BBE5-B2EEFBC77269}">
      <formula1>"NOX"</formula1>
    </dataValidation>
    <dataValidation type="list" allowBlank="1" showInputMessage="1" showErrorMessage="1" sqref="AI5:AI1048576 AJ1100:AJ1048576" xr:uid="{DCE0028E-2B00-4638-BC1C-0327D4CB1406}">
      <formula1>"PM10"</formula1>
    </dataValidation>
    <dataValidation type="list" allowBlank="1" showInputMessage="1" showErrorMessage="1" sqref="CZ1097 DK1:DK2 DK5:DK1096 AH5:AH1048576 EG1097:EG1048576" xr:uid="{09187B94-7445-4BE6-813B-842B7A326CCD}">
      <formula1>"PM2.5"</formula1>
    </dataValidation>
    <dataValidation type="list" allowBlank="1" showInputMessage="1" showErrorMessage="1" sqref="AG1:AG2 AG4:AG1048576" xr:uid="{D0E681FC-8D1B-4A3B-9F7B-0B64B22374BC}">
      <formula1>"PM1"</formula1>
    </dataValidation>
    <dataValidation type="list" allowBlank="1" showInputMessage="1" showErrorMessage="1" sqref="AJ5:AJ1099 AO1100:AO1048576" xr:uid="{E3C8D92A-62BD-4FB6-B474-B604D55C052A}">
      <formula1>"PMA"</formula1>
    </dataValidation>
    <dataValidation type="list" allowBlank="1" showInputMessage="1" showErrorMessage="1" sqref="AM5:AM1099 AP1100:AS1048576" xr:uid="{6B80DE78-29EF-4C22-B123-24B8C076B3E7}">
      <formula1>"RSPM"</formula1>
    </dataValidation>
    <dataValidation type="list" allowBlank="1" showInputMessage="1" showErrorMessage="1" sqref="AT4:AT1111 AQ1100:AS1048576" xr:uid="{6A058CE0-0DB9-483E-83D7-3E3F70BD52C7}">
      <formula1>"UFP"</formula1>
    </dataValidation>
    <dataValidation type="list" allowBlank="1" showInputMessage="1" showErrorMessage="1" sqref="AO5:AO1099 AT1112:AT1048576" xr:uid="{3F574E84-B153-4A0A-A61A-8C1B4A211298}">
      <formula1>"SO2"</formula1>
    </dataValidation>
    <dataValidation type="list" allowBlank="1" showInputMessage="1" showErrorMessage="1" sqref="AK4:AK1099 AJ1100:AJ1048576" xr:uid="{79AEFA77-B3C1-4F9D-AD2B-873A4589D5AB}">
      <formula1>"PMX"</formula1>
    </dataValidation>
    <dataValidation type="list" allowBlank="1" showInputMessage="1" showErrorMessage="1" sqref="AU4:AU1099 AW1176:AW1048576 AX1097:AX1048576" xr:uid="{6B570A06-1E17-4061-8781-D7191C530714}">
      <formula1>"VOC"</formula1>
    </dataValidation>
    <dataValidation type="list" allowBlank="1" showInputMessage="1" showErrorMessage="1" sqref="BA5:BU1096 CD1161:CD1048576 CH1112:CH1121 BZ1368:BZ1048576 BZ1112:BZ1131 CA1112:CB1048576 BX1112:BY1048576 CE1112:CG1048576 CI1112:CJ1048576 CH1123:CH1048576 BN1097:BT1048576 AX5:AX1048576 CM1112:CQ1048576" xr:uid="{8F73A621-4D58-43C8-81A9-156C7C7D0F41}">
      <formula1>"ER, EI, EN, EM"</formula1>
    </dataValidation>
    <dataValidation type="list" allowBlank="1" showInputMessage="1" showErrorMessage="1" sqref="AF4:AF1099" xr:uid="{841DED66-C2A5-493E-88A5-F0777B4B6AF6}">
      <formula1>"OC"</formula1>
    </dataValidation>
    <dataValidation type="list" allowBlank="1" showInputMessage="1" showErrorMessage="1" sqref="AB5:AB1048576" xr:uid="{B5134A1D-F027-47F6-ADAF-A4B8771B3E98}">
      <formula1>"HC"</formula1>
    </dataValidation>
    <dataValidation type="list" allowBlank="1" showInputMessage="1" showErrorMessage="1" sqref="X5:X1048576" xr:uid="{6DAACE8E-1BF1-4613-8C6B-3D5B95A373E4}">
      <formula1>"BC"</formula1>
    </dataValidation>
    <dataValidation type="list" allowBlank="1" showInputMessage="1" showErrorMessage="1" sqref="AC5:AC1048576" xr:uid="{F6A0F632-5CC7-4ADA-A23F-E7F78BCEB195}">
      <formula1>"NO"</formula1>
    </dataValidation>
    <dataValidation type="whole" operator="greaterThan" allowBlank="1" showInputMessage="1" showErrorMessage="1" sqref="F5:F1048576" xr:uid="{C0BCEED6-C024-4E39-8EC8-4CFF0C6489A8}">
      <formula1>1999</formula1>
    </dataValidation>
    <dataValidation type="list" allowBlank="1" showDropDown="1" showInputMessage="1" showErrorMessage="1" sqref="M5:M1048576" xr:uid="{E4252555-91CB-4D3A-90A2-98332AB63E7C}">
      <formula1>"MO, ME, B"</formula1>
    </dataValidation>
    <dataValidation type="list" allowBlank="1" showInputMessage="1" showErrorMessage="1" sqref="AA5:AA1048576" xr:uid="{7081B0BD-B4CB-4925-862C-D6146071FEC8}">
      <formula1>"EC"</formula1>
    </dataValidation>
    <dataValidation type="list" allowBlank="1" showInputMessage="1" showErrorMessage="1" sqref="Z5:Z1048576" xr:uid="{0BD5A265-9638-4D81-8B0B-501871F2E6C3}">
      <formula1>"CO"</formula1>
    </dataValidation>
    <dataValidation type="list" allowBlank="1" showDropDown="1" showInputMessage="1" showErrorMessage="1" sqref="L5:L1125 L1133:L1048576" xr:uid="{03AD60A4-E1E1-4CA1-9671-A9F1127217B3}">
      <formula1>"Y, N"</formula1>
    </dataValidation>
    <dataValidation type="list" allowBlank="1" showInputMessage="1" showErrorMessage="1" sqref="AV5:AV1048576" xr:uid="{261121FA-7E13-4DB7-BA45-FB60E92A5E89}">
      <formula1>"OTH"</formula1>
    </dataValidation>
    <dataValidation type="list" allowBlank="1" showInputMessage="1" showErrorMessage="1" sqref="W4:W1143" xr:uid="{C20E15A3-AF73-4E04-B7B9-0F08A2A7C45C}">
      <formula1>"NH3"</formula1>
    </dataValidation>
    <dataValidation type="list" allowBlank="1" showInputMessage="1" showErrorMessage="1" sqref="Y4:Y1143" xr:uid="{E5B79E27-A5BA-482A-8911-1B09B5422DCE}">
      <formula1>"BS"</formula1>
    </dataValidation>
    <dataValidation type="list" allowBlank="1" showInputMessage="1" showErrorMessage="1" sqref="AL4:AL1143" xr:uid="{4F3FBC0D-2907-45D3-A822-B4E93ACDCCF6}">
      <formula1>"ROG"</formula1>
    </dataValidation>
    <dataValidation type="list" allowBlank="1" showInputMessage="1" showErrorMessage="1" sqref="AN5:AN1143" xr:uid="{6EE37DA8-BDB9-4F7B-91D0-BBA0891210F8}">
      <formula1>"SOA"</formula1>
    </dataValidation>
    <dataValidation type="list" allowBlank="1" showInputMessage="1" showErrorMessage="1" sqref="AP4:AP1099" xr:uid="{12F0F305-CF0F-4E28-89BE-FE23985E45BE}">
      <formula1>"SOX"</formula1>
    </dataValidation>
    <dataValidation type="list" allowBlank="1" showInputMessage="1" showErrorMessage="1" sqref="AR5:AR1099" xr:uid="{8B3DA009-621F-40CE-BE03-AEA860A6011C}">
      <formula1>"TC"</formula1>
    </dataValidation>
    <dataValidation type="list" allowBlank="1" showInputMessage="1" showErrorMessage="1" sqref="AS5:AS1099" xr:uid="{142972FE-1E8C-4DC2-8588-92F78349D0AA}">
      <formula1>"TOG"</formula1>
    </dataValidation>
    <dataValidation type="list" allowBlank="1" showInputMessage="1" showErrorMessage="1" sqref="CD1106:CD1160" xr:uid="{A982F461-0717-4DCA-845B-DA6B16F3AEA5}">
      <formula1>"TI, TM, TN, TR"</formula1>
    </dataValidation>
    <dataValidation type="list" allowBlank="1" showInputMessage="1" showErrorMessage="1" sqref="BZ1132:BZ1367" xr:uid="{700E0553-774A-45B1-B8EA-B7BFF86AA28D}">
      <formula1>"TR, TI, TN, TM"</formula1>
    </dataValidation>
  </dataValidations>
  <hyperlinks>
    <hyperlink ref="A1:D1" location="Introduction!A1" display="Click here to view the Introduction" xr:uid="{A7552D2C-D899-4C3D-B4E1-6DD80CC72D50}"/>
    <hyperlink ref="E1:G1" location="Codebook!A1" display="Click here to view the Codebook" xr:uid="{8FD3067A-46FE-43E1-A25A-4E5CF40BD173}"/>
    <hyperlink ref="H8" r:id="rId1" xr:uid="{B3D2288F-42E5-47F2-BC54-9236FA7B0676}"/>
    <hyperlink ref="H11" r:id="rId2" tooltip="Persistent link using digital object identifier" display="https://doi.org/10.1016/S0386-1112(14)60170-9" xr:uid="{A6D3235E-B5BA-430D-96A5-945EB0979467}"/>
    <hyperlink ref="H14" r:id="rId3" tooltip="Persistent link using digital object identifier" xr:uid="{892F2A69-322C-46E6-8670-638D6B56934A}"/>
    <hyperlink ref="H15" r:id="rId4" tooltip="Persistent link using digital object identifier" xr:uid="{C477A2A7-CFC1-4410-AD9B-DB875F87C5B9}"/>
    <hyperlink ref="H19" r:id="rId5" xr:uid="{D20FB551-FA61-40A1-B5C3-0C0757D08C0D}"/>
    <hyperlink ref="H22" r:id="rId6" xr:uid="{2CA9DF76-6875-4EE6-8DB4-A1A18BD13ED2}"/>
    <hyperlink ref="H23" r:id="rId7" tooltip="Persistent link using digital object identifier" xr:uid="{5239BA86-B163-4150-9DF2-13FC00C6C501}"/>
    <hyperlink ref="H5" r:id="rId8" xr:uid="{CABD44E6-056B-4A91-BBB9-644B98E8674C}"/>
    <hyperlink ref="H26" r:id="rId9" xr:uid="{0A70442F-A504-4BB2-A80C-0CB604F703B0}"/>
    <hyperlink ref="I1" location="Queries!A1" display="Click here to view Queries" xr:uid="{01C374AD-5330-448C-972C-904E0A0233AD}"/>
    <hyperlink ref="H37" r:id="rId10" xr:uid="{B8030AC1-9F49-4047-B7DC-653E01707865}"/>
    <hyperlink ref="H47" r:id="rId11" xr:uid="{5B975764-D5C5-4D12-8459-1880B6CD6B34}"/>
    <hyperlink ref="H70" r:id="rId12" xr:uid="{2C3C946B-41EC-4EC4-9C80-A01F7EA224C4}"/>
    <hyperlink ref="H71" r:id="rId13" xr:uid="{A51F9C9F-23AB-41E6-B146-CABD15844115}"/>
    <hyperlink ref="H72" r:id="rId14" xr:uid="{F777A74F-A061-49B2-8C12-592BCBF08F53}"/>
    <hyperlink ref="H49" r:id="rId15" xr:uid="{741DF124-47D6-4766-8AC1-6DD530D2700F}"/>
    <hyperlink ref="H50:H69" r:id="rId16" display="https://doi.org/10.1089/109287501753359582" xr:uid="{6FFC96EC-A79F-4E52-BF4A-DDFBAF5729DA}"/>
    <hyperlink ref="H6:H7" r:id="rId17" display="https://doi.org/10.1109/TITS.2013.2264754" xr:uid="{EB695240-85A8-4306-8DBD-B93C3A031778}"/>
    <hyperlink ref="H27" r:id="rId18" xr:uid="{1C135D7A-12F1-4CA6-AD94-DD0D24F6D351}"/>
    <hyperlink ref="H28:H36" r:id="rId19" display="https://doi.org/10.1177/0361198119836770" xr:uid="{56E9FE07-E8D4-4963-AEA5-7F2A38DA9724}"/>
    <hyperlink ref="H97" r:id="rId20" xr:uid="{6E2334B0-FFDC-4579-B989-233C1C94C92A}"/>
    <hyperlink ref="H98" r:id="rId21" xr:uid="{973E0765-AA5E-413D-ABC6-421D35AE90C7}"/>
    <hyperlink ref="H99" r:id="rId22" xr:uid="{82B89A39-9CAD-4CE1-864B-404145997BB2}"/>
    <hyperlink ref="H100" r:id="rId23" xr:uid="{A5B9FDBD-173B-446A-A60D-2D5EA7C2627A}"/>
    <hyperlink ref="H101" r:id="rId24" xr:uid="{8195089C-ACEF-49CF-8D60-970493E2C154}"/>
    <hyperlink ref="H103" r:id="rId25" xr:uid="{DBB50919-18E1-4E2F-8E0C-C2FE52F74675}"/>
    <hyperlink ref="H102" r:id="rId26" xr:uid="{04FFC3C6-86D3-4A79-A46C-CB1C87A8D954}"/>
    <hyperlink ref="H104" r:id="rId27" xr:uid="{57562B1C-E18F-46C3-A4CC-BCD00A36FBA9}"/>
    <hyperlink ref="H107" r:id="rId28" xr:uid="{FB8BC608-4FE8-42DC-A650-221F594867C3}"/>
    <hyperlink ref="H108" r:id="rId29" xr:uid="{4967A5EC-ACDB-4E2A-BC0D-654D784E7C1D}"/>
    <hyperlink ref="H109" r:id="rId30" xr:uid="{EB41C181-C95B-4F58-AE83-7917C4696155}"/>
    <hyperlink ref="H110" r:id="rId31" xr:uid="{72788D63-5125-4594-8697-E9F557B9DB43}"/>
    <hyperlink ref="H111" r:id="rId32" xr:uid="{8C7F454C-0EFB-44CE-B4FC-BB11509FF601}"/>
    <hyperlink ref="H112" r:id="rId33" xr:uid="{F3B45241-18AD-4230-9DDE-F7A478FD8857}"/>
    <hyperlink ref="H115" r:id="rId34" xr:uid="{C67EC457-06BF-46F7-BACD-2A0AAC7B7623}"/>
    <hyperlink ref="H118" r:id="rId35" xr:uid="{0CC8CE22-54EB-40D7-BBCB-65EFCB21062B}"/>
    <hyperlink ref="H119" r:id="rId36" xr:uid="{D296BE46-B030-4A05-965D-6B8AA6977128}"/>
    <hyperlink ref="H120" r:id="rId37" xr:uid="{0B9D02ED-CFA1-4D2F-91EE-CDC255230C42}"/>
    <hyperlink ref="H121" r:id="rId38" xr:uid="{5BF0CF43-5623-45F5-91DC-C3467AA7B220}"/>
    <hyperlink ref="H122" r:id="rId39" xr:uid="{FC71437A-CB92-4D06-9191-6F10C361060A}"/>
    <hyperlink ref="H123" r:id="rId40" xr:uid="{A08D53D3-3DE7-4FAD-BF03-F941C0DAF2EF}"/>
    <hyperlink ref="H124" r:id="rId41" xr:uid="{70320B22-17FE-4E16-A4FC-87010C8E766D}"/>
    <hyperlink ref="H125" r:id="rId42" xr:uid="{0EDCB28F-B9D1-48C3-8521-044078BF17D1}"/>
    <hyperlink ref="H126" r:id="rId43" xr:uid="{31F5C508-7969-4470-BB60-0D2B0C3E4AD9}"/>
    <hyperlink ref="H127" r:id="rId44" xr:uid="{517103E4-D79B-4CD1-BE53-E9FF0452CC33}"/>
    <hyperlink ref="H129" r:id="rId45" xr:uid="{ADCA81F4-7EA0-458F-8041-8B352657FD2D}"/>
    <hyperlink ref="H130" r:id="rId46" xr:uid="{20962C62-BE55-4EB5-84BC-9429C70A5CBE}"/>
    <hyperlink ref="H128" r:id="rId47" xr:uid="{ACA7D51D-941A-47C7-81CC-388BB09DAAEC}"/>
    <hyperlink ref="H131" r:id="rId48" xr:uid="{B73BE3A2-C0F0-4932-8493-D1E31A7087FB}"/>
    <hyperlink ref="H135" r:id="rId49" xr:uid="{A4FE87ED-3598-4683-9166-707C9056B959}"/>
    <hyperlink ref="H133" r:id="rId50" xr:uid="{628A0D68-0EB4-4572-8403-24D4498279B7}"/>
    <hyperlink ref="H134" r:id="rId51" xr:uid="{E2226DDD-C482-4A33-AEEC-F169EAD58F80}"/>
    <hyperlink ref="H136" r:id="rId52" xr:uid="{F136FFC0-7791-4580-AD9E-AA0CCD8CE516}"/>
    <hyperlink ref="H137" r:id="rId53" xr:uid="{4E208FCA-26F2-4CE2-909B-35F4C028868C}"/>
    <hyperlink ref="H138" r:id="rId54" xr:uid="{7D8F1731-6E4C-4C8B-B39E-C550BE6C32F2}"/>
    <hyperlink ref="H139" r:id="rId55" xr:uid="{675897E5-F707-4842-9376-99AB80978753}"/>
    <hyperlink ref="H140" r:id="rId56" xr:uid="{822249E2-5141-4DE4-9505-08356FC3BB21}"/>
    <hyperlink ref="H141" r:id="rId57" xr:uid="{E8279A11-DDA3-4CFF-A6A7-3F71D9087EC8}"/>
    <hyperlink ref="H142" r:id="rId58" xr:uid="{325E5D9E-A033-4080-A32E-0A83F07DEA02}"/>
    <hyperlink ref="H143" r:id="rId59" xr:uid="{3D4DC7E4-50AA-4988-B7C3-3642A318BD9B}"/>
    <hyperlink ref="H144" r:id="rId60" xr:uid="{13610658-266D-4524-9F5F-B0E9D10F7D88}"/>
    <hyperlink ref="H145" r:id="rId61" xr:uid="{AA074184-75D3-44BA-BA1E-6C9DEB0C7763}"/>
    <hyperlink ref="H146" r:id="rId62" xr:uid="{D71943FF-E126-435F-9E89-85FA27F785FA}"/>
    <hyperlink ref="H147" r:id="rId63" xr:uid="{69A47F5F-97AB-4BCF-A093-62D44D6CBC50}"/>
    <hyperlink ref="H148" r:id="rId64" xr:uid="{11D07CD2-4D59-40A5-9B77-B9D672316CA5}"/>
    <hyperlink ref="H81" r:id="rId65" xr:uid="{6954D8A5-511B-4292-8CE4-9DC3C1362D26}"/>
    <hyperlink ref="H149" r:id="rId66" xr:uid="{A1B1A00B-A143-4D61-95B9-C76BE9B9A2EF}"/>
    <hyperlink ref="H150:H151" r:id="rId67" display="https://doi.org/10.1016/j.envpol.2019.113745" xr:uid="{B106D386-03BE-424E-96BC-1CE384B362A8}"/>
    <hyperlink ref="H152" r:id="rId68" xr:uid="{3C341C6D-8A49-484B-9F5D-35B35A5EEB39}"/>
    <hyperlink ref="H153" r:id="rId69" xr:uid="{13DC52BC-7B97-43EA-990E-A9CE03F29572}"/>
    <hyperlink ref="H154" r:id="rId70" xr:uid="{54EF8AFE-3605-4DCB-A50C-C1F44BAE0275}"/>
    <hyperlink ref="H155" r:id="rId71" xr:uid="{E7826645-0C97-4597-82E6-FDDA8E8CAA43}"/>
    <hyperlink ref="H156" r:id="rId72" xr:uid="{D0AC0CAF-C46A-4627-9FC8-577C734FC279}"/>
    <hyperlink ref="H157" r:id="rId73" xr:uid="{C0C569D2-3E9B-44AE-BEA0-57EC3594C759}"/>
    <hyperlink ref="H158" r:id="rId74" xr:uid="{928606CA-0D5E-4385-B51B-2D6308E0F4B6}"/>
    <hyperlink ref="H159" r:id="rId75" xr:uid="{4ABEA5C5-6594-4AEB-AD3B-9120A75BE9BD}"/>
    <hyperlink ref="H160" r:id="rId76" xr:uid="{B0AED6EA-D3DC-49A5-BED9-7A739616EFFD}"/>
    <hyperlink ref="H163" r:id="rId77" xr:uid="{ABD99C59-80EB-4EF0-9662-A9BB958C472E}"/>
    <hyperlink ref="H161" r:id="rId78" xr:uid="{BCBBDB40-A995-4894-9CE0-CA1D7C7F92A3}"/>
    <hyperlink ref="H162" r:id="rId79" xr:uid="{BF806A68-EB58-4BC3-A9E8-C9EEB56D851D}"/>
    <hyperlink ref="H164" r:id="rId80" xr:uid="{414B78EB-8E33-4F44-8795-86DE93CA9D21}"/>
    <hyperlink ref="H165" r:id="rId81" xr:uid="{EF34564E-D555-4C1A-A1AE-220A44D47726}"/>
    <hyperlink ref="H166" r:id="rId82" xr:uid="{8AD68765-4961-4773-B65E-1CB70E54874C}"/>
    <hyperlink ref="H167" r:id="rId83" xr:uid="{910534C1-3B48-4214-B62D-A65E937EE988}"/>
    <hyperlink ref="H168" r:id="rId84" xr:uid="{6F5AE7F0-A893-4314-8C00-3901AF63626B}"/>
    <hyperlink ref="H169" r:id="rId85" xr:uid="{BA1E72E5-C71C-40C4-8F33-00B3093ED9CD}"/>
    <hyperlink ref="H170" r:id="rId86" xr:uid="{8AA90FB6-2958-4128-ACBF-806A3B4D4CCC}"/>
    <hyperlink ref="H171" r:id="rId87" xr:uid="{93F4D2B5-643A-4ABF-906B-09C0CF7423E9}"/>
    <hyperlink ref="H172" r:id="rId88" xr:uid="{041F5A8E-41B8-4417-AD11-4BD17D1DD510}"/>
    <hyperlink ref="H173" r:id="rId89" xr:uid="{F17C6B27-1085-4A27-AB53-2B22232A5CE7}"/>
    <hyperlink ref="H174" r:id="rId90" xr:uid="{058D4AB0-3E97-497A-A42D-5FD70C98C32A}"/>
    <hyperlink ref="H175" r:id="rId91" xr:uid="{5C240C35-D55D-4EC8-BAB6-8D280AB82A89}"/>
    <hyperlink ref="H176" r:id="rId92" xr:uid="{46C680F7-39EC-4372-89D7-BFEF69CDF186}"/>
    <hyperlink ref="H177" r:id="rId93" xr:uid="{E2ACD202-D41D-4D96-B8A6-4FC858C906E9}"/>
    <hyperlink ref="H178" r:id="rId94" xr:uid="{A8BFB731-DB61-47EB-86DB-6D11735B5777}"/>
    <hyperlink ref="H179" r:id="rId95" xr:uid="{AD5A51C7-9FCC-4C8E-9D40-9722F87B3671}"/>
    <hyperlink ref="H180" r:id="rId96" xr:uid="{4D05F797-DD2A-4EF7-824A-0407DC8D722B}"/>
    <hyperlink ref="H181" r:id="rId97" xr:uid="{604A7D0A-A863-4F81-92D1-1FAD912A4E39}"/>
    <hyperlink ref="H182" r:id="rId98" xr:uid="{8F19D64F-FBA0-437C-A1BC-41F0A4E46794}"/>
    <hyperlink ref="H183" r:id="rId99" xr:uid="{C8D99F4F-20EC-4B5E-8FC4-11559A66596D}"/>
    <hyperlink ref="H184" r:id="rId100" xr:uid="{E3CCCE6D-2854-445D-A879-66DD9E156496}"/>
    <hyperlink ref="H185" r:id="rId101" xr:uid="{E29AEF4E-90CF-4BC5-AFE0-46773676AE14}"/>
    <hyperlink ref="H186" r:id="rId102" xr:uid="{E58BAACD-4948-418E-B1B0-11A6C2F95F0F}"/>
    <hyperlink ref="H187" r:id="rId103" xr:uid="{F7254B3E-55FF-4FA5-B5D3-9AC98326B267}"/>
    <hyperlink ref="H188" r:id="rId104" xr:uid="{0640BB1C-5205-47FB-9D9B-A1A0C9CEB545}"/>
    <hyperlink ref="H189" r:id="rId105" xr:uid="{D92E3D8A-6DB4-41F6-AE48-714F72372CC6}"/>
    <hyperlink ref="H190" r:id="rId106" xr:uid="{36C1D542-9D26-46A8-BE38-F4B7E632007A}"/>
    <hyperlink ref="H191" r:id="rId107" xr:uid="{0BB7EA6A-C7F3-4CA5-A1EA-FCC6CC6C4FD9}"/>
    <hyperlink ref="H192" r:id="rId108" xr:uid="{074D4BDA-09E1-4DAF-A306-0ECAE0EC2703}"/>
    <hyperlink ref="H193" r:id="rId109" xr:uid="{8B18B438-B107-4770-B74B-9A19D282100C}"/>
    <hyperlink ref="H194" r:id="rId110" xr:uid="{9513E4BE-220C-4D50-AD07-D1E18C3053EB}"/>
    <hyperlink ref="H195" r:id="rId111" xr:uid="{F446F037-9B28-4451-8934-6EF8FE815A3F}"/>
    <hyperlink ref="H196" r:id="rId112" xr:uid="{C788FC56-1C09-4618-B4A2-67B4C8D096BE}"/>
    <hyperlink ref="H197" r:id="rId113" xr:uid="{34E798B0-DF02-46F5-B711-5D8BA5DF0548}"/>
    <hyperlink ref="H198" r:id="rId114" xr:uid="{7AFB3ED1-498A-4590-9077-C2A74BB03EC3}"/>
    <hyperlink ref="H199" r:id="rId115" xr:uid="{86CC6C40-72BA-4779-B6A8-5C1578EEAAF4}"/>
    <hyperlink ref="H200" r:id="rId116" xr:uid="{A6867932-CCD7-4BFD-BE57-1232B5FFF87D}"/>
    <hyperlink ref="H201" r:id="rId117" xr:uid="{847A9352-8265-4B7B-9D9D-AD424281A6D4}"/>
    <hyperlink ref="H202" r:id="rId118" xr:uid="{EB60E3A6-346F-48BF-A1AF-9F6C07F29269}"/>
    <hyperlink ref="H203" r:id="rId119" xr:uid="{03A61CA4-F6AD-464D-A0A5-7290C392309E}"/>
    <hyperlink ref="H204" r:id="rId120" xr:uid="{CAFF2C0D-9727-49E8-9CD4-96D632F0C70F}"/>
    <hyperlink ref="H205" r:id="rId121" xr:uid="{F0CABB9F-D7DD-48B4-919B-A59074CD367E}"/>
    <hyperlink ref="H206" r:id="rId122" xr:uid="{3E70D280-750A-4AC4-B163-7150EA8F9C94}"/>
    <hyperlink ref="H207" r:id="rId123" xr:uid="{BBE6D110-44EB-4257-9803-62B2B2DB06E1}"/>
    <hyperlink ref="H208" r:id="rId124" xr:uid="{6CA69B15-54CE-4D9A-B66E-3EDA1EA543A1}"/>
    <hyperlink ref="H209" r:id="rId125" xr:uid="{EBC19105-BB6B-42FB-B5CC-9DAA339D6B17}"/>
    <hyperlink ref="H210" r:id="rId126" xr:uid="{62741961-EAC4-4FEC-A2B0-71161A205E8B}"/>
    <hyperlink ref="H211" r:id="rId127" xr:uid="{C2C3FDC9-1F00-4A21-B904-FEA428532070}"/>
    <hyperlink ref="H212" r:id="rId128" xr:uid="{89DB666C-7CB0-4E35-A290-6759836C87A5}"/>
    <hyperlink ref="H213" r:id="rId129" xr:uid="{AE3B6B1E-1B3E-42ED-B47E-3AFCA593CFFF}"/>
    <hyperlink ref="H214" r:id="rId130" xr:uid="{788D649B-8A1F-45FF-87AC-7DC09797533C}"/>
    <hyperlink ref="H215" r:id="rId131" xr:uid="{A4D4E6FA-2F33-474D-9EA6-75D02D0C2905}"/>
    <hyperlink ref="H216" r:id="rId132" xr:uid="{15602B6B-8B4A-45BF-9047-139E57506309}"/>
    <hyperlink ref="H217" r:id="rId133" xr:uid="{3A6A68D3-B7EC-4ECB-A665-5A9885B0C4D6}"/>
    <hyperlink ref="H218" r:id="rId134" xr:uid="{9A754258-DDDE-4541-8A68-4ACC4D2D79AA}"/>
    <hyperlink ref="H219" r:id="rId135" xr:uid="{9D4BA505-AC29-421C-B54E-28676BD808A8}"/>
    <hyperlink ref="H220" r:id="rId136" xr:uid="{E2122BC3-E2AD-4588-8D9D-96115F62E85E}"/>
    <hyperlink ref="H89" r:id="rId137" xr:uid="{23F1B2C8-7818-40B8-8B41-CF2A133F3F7A}"/>
    <hyperlink ref="H117" r:id="rId138" xr:uid="{CDCE39A8-9494-49BC-881D-47FB20ECE8C5}"/>
    <hyperlink ref="H116" r:id="rId139" xr:uid="{9C1CDFC4-3C44-43DA-9F82-B264B5CDC34B}"/>
    <hyperlink ref="H9:H10" r:id="rId140" display="https://doi.org/10.1016/j.scitotenv.2020.138171" xr:uid="{2C935D9B-F9C1-46B4-9119-B4AC8DBD5405}"/>
    <hyperlink ref="H16:H18" r:id="rId141" tooltip="Persistent link using digital object identifier" display="https://doi.org/10.1016/j.trd.2008.09.001" xr:uid="{8635EC18-D0ED-4077-8BE7-9F57235863E9}"/>
    <hyperlink ref="H12:H13" r:id="rId142" tooltip="Persistent link using digital object identifier" display="https://doi.org/10.1016/S0386-1112(14)60170-9" xr:uid="{4A496CDC-CFC9-46CC-844B-590DD2E6C99D}"/>
    <hyperlink ref="H24:H25" r:id="rId143" tooltip="Persistent link using digital object identifier" display="https://doi.org/10.1016/S1361-9209(01)00022-0" xr:uid="{A52CF36A-F1A4-4977-AF9E-3B4C2EABBD23}"/>
    <hyperlink ref="H20:H21" r:id="rId144" display="www.jstor.org/stable/enviassepolimana.6.2.213" xr:uid="{5B2867C6-F317-4261-81BF-E18C4EA94FAE}"/>
    <hyperlink ref="H222" r:id="rId145" xr:uid="{B8BADBF8-2305-4569-BF52-C9EEA5418A07}"/>
    <hyperlink ref="H246" r:id="rId146" xr:uid="{0429B855-1BE6-4BFB-A74B-20DFD11EA109}"/>
    <hyperlink ref="H132" r:id="rId147" xr:uid="{977AEF4F-4933-4199-8879-4B48F1ED35F5}"/>
    <hyperlink ref="H1097" r:id="rId148" xr:uid="{5096E046-EDA7-4B59-A994-002ED8FDBE6F}"/>
    <hyperlink ref="H1098" r:id="rId149" xr:uid="{B554020E-8F4D-47A1-8C50-7DEDF140BE70}"/>
    <hyperlink ref="H1099" r:id="rId150" xr:uid="{DF1045E0-79BA-44E4-8145-93AE52313F34}"/>
    <hyperlink ref="H1100" r:id="rId151" xr:uid="{E5D26137-262D-4520-B493-4FB804D02E4D}"/>
    <hyperlink ref="H1101" r:id="rId152" xr:uid="{4151B068-7C2D-420C-A37A-72324E0D7E28}"/>
    <hyperlink ref="H1102" r:id="rId153" xr:uid="{88EC17CB-15F9-4AB2-9582-40445F7860EA}"/>
    <hyperlink ref="H1103" r:id="rId154" xr:uid="{E56AD4E9-8383-4AA2-A1CB-7F82552B676C}"/>
    <hyperlink ref="H1104" r:id="rId155" xr:uid="{4A94020D-D669-46F2-B419-91C107E8394D}"/>
    <hyperlink ref="H1119" r:id="rId156" xr:uid="{4C410544-9528-4CAE-9D41-BA4DDEA25396}"/>
    <hyperlink ref="H1122" r:id="rId157" xr:uid="{DCCBE09C-AC75-45C6-A9F9-2FE67917672B}"/>
    <hyperlink ref="H1123" r:id="rId158" xr:uid="{98D05F00-D76F-48B3-9C86-2B4E7A1978DC}"/>
    <hyperlink ref="H1124" r:id="rId159" xr:uid="{4AF94003-64AB-4DAD-A3B0-FD100BC4B8DD}"/>
    <hyperlink ref="H1125" r:id="rId160" xr:uid="{7F7323B2-70A9-43C1-83F0-855D000405E0}"/>
    <hyperlink ref="H1126" r:id="rId161" xr:uid="{E45C4D11-54EE-495E-AD06-E79416CD9F08}"/>
    <hyperlink ref="H1127" r:id="rId162" xr:uid="{15B9D623-AD43-48DA-978A-752414AFB8E7}"/>
    <hyperlink ref="H1128" r:id="rId163" xr:uid="{45E1B06B-C9C8-4C42-A253-2C3385FDD330}"/>
    <hyperlink ref="H1129" r:id="rId164" xr:uid="{1A118316-6A60-4D14-8B14-84E990C15042}"/>
    <hyperlink ref="H1130" r:id="rId165" xr:uid="{E49838AB-D288-46DE-A397-58C783D2C0F3}"/>
    <hyperlink ref="H1131" r:id="rId166" xr:uid="{B9710FC6-DFA6-46D0-95B9-2415E4B1CBD3}"/>
    <hyperlink ref="H1132" r:id="rId167" xr:uid="{C83C5980-6493-4CF3-9B73-951142FB59DE}"/>
    <hyperlink ref="H1133" r:id="rId168" xr:uid="{A11B4C46-D3E8-4C50-A209-58D5B704FBE1}"/>
    <hyperlink ref="H1135" r:id="rId169" xr:uid="{B892AB47-95F4-4D2D-B78D-D2B3582F2C36}"/>
    <hyperlink ref="H1136" r:id="rId170" xr:uid="{E878FDF0-8057-4122-A963-EFE5AE10F2F1}"/>
    <hyperlink ref="H1137" r:id="rId171" xr:uid="{F6FEC825-7498-4FEB-A9A5-AC6EA93E2531}"/>
    <hyperlink ref="H1138" r:id="rId172" xr:uid="{16142C59-BC51-432F-90CE-3025CB2DF69F}"/>
    <hyperlink ref="H1139" r:id="rId173" xr:uid="{041893B3-1A3B-4485-AE32-51FD792C6B4C}"/>
    <hyperlink ref="H1140" r:id="rId174" xr:uid="{A4CFA7D8-C38E-4C9E-9256-8BD35E27EB3A}"/>
    <hyperlink ref="H1141" r:id="rId175" xr:uid="{364C413B-398D-4F54-83D3-7E0F09B8EC5C}"/>
    <hyperlink ref="H1142" r:id="rId176" xr:uid="{74926D85-0043-44BC-8BCB-B6DE789FBCAA}"/>
    <hyperlink ref="H1143" r:id="rId177" xr:uid="{A429A32F-9F53-4042-9893-0FEC59CCE7E8}"/>
  </hyperlinks>
  <pageMargins left="0.7" right="0.7" top="0.75" bottom="0.75" header="0.3" footer="0.3"/>
  <pageSetup orientation="portrait" r:id="rId178"/>
  <ignoredErrors>
    <ignoredError sqref="BV4 W4 AG4 Y4:AF4 AH4:AV4 CS4:DD4" listDataValidation="1"/>
  </ignoredErrors>
  <drawing r:id="rId179"/>
  <tableParts count="1">
    <tablePart r:id="rId180"/>
  </tableParts>
  <extLst>
    <ext xmlns:x15="http://schemas.microsoft.com/office/spreadsheetml/2010/11/main" uri="{3A4CF648-6AED-40f4-86FF-DC5316D8AED3}">
      <x14:slicerList xmlns:x14="http://schemas.microsoft.com/office/spreadsheetml/2009/9/main">
        <x14:slicer r:id="rId181"/>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7A24C-0F46-4F25-9E2B-8B2B39E2ACFF}">
  <dimension ref="A1:DS61"/>
  <sheetViews>
    <sheetView topLeftCell="BF1" zoomScale="120" zoomScaleNormal="120" workbookViewId="0">
      <selection activeCell="BK3" sqref="BK1:BK1048576"/>
    </sheetView>
  </sheetViews>
  <sheetFormatPr defaultRowHeight="14.4" x14ac:dyDescent="0.3"/>
  <cols>
    <col min="1" max="1" width="12.6640625" customWidth="1"/>
    <col min="2" max="2" width="11.6640625" customWidth="1"/>
    <col min="3" max="3" width="12.33203125" customWidth="1"/>
    <col min="4" max="4" width="15.6640625" customWidth="1"/>
    <col min="5" max="5" width="15" customWidth="1"/>
    <col min="6" max="6" width="12" customWidth="1"/>
    <col min="7" max="7" width="15.6640625" customWidth="1"/>
    <col min="8" max="8" width="13.109375" customWidth="1"/>
    <col min="9" max="9" width="12.88671875" customWidth="1"/>
    <col min="10" max="10" width="13.6640625" customWidth="1"/>
    <col min="11" max="11" width="14.33203125" customWidth="1"/>
    <col min="12" max="12" width="12.88671875" customWidth="1"/>
    <col min="13" max="13" width="9.6640625" customWidth="1"/>
    <col min="14" max="14" width="13.6640625" customWidth="1"/>
    <col min="15" max="15" width="12.88671875" customWidth="1"/>
    <col min="16" max="16" width="19.5546875" customWidth="1"/>
    <col min="17" max="17" width="17.109375" customWidth="1"/>
    <col min="18" max="18" width="11.33203125" customWidth="1"/>
    <col min="19" max="19" width="17.33203125" customWidth="1"/>
    <col min="20" max="20" width="16.88671875" customWidth="1"/>
    <col min="21" max="21" width="14.109375" customWidth="1"/>
    <col min="22" max="22" width="19.44140625" customWidth="1"/>
    <col min="23" max="23" width="14.33203125" customWidth="1"/>
    <col min="24" max="24" width="11.6640625" customWidth="1"/>
    <col min="25" max="25" width="12.109375" customWidth="1"/>
    <col min="26" max="26" width="12.6640625" customWidth="1"/>
    <col min="27" max="27" width="14.6640625" customWidth="1"/>
    <col min="28" max="28" width="16.33203125" customWidth="1"/>
    <col min="29" max="29" width="10.88671875" customWidth="1"/>
    <col min="31" max="31" width="23.5546875" customWidth="1"/>
    <col min="32" max="32" width="14.33203125" customWidth="1"/>
    <col min="33" max="33" width="11.109375" customWidth="1"/>
    <col min="34" max="34" width="12.6640625" customWidth="1"/>
    <col min="35" max="35" width="10.33203125" customWidth="1"/>
    <col min="36" max="36" width="17.5546875" customWidth="1"/>
    <col min="37" max="37" width="15.88671875" customWidth="1"/>
    <col min="38" max="38" width="10.33203125" customWidth="1"/>
    <col min="39" max="39" width="12" customWidth="1"/>
    <col min="40" max="40" width="19.5546875" customWidth="1"/>
    <col min="41" max="41" width="10.88671875" customWidth="1"/>
    <col min="42" max="42" width="11.33203125" customWidth="1"/>
    <col min="43" max="43" width="16.5546875" customWidth="1"/>
    <col min="44" max="44" width="10.33203125" customWidth="1"/>
    <col min="45" max="45" width="11.33203125" customWidth="1"/>
    <col min="46" max="46" width="19" customWidth="1"/>
    <col min="47" max="47" width="12.33203125" customWidth="1"/>
    <col min="48" max="48" width="15.33203125" customWidth="1"/>
    <col min="49" max="49" width="25.33203125" customWidth="1"/>
    <col min="50" max="50" width="15.6640625" customWidth="1"/>
    <col min="51" max="51" width="13.33203125" customWidth="1"/>
    <col min="52" max="52" width="18.33203125" customWidth="1"/>
    <col min="53" max="53" width="9.33203125" customWidth="1"/>
    <col min="54" max="54" width="11" customWidth="1"/>
    <col min="55" max="55" width="20.33203125" customWidth="1"/>
    <col min="57" max="57" width="12.5546875" customWidth="1"/>
    <col min="58" max="58" width="28.109375" customWidth="1"/>
    <col min="59" max="59" width="12.33203125" customWidth="1"/>
    <col min="60" max="60" width="18.33203125" customWidth="1"/>
    <col min="61" max="61" width="13.33203125" customWidth="1"/>
    <col min="62" max="62" width="15.109375" customWidth="1"/>
    <col min="63" max="63" width="48.33203125" customWidth="1"/>
  </cols>
  <sheetData>
    <row r="1" spans="1:123" s="1" customFormat="1" ht="29.55" customHeight="1" x14ac:dyDescent="0.3">
      <c r="A1" s="165" t="s">
        <v>5</v>
      </c>
      <c r="B1" s="165"/>
      <c r="C1" s="165"/>
      <c r="D1" s="165"/>
      <c r="E1" s="165" t="s">
        <v>0</v>
      </c>
      <c r="F1" s="165"/>
      <c r="G1" s="165"/>
      <c r="H1" s="165"/>
      <c r="I1" s="165" t="s">
        <v>1</v>
      </c>
      <c r="J1" s="165"/>
      <c r="K1" s="165"/>
      <c r="L1" s="10"/>
      <c r="M1" s="11"/>
      <c r="N1" s="11"/>
      <c r="O1" s="11"/>
      <c r="P1" s="11"/>
      <c r="Q1" s="11"/>
      <c r="R1" s="11"/>
      <c r="S1" s="11"/>
      <c r="T1" s="12"/>
      <c r="U1" s="12"/>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t="s">
        <v>445</v>
      </c>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3"/>
      <c r="DP1" s="11"/>
      <c r="DQ1" s="13"/>
      <c r="DR1" s="11"/>
      <c r="DS1" s="14"/>
    </row>
    <row r="2" spans="1:123" s="41" customFormat="1" x14ac:dyDescent="0.3">
      <c r="A2" s="41" t="s">
        <v>10</v>
      </c>
      <c r="D2" s="41" t="s">
        <v>3996</v>
      </c>
      <c r="I2" s="41" t="s">
        <v>3997</v>
      </c>
      <c r="L2" s="41" t="s">
        <v>3998</v>
      </c>
      <c r="P2" s="41" t="s">
        <v>3999</v>
      </c>
      <c r="S2" s="41" t="s">
        <v>4000</v>
      </c>
      <c r="AB2" s="41" t="s">
        <v>4001</v>
      </c>
      <c r="AK2" s="41" t="s">
        <v>4002</v>
      </c>
      <c r="AQ2" s="41" t="s">
        <v>4003</v>
      </c>
      <c r="AZ2" s="41" t="s">
        <v>4004</v>
      </c>
      <c r="BF2" s="41" t="s">
        <v>4005</v>
      </c>
      <c r="BI2" s="41" t="s">
        <v>4006</v>
      </c>
    </row>
    <row r="3" spans="1:123" s="18" customFormat="1" ht="43.2" x14ac:dyDescent="0.3">
      <c r="A3" s="39" t="s">
        <v>10</v>
      </c>
      <c r="B3" s="39" t="s">
        <v>4007</v>
      </c>
      <c r="C3" s="39" t="s">
        <v>4008</v>
      </c>
      <c r="D3" s="45" t="s">
        <v>4071</v>
      </c>
      <c r="E3" s="45" t="s">
        <v>4009</v>
      </c>
      <c r="F3" s="45" t="s">
        <v>4007</v>
      </c>
      <c r="G3" s="45" t="s">
        <v>4010</v>
      </c>
      <c r="H3" s="45" t="s">
        <v>4007</v>
      </c>
      <c r="I3" s="39" t="s">
        <v>52</v>
      </c>
      <c r="J3" s="39" t="s">
        <v>4011</v>
      </c>
      <c r="K3" s="39" t="s">
        <v>4008</v>
      </c>
      <c r="L3" s="26" t="s">
        <v>4012</v>
      </c>
      <c r="M3" s="37" t="s">
        <v>12</v>
      </c>
      <c r="N3" s="26" t="s">
        <v>4007</v>
      </c>
      <c r="O3" s="26" t="s">
        <v>4008</v>
      </c>
      <c r="P3" s="36" t="s">
        <v>4013</v>
      </c>
      <c r="Q3" s="36" t="s">
        <v>4014</v>
      </c>
      <c r="R3" s="36" t="s">
        <v>4007</v>
      </c>
      <c r="S3" s="36" t="s">
        <v>4015</v>
      </c>
      <c r="T3" s="36" t="s">
        <v>4016</v>
      </c>
      <c r="U3" s="36" t="s">
        <v>4017</v>
      </c>
      <c r="V3" s="39" t="s">
        <v>4018</v>
      </c>
      <c r="W3" s="39" t="s">
        <v>4019</v>
      </c>
      <c r="X3" s="39" t="s">
        <v>4020</v>
      </c>
      <c r="Y3" s="39" t="s">
        <v>4021</v>
      </c>
      <c r="Z3" s="39" t="s">
        <v>4022</v>
      </c>
      <c r="AA3" s="39" t="s">
        <v>4023</v>
      </c>
      <c r="AB3" s="37" t="s">
        <v>518</v>
      </c>
      <c r="AC3" s="37" t="s">
        <v>4016</v>
      </c>
      <c r="AD3" s="37" t="s">
        <v>4008</v>
      </c>
      <c r="AE3" s="39" t="s">
        <v>4024</v>
      </c>
      <c r="AF3" s="39" t="s">
        <v>4025</v>
      </c>
      <c r="AG3" s="39" t="s">
        <v>4026</v>
      </c>
      <c r="AH3" s="39" t="s">
        <v>4027</v>
      </c>
      <c r="AI3" s="39" t="s">
        <v>4028</v>
      </c>
      <c r="AJ3" s="39" t="s">
        <v>4023</v>
      </c>
      <c r="AK3" s="36" t="s">
        <v>4029</v>
      </c>
      <c r="AL3" s="36" t="s">
        <v>4016</v>
      </c>
      <c r="AM3" s="36" t="s">
        <v>4008</v>
      </c>
      <c r="AN3" s="36" t="s">
        <v>4030</v>
      </c>
      <c r="AO3" s="36" t="s">
        <v>4014</v>
      </c>
      <c r="AP3" s="36" t="s">
        <v>4007</v>
      </c>
      <c r="AQ3" s="36" t="s">
        <v>550</v>
      </c>
      <c r="AR3" s="36" t="s">
        <v>4016</v>
      </c>
      <c r="AS3" s="36" t="s">
        <v>4008</v>
      </c>
      <c r="AT3" s="36" t="s">
        <v>4031</v>
      </c>
      <c r="AU3" s="36" t="s">
        <v>4014</v>
      </c>
      <c r="AV3" s="36" t="s">
        <v>4007</v>
      </c>
      <c r="AW3" s="39" t="s">
        <v>552</v>
      </c>
      <c r="AX3" s="39" t="s">
        <v>4032</v>
      </c>
      <c r="AY3" s="39" t="s">
        <v>4016</v>
      </c>
      <c r="AZ3" s="39" t="s">
        <v>4033</v>
      </c>
      <c r="BA3" s="39" t="s">
        <v>4034</v>
      </c>
      <c r="BB3" s="39" t="s">
        <v>4016</v>
      </c>
      <c r="BC3" s="39" t="s">
        <v>4035</v>
      </c>
      <c r="BD3" s="39" t="s">
        <v>4036</v>
      </c>
      <c r="BE3" s="39" t="s">
        <v>4037</v>
      </c>
      <c r="BF3" s="39" t="s">
        <v>4038</v>
      </c>
      <c r="BG3" s="39" t="s">
        <v>4039</v>
      </c>
      <c r="BH3" s="39" t="s">
        <v>4016</v>
      </c>
      <c r="BI3" s="46" t="s">
        <v>454</v>
      </c>
      <c r="BJ3" s="47" t="s">
        <v>455</v>
      </c>
      <c r="BK3" s="43" t="s">
        <v>456</v>
      </c>
    </row>
    <row r="4" spans="1:123" x14ac:dyDescent="0.3">
      <c r="A4" s="24" t="s">
        <v>22</v>
      </c>
      <c r="B4">
        <f>COUNTIF(MasterSheet[[#All],[Policy Packaging]],"Y")</f>
        <v>380</v>
      </c>
      <c r="C4" s="30">
        <f>B4/B6</f>
        <v>0.33362598770851626</v>
      </c>
      <c r="D4" s="31" t="s">
        <v>4050</v>
      </c>
      <c r="E4" t="s">
        <v>718</v>
      </c>
      <c r="F4">
        <v>271</v>
      </c>
      <c r="G4" s="31" t="s">
        <v>4052</v>
      </c>
      <c r="H4">
        <f>SUMIF(Table16[Policy Intervention],"Management, Standards, and Services",Table16[Frequency Studied])</f>
        <v>807</v>
      </c>
      <c r="I4" t="s">
        <v>85</v>
      </c>
      <c r="J4">
        <f>COUNTIF(MasterSheet[[#All],[Method(s) Used]],"MO")</f>
        <v>541</v>
      </c>
      <c r="K4" s="30">
        <f>J4/J7</f>
        <v>0.47497805092186129</v>
      </c>
      <c r="L4" t="s">
        <v>4041</v>
      </c>
      <c r="M4" s="34" t="s">
        <v>347</v>
      </c>
      <c r="N4" s="32">
        <f>COUNTIF(MasterSheet[[#All],[Country]],M4)</f>
        <v>1</v>
      </c>
      <c r="O4" s="33">
        <f t="shared" ref="O4:O35" si="0">N4/$N$57</f>
        <v>8.7796312554872696E-4</v>
      </c>
      <c r="P4" s="35" t="s">
        <v>125</v>
      </c>
      <c r="Q4" s="35" t="s">
        <v>126</v>
      </c>
      <c r="R4" s="32">
        <f>COUNTIF(MasterSheet[[#All],[Ammonia Studied]:[Other Studied]],Table29[[#This Row],[Pollutant Code]])</f>
        <v>699</v>
      </c>
      <c r="S4" s="32" t="s">
        <v>22</v>
      </c>
      <c r="T4" s="32">
        <f>COUNTIF(MasterSheet[[#All],[Traffic Emissions Effect Reported?]],"Y")</f>
        <v>892</v>
      </c>
      <c r="U4" s="33">
        <f>T4/T6</f>
        <v>0.7831431079894644</v>
      </c>
      <c r="V4" t="s">
        <v>496</v>
      </c>
      <c r="W4">
        <f>COUNTIF(MasterSheet[Ammonia NH3],"ER")</f>
        <v>9</v>
      </c>
      <c r="X4">
        <f>COUNTIF(MasterSheet[Ammonia NH3],"EI")</f>
        <v>2</v>
      </c>
      <c r="Y4">
        <f>COUNTIF(MasterSheet[Ammonia NH3],"EM")</f>
        <v>0</v>
      </c>
      <c r="Z4">
        <f>COUNTIF(MasterSheet[Ammonia NH3],"EN")</f>
        <v>0</v>
      </c>
      <c r="AA4" s="2">
        <f>SUM(Table31[[#This Row],[Emission Reduction]:[No Change on Emissions]])</f>
        <v>11</v>
      </c>
      <c r="AB4" t="s">
        <v>22</v>
      </c>
      <c r="AC4">
        <f>COUNTIF(MasterSheet[TRAP Effect Reported?],"Y")</f>
        <v>432</v>
      </c>
      <c r="AD4" s="30">
        <f>AC4/AC6</f>
        <v>0.37928007023705007</v>
      </c>
      <c r="AE4" t="s">
        <v>496</v>
      </c>
      <c r="AF4">
        <f>COUNTIF(MasterSheet[[Ammonia NH3 ]],"TR")</f>
        <v>1</v>
      </c>
      <c r="AG4">
        <f>COUNTIF(MasterSheet[[Ammonia NH3 ]],"TI")</f>
        <v>0</v>
      </c>
      <c r="AH4">
        <f>COUNTIF(MasterSheet[[Ammonia NH3 ]],"TM")</f>
        <v>0</v>
      </c>
      <c r="AI4">
        <f>COUNTIF(MasterSheet[[Ammonia NH3 ]],"TN")</f>
        <v>0</v>
      </c>
      <c r="AJ4" s="2">
        <f>SUM(Table33[[#This Row],[TRAP Reduction]:[Mixed Effect on TRAP]])</f>
        <v>1</v>
      </c>
      <c r="AK4" t="s">
        <v>22</v>
      </c>
      <c r="AL4">
        <f>COUNTIF(MasterSheet[Human Exposures Reported?],"Y")</f>
        <v>131</v>
      </c>
      <c r="AM4" s="44">
        <f>AL4/AL6</f>
        <v>0.11501316944688324</v>
      </c>
      <c r="AN4" s="24" t="s">
        <v>43</v>
      </c>
      <c r="AO4" s="24" t="s">
        <v>44</v>
      </c>
      <c r="AP4">
        <f>COUNTIF(MasterSheet[[#All],[Black Carbon Studied ]:[Other Studied  ]],Table35[[#This Row],[Pollutant Code]])</f>
        <v>5</v>
      </c>
      <c r="AQ4" t="s">
        <v>22</v>
      </c>
      <c r="AR4">
        <f>COUNTIF(MasterSheet[Health Impacts Reported?],"Y")</f>
        <v>148</v>
      </c>
      <c r="AS4" s="44">
        <f>AR4/AR6</f>
        <v>0.1299385425812116</v>
      </c>
      <c r="AT4" s="24" t="s">
        <v>75</v>
      </c>
      <c r="AU4" s="24" t="s">
        <v>76</v>
      </c>
      <c r="AV4">
        <f>COUNTIF(MasterSheet[[#All],[Carbon Monoxide Studied  ]:[Volative Organic Compounds Studied ]],Table37[[#This Row],[Pollutant Code]])</f>
        <v>3</v>
      </c>
      <c r="AW4" t="s">
        <v>222</v>
      </c>
      <c r="AX4" t="s">
        <v>4042</v>
      </c>
      <c r="AY4">
        <v>9</v>
      </c>
      <c r="AZ4" t="s">
        <v>30</v>
      </c>
      <c r="BA4" t="s">
        <v>31</v>
      </c>
      <c r="BB4">
        <v>0</v>
      </c>
      <c r="BC4" s="24" t="s">
        <v>30</v>
      </c>
      <c r="BD4" s="24" t="s">
        <v>200</v>
      </c>
      <c r="BE4">
        <v>9</v>
      </c>
      <c r="BF4" t="s">
        <v>110</v>
      </c>
      <c r="BG4" t="s">
        <v>111</v>
      </c>
      <c r="BH4">
        <v>2</v>
      </c>
      <c r="BI4" s="48">
        <v>162</v>
      </c>
      <c r="BJ4" s="49">
        <v>58</v>
      </c>
      <c r="BK4" s="31" t="s">
        <v>1180</v>
      </c>
    </row>
    <row r="5" spans="1:123" x14ac:dyDescent="0.3">
      <c r="A5" s="24" t="s">
        <v>37</v>
      </c>
      <c r="B5">
        <f>COUNTIF(MasterSheet[[#All],[Policy Packaging]],"N")</f>
        <v>759</v>
      </c>
      <c r="C5" s="30">
        <f>B5/B6</f>
        <v>0.66637401229148374</v>
      </c>
      <c r="D5" s="31" t="s">
        <v>4040</v>
      </c>
      <c r="E5" t="s">
        <v>3566</v>
      </c>
      <c r="F5">
        <v>24</v>
      </c>
      <c r="G5" s="31" t="s">
        <v>4050</v>
      </c>
      <c r="H5">
        <f>SUMIF(Table16[Policy Intervention],"Technology",Table16[Frequency Studied])</f>
        <v>406</v>
      </c>
      <c r="I5" t="s">
        <v>71</v>
      </c>
      <c r="J5">
        <f>COUNTIF(MasterSheet[[#All],[Method(s) Used]],"ME")</f>
        <v>81</v>
      </c>
      <c r="K5" s="30">
        <f>J5/J7</f>
        <v>7.1115013169446878E-2</v>
      </c>
      <c r="L5" t="s">
        <v>4041</v>
      </c>
      <c r="M5" s="34" t="s">
        <v>402</v>
      </c>
      <c r="N5" s="32">
        <f>COUNTIF(MasterSheet[[#All],[Country]],M5)</f>
        <v>1</v>
      </c>
      <c r="O5" s="33">
        <f t="shared" si="0"/>
        <v>8.7796312554872696E-4</v>
      </c>
      <c r="P5" s="35" t="s">
        <v>75</v>
      </c>
      <c r="Q5" s="35" t="s">
        <v>76</v>
      </c>
      <c r="R5" s="32">
        <f>COUNTIF(MasterSheet[[#All],[Ammonia Studied]:[Other Studied]],Table29[[#This Row],[Pollutant Code]])</f>
        <v>571</v>
      </c>
      <c r="S5" s="32" t="s">
        <v>37</v>
      </c>
      <c r="T5" s="32">
        <f>COUNTIF(MasterSheet[[#All],[Traffic Emissions Effect Reported?]],"N")</f>
        <v>247</v>
      </c>
      <c r="U5" s="33">
        <f>T5/T6</f>
        <v>0.21685689201053557</v>
      </c>
      <c r="V5" t="s">
        <v>497</v>
      </c>
      <c r="W5">
        <f>COUNTIF(MasterSheet[[Black Carbon BC ]],"ER")</f>
        <v>10</v>
      </c>
      <c r="X5">
        <f>COUNTIF(MasterSheet[[Black Carbon BC ]],"EI")</f>
        <v>2</v>
      </c>
      <c r="Y5">
        <f>COUNTIF(MasterSheet[[Black Carbon BC ]],"EM")</f>
        <v>2</v>
      </c>
      <c r="Z5">
        <f>COUNTIF(MasterSheet[[Black Carbon BC ]],"EN")</f>
        <v>0</v>
      </c>
      <c r="AA5" s="2">
        <f>SUM(Table31[[#This Row],[Emission Reduction]:[No Change on Emissions]])</f>
        <v>14</v>
      </c>
      <c r="AB5" t="s">
        <v>37</v>
      </c>
      <c r="AC5">
        <f>COUNTIF(MasterSheet[TRAP Effect Reported?],"N")</f>
        <v>707</v>
      </c>
      <c r="AD5" s="30">
        <f>AC5/AC6</f>
        <v>0.62071992976294998</v>
      </c>
      <c r="AE5" t="s">
        <v>520</v>
      </c>
      <c r="AF5">
        <f>COUNTIF(MasterSheet[Black Carbon BC],"TR")</f>
        <v>17</v>
      </c>
      <c r="AG5">
        <f>COUNTIF(MasterSheet[Black Carbon BC],"TI")</f>
        <v>2</v>
      </c>
      <c r="AH5">
        <f>COUNTIF(MasterSheet[Black Carbon BC],"TM")</f>
        <v>4</v>
      </c>
      <c r="AI5">
        <f>COUNTIF(MasterSheet[Black Carbon BC],"TN")</f>
        <v>0</v>
      </c>
      <c r="AJ5" s="2">
        <f>SUM(Table33[[#This Row],[TRAP Reduction]:[Mixed Effect on TRAP]])</f>
        <v>23</v>
      </c>
      <c r="AK5" t="s">
        <v>37</v>
      </c>
      <c r="AL5">
        <f>COUNTIF(MasterSheet[Human Exposures Reported?],"N")</f>
        <v>1008</v>
      </c>
      <c r="AM5" s="44">
        <f>AL5/AL6</f>
        <v>0.88498683055311678</v>
      </c>
      <c r="AN5" s="24" t="s">
        <v>90</v>
      </c>
      <c r="AO5" s="24" t="s">
        <v>66</v>
      </c>
      <c r="AP5">
        <f>COUNTIF(MasterSheet[[#All],[Black Carbon Studied ]:[Other Studied  ]],Table35[[#This Row],[Pollutant Code]])</f>
        <v>4</v>
      </c>
      <c r="AQ5" t="s">
        <v>37</v>
      </c>
      <c r="AR5">
        <f>COUNTIF(MasterSheet[Health Impacts Reported?],"N")</f>
        <v>991</v>
      </c>
      <c r="AS5" s="44">
        <f>AR5/AR6</f>
        <v>0.87006145741878838</v>
      </c>
      <c r="AT5" s="24" t="s">
        <v>90</v>
      </c>
      <c r="AU5" s="24" t="s">
        <v>66</v>
      </c>
      <c r="AV5">
        <f>COUNTIF(MasterSheet[[#All],[Carbon Monoxide Studied  ]:[Volative Organic Compounds Studied ]],Table37[[#This Row],[Pollutant Code]])</f>
        <v>2</v>
      </c>
      <c r="AW5" t="s">
        <v>234</v>
      </c>
      <c r="AX5" t="s">
        <v>235</v>
      </c>
      <c r="AY5">
        <v>1</v>
      </c>
      <c r="AZ5" t="s">
        <v>45</v>
      </c>
      <c r="BA5" t="s">
        <v>46</v>
      </c>
      <c r="BB5">
        <v>1</v>
      </c>
      <c r="BC5" s="24" t="s">
        <v>45</v>
      </c>
      <c r="BD5" s="24" t="s">
        <v>212</v>
      </c>
      <c r="BE5">
        <v>124</v>
      </c>
      <c r="BF5" t="s">
        <v>185</v>
      </c>
      <c r="BG5" t="s">
        <v>186</v>
      </c>
      <c r="BH5">
        <v>2</v>
      </c>
      <c r="BI5" s="48">
        <v>232</v>
      </c>
      <c r="BJ5" s="49">
        <v>82</v>
      </c>
      <c r="BK5" s="31" t="s">
        <v>1428</v>
      </c>
    </row>
    <row r="6" spans="1:123" x14ac:dyDescent="0.3">
      <c r="A6" s="19" t="s">
        <v>4044</v>
      </c>
      <c r="B6">
        <f>SUM(B4:B5)</f>
        <v>1139</v>
      </c>
      <c r="C6" s="29">
        <f>SUM(C4:C5)</f>
        <v>1</v>
      </c>
      <c r="D6" s="31" t="s">
        <v>4045</v>
      </c>
      <c r="E6" t="s">
        <v>690</v>
      </c>
      <c r="F6">
        <v>26</v>
      </c>
      <c r="G6" s="31" t="s">
        <v>4040</v>
      </c>
      <c r="H6">
        <f>SUMIF(Table16[Policy Intervention],"Pricing",Table16[Frequency Studied])</f>
        <v>216</v>
      </c>
      <c r="I6" t="s">
        <v>4046</v>
      </c>
      <c r="J6">
        <f>COUNTIF(MasterSheet[Method(s) Used],"B")</f>
        <v>517</v>
      </c>
      <c r="K6" s="30">
        <f>J6/J7</f>
        <v>0.45390693590869186</v>
      </c>
      <c r="L6" t="s">
        <v>4047</v>
      </c>
      <c r="M6" s="34" t="s">
        <v>208</v>
      </c>
      <c r="N6" s="32">
        <f>COUNTIF(MasterSheet[[#All],[Country]],M6)</f>
        <v>1</v>
      </c>
      <c r="O6" s="33">
        <f t="shared" si="0"/>
        <v>8.7796312554872696E-4</v>
      </c>
      <c r="P6" s="35" t="s">
        <v>154</v>
      </c>
      <c r="Q6" s="35" t="s">
        <v>155</v>
      </c>
      <c r="R6" s="32">
        <f>COUNTIF(MasterSheet[[#All],[Ammonia Studied]:[Other Studied]],Table29[[#This Row],[Pollutant Code]])</f>
        <v>373</v>
      </c>
      <c r="S6" s="32" t="s">
        <v>4044</v>
      </c>
      <c r="T6" s="32">
        <f>SUM(T4:T5)</f>
        <v>1139</v>
      </c>
      <c r="U6" s="38">
        <f>SUM(U4:U5)</f>
        <v>1</v>
      </c>
      <c r="V6" t="s">
        <v>498</v>
      </c>
      <c r="W6">
        <f>COUNTIF(MasterSheet[Black Smoke  BS],"ER")</f>
        <v>2</v>
      </c>
      <c r="X6">
        <f>COUNTIF(MasterSheet[Black Smoke  BS],"EI")</f>
        <v>0</v>
      </c>
      <c r="Y6">
        <f>COUNTIF(MasterSheet[Black Smoke  BS],"EM")</f>
        <v>0</v>
      </c>
      <c r="Z6">
        <f>COUNTIF(MasterSheet[Black Smoke  BS],"EN")</f>
        <v>0</v>
      </c>
      <c r="AA6" s="2">
        <f>SUM(Table31[[#This Row],[Emission Reduction]:[No Change on Emissions]])</f>
        <v>2</v>
      </c>
      <c r="AB6" t="s">
        <v>4044</v>
      </c>
      <c r="AC6">
        <f>SUM(AC4:AC5)</f>
        <v>1139</v>
      </c>
      <c r="AD6" s="42">
        <f>SUM(AD4:AD5)</f>
        <v>1</v>
      </c>
      <c r="AE6" t="s">
        <v>4048</v>
      </c>
      <c r="AF6">
        <f>COUNTIF(MasterSheet[Black Smoke BS2],"TR")</f>
        <v>2</v>
      </c>
      <c r="AG6">
        <f>COUNTIF(MasterSheet[Black Smoke BS2],"TI")</f>
        <v>0</v>
      </c>
      <c r="AH6">
        <f>COUNTIF(MasterSheet[Black Smoke BS2],"TM")</f>
        <v>0</v>
      </c>
      <c r="AI6">
        <f>COUNTIF(MasterSheet[Black Smoke BS2],"TN")</f>
        <v>0</v>
      </c>
      <c r="AJ6" s="2">
        <f>SUM(Table33[[#This Row],[TRAP Reduction]:[Mixed Effect on TRAP]])</f>
        <v>2</v>
      </c>
      <c r="AK6" t="s">
        <v>4044</v>
      </c>
      <c r="AL6">
        <f>SUM(AL4:AL5)</f>
        <v>1139</v>
      </c>
      <c r="AM6" s="42">
        <f>SUM(AM4:AM5)</f>
        <v>1</v>
      </c>
      <c r="AN6" s="24" t="s">
        <v>103</v>
      </c>
      <c r="AO6" s="24" t="s">
        <v>107</v>
      </c>
      <c r="AP6">
        <f>COUNTIF(MasterSheet[[#All],[Black Carbon Studied ]:[Other Studied  ]],Table35[[#This Row],[Pollutant Code]])</f>
        <v>2</v>
      </c>
      <c r="AQ6" t="s">
        <v>4044</v>
      </c>
      <c r="AR6">
        <f>SUM(AR4:AR5)</f>
        <v>1139</v>
      </c>
      <c r="AS6" s="42">
        <f>SUM(AS4:AS5)</f>
        <v>1</v>
      </c>
      <c r="AT6" s="24" t="s">
        <v>108</v>
      </c>
      <c r="AU6" s="24" t="s">
        <v>109</v>
      </c>
      <c r="AV6">
        <f>COUNTIF(MasterSheet[[#All],[Carbon Monoxide Studied  ]:[Volative Organic Compounds Studied ]],Table37[[#This Row],[Pollutant Code]])</f>
        <v>15</v>
      </c>
      <c r="AW6" t="s">
        <v>244</v>
      </c>
      <c r="AX6" t="s">
        <v>166</v>
      </c>
      <c r="AY6">
        <v>14</v>
      </c>
      <c r="AZ6" t="s">
        <v>63</v>
      </c>
      <c r="BA6" t="s">
        <v>64</v>
      </c>
      <c r="BB6">
        <v>1</v>
      </c>
      <c r="BC6" s="24" t="s">
        <v>63</v>
      </c>
      <c r="BD6" s="24" t="s">
        <v>4049</v>
      </c>
      <c r="BE6">
        <v>29</v>
      </c>
      <c r="BF6" t="s">
        <v>264</v>
      </c>
      <c r="BG6" t="s">
        <v>265</v>
      </c>
      <c r="BH6">
        <v>4</v>
      </c>
      <c r="BI6" s="48" t="s">
        <v>4348</v>
      </c>
      <c r="BJ6" s="49">
        <v>121</v>
      </c>
      <c r="BK6" s="31" t="s">
        <v>1788</v>
      </c>
    </row>
    <row r="7" spans="1:123" x14ac:dyDescent="0.3">
      <c r="D7" s="31" t="s">
        <v>30</v>
      </c>
      <c r="E7" t="s">
        <v>70</v>
      </c>
      <c r="F7">
        <v>31</v>
      </c>
      <c r="G7" s="31" t="s">
        <v>4045</v>
      </c>
      <c r="H7">
        <f>SUMIF(Table16[Policy Intervention],"Infrastructure",Table16[Frequency Studied])</f>
        <v>210</v>
      </c>
      <c r="I7" t="s">
        <v>4044</v>
      </c>
      <c r="J7">
        <f>SUM(J4:J6)</f>
        <v>1139</v>
      </c>
      <c r="K7" s="29">
        <f>SUM(K4:K6)</f>
        <v>1</v>
      </c>
      <c r="L7" t="s">
        <v>4047</v>
      </c>
      <c r="M7" s="34" t="s">
        <v>318</v>
      </c>
      <c r="N7" s="32">
        <f>COUNTIF(MasterSheet[[#All],[Country]],M7)</f>
        <v>1</v>
      </c>
      <c r="O7" s="33">
        <f t="shared" si="0"/>
        <v>8.7796312554872696E-4</v>
      </c>
      <c r="P7" s="35" t="s">
        <v>103</v>
      </c>
      <c r="Q7" s="35" t="s">
        <v>107</v>
      </c>
      <c r="R7" s="32">
        <f>COUNTIF(MasterSheet[[#All],[Ammonia Studied]:[Other Studied]],Table29[[#This Row],[Pollutant Code]])</f>
        <v>308</v>
      </c>
      <c r="V7" t="s">
        <v>499</v>
      </c>
      <c r="W7">
        <f>COUNTIF(MasterSheet[Carbon Monoxide CO],"ER")</f>
        <v>457</v>
      </c>
      <c r="X7">
        <f>COUNTIF(MasterSheet[Carbon Monoxide CO],"EI")</f>
        <v>53</v>
      </c>
      <c r="Y7">
        <f>COUNTIF(MasterSheet[Carbon Monoxide CO],"EM")</f>
        <v>2</v>
      </c>
      <c r="Z7">
        <f>COUNTIF(MasterSheet[Carbon Monoxide CO],"EN")</f>
        <v>8</v>
      </c>
      <c r="AA7" s="2">
        <f>SUM(Table31[[#This Row],[Emission Reduction]:[No Change on Emissions]])</f>
        <v>520</v>
      </c>
      <c r="AE7" t="s">
        <v>522</v>
      </c>
      <c r="AF7">
        <f>COUNTIF(MasterSheet[[Carbon Monoxide CO ]],"TR")</f>
        <v>39</v>
      </c>
      <c r="AG7">
        <f>COUNTIF(MasterSheet[[Carbon Monoxide CO ]],"TI")</f>
        <v>8</v>
      </c>
      <c r="AH7">
        <f>COUNTIF(MasterSheet[[Carbon Monoxide CO ]],"TM")</f>
        <v>3</v>
      </c>
      <c r="AI7">
        <f>COUNTIF(MasterSheet[[Carbon Monoxide CO ]],"TN")</f>
        <v>1</v>
      </c>
      <c r="AJ7" s="2">
        <f>SUM(Table33[[#This Row],[TRAP Reduction]:[No Change on TRAP]])</f>
        <v>51</v>
      </c>
      <c r="AN7" s="24" t="s">
        <v>108</v>
      </c>
      <c r="AO7" s="24" t="s">
        <v>109</v>
      </c>
      <c r="AP7">
        <f>COUNTIF(MasterSheet[[#All],[Black Carbon Studied ]:[Other Studied  ]],Table35[[#This Row],[Pollutant Code]])</f>
        <v>7</v>
      </c>
      <c r="AT7" s="24" t="s">
        <v>125</v>
      </c>
      <c r="AU7" s="24" t="s">
        <v>126</v>
      </c>
      <c r="AV7">
        <f>COUNTIF(MasterSheet[[#All],[Carbon Monoxide Studied  ]:[Volative Organic Compounds Studied ]],Table37[[#This Row],[Pollutant Code]])</f>
        <v>8</v>
      </c>
      <c r="AW7" t="s">
        <v>251</v>
      </c>
      <c r="AX7" t="s">
        <v>252</v>
      </c>
      <c r="AY7">
        <v>22</v>
      </c>
      <c r="AZ7" t="s">
        <v>79</v>
      </c>
      <c r="BA7" t="s">
        <v>80</v>
      </c>
      <c r="BB7">
        <v>0</v>
      </c>
      <c r="BC7" s="24" t="s">
        <v>79</v>
      </c>
      <c r="BD7" s="24" t="s">
        <v>236</v>
      </c>
      <c r="BE7">
        <v>16</v>
      </c>
      <c r="BF7" s="137" t="s">
        <v>4199</v>
      </c>
      <c r="BG7" t="s">
        <v>4200</v>
      </c>
      <c r="BH7">
        <v>4</v>
      </c>
      <c r="BI7" s="48">
        <v>636</v>
      </c>
      <c r="BJ7" s="49">
        <v>215</v>
      </c>
      <c r="BK7" s="31" t="s">
        <v>2615</v>
      </c>
    </row>
    <row r="8" spans="1:123" x14ac:dyDescent="0.3">
      <c r="D8" s="31" t="s">
        <v>4050</v>
      </c>
      <c r="E8" t="s">
        <v>628</v>
      </c>
      <c r="F8">
        <v>12</v>
      </c>
      <c r="G8" s="31" t="s">
        <v>30</v>
      </c>
      <c r="H8">
        <f>SUMIF(Table16[Policy Intervention],"Behavioral",Table16[Frequency Studied])</f>
        <v>116</v>
      </c>
      <c r="L8" t="s">
        <v>4047</v>
      </c>
      <c r="M8" s="34" t="s">
        <v>413</v>
      </c>
      <c r="N8" s="32">
        <f>COUNTIF(MasterSheet[[#All],[Country]],M8)</f>
        <v>1</v>
      </c>
      <c r="O8" s="33">
        <f t="shared" si="0"/>
        <v>8.7796312554872696E-4</v>
      </c>
      <c r="P8" s="35" t="s">
        <v>138</v>
      </c>
      <c r="Q8" s="35" t="s">
        <v>139</v>
      </c>
      <c r="R8" s="32">
        <f>COUNTIF(MasterSheet[[#All],[Ammonia Studied]:[Other Studied]],Table29[[#This Row],[Pollutant Code]])</f>
        <v>242</v>
      </c>
      <c r="V8" t="s">
        <v>500</v>
      </c>
      <c r="W8">
        <f>COUNTIF(MasterSheet[Elemental Carbon EC],"ER")</f>
        <v>3</v>
      </c>
      <c r="X8">
        <f>COUNTIF(MasterSheet[Elemental Carbon EC],"EI")</f>
        <v>1</v>
      </c>
      <c r="Y8">
        <f>COUNTIF(MasterSheet[Elemental Carbon EC],"EM")</f>
        <v>0</v>
      </c>
      <c r="Z8">
        <f>COUNTIF(MasterSheet[Elemental Carbon EC],"EN")</f>
        <v>0</v>
      </c>
      <c r="AA8" s="2">
        <f>SUM(Table31[[#This Row],[Emission Reduction]:[No Change on Emissions]])</f>
        <v>4</v>
      </c>
      <c r="AE8" t="s">
        <v>523</v>
      </c>
      <c r="AF8">
        <f>COUNTIF(MasterSheet[[Elemental Carbon EC ]],"TR")</f>
        <v>9</v>
      </c>
      <c r="AG8">
        <f>COUNTIF(MasterSheet[[Elemental Carbon EC ]],"TI")</f>
        <v>1</v>
      </c>
      <c r="AH8">
        <f>COUNTIF(MasterSheet[[Elemental Carbon EC ]],"TM")</f>
        <v>1</v>
      </c>
      <c r="AI8">
        <f>COUNTIF(MasterSheet[[Elemental Carbon EC ]],"TN")</f>
        <v>1</v>
      </c>
      <c r="AJ8" s="2">
        <f>SUM(Table33[[#This Row],[TRAP Reduction]:[No Change on TRAP]])</f>
        <v>12</v>
      </c>
      <c r="AN8" s="24" t="s">
        <v>125</v>
      </c>
      <c r="AO8" s="24" t="s">
        <v>126</v>
      </c>
      <c r="AP8">
        <f>COUNTIF(MasterSheet[[#All],[Black Carbon Studied ]:[Other Studied  ]],Table35[[#This Row],[Pollutant Code]])</f>
        <v>6</v>
      </c>
      <c r="AT8" s="24" t="s">
        <v>138</v>
      </c>
      <c r="AU8" s="24" t="s">
        <v>139</v>
      </c>
      <c r="AV8">
        <f>COUNTIF(MasterSheet[[#All],[Carbon Monoxide Studied  ]:[Volative Organic Compounds Studied ]],Table37[[#This Row],[Pollutant Code]])</f>
        <v>53</v>
      </c>
      <c r="AW8" t="s">
        <v>262</v>
      </c>
      <c r="AX8" t="s">
        <v>83</v>
      </c>
      <c r="AY8">
        <v>6</v>
      </c>
      <c r="AZ8" t="s">
        <v>92</v>
      </c>
      <c r="BA8" t="s">
        <v>93</v>
      </c>
      <c r="BB8">
        <v>0</v>
      </c>
      <c r="BC8" s="24" t="s">
        <v>92</v>
      </c>
      <c r="BD8" s="24" t="s">
        <v>245</v>
      </c>
      <c r="BE8">
        <v>4</v>
      </c>
      <c r="BF8" t="s">
        <v>246</v>
      </c>
      <c r="BG8" t="s">
        <v>233</v>
      </c>
      <c r="BH8">
        <v>5</v>
      </c>
      <c r="BI8" s="48">
        <v>707</v>
      </c>
      <c r="BJ8" s="49">
        <v>240</v>
      </c>
      <c r="BK8" s="31" t="s">
        <v>2834</v>
      </c>
    </row>
    <row r="9" spans="1:123" x14ac:dyDescent="0.3">
      <c r="D9" s="31" t="s">
        <v>4045</v>
      </c>
      <c r="E9" t="s">
        <v>775</v>
      </c>
      <c r="F9">
        <v>43</v>
      </c>
      <c r="G9" s="31" t="s">
        <v>156</v>
      </c>
      <c r="H9">
        <f>SUMIF(Table16[Policy Intervention],"Land-use",Table16[Frequency Studied])</f>
        <v>77</v>
      </c>
      <c r="L9" t="s">
        <v>4041</v>
      </c>
      <c r="M9" s="34" t="s">
        <v>89</v>
      </c>
      <c r="N9" s="32">
        <f>COUNTIF(MasterSheet[[#All],[Country]],M9)</f>
        <v>2</v>
      </c>
      <c r="O9" s="33">
        <f t="shared" si="0"/>
        <v>1.7559262510974539E-3</v>
      </c>
      <c r="P9" s="35" t="s">
        <v>108</v>
      </c>
      <c r="Q9" s="35" t="s">
        <v>109</v>
      </c>
      <c r="R9" s="32">
        <f>COUNTIF(MasterSheet[[#All],[Ammonia Studied]:[Other Studied]],Table29[[#This Row],[Pollutant Code]])</f>
        <v>200</v>
      </c>
      <c r="V9" t="s">
        <v>501</v>
      </c>
      <c r="W9">
        <f>COUNTIF(MasterSheet[Hydrocarbons HC],"ER")</f>
        <v>246</v>
      </c>
      <c r="X9">
        <f>COUNTIF(MasterSheet[Hydrocarbons HC],"EI")</f>
        <v>38</v>
      </c>
      <c r="Y9">
        <f>COUNTIF(MasterSheet[Hydrocarbons HC],"EM")</f>
        <v>4</v>
      </c>
      <c r="Z9">
        <f>COUNTIF(MasterSheet[Hydrocarbons HC],"EN")</f>
        <v>9</v>
      </c>
      <c r="AA9" s="2">
        <f>SUM(Table31[[#This Row],[Emission Reduction]:[No Change on Emissions]])</f>
        <v>297</v>
      </c>
      <c r="AE9" t="s">
        <v>524</v>
      </c>
      <c r="AF9">
        <f>COUNTIF(MasterSheet[[Hydrocarbons HC ]],"TR")</f>
        <v>5</v>
      </c>
      <c r="AG9">
        <f>COUNTIF(MasterSheet[[Hydrocarbons HC ]],"TI")</f>
        <v>1</v>
      </c>
      <c r="AH9">
        <f>COUNTIF(MasterSheet[[Hydrocarbons HC ]],"TM")</f>
        <v>0</v>
      </c>
      <c r="AI9">
        <f>COUNTIF(MasterSheet[[Hydrocarbons HC ]],"TN")</f>
        <v>0</v>
      </c>
      <c r="AJ9" s="2">
        <f>SUM(Table33[[#This Row],[TRAP Reduction]:[No Change on TRAP]])</f>
        <v>6</v>
      </c>
      <c r="AN9" s="24" t="s">
        <v>152</v>
      </c>
      <c r="AO9" s="24" t="s">
        <v>153</v>
      </c>
      <c r="AP9">
        <f>COUNTIF(MasterSheet[[#All],[Black Carbon Studied ]:[Other Studied  ]],Table35[[#This Row],[Pollutant Code]])</f>
        <v>2</v>
      </c>
      <c r="AT9" s="24" t="s">
        <v>154</v>
      </c>
      <c r="AU9" s="24" t="s">
        <v>155</v>
      </c>
      <c r="AV9">
        <f>COUNTIF(MasterSheet[[#All],[Carbon Monoxide Studied  ]:[Volative Organic Compounds Studied ]],Table37[[#This Row],[Pollutant Code]])</f>
        <v>96</v>
      </c>
      <c r="AW9" t="s">
        <v>269</v>
      </c>
      <c r="AX9" t="s">
        <v>270</v>
      </c>
      <c r="AY9">
        <v>18</v>
      </c>
      <c r="AZ9" t="s">
        <v>140</v>
      </c>
      <c r="BA9" t="s">
        <v>141</v>
      </c>
      <c r="BB9">
        <v>1</v>
      </c>
      <c r="BC9" s="24" t="s">
        <v>140</v>
      </c>
      <c r="BD9" s="24" t="s">
        <v>253</v>
      </c>
      <c r="BE9">
        <v>2</v>
      </c>
      <c r="BF9" t="s">
        <v>142</v>
      </c>
      <c r="BG9" t="s">
        <v>143</v>
      </c>
      <c r="BH9">
        <v>7</v>
      </c>
      <c r="BI9" s="48" t="s">
        <v>4349</v>
      </c>
      <c r="BJ9" s="49">
        <v>252</v>
      </c>
      <c r="BK9" s="31" t="s">
        <v>2935</v>
      </c>
    </row>
    <row r="10" spans="1:123" x14ac:dyDescent="0.3">
      <c r="D10" s="31" t="s">
        <v>4040</v>
      </c>
      <c r="E10" t="s">
        <v>115</v>
      </c>
      <c r="F10">
        <v>28</v>
      </c>
      <c r="L10" t="s">
        <v>4041</v>
      </c>
      <c r="M10" s="34" t="s">
        <v>438</v>
      </c>
      <c r="N10" s="32">
        <f>COUNTIF(MasterSheet[[#All],[Country]],M10)</f>
        <v>2</v>
      </c>
      <c r="O10" s="33">
        <f t="shared" si="0"/>
        <v>1.7559262510974539E-3</v>
      </c>
      <c r="P10" s="35" t="s">
        <v>167</v>
      </c>
      <c r="Q10" s="35" t="s">
        <v>168</v>
      </c>
      <c r="R10" s="32">
        <f>COUNTIF(MasterSheet[[#All],[Ammonia Studied]:[Other Studied]],Table29[[#This Row],[Pollutant Code]])</f>
        <v>180</v>
      </c>
      <c r="V10" t="s">
        <v>502</v>
      </c>
      <c r="W10">
        <f>COUNTIF(MasterSheet[Nitric Oxide NO],"ER")</f>
        <v>8</v>
      </c>
      <c r="X10">
        <f>COUNTIF(MasterSheet[Nitric Oxide NO],"EI")</f>
        <v>5</v>
      </c>
      <c r="Y10">
        <f>COUNTIF(MasterSheet[Nitric Oxide NO],"EM")</f>
        <v>0</v>
      </c>
      <c r="Z10">
        <f>COUNTIF(MasterSheet[Nitric Oxide NO],"EN")</f>
        <v>1</v>
      </c>
      <c r="AA10" s="2">
        <f>SUM(Table31[[#This Row],[Emission Reduction]:[No Change on Emissions]])</f>
        <v>14</v>
      </c>
      <c r="AE10" t="s">
        <v>525</v>
      </c>
      <c r="AF10">
        <f>COUNTIF(MasterSheet[[Nitric Oxide NO  ]],"TR")</f>
        <v>7</v>
      </c>
      <c r="AG10">
        <f>COUNTIF(MasterSheet[[Nitric Oxide NO  ]],"TI")</f>
        <v>5</v>
      </c>
      <c r="AH10">
        <f>COUNTIF(MasterSheet[[Nitric Oxide NO  ]],"TM")</f>
        <v>0</v>
      </c>
      <c r="AI10">
        <f>COUNTIF(MasterSheet[[Nitric Oxide NO  ]],"TN")</f>
        <v>0</v>
      </c>
      <c r="AJ10" s="2">
        <f>SUM(Table33[[#This Row],[TRAP Reduction]:[No Change on TRAP]])</f>
        <v>12</v>
      </c>
      <c r="AN10" s="24" t="s">
        <v>138</v>
      </c>
      <c r="AO10" s="24" t="s">
        <v>139</v>
      </c>
      <c r="AP10">
        <f>COUNTIF(MasterSheet[[#All],[Black Carbon Studied ]:[Other Studied  ]],Table35[[#This Row],[Pollutant Code]])</f>
        <v>50</v>
      </c>
      <c r="AT10" s="24" t="s">
        <v>167</v>
      </c>
      <c r="AU10" s="24" t="s">
        <v>168</v>
      </c>
      <c r="AV10">
        <f>COUNTIF(MasterSheet[[#All],[Carbon Monoxide Studied  ]:[Volative Organic Compounds Studied ]],Table37[[#This Row],[Pollutant Code]])</f>
        <v>2</v>
      </c>
      <c r="AW10" t="s">
        <v>4305</v>
      </c>
      <c r="AX10" t="s">
        <v>4303</v>
      </c>
      <c r="AY10">
        <v>2</v>
      </c>
      <c r="AZ10" t="s">
        <v>156</v>
      </c>
      <c r="BA10" t="s">
        <v>157</v>
      </c>
      <c r="BB10">
        <v>0</v>
      </c>
      <c r="BC10" s="24" t="s">
        <v>156</v>
      </c>
      <c r="BD10" s="24" t="s">
        <v>263</v>
      </c>
      <c r="BE10">
        <v>2</v>
      </c>
      <c r="BF10" t="s">
        <v>127</v>
      </c>
      <c r="BG10" t="s">
        <v>107</v>
      </c>
      <c r="BH10">
        <v>7</v>
      </c>
      <c r="BI10" s="48" t="s">
        <v>4350</v>
      </c>
      <c r="BJ10" s="49">
        <v>253</v>
      </c>
      <c r="BK10" s="31" t="s">
        <v>2944</v>
      </c>
    </row>
    <row r="11" spans="1:123" x14ac:dyDescent="0.3">
      <c r="D11" s="31" t="s">
        <v>156</v>
      </c>
      <c r="E11" t="s">
        <v>131</v>
      </c>
      <c r="F11">
        <v>42</v>
      </c>
      <c r="L11" t="s">
        <v>4047</v>
      </c>
      <c r="M11" s="34" t="s">
        <v>68</v>
      </c>
      <c r="N11" s="32">
        <f>COUNTIF(MasterSheet[[#All],[Country]],M11)</f>
        <v>2</v>
      </c>
      <c r="O11" s="33">
        <f t="shared" si="0"/>
        <v>1.7559262510974539E-3</v>
      </c>
      <c r="P11" s="35" t="s">
        <v>231</v>
      </c>
      <c r="Q11" s="35" t="s">
        <v>232</v>
      </c>
      <c r="R11" s="32">
        <f>COUNTIF(MasterSheet[[#All],[Ammonia Studied]:[Other Studied]],Table29[[#This Row],[Pollutant Code]])</f>
        <v>172</v>
      </c>
      <c r="V11" t="s">
        <v>503</v>
      </c>
      <c r="W11">
        <f>COUNTIF(MasterSheet[Nitrogen Dioxide NO2],"ER")</f>
        <v>45</v>
      </c>
      <c r="X11">
        <f>COUNTIF(MasterSheet[Nitrogen Dioxide NO2],"EI")</f>
        <v>2</v>
      </c>
      <c r="Y11">
        <f>COUNTIF(MasterSheet[Nitrogen Dioxide NO2],"EM")</f>
        <v>2</v>
      </c>
      <c r="Z11">
        <f>COUNTIF(MasterSheet[Nitrogen Dioxide NO2],"EN")</f>
        <v>1</v>
      </c>
      <c r="AA11" s="2">
        <f>SUM(Table31[[#This Row],[Emission Reduction]:[No Change on Emissions]])</f>
        <v>50</v>
      </c>
      <c r="AE11" t="s">
        <v>503</v>
      </c>
      <c r="AF11">
        <f>COUNTIF(MasterSheet[[Nitrogen Dioxide NO2 ]],"TR")</f>
        <v>127</v>
      </c>
      <c r="AG11">
        <f>COUNTIF(MasterSheet[[Nitrogen Dioxide NO2 ]],"TI")</f>
        <v>17</v>
      </c>
      <c r="AH11">
        <f>COUNTIF(MasterSheet[[Nitrogen Dioxide NO2 ]],"TM")</f>
        <v>14</v>
      </c>
      <c r="AI11">
        <f>COUNTIF(MasterSheet[[Nitrogen Dioxide NO2 ]],"TN")</f>
        <v>6</v>
      </c>
      <c r="AJ11" s="2">
        <f>SUM(Table33[[#This Row],[TRAP Reduction]:[No Change on TRAP]])</f>
        <v>164</v>
      </c>
      <c r="AN11" s="24" t="s">
        <v>154</v>
      </c>
      <c r="AO11" s="24" t="s">
        <v>155</v>
      </c>
      <c r="AP11">
        <f>COUNTIF(MasterSheet[[#All],[Black Carbon Studied ]:[Other Studied  ]],Table35[[#This Row],[Pollutant Code]])</f>
        <v>79</v>
      </c>
      <c r="AT11" s="24" t="s">
        <v>182</v>
      </c>
      <c r="AU11" s="24" t="s">
        <v>183</v>
      </c>
      <c r="AV11">
        <f>COUNTIF(MasterSheet[[#All],[Carbon Monoxide Studied  ]:[Volative Organic Compounds Studied ]],Table37[[#This Row],[Pollutant Code]])</f>
        <v>1</v>
      </c>
      <c r="AW11" t="s">
        <v>279</v>
      </c>
      <c r="AX11" t="s">
        <v>280</v>
      </c>
      <c r="AY11">
        <v>7</v>
      </c>
      <c r="AZ11" t="s">
        <v>169</v>
      </c>
      <c r="BA11" t="s">
        <v>170</v>
      </c>
      <c r="BB11">
        <v>1</v>
      </c>
      <c r="BC11" s="24" t="s">
        <v>169</v>
      </c>
      <c r="BD11" s="24" t="s">
        <v>271</v>
      </c>
      <c r="BE11">
        <v>5</v>
      </c>
      <c r="BF11" t="s">
        <v>32</v>
      </c>
      <c r="BG11" t="s">
        <v>33</v>
      </c>
      <c r="BH11">
        <v>9</v>
      </c>
      <c r="BI11" s="48">
        <v>788</v>
      </c>
      <c r="BJ11" s="49">
        <v>254</v>
      </c>
      <c r="BK11" s="31" t="s">
        <v>3019</v>
      </c>
    </row>
    <row r="12" spans="1:123" x14ac:dyDescent="0.3">
      <c r="D12" s="31" t="s">
        <v>4050</v>
      </c>
      <c r="E12" t="s">
        <v>145</v>
      </c>
      <c r="F12">
        <v>3</v>
      </c>
      <c r="L12" t="s">
        <v>4047</v>
      </c>
      <c r="M12" s="34" t="s">
        <v>122</v>
      </c>
      <c r="N12" s="32">
        <f>COUNTIF(MasterSheet[[#All],[Country]],M12)</f>
        <v>2</v>
      </c>
      <c r="O12" s="33">
        <f t="shared" si="0"/>
        <v>1.7559262510974539E-3</v>
      </c>
      <c r="P12" s="35" t="s">
        <v>182</v>
      </c>
      <c r="Q12" s="35" t="s">
        <v>183</v>
      </c>
      <c r="R12" s="32">
        <f>COUNTIF(MasterSheet[[#All],[Ammonia Studied]:[Other Studied]],Table29[[#This Row],[Pollutant Code]])</f>
        <v>123</v>
      </c>
      <c r="V12" t="s">
        <v>504</v>
      </c>
      <c r="W12">
        <f>COUNTIF(MasterSheet[Nitrogen Oxides NOX],"ER")</f>
        <v>525</v>
      </c>
      <c r="X12">
        <f>COUNTIF(MasterSheet[Nitrogen Oxides NOX],"EI")</f>
        <v>89</v>
      </c>
      <c r="Y12">
        <f>COUNTIF(MasterSheet[Nitrogen Oxides NOX],"EM")</f>
        <v>17</v>
      </c>
      <c r="Z12">
        <f>COUNTIF(MasterSheet[Nitrogen Oxides NOX],"EN")</f>
        <v>15</v>
      </c>
      <c r="AA12" s="2">
        <f>SUM(Table31[[#This Row],[Emission Reduction]:[No Change on Emissions]])</f>
        <v>646</v>
      </c>
      <c r="AE12" t="s">
        <v>504</v>
      </c>
      <c r="AF12">
        <f>COUNTIF(MasterSheet[Nitrogen Oxides  NOX],"TR")</f>
        <v>53</v>
      </c>
      <c r="AG12">
        <f>COUNTIF(MasterSheet[Nitrogen Oxides  NOX],"TI")</f>
        <v>7</v>
      </c>
      <c r="AH12">
        <f>COUNTIF(MasterSheet[Nitrogen Oxides  NOX],"TM")</f>
        <v>5</v>
      </c>
      <c r="AI12">
        <f>COUNTIF(MasterSheet[Nitrogen Oxides  NOX],"TN")</f>
        <v>1</v>
      </c>
      <c r="AJ12" s="2">
        <f>SUM(Table33[[#This Row],[TRAP Reduction]:[No Change on TRAP]])</f>
        <v>66</v>
      </c>
      <c r="AN12" s="24" t="s">
        <v>196</v>
      </c>
      <c r="AO12" s="24" t="s">
        <v>197</v>
      </c>
      <c r="AP12">
        <f>COUNTIF(MasterSheet[[#All],[Black Carbon Studied ]:[Other Studied  ]],Table35[[#This Row],[Pollutant Code]])</f>
        <v>1</v>
      </c>
      <c r="AW12" t="s">
        <v>286</v>
      </c>
      <c r="AX12" t="s">
        <v>86</v>
      </c>
      <c r="AY12">
        <v>3</v>
      </c>
      <c r="BF12" t="s">
        <v>213</v>
      </c>
      <c r="BG12" t="s">
        <v>214</v>
      </c>
      <c r="BH12">
        <v>10</v>
      </c>
      <c r="BI12" s="48" t="s">
        <v>4351</v>
      </c>
      <c r="BJ12" s="49">
        <v>272</v>
      </c>
      <c r="BK12" s="31" t="s">
        <v>3202</v>
      </c>
    </row>
    <row r="13" spans="1:123" x14ac:dyDescent="0.3">
      <c r="D13" s="31" t="s">
        <v>4052</v>
      </c>
      <c r="E13" t="s">
        <v>616</v>
      </c>
      <c r="F13">
        <v>134</v>
      </c>
      <c r="L13" t="s">
        <v>4047</v>
      </c>
      <c r="M13" s="34" t="s">
        <v>375</v>
      </c>
      <c r="N13" s="32">
        <f>COUNTIF(MasterSheet[[#All],[Country]],M13)</f>
        <v>2</v>
      </c>
      <c r="O13" s="33">
        <f t="shared" si="0"/>
        <v>1.7559262510974539E-3</v>
      </c>
      <c r="P13" s="35" t="s">
        <v>277</v>
      </c>
      <c r="Q13" s="35" t="s">
        <v>278</v>
      </c>
      <c r="R13" s="32">
        <f>COUNTIF(MasterSheet[[#All],[Ammonia Studied]:[Other Studied]],Table29[[#This Row],[Pollutant Code]])</f>
        <v>44</v>
      </c>
      <c r="V13" t="s">
        <v>4056</v>
      </c>
      <c r="W13">
        <f>COUNTIF(MasterSheet[[Organic Carbon OC ]],"ER")</f>
        <v>6</v>
      </c>
      <c r="X13">
        <f>COUNTIF(MasterSheet[[Organic Carbon OC ]],"EI")</f>
        <v>1</v>
      </c>
      <c r="Y13">
        <f>COUNTIF(MasterSheet[[Organic Carbon OC ]],"EM")</f>
        <v>0</v>
      </c>
      <c r="Z13">
        <f>COUNTIF(MasterSheet[[Organic Carbon OC ]],"EN")</f>
        <v>0</v>
      </c>
      <c r="AA13" s="2">
        <f>SUM(Table31[[#This Row],[Emission Reduction]:[No Change on Emissions]])</f>
        <v>7</v>
      </c>
      <c r="AE13" t="s">
        <v>4056</v>
      </c>
      <c r="AF13">
        <f>COUNTIF(MasterSheet[[Organic Carbon OC  ]],"TR")</f>
        <v>2</v>
      </c>
      <c r="AG13">
        <f>COUNTIF(MasterSheet[[Organic Carbon OC  ]],"TI")</f>
        <v>1</v>
      </c>
      <c r="AH13">
        <f>COUNTIF(MasterSheet[[Organic Carbon OC  ]],"TM")</f>
        <v>0</v>
      </c>
      <c r="AI13">
        <f>COUNTIF(MasterSheet[[Organic Carbon OC  ]],"TN")</f>
        <v>0</v>
      </c>
      <c r="AJ13" s="2">
        <f>SUM(Table33[[#This Row],[TRAP Reduction]:[No Change on TRAP]])</f>
        <v>3</v>
      </c>
      <c r="AN13" s="24" t="s">
        <v>198</v>
      </c>
      <c r="AO13" s="24" t="s">
        <v>199</v>
      </c>
      <c r="AP13">
        <f>COUNTIF(MasterSheet[[#All],[Black Carbon Studied ]:[Other Studied  ]],Table35[[#This Row],[Pollutant Code]])</f>
        <v>5</v>
      </c>
      <c r="AW13" t="s">
        <v>4054</v>
      </c>
      <c r="AX13" t="s">
        <v>4055</v>
      </c>
      <c r="AY13">
        <v>3</v>
      </c>
      <c r="BF13" t="s">
        <v>47</v>
      </c>
      <c r="BG13" t="s">
        <v>48</v>
      </c>
      <c r="BH13">
        <v>31</v>
      </c>
      <c r="BI13" s="48">
        <v>995</v>
      </c>
      <c r="BJ13" s="49">
        <v>328</v>
      </c>
      <c r="BK13" s="31" t="s">
        <v>3680</v>
      </c>
    </row>
    <row r="14" spans="1:123" x14ac:dyDescent="0.3">
      <c r="D14" s="31" t="s">
        <v>4052</v>
      </c>
      <c r="E14" t="s">
        <v>580</v>
      </c>
      <c r="F14">
        <v>114</v>
      </c>
      <c r="L14" t="s">
        <v>4047</v>
      </c>
      <c r="M14" s="34" t="s">
        <v>410</v>
      </c>
      <c r="N14" s="32">
        <f>COUNTIF(MasterSheet[[#All],[Country]],M14)</f>
        <v>2</v>
      </c>
      <c r="O14" s="33">
        <f t="shared" si="0"/>
        <v>1.7559262510974539E-3</v>
      </c>
      <c r="P14" s="35" t="s">
        <v>198</v>
      </c>
      <c r="Q14" s="35" t="s">
        <v>199</v>
      </c>
      <c r="R14" s="32">
        <f>COUNTIF(MasterSheet[[#All],[Ammonia Studied]:[Other Studied]],Table29[[#This Row],[Pollutant Code]])</f>
        <v>40</v>
      </c>
      <c r="V14" t="s">
        <v>506</v>
      </c>
      <c r="W14">
        <f>COUNTIF(MasterSheet[[Particulate Matter 1  PM1 ]],"ER")</f>
        <v>1</v>
      </c>
      <c r="X14">
        <f>COUNTIF(MasterSheet[[Particulate Matter 1  PM1 ]],"EI")</f>
        <v>0</v>
      </c>
      <c r="Y14">
        <f>COUNTIF(MasterSheet[[Particulate Matter 1  PM1 ]],"EM")</f>
        <v>0</v>
      </c>
      <c r="Z14">
        <f>COUNTIF(MasterSheet[[Particulate Matter 1  PM1 ]],"EN")</f>
        <v>0</v>
      </c>
      <c r="AA14" s="2">
        <f>SUM(Table31[[#This Row],[Emission Reduction]:[No Change on Emissions]])</f>
        <v>1</v>
      </c>
      <c r="AE14" t="s">
        <v>529</v>
      </c>
      <c r="AF14">
        <f>COUNTIF(MasterSheet[Particulate Matter 1 PM1],"TR")</f>
        <v>6</v>
      </c>
      <c r="AG14">
        <f>COUNTIF(MasterSheet[Particulate Matter 1 PM1],"TI")</f>
        <v>0</v>
      </c>
      <c r="AH14">
        <f>COUNTIF(MasterSheet[Particulate Matter 1 PM1],"TM")</f>
        <v>0</v>
      </c>
      <c r="AI14">
        <f>COUNTIF(MasterSheet[Particulate Matter 1 PM1],"TN")</f>
        <v>2</v>
      </c>
      <c r="AJ14" s="2">
        <f>SUM(Table33[[#This Row],[TRAP Reduction]:[No Change on TRAP]])</f>
        <v>8</v>
      </c>
      <c r="AW14" t="s">
        <v>293</v>
      </c>
      <c r="AX14" t="s">
        <v>4057</v>
      </c>
      <c r="AY14">
        <v>133</v>
      </c>
      <c r="BF14" t="s">
        <v>201</v>
      </c>
      <c r="BG14" t="s">
        <v>202</v>
      </c>
      <c r="BH14">
        <v>31</v>
      </c>
      <c r="BI14" s="48" t="s">
        <v>4352</v>
      </c>
      <c r="BJ14" s="49">
        <v>339</v>
      </c>
      <c r="BK14" s="31" t="s">
        <v>3770</v>
      </c>
    </row>
    <row r="15" spans="1:123" x14ac:dyDescent="0.3">
      <c r="D15" s="31" t="s">
        <v>4040</v>
      </c>
      <c r="E15" t="s">
        <v>1279</v>
      </c>
      <c r="F15">
        <v>26</v>
      </c>
      <c r="L15" t="s">
        <v>4060</v>
      </c>
      <c r="M15" s="34" t="s">
        <v>4252</v>
      </c>
      <c r="N15" s="32">
        <f>COUNTIF(MasterSheet[[#All],[Country]],M15)</f>
        <v>2</v>
      </c>
      <c r="O15" s="33">
        <f t="shared" si="0"/>
        <v>1.7559262510974539E-3</v>
      </c>
      <c r="P15" s="35" t="s">
        <v>284</v>
      </c>
      <c r="Q15" s="35" t="s">
        <v>609</v>
      </c>
      <c r="R15" s="32">
        <f>COUNTIF(MasterSheet[[#All],[Ammonia Studied]:[Other Studied]],Table29[[#This Row],[Pollutant Code]])</f>
        <v>33</v>
      </c>
      <c r="V15" t="s">
        <v>507</v>
      </c>
      <c r="W15">
        <f>COUNTIF(MasterSheet[Particulate Matter 2.5 PM2.5 ],"ER")</f>
        <v>119</v>
      </c>
      <c r="X15">
        <f>COUNTIF(MasterSheet[Particulate Matter 2.5 PM2.5 ],"EI")</f>
        <v>8</v>
      </c>
      <c r="Y15">
        <f>COUNTIF(MasterSheet[Particulate Matter 2.5 PM2.5 ],"EM")</f>
        <v>1</v>
      </c>
      <c r="Z15">
        <f>COUNTIF(MasterSheet[Particulate Matter 2.5 PM2.5 ],"EN")</f>
        <v>1</v>
      </c>
      <c r="AA15" s="2">
        <f>SUM(Table31[[#This Row],[Emission Reduction]:[No Change on Emissions]])</f>
        <v>129</v>
      </c>
      <c r="AE15" t="s">
        <v>530</v>
      </c>
      <c r="AF15">
        <f>COUNTIF(MasterSheet[Particulate Matter 2.5 PM2.5],"TR")</f>
        <v>136</v>
      </c>
      <c r="AG15">
        <f>COUNTIF(MasterSheet[Particulate Matter 2.5 PM2.5],"TI")</f>
        <v>9</v>
      </c>
      <c r="AH15">
        <f>COUNTIF(MasterSheet[Particulate Matter 2.5 PM2.5],"TM")</f>
        <v>8</v>
      </c>
      <c r="AI15">
        <f>COUNTIF(MasterSheet[Particulate Matter 2.5 PM2.5],"TN")</f>
        <v>6</v>
      </c>
      <c r="AJ15" s="2">
        <f>SUM(Table33[[#This Row],[TRAP Reduction]:[No Change on TRAP]])</f>
        <v>159</v>
      </c>
      <c r="AW15" t="s">
        <v>301</v>
      </c>
      <c r="AX15" t="s">
        <v>302</v>
      </c>
      <c r="AY15">
        <v>30</v>
      </c>
      <c r="BF15" t="s">
        <v>254</v>
      </c>
      <c r="BG15" t="s">
        <v>255</v>
      </c>
      <c r="BH15">
        <v>34</v>
      </c>
    </row>
    <row r="16" spans="1:123" x14ac:dyDescent="0.3">
      <c r="D16" s="31" t="s">
        <v>30</v>
      </c>
      <c r="E16" t="s">
        <v>1243</v>
      </c>
      <c r="F16">
        <v>26</v>
      </c>
      <c r="L16" t="s">
        <v>4041</v>
      </c>
      <c r="M16" s="34" t="s">
        <v>418</v>
      </c>
      <c r="N16" s="32">
        <f>COUNTIF(MasterSheet[[#All],[Country]],M16)</f>
        <v>3</v>
      </c>
      <c r="O16" s="33">
        <f t="shared" si="0"/>
        <v>2.6338893766461808E-3</v>
      </c>
      <c r="P16" s="35" t="s">
        <v>43</v>
      </c>
      <c r="Q16" s="35" t="s">
        <v>44</v>
      </c>
      <c r="R16" s="32">
        <f>COUNTIF(MasterSheet[[#All],[Ammonia Studied]:[Other Studied]],Table29[[#This Row],[Pollutant Code]])</f>
        <v>29</v>
      </c>
      <c r="V16" t="s">
        <v>508</v>
      </c>
      <c r="W16">
        <f>COUNTIF(MasterSheet[Particulate Matter 10 PM10],"ER")</f>
        <v>227</v>
      </c>
      <c r="X16">
        <f>COUNTIF(MasterSheet[Particulate Matter 10 PM10],"EI")</f>
        <v>12</v>
      </c>
      <c r="Y16">
        <f>COUNTIF(MasterSheet[Particulate Matter 10 PM10],"EM")</f>
        <v>1</v>
      </c>
      <c r="Z16">
        <f>COUNTIF(MasterSheet[Particulate Matter 10 PM10],"EN")</f>
        <v>7</v>
      </c>
      <c r="AA16" s="2">
        <f>SUM(Table31[[#This Row],[Emission Reduction]:[No Change on Emissions]])</f>
        <v>247</v>
      </c>
      <c r="AE16" t="s">
        <v>531</v>
      </c>
      <c r="AF16">
        <f>COUNTIF(MasterSheet[Particulate Matter 10 PM 10],"TR")</f>
        <v>180</v>
      </c>
      <c r="AG16">
        <f>COUNTIF(MasterSheet[Particulate Matter 10 PM 10],"TI")</f>
        <v>11</v>
      </c>
      <c r="AH16">
        <f>COUNTIF(MasterSheet[Particulate Matter 10 PM 10],"TM")</f>
        <v>11</v>
      </c>
      <c r="AI16">
        <f>COUNTIF(MasterSheet[Particulate Matter 10 PM 10],"TN")</f>
        <v>10</v>
      </c>
      <c r="AJ16" s="2">
        <f>SUM(Table33[[#This Row],[TRAP Reduction]:[No Change on TRAP]])</f>
        <v>212</v>
      </c>
      <c r="AW16" t="s">
        <v>4353</v>
      </c>
      <c r="AX16" t="s">
        <v>4107</v>
      </c>
      <c r="AY16">
        <v>1</v>
      </c>
      <c r="BF16" t="s">
        <v>171</v>
      </c>
      <c r="BG16" t="s">
        <v>172</v>
      </c>
      <c r="BH16">
        <v>37</v>
      </c>
    </row>
    <row r="17" spans="4:60" x14ac:dyDescent="0.3">
      <c r="D17" s="31" t="s">
        <v>4045</v>
      </c>
      <c r="E17" t="s">
        <v>216</v>
      </c>
      <c r="F17">
        <v>2</v>
      </c>
      <c r="L17" t="s">
        <v>4047</v>
      </c>
      <c r="M17" s="34" t="s">
        <v>48</v>
      </c>
      <c r="N17" s="32">
        <f>COUNTIF(MasterSheet[[#All],[Country]],M17)</f>
        <v>3</v>
      </c>
      <c r="O17" s="33">
        <f t="shared" si="0"/>
        <v>2.6338893766461808E-3</v>
      </c>
      <c r="P17" s="35" t="s">
        <v>121</v>
      </c>
      <c r="Q17" s="35" t="s">
        <v>122</v>
      </c>
      <c r="R17" s="32">
        <f>COUNTIF(MasterSheet[[#All],[Ammonia Studied]:[Other Studied]],Table29[[#This Row],[Pollutant Code]])</f>
        <v>26</v>
      </c>
      <c r="V17" t="s">
        <v>509</v>
      </c>
      <c r="W17">
        <f>COUNTIF(MasterSheet[Particulate Matter X PMX],"ER")</f>
        <v>136</v>
      </c>
      <c r="X17">
        <f>COUNTIF(MasterSheet[Particulate Matter X PMX],"EI")</f>
        <v>16</v>
      </c>
      <c r="Y17">
        <f>COUNTIF(MasterSheet[Particulate Matter X PMX],"EM")</f>
        <v>2</v>
      </c>
      <c r="Z17">
        <f>COUNTIF(MasterSheet[Particulate Matter X PMX],"EN")</f>
        <v>7</v>
      </c>
      <c r="AA17" s="2">
        <f>SUM(Table31[[#This Row],[Emission Reduction]:[No Change on Emissions]])</f>
        <v>161</v>
      </c>
      <c r="AE17" t="s">
        <v>532</v>
      </c>
      <c r="AF17">
        <f>COUNTIF(MasterSheet[Particulate Matter Absorbance PMA],"TR")</f>
        <v>2</v>
      </c>
      <c r="AG17">
        <f>COUNTIF(MasterSheet[Particulate Matter Absorbance PMA],"TI")</f>
        <v>0</v>
      </c>
      <c r="AH17">
        <f>COUNTIF(MasterSheet[Particulate Matter Absorbance PMA],"TM")</f>
        <v>1</v>
      </c>
      <c r="AI17">
        <f>COUNTIF(MasterSheet[Particulate Matter Absorbance PMA],"TN")</f>
        <v>0</v>
      </c>
      <c r="AJ17" s="2">
        <f>SUM(Table33[[#This Row],[TRAP Reduction]:[No Change on TRAP]])</f>
        <v>3</v>
      </c>
      <c r="BF17" t="s">
        <v>158</v>
      </c>
      <c r="BG17" t="s">
        <v>159</v>
      </c>
      <c r="BH17">
        <v>56</v>
      </c>
    </row>
    <row r="18" spans="4:60" x14ac:dyDescent="0.3">
      <c r="D18" s="31" t="s">
        <v>4052</v>
      </c>
      <c r="E18" t="s">
        <v>744</v>
      </c>
      <c r="F18">
        <v>112</v>
      </c>
      <c r="L18" t="s">
        <v>4047</v>
      </c>
      <c r="M18" s="34" t="s">
        <v>218</v>
      </c>
      <c r="N18" s="32">
        <f>COUNTIF(MasterSheet[[#All],[Country]],M18)</f>
        <v>3</v>
      </c>
      <c r="O18" s="33">
        <f t="shared" si="0"/>
        <v>2.6338893766461808E-3</v>
      </c>
      <c r="P18" s="35" t="s">
        <v>196</v>
      </c>
      <c r="Q18" s="35" t="s">
        <v>197</v>
      </c>
      <c r="R18" s="32">
        <f>COUNTIF(MasterSheet[[#All],[Ammonia Studied]:[Other Studied]],Table29[[#This Row],[Pollutant Code]])</f>
        <v>16</v>
      </c>
      <c r="V18" t="s">
        <v>510</v>
      </c>
      <c r="W18">
        <f>COUNTIF(MasterSheet[Reactive Organic Gases ROG],"ER")</f>
        <v>4</v>
      </c>
      <c r="X18">
        <f>COUNTIF(MasterSheet[Reactive Organic Gases ROG],"EI")</f>
        <v>0</v>
      </c>
      <c r="Y18">
        <f>COUNTIF(MasterSheet[Reactive Organic Gases ROG],"EM")</f>
        <v>0</v>
      </c>
      <c r="Z18">
        <f>COUNTIF(MasterSheet[Reactive Organic Gases ROG],"EN")</f>
        <v>0</v>
      </c>
      <c r="AA18" s="2">
        <f>SUM(Table31[[#This Row],[Emission Reduction]:[No Change on Emissions]])</f>
        <v>4</v>
      </c>
      <c r="AE18" t="s">
        <v>509</v>
      </c>
      <c r="AF18">
        <f>COUNTIF(MasterSheet[Particulate Matter X PMX2],"TR")</f>
        <v>7</v>
      </c>
      <c r="AG18">
        <f>COUNTIF(MasterSheet[Particulate Matter X PMX2],"TI")</f>
        <v>0</v>
      </c>
      <c r="AH18">
        <f>COUNTIF(MasterSheet[Particulate Matter X PMX2],"TM")</f>
        <v>0</v>
      </c>
      <c r="AI18">
        <f>COUNTIF(MasterSheet[Particulate Matter X PMX2],"TN")</f>
        <v>0</v>
      </c>
      <c r="AJ18" s="2">
        <f>SUM(Table33[[#This Row],[TRAP Reduction]:[No Change on TRAP]])</f>
        <v>7</v>
      </c>
      <c r="BF18" t="s">
        <v>237</v>
      </c>
      <c r="BG18" t="s">
        <v>4053</v>
      </c>
      <c r="BH18">
        <v>84</v>
      </c>
    </row>
    <row r="19" spans="4:60" x14ac:dyDescent="0.3">
      <c r="D19" s="31" t="s">
        <v>4052</v>
      </c>
      <c r="E19" t="s">
        <v>666</v>
      </c>
      <c r="F19">
        <v>59</v>
      </c>
      <c r="L19" t="s">
        <v>4047</v>
      </c>
      <c r="M19" s="34" t="s">
        <v>361</v>
      </c>
      <c r="N19" s="32">
        <f>COUNTIF(MasterSheet[[#All],[Country]],M19)</f>
        <v>3</v>
      </c>
      <c r="O19" s="33">
        <f t="shared" si="0"/>
        <v>2.6338893766461808E-3</v>
      </c>
      <c r="P19" s="35" t="s">
        <v>90</v>
      </c>
      <c r="Q19" s="35" t="s">
        <v>66</v>
      </c>
      <c r="R19" s="32">
        <f>COUNTIF(MasterSheet[[#All],[Ammonia Studied]:[Other Studied]],Table29[[#This Row],[Pollutant Code]])</f>
        <v>15</v>
      </c>
      <c r="V19" t="s">
        <v>511</v>
      </c>
      <c r="W19">
        <f>COUNTIF(MasterSheet[[Secondary Organic Aerosols SOA ]],"ER")</f>
        <v>1</v>
      </c>
      <c r="X19">
        <f>COUNTIF(MasterSheet[[Secondary Organic Aerosols SOA ]],"EI")</f>
        <v>0</v>
      </c>
      <c r="Y19">
        <f>COUNTIF(MasterSheet[[Secondary Organic Aerosols SOA ]],"EM")</f>
        <v>0</v>
      </c>
      <c r="Z19">
        <f>COUNTIF(MasterSheet[[Secondary Organic Aerosols SOA ]],"EN")</f>
        <v>0</v>
      </c>
      <c r="AA19" s="2">
        <f>SUM(Table31[[#This Row],[Emission Reduction]:[No Change on Emissions]])</f>
        <v>1</v>
      </c>
      <c r="AE19" t="s">
        <v>4059</v>
      </c>
      <c r="AF19">
        <f>COUNTIF(MasterSheet[[Respirable Suspended Particulate Matter RSPM ]],"TR")</f>
        <v>2</v>
      </c>
      <c r="AG19">
        <f>COUNTIF(MasterSheet[[Respirable Suspended Particulate Matter RSPM ]],"TI")</f>
        <v>0</v>
      </c>
      <c r="AH19">
        <f>COUNTIF(MasterSheet[[Respirable Suspended Particulate Matter RSPM ]],"TM")</f>
        <v>0</v>
      </c>
      <c r="AI19">
        <f>COUNTIF(MasterSheet[[Respirable Suspended Particulate Matter RSPM ]],"TN")</f>
        <v>0</v>
      </c>
      <c r="AJ19" s="2">
        <f>SUM(Table33[[#This Row],[TRAP Reduction]:[No Change on TRAP]])</f>
        <v>2</v>
      </c>
      <c r="BF19" t="s">
        <v>81</v>
      </c>
      <c r="BG19" t="s">
        <v>64</v>
      </c>
      <c r="BH19">
        <v>86</v>
      </c>
    </row>
    <row r="20" spans="4:60" x14ac:dyDescent="0.3">
      <c r="D20" s="31" t="s">
        <v>4052</v>
      </c>
      <c r="E20" t="s">
        <v>257</v>
      </c>
      <c r="F20">
        <v>56</v>
      </c>
      <c r="L20" t="s">
        <v>4047</v>
      </c>
      <c r="M20" s="34" t="s">
        <v>393</v>
      </c>
      <c r="N20" s="32">
        <f>COUNTIF(MasterSheet[[#All],[Country]],M20)</f>
        <v>3</v>
      </c>
      <c r="O20" s="33">
        <f t="shared" si="0"/>
        <v>2.6338893766461808E-3</v>
      </c>
      <c r="P20" s="35" t="s">
        <v>28</v>
      </c>
      <c r="Q20" s="35" t="s">
        <v>29</v>
      </c>
      <c r="R20" s="32">
        <f>COUNTIF(MasterSheet[[#All],[Ammonia Studied]:[Other Studied]],Table29[[#This Row],[Pollutant Code]])</f>
        <v>12</v>
      </c>
      <c r="V20" t="s">
        <v>4061</v>
      </c>
      <c r="W20">
        <f>COUNTIF(MasterSheet[Sulfur Dioxide SO2],"ER")</f>
        <v>128</v>
      </c>
      <c r="X20">
        <f>COUNTIF(MasterSheet[Sulfur Dioxide SO2],"EI")</f>
        <v>9</v>
      </c>
      <c r="Y20">
        <f>COUNTIF(MasterSheet[Sulfur Dioxide SO2],"EM")</f>
        <v>0</v>
      </c>
      <c r="Z20">
        <f>COUNTIF(MasterSheet[Sulfur Dioxide SO2],"EN")</f>
        <v>6</v>
      </c>
      <c r="AA20" s="2">
        <f>SUM(Table31[[#This Row],[Emission Reduction]:[No Change on Emissions]])</f>
        <v>143</v>
      </c>
      <c r="AE20" t="s">
        <v>4062</v>
      </c>
      <c r="AF20">
        <f>COUNTIF(MasterSheet[[Sulfur Dioxide SO2 ]],"TR")</f>
        <v>32</v>
      </c>
      <c r="AG20">
        <f>COUNTIF(MasterSheet[[Sulfur Dioxide SO2 ]],"TI")</f>
        <v>1</v>
      </c>
      <c r="AH20">
        <f>COUNTIF(MasterSheet[[Sulfur Dioxide SO2 ]],"TM")</f>
        <v>7</v>
      </c>
      <c r="AI20">
        <f>COUNTIF(MasterSheet[[Sulfur Dioxide SO2 ]],"TN")</f>
        <v>1</v>
      </c>
      <c r="AJ20" s="2">
        <f>SUM(Table33[[#This Row],[TRAP Reduction]:[No Change on TRAP]])</f>
        <v>41</v>
      </c>
      <c r="BF20" t="s">
        <v>225</v>
      </c>
      <c r="BG20" t="s">
        <v>4051</v>
      </c>
      <c r="BH20">
        <v>95</v>
      </c>
    </row>
    <row r="21" spans="4:60" x14ac:dyDescent="0.3">
      <c r="D21" s="31" t="s">
        <v>4052</v>
      </c>
      <c r="E21" t="s">
        <v>1206</v>
      </c>
      <c r="F21">
        <v>47</v>
      </c>
      <c r="L21" t="s">
        <v>4047</v>
      </c>
      <c r="M21" s="34" t="s">
        <v>4346</v>
      </c>
      <c r="N21" s="32">
        <f>COUNTIF(MasterSheet[[#All],[Country]],M21)</f>
        <v>3</v>
      </c>
      <c r="O21" s="33">
        <f t="shared" si="0"/>
        <v>2.6338893766461808E-3</v>
      </c>
      <c r="P21" s="35" t="s">
        <v>152</v>
      </c>
      <c r="Q21" s="35" t="s">
        <v>153</v>
      </c>
      <c r="R21" s="32">
        <f>COUNTIF(MasterSheet[[#All],[Ammonia Studied]:[Other Studied]],Table29[[#This Row],[Pollutant Code]])</f>
        <v>10</v>
      </c>
      <c r="V21" t="s">
        <v>4063</v>
      </c>
      <c r="W21">
        <f>COUNTIF(MasterSheet[Sulfur Oxides SOX],"ER")</f>
        <v>38</v>
      </c>
      <c r="X21">
        <f>COUNTIF(MasterSheet[Sulfur Oxides SOX],"EI")</f>
        <v>3</v>
      </c>
      <c r="Y21">
        <f>COUNTIF(MasterSheet[Sulfur Oxides SOX],"EM")</f>
        <v>0</v>
      </c>
      <c r="Z21">
        <f>COUNTIF(MasterSheet[Sulfur Oxides SOX],"EN")</f>
        <v>2</v>
      </c>
      <c r="AA21" s="2">
        <f>SUM(Table31[[#This Row],[Emission Reduction]:[No Change on Emissions]])</f>
        <v>43</v>
      </c>
      <c r="AE21" t="s">
        <v>4063</v>
      </c>
      <c r="AF21">
        <f>COUNTIF(MasterSheet[[Sulfur Oxides SOX ]],"TR")</f>
        <v>0</v>
      </c>
      <c r="AG21">
        <f>COUNTIF(MasterSheet[[Sulfur Oxides SOX ]],"TI")</f>
        <v>1</v>
      </c>
      <c r="AH21">
        <f>COUNTIF(MasterSheet[[Sulfur Oxides SOX ]],"TM")</f>
        <v>0</v>
      </c>
      <c r="AI21">
        <f>COUNTIF(MasterSheet[[Sulfur Oxides SOX ]],"TN")</f>
        <v>0</v>
      </c>
      <c r="AJ21" s="2">
        <f>SUM(Table33[[#This Row],[TRAP Reduction]:[No Change on TRAP]])</f>
        <v>1</v>
      </c>
      <c r="BF21" t="s">
        <v>65</v>
      </c>
      <c r="BG21" t="s">
        <v>66</v>
      </c>
      <c r="BH21">
        <v>98</v>
      </c>
    </row>
    <row r="22" spans="4:60" x14ac:dyDescent="0.3">
      <c r="D22" s="31" t="s">
        <v>4052</v>
      </c>
      <c r="E22" t="s">
        <v>737</v>
      </c>
      <c r="F22">
        <v>47</v>
      </c>
      <c r="L22" t="s">
        <v>4060</v>
      </c>
      <c r="M22" s="34" t="s">
        <v>64</v>
      </c>
      <c r="N22" s="32">
        <f>COUNTIF(MasterSheet[[#All],[Country]],M22)</f>
        <v>4</v>
      </c>
      <c r="O22" s="33">
        <f t="shared" si="0"/>
        <v>3.5118525021949078E-3</v>
      </c>
      <c r="P22" s="35" t="s">
        <v>179</v>
      </c>
      <c r="Q22" s="35" t="s">
        <v>180</v>
      </c>
      <c r="R22" s="32">
        <f>COUNTIF(MasterSheet[[#All],[Ammonia Studied]:[Other Studied]],Table29[[#This Row],[Pollutant Code]])</f>
        <v>8</v>
      </c>
      <c r="V22" t="s">
        <v>512</v>
      </c>
      <c r="W22">
        <f>COUNTIF(MasterSheet[Suspended Particulate Matter SPM],"ER")</f>
        <v>25</v>
      </c>
      <c r="X22">
        <f>COUNTIF(MasterSheet[Suspended Particulate Matter SPM],"EI")</f>
        <v>0</v>
      </c>
      <c r="Y22">
        <f>COUNTIF(MasterSheet[Suspended Particulate Matter SPM],"EM")</f>
        <v>0</v>
      </c>
      <c r="Z22">
        <f>COUNTIF(MasterSheet[Suspended Particulate Matter SPM],"EN")</f>
        <v>1</v>
      </c>
      <c r="AA22" s="2">
        <f>SUM(Table31[[#This Row],[Emission Reduction]:[No Change on Emissions]])</f>
        <v>26</v>
      </c>
      <c r="AE22" t="s">
        <v>512</v>
      </c>
      <c r="AF22">
        <f>COUNTIF(MasterSheet[[Suspended Particulate Matter SPM ]],"TR")</f>
        <v>9</v>
      </c>
      <c r="AG22">
        <f>COUNTIF(MasterSheet[[Suspended Particulate Matter SPM ]],"TI")</f>
        <v>1</v>
      </c>
      <c r="AH22">
        <f>COUNTIF(MasterSheet[[Suspended Particulate Matter SPM ]],"TM")</f>
        <v>0</v>
      </c>
      <c r="AI22">
        <f>COUNTIF(MasterSheet[[Suspended Particulate Matter SPM ]],"TN")</f>
        <v>0</v>
      </c>
      <c r="AJ22" s="2">
        <f>SUM(Table33[[#This Row],[TRAP Reduction]:[No Change on TRAP]])</f>
        <v>10</v>
      </c>
      <c r="BF22" t="s">
        <v>272</v>
      </c>
      <c r="BG22" t="s">
        <v>273</v>
      </c>
      <c r="BH22">
        <v>115</v>
      </c>
    </row>
    <row r="23" spans="4:60" x14ac:dyDescent="0.3">
      <c r="D23" s="31" t="s">
        <v>4050</v>
      </c>
      <c r="E23" t="s">
        <v>2358</v>
      </c>
      <c r="F23">
        <v>6</v>
      </c>
      <c r="L23" t="s">
        <v>4060</v>
      </c>
      <c r="M23" s="34" t="s">
        <v>416</v>
      </c>
      <c r="N23" s="32">
        <f>COUNTIF(MasterSheet[[#All],[Country]],M23)</f>
        <v>4</v>
      </c>
      <c r="O23" s="33">
        <f t="shared" si="0"/>
        <v>3.5118525021949078E-3</v>
      </c>
      <c r="P23" s="35" t="s">
        <v>57</v>
      </c>
      <c r="Q23" s="35" t="s">
        <v>58</v>
      </c>
      <c r="R23" s="32">
        <f>COUNTIF(MasterSheet[[#All],[Ammonia Studied]:[Other Studied]],Table29[[#This Row],[Pollutant Code]])</f>
        <v>4</v>
      </c>
      <c r="V23" t="s">
        <v>513</v>
      </c>
      <c r="W23">
        <f>COUNTIF(MasterSheet[Total Carbon  TC],"ER")</f>
        <v>1</v>
      </c>
      <c r="X23">
        <f>COUNTIF(MasterSheet[Total Carbon  TC],"EI")</f>
        <v>0</v>
      </c>
      <c r="Y23">
        <f>COUNTIF(MasterSheet[Total Carbon  TC],"EM")</f>
        <v>0</v>
      </c>
      <c r="Z23">
        <f>COUNTIF(MasterSheet[Total Carbon  TC],"EN")</f>
        <v>0</v>
      </c>
      <c r="AA23" s="2">
        <f>SUM(Table31[[#This Row],[Emission Reduction]:[No Change on Emissions]])</f>
        <v>1</v>
      </c>
      <c r="AE23" t="s">
        <v>515</v>
      </c>
      <c r="AF23">
        <f>COUNTIF(MasterSheet[[Ultrafine Particles UFP ]],"TR")</f>
        <v>10</v>
      </c>
      <c r="AG23">
        <f>COUNTIF(MasterSheet[[Ultrafine Particles UFP ]],"TI")</f>
        <v>1</v>
      </c>
      <c r="AH23">
        <f>COUNTIF(MasterSheet[[Ultrafine Particles UFP ]],"TM")</f>
        <v>3</v>
      </c>
      <c r="AI23">
        <f>COUNTIF(MasterSheet[[Ultrafine Particles UFP ]],"TN")</f>
        <v>0</v>
      </c>
      <c r="AJ23" s="2">
        <f>SUM(Table33[[#This Row],[TRAP Reduction]:[No Change on TRAP]])</f>
        <v>14</v>
      </c>
      <c r="BF23" t="s">
        <v>94</v>
      </c>
      <c r="BG23" t="s">
        <v>4043</v>
      </c>
      <c r="BH23">
        <v>330</v>
      </c>
    </row>
    <row r="24" spans="4:60" x14ac:dyDescent="0.3">
      <c r="D24" s="31" t="s">
        <v>4040</v>
      </c>
      <c r="E24" t="s">
        <v>3146</v>
      </c>
      <c r="F24">
        <v>4</v>
      </c>
      <c r="L24" t="s">
        <v>4064</v>
      </c>
      <c r="M24" s="34" t="s">
        <v>76</v>
      </c>
      <c r="N24" s="32">
        <f>COUNTIF(MasterSheet[[#All],[Country]],M24)</f>
        <v>4</v>
      </c>
      <c r="O24" s="33">
        <f t="shared" si="0"/>
        <v>3.5118525021949078E-3</v>
      </c>
      <c r="P24" s="35" t="s">
        <v>242</v>
      </c>
      <c r="Q24" s="35" t="s">
        <v>243</v>
      </c>
      <c r="R24" s="32">
        <f>COUNTIF(MasterSheet[[#All],[Ammonia Studied]:[Other Studied]],Table29[[#This Row],[Pollutant Code]])</f>
        <v>4</v>
      </c>
      <c r="V24" t="s">
        <v>514</v>
      </c>
      <c r="W24">
        <f>COUNTIF(MasterSheet[Total Organic Gases TOG],"ER")</f>
        <v>3</v>
      </c>
      <c r="X24">
        <f>COUNTIF(MasterSheet[Total Organic Gases TOG],"EI")</f>
        <v>0</v>
      </c>
      <c r="Y24">
        <f>COUNTIF(MasterSheet[Total Organic Gases TOG],"EM")</f>
        <v>0</v>
      </c>
      <c r="Z24">
        <f>COUNTIF(MasterSheet[Total Organic Gases TOG],"EN")</f>
        <v>0</v>
      </c>
      <c r="AA24" s="2">
        <f>SUM(Table31[[#This Row],[Emission Reduction]:[No Change on Emissions]])</f>
        <v>3</v>
      </c>
      <c r="AE24" t="s">
        <v>4065</v>
      </c>
      <c r="AF24">
        <f>COUNTIF(MasterSheet[[Volative Organic Compounds VOC ]],"TR")</f>
        <v>6</v>
      </c>
      <c r="AG24">
        <f>COUNTIF(MasterSheet[[Volative Organic Compounds VOC ]],"TI")</f>
        <v>0</v>
      </c>
      <c r="AH24">
        <f>COUNTIF(MasterSheet[[Volative Organic Compounds VOC ]],"TM")</f>
        <v>0</v>
      </c>
      <c r="AI24">
        <f>COUNTIF(MasterSheet[[Volative Organic Compounds VOC ]],"TN")</f>
        <v>0</v>
      </c>
      <c r="AJ24" s="2">
        <f>SUM(Table33[[#This Row],[TRAP Reduction]:[No Change on TRAP]])</f>
        <v>6</v>
      </c>
    </row>
    <row r="25" spans="4:60" x14ac:dyDescent="0.3">
      <c r="D25" s="31" t="s">
        <v>4040</v>
      </c>
      <c r="E25" t="s">
        <v>288</v>
      </c>
      <c r="F25">
        <v>55</v>
      </c>
      <c r="L25" t="s">
        <v>4041</v>
      </c>
      <c r="M25" s="34" t="s">
        <v>315</v>
      </c>
      <c r="N25" s="32">
        <f>COUNTIF(MasterSheet[[#All],[Country]],M25)</f>
        <v>5</v>
      </c>
      <c r="O25" s="33">
        <f t="shared" si="0"/>
        <v>4.3898156277436349E-3</v>
      </c>
      <c r="P25" s="35" t="s">
        <v>249</v>
      </c>
      <c r="Q25" s="35" t="s">
        <v>250</v>
      </c>
      <c r="R25" s="32">
        <f>COUNTIF(MasterSheet[[#All],[Ammonia Studied]:[Other Studied]],Table29[[#This Row],[Pollutant Code]])</f>
        <v>4</v>
      </c>
      <c r="V25" t="s">
        <v>515</v>
      </c>
      <c r="W25">
        <f>COUNTIF(MasterSheet[Ultrafine Particles UFP],"ER")</f>
        <v>2</v>
      </c>
      <c r="X25">
        <f>COUNTIF(MasterSheet[Ultrafine Particles UFP],"EI")</f>
        <v>0</v>
      </c>
      <c r="Y25">
        <f>COUNTIF(MasterSheet[Ultrafine Particles UFP],"EM")</f>
        <v>0</v>
      </c>
      <c r="Z25">
        <f>COUNTIF(MasterSheet[Ultrafine Particles UFP],"EN")</f>
        <v>0</v>
      </c>
      <c r="AA25" s="2">
        <f>SUM(Table31[[#This Row],[Emission Reduction]:[No Change on Emissions]])</f>
        <v>2</v>
      </c>
      <c r="AE25" t="s">
        <v>517</v>
      </c>
      <c r="AF25">
        <f>COUNTIF(MasterSheet[[Other OTH ]],"TR")</f>
        <v>16</v>
      </c>
      <c r="AG25">
        <f>COUNTIF(MasterSheet[[Other OTH ]],"TI")</f>
        <v>5</v>
      </c>
      <c r="AH25">
        <f>COUNTIF(MasterSheet[[Other OTH ]],"TM")</f>
        <v>1</v>
      </c>
      <c r="AI25">
        <f>COUNTIF(MasterSheet[[Other OTH ]],"TN")</f>
        <v>2</v>
      </c>
      <c r="AJ25" s="2">
        <f>SUM(Table33[[#This Row],[TRAP Reduction]:[No Change on TRAP]])</f>
        <v>24</v>
      </c>
    </row>
    <row r="26" spans="4:60" ht="15.6" x14ac:dyDescent="0.3">
      <c r="D26" s="31" t="s">
        <v>156</v>
      </c>
      <c r="E26" t="s">
        <v>296</v>
      </c>
      <c r="F26">
        <v>2</v>
      </c>
      <c r="L26" t="s">
        <v>4047</v>
      </c>
      <c r="M26" s="34" t="s">
        <v>276</v>
      </c>
      <c r="N26" s="32">
        <f>COUNTIF(MasterSheet[[#All],[Country]],M26)</f>
        <v>5</v>
      </c>
      <c r="O26" s="33">
        <f t="shared" si="0"/>
        <v>4.3898156277436349E-3</v>
      </c>
      <c r="P26" s="35" t="s">
        <v>4058</v>
      </c>
      <c r="Q26" s="35" t="s">
        <v>220</v>
      </c>
      <c r="R26" s="32">
        <f>COUNTIF(MasterSheet[[#All],[Ammonia Studied]:[Other Studied]],Table29[[#This Row],[Pollutant Code]])</f>
        <v>3</v>
      </c>
      <c r="V26" t="s">
        <v>4065</v>
      </c>
      <c r="W26">
        <f>COUNTIF(MasterSheet[Volative Organic Compounds VOC],"ER")</f>
        <v>110</v>
      </c>
      <c r="X26">
        <f>COUNTIF(MasterSheet[Volative Organic Compounds VOC],"EI")</f>
        <v>6</v>
      </c>
      <c r="Y26">
        <f>COUNTIF(MasterSheet[Volative Organic Compounds VOC],"EM")</f>
        <v>4</v>
      </c>
      <c r="Z26">
        <f>COUNTIF(MasterSheet[Volative Organic Compounds VOC],"EN")</f>
        <v>1</v>
      </c>
      <c r="AA26" s="2">
        <f>SUM(Table31[[#This Row],[Emission Reduction]:[No Change on Emissions]])</f>
        <v>121</v>
      </c>
      <c r="AE26" s="2" t="s">
        <v>4066</v>
      </c>
      <c r="AF26" s="2">
        <f>SUM(AF4:AF25)</f>
        <v>668</v>
      </c>
      <c r="AG26" s="2">
        <f>SUM(AG4:AG25)</f>
        <v>71</v>
      </c>
      <c r="AH26" s="2">
        <f>SUM(AH4:AH25)</f>
        <v>58</v>
      </c>
      <c r="AI26" s="2">
        <f>SUM(AI4:AI25)</f>
        <v>30</v>
      </c>
      <c r="AJ26" s="2">
        <f>SUM(AJ4:AJ25)</f>
        <v>827</v>
      </c>
    </row>
    <row r="27" spans="4:60" x14ac:dyDescent="0.3">
      <c r="D27" s="31" t="s">
        <v>4045</v>
      </c>
      <c r="E27" t="s">
        <v>304</v>
      </c>
      <c r="F27">
        <v>9</v>
      </c>
      <c r="L27" t="s">
        <v>4047</v>
      </c>
      <c r="M27" s="34" t="s">
        <v>421</v>
      </c>
      <c r="N27" s="32">
        <f>COUNTIF(MasterSheet[[#All],[Country]],M27)</f>
        <v>5</v>
      </c>
      <c r="O27" s="33">
        <f t="shared" si="0"/>
        <v>4.3898156277436349E-3</v>
      </c>
      <c r="P27" s="35" t="s">
        <v>299</v>
      </c>
      <c r="Q27" s="35" t="s">
        <v>300</v>
      </c>
      <c r="R27" s="32">
        <f>COUNTIF(MasterSheet[[#All],[Ammonia Studied]:[Other Studied]],Table29[[#This Row],[Pollutant Code]])</f>
        <v>3</v>
      </c>
      <c r="V27" t="s">
        <v>517</v>
      </c>
      <c r="W27">
        <f>COUNTIF(MasterSheet[Other OTH],"ER")</f>
        <v>12</v>
      </c>
      <c r="X27">
        <f>COUNTIF(MasterSheet[Other OTH],"EI")</f>
        <v>4</v>
      </c>
      <c r="Y27">
        <f>COUNTIF(MasterSheet[Other OTH],"EM")</f>
        <v>0</v>
      </c>
      <c r="Z27">
        <f>COUNTIF(MasterSheet[Other OTH],"EN")</f>
        <v>0</v>
      </c>
      <c r="AA27" s="2">
        <f>SUM(Table31[[#This Row],[Emission Reduction]:[No Change on Emissions]])</f>
        <v>16</v>
      </c>
    </row>
    <row r="28" spans="4:60" x14ac:dyDescent="0.3">
      <c r="D28" s="31" t="s">
        <v>4052</v>
      </c>
      <c r="E28" t="s">
        <v>359</v>
      </c>
      <c r="F28">
        <v>42</v>
      </c>
      <c r="L28" t="s">
        <v>4064</v>
      </c>
      <c r="M28" s="34" t="s">
        <v>66</v>
      </c>
      <c r="N28" s="32">
        <f>COUNTIF(MasterSheet[[#All],[Country]],M28)</f>
        <v>5</v>
      </c>
      <c r="O28" s="33">
        <f t="shared" si="0"/>
        <v>4.3898156277436349E-3</v>
      </c>
      <c r="P28" s="35" t="s">
        <v>260</v>
      </c>
      <c r="Q28" s="35" t="s">
        <v>261</v>
      </c>
      <c r="R28" s="32">
        <f>COUNTIF(MasterSheet[[#All],[Ammonia Studied]:[Other Studied]],Table29[[#This Row],[Pollutant Code]])</f>
        <v>1</v>
      </c>
      <c r="V28" s="2" t="s">
        <v>4066</v>
      </c>
      <c r="W28" s="2">
        <f>SUM(W4:W27)</f>
        <v>2118</v>
      </c>
      <c r="X28" s="2">
        <f>SUM(X4:X27)</f>
        <v>251</v>
      </c>
      <c r="Y28" s="2">
        <f>SUM(Y4:Y27)</f>
        <v>35</v>
      </c>
      <c r="Z28" s="2">
        <f>SUM(Z4:Z27)</f>
        <v>59</v>
      </c>
      <c r="AA28" s="2">
        <v>2463</v>
      </c>
    </row>
    <row r="29" spans="4:60" x14ac:dyDescent="0.3">
      <c r="D29" s="31" t="s">
        <v>4040</v>
      </c>
      <c r="E29" t="s">
        <v>1629</v>
      </c>
      <c r="F29">
        <v>27</v>
      </c>
      <c r="L29" t="s">
        <v>4041</v>
      </c>
      <c r="M29" s="34" t="s">
        <v>390</v>
      </c>
      <c r="N29" s="32">
        <f>COUNTIF(MasterSheet[[#All],[Country]],M29)</f>
        <v>6</v>
      </c>
      <c r="O29" s="33">
        <f t="shared" si="0"/>
        <v>5.2677787532923615E-3</v>
      </c>
      <c r="P29" s="35" t="s">
        <v>291</v>
      </c>
      <c r="Q29" s="35" t="s">
        <v>292</v>
      </c>
      <c r="R29" s="32">
        <f>COUNTIF(MasterSheet[[#All],[Ammonia Studied]:[Other Studied]],Table29[[#This Row],[Pollutant Code]])</f>
        <v>1</v>
      </c>
    </row>
    <row r="30" spans="4:60" x14ac:dyDescent="0.3">
      <c r="D30" s="31" t="s">
        <v>4052</v>
      </c>
      <c r="E30" t="s">
        <v>2823</v>
      </c>
      <c r="F30">
        <v>35</v>
      </c>
      <c r="L30" t="s">
        <v>4041</v>
      </c>
      <c r="M30" s="34" t="s">
        <v>424</v>
      </c>
      <c r="N30" s="32">
        <f>COUNTIF(MasterSheet[[#All],[Country]],M30)</f>
        <v>6</v>
      </c>
      <c r="O30" s="33">
        <f t="shared" si="0"/>
        <v>5.2677787532923615E-3</v>
      </c>
    </row>
    <row r="31" spans="4:60" x14ac:dyDescent="0.3">
      <c r="D31" s="31" t="s">
        <v>4045</v>
      </c>
      <c r="E31" t="s">
        <v>1285</v>
      </c>
      <c r="F31">
        <v>33</v>
      </c>
      <c r="L31" t="s">
        <v>55</v>
      </c>
      <c r="M31" s="34" t="s">
        <v>56</v>
      </c>
      <c r="N31" s="32">
        <f>COUNTIF(MasterSheet[[#All],[Country]],M31)</f>
        <v>7</v>
      </c>
      <c r="O31" s="33">
        <f t="shared" si="0"/>
        <v>6.145741878841089E-3</v>
      </c>
    </row>
    <row r="32" spans="4:60" x14ac:dyDescent="0.3">
      <c r="D32" s="31" t="s">
        <v>30</v>
      </c>
      <c r="E32" t="s">
        <v>833</v>
      </c>
      <c r="F32">
        <v>47</v>
      </c>
      <c r="L32" t="s">
        <v>4041</v>
      </c>
      <c r="M32" s="34" t="s">
        <v>343</v>
      </c>
      <c r="N32" s="32">
        <f>COUNTIF(MasterSheet[[#All],[Country]],M32)</f>
        <v>9</v>
      </c>
      <c r="O32" s="33">
        <f t="shared" si="0"/>
        <v>7.9016681299385431E-3</v>
      </c>
    </row>
    <row r="33" spans="4:15" x14ac:dyDescent="0.3">
      <c r="D33" s="31" t="s">
        <v>4052</v>
      </c>
      <c r="E33" t="s">
        <v>1324</v>
      </c>
      <c r="F33">
        <v>31</v>
      </c>
      <c r="L33" t="s">
        <v>4064</v>
      </c>
      <c r="M33" s="34" t="s">
        <v>151</v>
      </c>
      <c r="N33" s="32">
        <f>COUNTIF(MasterSheet[[#All],[Country]],M33)</f>
        <v>9</v>
      </c>
      <c r="O33" s="33">
        <f t="shared" si="0"/>
        <v>7.9016681299385431E-3</v>
      </c>
    </row>
    <row r="34" spans="4:15" x14ac:dyDescent="0.3">
      <c r="D34" s="31" t="s">
        <v>4045</v>
      </c>
      <c r="E34" t="s">
        <v>1027</v>
      </c>
      <c r="F34">
        <v>23</v>
      </c>
      <c r="L34" t="s">
        <v>4041</v>
      </c>
      <c r="M34" s="34" t="s">
        <v>324</v>
      </c>
      <c r="N34" s="32">
        <f>COUNTIF(MasterSheet[[#All],[Country]],M34)</f>
        <v>10</v>
      </c>
      <c r="O34" s="33">
        <f t="shared" si="0"/>
        <v>8.7796312554872698E-3</v>
      </c>
    </row>
    <row r="35" spans="4:15" x14ac:dyDescent="0.3">
      <c r="D35" s="31" t="s">
        <v>4040</v>
      </c>
      <c r="E35" t="s">
        <v>935</v>
      </c>
      <c r="F35">
        <v>51</v>
      </c>
      <c r="L35" t="s">
        <v>4047</v>
      </c>
      <c r="M35" s="34" t="s">
        <v>1040</v>
      </c>
      <c r="N35" s="32">
        <f>COUNTIF(MasterSheet[[#All],[Country]],M35)</f>
        <v>11</v>
      </c>
      <c r="O35" s="33">
        <f t="shared" si="0"/>
        <v>9.6575943810359964E-3</v>
      </c>
    </row>
    <row r="36" spans="4:15" x14ac:dyDescent="0.3">
      <c r="D36" s="31" t="s">
        <v>4050</v>
      </c>
      <c r="E36" t="s">
        <v>1009</v>
      </c>
      <c r="F36">
        <v>2</v>
      </c>
      <c r="L36" t="s">
        <v>4041</v>
      </c>
      <c r="M36" s="34" t="s">
        <v>426</v>
      </c>
      <c r="N36" s="32">
        <f>COUNTIF(MasterSheet[[#All],[Country]],M36)</f>
        <v>12</v>
      </c>
      <c r="O36" s="33">
        <f t="shared" ref="O36:O56" si="1">N36/$N$57</f>
        <v>1.0535557506584723E-2</v>
      </c>
    </row>
    <row r="37" spans="4:15" x14ac:dyDescent="0.3">
      <c r="D37" s="31" t="s">
        <v>30</v>
      </c>
      <c r="E37" t="s">
        <v>337</v>
      </c>
      <c r="F37">
        <v>12</v>
      </c>
      <c r="L37" t="s">
        <v>4047</v>
      </c>
      <c r="M37" s="34" t="s">
        <v>333</v>
      </c>
      <c r="N37" s="32">
        <f>COUNTIF(MasterSheet[[#All],[Country]],M37)</f>
        <v>12</v>
      </c>
      <c r="O37" s="33">
        <f t="shared" si="1"/>
        <v>1.0535557506584723E-2</v>
      </c>
    </row>
    <row r="38" spans="4:15" x14ac:dyDescent="0.3">
      <c r="D38" s="31" t="s">
        <v>156</v>
      </c>
      <c r="E38" t="s">
        <v>341</v>
      </c>
      <c r="F38">
        <v>2</v>
      </c>
      <c r="L38" t="s">
        <v>4047</v>
      </c>
      <c r="M38" s="34" t="s">
        <v>357</v>
      </c>
      <c r="N38" s="32">
        <f>COUNTIF(MasterSheet[[#All],[Country]],M38)</f>
        <v>13</v>
      </c>
      <c r="O38" s="33">
        <f t="shared" si="1"/>
        <v>1.141352063213345E-2</v>
      </c>
    </row>
    <row r="39" spans="4:15" x14ac:dyDescent="0.3">
      <c r="D39" s="31" t="s">
        <v>4052</v>
      </c>
      <c r="E39" t="s">
        <v>884</v>
      </c>
      <c r="F39">
        <v>29</v>
      </c>
      <c r="L39" t="s">
        <v>4047</v>
      </c>
      <c r="M39" s="34" t="s">
        <v>371</v>
      </c>
      <c r="N39" s="32">
        <f>COUNTIF(MasterSheet[[#All],[Country]],M39)</f>
        <v>15</v>
      </c>
      <c r="O39" s="33">
        <f t="shared" si="1"/>
        <v>1.3169446883230905E-2</v>
      </c>
    </row>
    <row r="40" spans="4:15" x14ac:dyDescent="0.3">
      <c r="D40" s="31" t="s">
        <v>4050</v>
      </c>
      <c r="E40" t="s">
        <v>1039</v>
      </c>
      <c r="F40">
        <v>5</v>
      </c>
      <c r="L40" t="s">
        <v>4041</v>
      </c>
      <c r="M40" s="34" t="s">
        <v>336</v>
      </c>
      <c r="N40" s="32">
        <f>COUNTIF(MasterSheet[[#All],[Country]],M40)</f>
        <v>16</v>
      </c>
      <c r="O40" s="33">
        <f t="shared" si="1"/>
        <v>1.4047410008779631E-2</v>
      </c>
    </row>
    <row r="41" spans="4:15" x14ac:dyDescent="0.3">
      <c r="D41" s="31" t="s">
        <v>4045</v>
      </c>
      <c r="E41" t="s">
        <v>2027</v>
      </c>
      <c r="F41">
        <v>18</v>
      </c>
      <c r="L41" t="s">
        <v>4047</v>
      </c>
      <c r="M41" s="34" t="s">
        <v>290</v>
      </c>
      <c r="N41" s="32">
        <f>COUNTIF(MasterSheet[[#All],[Country]],M41)</f>
        <v>23</v>
      </c>
      <c r="O41" s="33">
        <f t="shared" si="1"/>
        <v>2.0193151887620719E-2</v>
      </c>
    </row>
    <row r="42" spans="4:15" x14ac:dyDescent="0.3">
      <c r="D42" s="31" t="s">
        <v>4045</v>
      </c>
      <c r="E42" t="s">
        <v>355</v>
      </c>
      <c r="F42">
        <v>8</v>
      </c>
      <c r="L42" t="s">
        <v>4047</v>
      </c>
      <c r="M42" s="34" t="s">
        <v>283</v>
      </c>
      <c r="N42" s="32">
        <f>COUNTIF(MasterSheet[[#All],[Country]],M42)</f>
        <v>23</v>
      </c>
      <c r="O42" s="33">
        <f t="shared" si="1"/>
        <v>2.0193151887620719E-2</v>
      </c>
    </row>
    <row r="43" spans="4:15" x14ac:dyDescent="0.3">
      <c r="D43" s="31" t="s">
        <v>4052</v>
      </c>
      <c r="E43" t="s">
        <v>240</v>
      </c>
      <c r="F43">
        <v>18</v>
      </c>
      <c r="L43" t="s">
        <v>4047</v>
      </c>
      <c r="M43" s="34" t="s">
        <v>1186</v>
      </c>
      <c r="N43" s="32">
        <f>COUNTIF(MasterSheet[[#All],[Country]],M43)</f>
        <v>23</v>
      </c>
      <c r="O43" s="33">
        <f t="shared" si="1"/>
        <v>2.0193151887620719E-2</v>
      </c>
    </row>
    <row r="44" spans="4:15" x14ac:dyDescent="0.3">
      <c r="D44" s="31" t="s">
        <v>4050</v>
      </c>
      <c r="E44" t="s">
        <v>363</v>
      </c>
      <c r="F44">
        <v>2</v>
      </c>
      <c r="L44" t="s">
        <v>4047</v>
      </c>
      <c r="M44" s="34" t="s">
        <v>353</v>
      </c>
      <c r="N44" s="32">
        <f>COUNTIF(MasterSheet[[#All],[Country]],M44)</f>
        <v>30</v>
      </c>
      <c r="O44" s="33">
        <f t="shared" si="1"/>
        <v>2.6338893766461809E-2</v>
      </c>
    </row>
    <row r="45" spans="4:15" x14ac:dyDescent="0.3">
      <c r="D45" s="31" t="s">
        <v>4045</v>
      </c>
      <c r="E45" t="s">
        <v>1710</v>
      </c>
      <c r="F45">
        <v>3</v>
      </c>
      <c r="L45" t="s">
        <v>4041</v>
      </c>
      <c r="M45" s="34" t="s">
        <v>327</v>
      </c>
      <c r="N45" s="32">
        <f>COUNTIF(MasterSheet[[#All],[Country]],M45)</f>
        <v>31</v>
      </c>
      <c r="O45" s="33">
        <f t="shared" si="1"/>
        <v>2.7216856892010536E-2</v>
      </c>
    </row>
    <row r="46" spans="4:15" x14ac:dyDescent="0.3">
      <c r="D46" s="31" t="s">
        <v>156</v>
      </c>
      <c r="E46" t="s">
        <v>369</v>
      </c>
      <c r="F46">
        <v>18</v>
      </c>
      <c r="L46" t="s">
        <v>4067</v>
      </c>
      <c r="M46" s="34" t="s">
        <v>136</v>
      </c>
      <c r="N46" s="32">
        <f>COUNTIF(MasterSheet[[#All],[Country]],M46)</f>
        <v>33</v>
      </c>
      <c r="O46" s="33">
        <f t="shared" si="1"/>
        <v>2.8972783143107989E-2</v>
      </c>
    </row>
    <row r="47" spans="4:15" x14ac:dyDescent="0.3">
      <c r="D47" s="31" t="s">
        <v>4052</v>
      </c>
      <c r="E47" t="s">
        <v>267</v>
      </c>
      <c r="F47">
        <v>18</v>
      </c>
      <c r="L47" t="s">
        <v>4047</v>
      </c>
      <c r="M47" s="34" t="s">
        <v>339</v>
      </c>
      <c r="N47" s="32">
        <f>COUNTIF(MasterSheet[[#All],[Country]],M47)</f>
        <v>36</v>
      </c>
      <c r="O47" s="33">
        <f t="shared" si="1"/>
        <v>3.1606672519754173E-2</v>
      </c>
    </row>
    <row r="48" spans="4:15" x14ac:dyDescent="0.3">
      <c r="D48" s="31" t="s">
        <v>4052</v>
      </c>
      <c r="E48" t="s">
        <v>2447</v>
      </c>
      <c r="F48">
        <v>18</v>
      </c>
      <c r="L48" t="s">
        <v>4064</v>
      </c>
      <c r="M48" s="34" t="s">
        <v>120</v>
      </c>
      <c r="N48" s="32">
        <f>COUNTIF(MasterSheet[[#All],[Country]],M48)</f>
        <v>39</v>
      </c>
      <c r="O48" s="33">
        <f t="shared" si="1"/>
        <v>3.4240561896400352E-2</v>
      </c>
    </row>
    <row r="49" spans="4:15" x14ac:dyDescent="0.3">
      <c r="D49" s="31" t="s">
        <v>4045</v>
      </c>
      <c r="E49" t="s">
        <v>378</v>
      </c>
      <c r="F49">
        <v>22</v>
      </c>
      <c r="L49" t="s">
        <v>572</v>
      </c>
      <c r="M49" s="34" t="s">
        <v>572</v>
      </c>
      <c r="N49" s="32">
        <f>COUNTIF(MasterSheet[[#All],[Country]],M49)</f>
        <v>41</v>
      </c>
      <c r="O49" s="33">
        <f t="shared" si="1"/>
        <v>3.5996488147497806E-2</v>
      </c>
    </row>
    <row r="50" spans="4:15" x14ac:dyDescent="0.3">
      <c r="D50" s="31" t="s">
        <v>156</v>
      </c>
      <c r="E50" t="s">
        <v>951</v>
      </c>
      <c r="F50">
        <v>8</v>
      </c>
      <c r="L50" t="s">
        <v>4067</v>
      </c>
      <c r="M50" s="34" t="s">
        <v>365</v>
      </c>
      <c r="N50" s="32">
        <f>COUNTIF(MasterSheet[[#All],[Country]],M50)</f>
        <v>54</v>
      </c>
      <c r="O50" s="33">
        <f t="shared" si="1"/>
        <v>4.7410008779631259E-2</v>
      </c>
    </row>
    <row r="51" spans="4:15" x14ac:dyDescent="0.3">
      <c r="D51" s="31" t="s">
        <v>156</v>
      </c>
      <c r="E51" t="s">
        <v>385</v>
      </c>
      <c r="F51">
        <v>5</v>
      </c>
      <c r="L51" t="s">
        <v>4047</v>
      </c>
      <c r="M51" s="34" t="s">
        <v>395</v>
      </c>
      <c r="N51" s="32">
        <f>COUNTIF(MasterSheet[[#All],[Country]],M51)</f>
        <v>59</v>
      </c>
      <c r="O51" s="33">
        <f t="shared" si="1"/>
        <v>5.1799824407374892E-2</v>
      </c>
    </row>
    <row r="52" spans="4:15" x14ac:dyDescent="0.3">
      <c r="D52" s="31" t="s">
        <v>4052</v>
      </c>
      <c r="E52" t="s">
        <v>2418</v>
      </c>
      <c r="F52">
        <v>16</v>
      </c>
      <c r="L52" t="s">
        <v>4047</v>
      </c>
      <c r="M52" s="34" t="s">
        <v>97</v>
      </c>
      <c r="N52" s="32">
        <f>COUNTIF(MasterSheet[[#All],[Country]],M52)</f>
        <v>89</v>
      </c>
      <c r="O52" s="33">
        <f t="shared" si="1"/>
        <v>7.8138718173836705E-2</v>
      </c>
    </row>
    <row r="53" spans="4:15" x14ac:dyDescent="0.3">
      <c r="D53" s="31" t="s">
        <v>4052</v>
      </c>
      <c r="E53" t="s">
        <v>228</v>
      </c>
      <c r="F53">
        <v>13</v>
      </c>
      <c r="L53" t="s">
        <v>4041</v>
      </c>
      <c r="M53" s="34" t="s">
        <v>321</v>
      </c>
      <c r="N53" s="32">
        <f>COUNTIF(MasterSheet[[#All],[Country]],M53)</f>
        <v>91</v>
      </c>
      <c r="O53" s="33">
        <f t="shared" si="1"/>
        <v>7.9894644424934158E-2</v>
      </c>
    </row>
    <row r="54" spans="4:15" x14ac:dyDescent="0.3">
      <c r="D54" s="31" t="s">
        <v>4052</v>
      </c>
      <c r="E54" t="s">
        <v>3983</v>
      </c>
      <c r="F54">
        <v>7</v>
      </c>
      <c r="L54" t="s">
        <v>4047</v>
      </c>
      <c r="M54" s="34" t="s">
        <v>432</v>
      </c>
      <c r="N54" s="32">
        <f>COUNTIF(MasterSheet[[#All],[Country]],M54)</f>
        <v>93</v>
      </c>
      <c r="O54" s="33">
        <f t="shared" si="1"/>
        <v>8.1650570676031611E-2</v>
      </c>
    </row>
    <row r="55" spans="4:15" x14ac:dyDescent="0.3">
      <c r="D55" s="31" t="s">
        <v>4040</v>
      </c>
      <c r="E55" t="s">
        <v>397</v>
      </c>
      <c r="F55">
        <v>1</v>
      </c>
      <c r="L55" t="s">
        <v>4067</v>
      </c>
      <c r="M55" s="34" t="s">
        <v>434</v>
      </c>
      <c r="N55" s="32">
        <f>COUNTIF(MasterSheet[[#All],[Country]],M55)</f>
        <v>119</v>
      </c>
      <c r="O55" s="33">
        <f t="shared" si="1"/>
        <v>0.1044776119402985</v>
      </c>
    </row>
    <row r="56" spans="4:15" x14ac:dyDescent="0.3">
      <c r="D56" s="31" t="s">
        <v>4052</v>
      </c>
      <c r="E56" t="s">
        <v>345</v>
      </c>
      <c r="F56">
        <v>4</v>
      </c>
      <c r="L56" t="s">
        <v>4041</v>
      </c>
      <c r="M56" s="34" t="s">
        <v>166</v>
      </c>
      <c r="N56" s="32">
        <f>COUNTIF(MasterSheet[[#All],[Country]],M56)</f>
        <v>160</v>
      </c>
      <c r="O56" s="33">
        <f t="shared" si="1"/>
        <v>0.14047410008779632</v>
      </c>
    </row>
    <row r="57" spans="4:15" x14ac:dyDescent="0.3">
      <c r="D57" s="31" t="s">
        <v>4045</v>
      </c>
      <c r="E57" t="s">
        <v>841</v>
      </c>
      <c r="F57">
        <v>23</v>
      </c>
      <c r="L57" s="34" t="s">
        <v>4068</v>
      </c>
      <c r="M57" s="34"/>
      <c r="N57" s="32">
        <f>SUM(N4:N56)</f>
        <v>1139</v>
      </c>
      <c r="O57" s="29">
        <f>SUM(O4:O56)</f>
        <v>0.99999999999999978</v>
      </c>
    </row>
    <row r="58" spans="4:15" x14ac:dyDescent="0.3">
      <c r="D58" s="31" t="s">
        <v>4050</v>
      </c>
      <c r="E58" t="s">
        <v>742</v>
      </c>
      <c r="F58">
        <v>105</v>
      </c>
    </row>
    <row r="59" spans="4:15" x14ac:dyDescent="0.3">
      <c r="D59" s="31" t="s">
        <v>4052</v>
      </c>
      <c r="E59" t="s">
        <v>3383</v>
      </c>
      <c r="F59">
        <v>4</v>
      </c>
    </row>
    <row r="60" spans="4:15" x14ac:dyDescent="0.3">
      <c r="D60" s="31" t="s">
        <v>4052</v>
      </c>
      <c r="E60" t="s">
        <v>1371</v>
      </c>
      <c r="F60">
        <v>2</v>
      </c>
    </row>
    <row r="61" spans="4:15" x14ac:dyDescent="0.3">
      <c r="D61" s="31" t="s">
        <v>4052</v>
      </c>
      <c r="E61" t="s">
        <v>373</v>
      </c>
      <c r="F61">
        <v>1</v>
      </c>
    </row>
  </sheetData>
  <mergeCells count="3">
    <mergeCell ref="A1:D1"/>
    <mergeCell ref="E1:H1"/>
    <mergeCell ref="I1:K1"/>
  </mergeCells>
  <conditionalFormatting sqref="E3:E61">
    <cfRule type="duplicateValues" dxfId="66" priority="1"/>
  </conditionalFormatting>
  <dataValidations count="5">
    <dataValidation type="list" allowBlank="1" showInputMessage="1" showErrorMessage="1" sqref="AE1" xr:uid="{EDCEBB7F-98F3-43EB-AFED-ACC8D199058B}">
      <formula1>"PM1"</formula1>
    </dataValidation>
    <dataValidation type="list" allowBlank="1" showInputMessage="1" showErrorMessage="1" sqref="DH1" xr:uid="{549F71E9-5B27-4DD0-94EB-F1A358BCE807}">
      <formula1>"PM2.5"</formula1>
    </dataValidation>
    <dataValidation type="list" allowBlank="1" showInputMessage="1" showErrorMessage="1" sqref="DF1" xr:uid="{8BC06BD5-7524-488D-AF70-160A3F5469E3}">
      <formula1>"NO2"</formula1>
    </dataValidation>
    <dataValidation type="list" allowBlank="1" showInputMessage="1" showErrorMessage="1" sqref="P1" xr:uid="{76D26EB0-EF14-43D4-BC7D-4A5529B1825F}">
      <formula1>"AF, AS, HL, ME, NA, PI, WH, MU, ALL"</formula1>
    </dataValidation>
    <dataValidation type="list" allowBlank="1" showInputMessage="1" showErrorMessage="1" sqref="AT1:AU1 BS1:BT1 CP1 DA1" xr:uid="{D605D8CB-55F8-4779-A0A0-384297856057}">
      <formula1>"Y, N"</formula1>
    </dataValidation>
  </dataValidations>
  <hyperlinks>
    <hyperlink ref="A1:D1" location="Introduction!A1" display="Click here to view the Introduction" xr:uid="{47C465B3-BE3B-4F9F-AA63-6213CE82F27D}"/>
    <hyperlink ref="E1:G1" location="Codebook!A1" display="Click here to view the Codebook" xr:uid="{509367A4-1C05-4AE1-BB34-392600F870AD}"/>
    <hyperlink ref="I1" location="'Master Sheet'!A1" display="Click here to view the Master Sheet" xr:uid="{AAEBE547-60E7-4854-9D91-EE4D2D57C489}"/>
    <hyperlink ref="I1:K1" location="'Master Data Sheet'!A1" display="Click here to view the Master Sheet" xr:uid="{6E4D9E9B-54D0-4C08-BB58-A14A8DB69608}"/>
  </hyperlinks>
  <pageMargins left="0.7" right="0.7" top="0.75" bottom="0.75" header="0.3" footer="0.3"/>
  <pageSetup orientation="portrait" horizontalDpi="300" verticalDpi="300" r:id="rId1"/>
  <ignoredErrors>
    <ignoredError sqref="W8:Z8 X22:X27 AG5:AG25" formula="1"/>
  </ignoredErrors>
  <tableParts count="1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BDF73B2AB43534DB33B46BA6D2C93DA" ma:contentTypeVersion="15" ma:contentTypeDescription="Create a new document." ma:contentTypeScope="" ma:versionID="5711e40b4089756a282486e8f20ece88">
  <xsd:schema xmlns:xsd="http://www.w3.org/2001/XMLSchema" xmlns:xs="http://www.w3.org/2001/XMLSchema" xmlns:p="http://schemas.microsoft.com/office/2006/metadata/properties" xmlns:ns2="db853ca7-9253-4881-adb7-70985d97a52c" xmlns:ns3="33a35aa4-adfa-44eb-a8b3-58b04279d7ad" targetNamespace="http://schemas.microsoft.com/office/2006/metadata/properties" ma:root="true" ma:fieldsID="ebff019b04388ea2df27c1a11689980c" ns2:_="" ns3:_="">
    <xsd:import namespace="db853ca7-9253-4881-adb7-70985d97a52c"/>
    <xsd:import namespace="33a35aa4-adfa-44eb-a8b3-58b04279d7a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53ca7-9253-4881-adb7-70985d97a5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9bbf02c-0cc7-4a19-a098-140ed2a185c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a35aa4-adfa-44eb-a8b3-58b04279d7a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227ae134-0015-4e81-9fe0-2135d610c767}" ma:internalName="TaxCatchAll" ma:showField="CatchAllData" ma:web="33a35aa4-adfa-44eb-a8b3-58b04279d7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Q D A A B Q S w M E F A A C A A g A a 5 1 J U j o k A 0 a k A A A A 9 Q A A A B I A H A B D b 2 5 m a W c v U G F j a 2 F n Z S 5 4 b W w g o h g A K K A U A A A A A A A A A A A A A A A A A A A A A A A A A A A A h Y 9 B D o I w F E S v Q r q n r W i U k E 9 Z u J X E h G j c N q V C I 3 w M F M v d X H g k r y B G U X c u 5 8 1 b z N y v N 0 i G u v I u u u 1 M g z G Z U U 4 8 j a r J D R Y x 6 e 3 R D 0 k i Y C v V S R b a G 2 X s o q H L Y 1 J a e 4 4 Y c 8 5 R N 6 d N W 7 C A 8 x k 7 p J t M l b q W 5 C O b / 7 J v s L M S l S Y C 9 q 8 x I q D h i o a L J e X A J g a p w W 8 f j H O f 7 Q + E d V / Z v t V C o 7 / L g E 0 R 2 P u C e A B Q S w M E F A A C A A g A a 5 1 J 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u d S V I o i k e 4 D g A A A B E A A A A T A B w A R m 9 y b X V s Y X M v U 2 V j d G l v b j E u b S C i G A A o o B Q A A A A A A A A A A A A A A A A A A A A A A A A A A A A r T k 0 u y c z P U w i G 0 I b W A F B L A Q I t A B Q A A g A I A G u d S V I 6 J A N G p A A A A P U A A A A S A A A A A A A A A A A A A A A A A A A A A A B D b 2 5 m a W c v U G F j a 2 F n Z S 5 4 b W x Q S w E C L Q A U A A I A C A B r n U l S D 8 r p q 6 Q A A A D p A A A A E w A A A A A A A A A A A A A A A A D w A A A A W 0 N v b n R l b n R f V H l w Z X N d L n h t b F B L A Q I t A B Q A A g A I A G u d S V 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d + 3 Y E 0 + x t S 4 o a Q V Q 0 3 2 a O A A A A A A I A A A A A A B B m A A A A A Q A A I A A A A M h W w q M b 4 w k P C H Q G s u 2 n G C S G x E J F j I S g v Z F D T g z W R P R P A A A A A A 6 A A A A A A g A A I A A A A F L a 2 q A Z P B 8 Q t C d Z S i 9 3 e 4 b X g e w l H y k m e x N N 7 t 1 b Y y p S U A A A A E Z R h 6 o S z t C Y + c 6 U G T y C 3 b / a o H 1 f q E G v C 2 + U S T i I c L j X Z v 5 O t P 5 l B v B i 0 p H S G f / d + d 4 K m 5 r E t K E y H n 8 8 A e y C G o C + 4 Z Q L J r r V + w U A S j 8 w 5 A M G Q A A A A E K L 7 X 4 Y 5 H O 7 y c q S T 2 D 4 t i 7 d q e X V Z I a 8 g 4 L h 6 P w H / o 2 z C d a L / X v h 7 R c a W H 5 A R c B c q A Z B n c G L e 7 8 n B N u G K e d U f s M = < / 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33a35aa4-adfa-44eb-a8b3-58b04279d7ad" xsi:nil="true"/>
    <lcf76f155ced4ddcb4097134ff3c332f xmlns="db853ca7-9253-4881-adb7-70985d97a52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A79150D-2012-43B9-AB7A-D5E6CE289A39}">
  <ds:schemaRefs>
    <ds:schemaRef ds:uri="http://schemas.microsoft.com/sharepoint/v3/contenttype/forms"/>
  </ds:schemaRefs>
</ds:datastoreItem>
</file>

<file path=customXml/itemProps2.xml><?xml version="1.0" encoding="utf-8"?>
<ds:datastoreItem xmlns:ds="http://schemas.openxmlformats.org/officeDocument/2006/customXml" ds:itemID="{C32844C6-FD97-454F-963F-77DBEEB03A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53ca7-9253-4881-adb7-70985d97a52c"/>
    <ds:schemaRef ds:uri="33a35aa4-adfa-44eb-a8b3-58b04279d7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786A95-A1A2-41F5-87E8-84B206246207}">
  <ds:schemaRefs>
    <ds:schemaRef ds:uri="http://schemas.microsoft.com/DataMashup"/>
  </ds:schemaRefs>
</ds:datastoreItem>
</file>

<file path=customXml/itemProps4.xml><?xml version="1.0" encoding="utf-8"?>
<ds:datastoreItem xmlns:ds="http://schemas.openxmlformats.org/officeDocument/2006/customXml" ds:itemID="{4983946B-5A4C-45AD-8A9F-A4085610B5F5}">
  <ds:schemaRefs>
    <ds:schemaRef ds:uri="http://schemas.microsoft.com/office/2006/metadata/properties"/>
    <ds:schemaRef ds:uri="http://schemas.microsoft.com/office/infopath/2007/PartnerControls"/>
    <ds:schemaRef ds:uri="33a35aa4-adfa-44eb-a8b3-58b04279d7ad"/>
    <ds:schemaRef ds:uri="db853ca7-9253-4881-adb7-70985d97a52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Codebook</vt:lpstr>
      <vt:lpstr>Master Data Sheet</vt:lpstr>
      <vt:lpstr>Queries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Kristen Sanchez</dc:creator>
  <cp:keywords/>
  <dc:description/>
  <cp:lastModifiedBy>Rohit Jaikumar</cp:lastModifiedBy>
  <cp:revision/>
  <dcterms:created xsi:type="dcterms:W3CDTF">2020-09-28T14:17:40Z</dcterms:created>
  <dcterms:modified xsi:type="dcterms:W3CDTF">2023-01-25T05:48:23Z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0x0101005BDF73B2AB43534DB33B46BA6D2C93DA</vt:lpwstr>
  </property>
  <property fmtid="{D5CDD505-2E9C-101B-9397-08002B2CF9AE}" pid="3" name="MediaServiceImageTags">
    <vt:lpwstr/>
  </property>
</Properties>
</file>